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https://indeportesantioquia-my.sharepoint.com/personal/ypenagos_indeportesantioquia_gov_co/Documents/Documentos 1/INDEPORTES/GESTION DEL RIESGO/GESTIÓN DEL RIESGO INDEPORTES/2023/reporte diciembre/"/>
    </mc:Choice>
  </mc:AlternateContent>
  <xr:revisionPtr revIDLastSave="0" documentId="8_{BD9DBBB5-E199-4310-A83D-A118201D693A}" xr6:coauthVersionLast="47" xr6:coauthVersionMax="47" xr10:uidLastSave="{00000000-0000-0000-0000-000000000000}"/>
  <bookViews>
    <workbookView xWindow="-108" yWindow="-108" windowWidth="23256" windowHeight="12456" xr2:uid="{00000000-000D-0000-FFFF-FFFF00000000}"/>
  </bookViews>
  <sheets>
    <sheet name="Gestión de Riesgos " sheetId="6" r:id="rId1"/>
    <sheet name="Riesgos Corrupción" sheetId="2" state="hidden" r:id="rId2"/>
    <sheet name="Conceptos Guía " sheetId="5" r:id="rId3"/>
    <sheet name="Fórmulas " sheetId="4" state="hidden" r:id="rId4"/>
  </sheets>
  <definedNames>
    <definedName name="_xlnm._FilterDatabase" localSheetId="3" hidden="1">'Fórmulas '!$H$4:$K$29</definedName>
    <definedName name="_xlnm._FilterDatabase" localSheetId="0" hidden="1">'Gestión de Riesgos '!$A$17:$BE$136</definedName>
    <definedName name="_xlnm._FilterDatabase" localSheetId="1" hidden="1">'Riesgos Corrupción'!$A$11:$BJ$44</definedName>
    <definedName name="_xlnm.Print_Area" localSheetId="1">'Riesgos Corrupción'!$A:$BQ</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32" i="6" l="1"/>
  <c r="AD133" i="6"/>
  <c r="AD134" i="6"/>
  <c r="AD135" i="6"/>
  <c r="AD136" i="6"/>
  <c r="V132" i="6" a="1"/>
  <c r="V132" i="6" s="1"/>
  <c r="V133" i="6" a="1"/>
  <c r="V133" i="6" s="1"/>
  <c r="V134" i="6" a="1"/>
  <c r="V134" i="6" s="1"/>
  <c r="V135" i="6" a="1"/>
  <c r="V135" i="6" s="1"/>
  <c r="V136" i="6" a="1"/>
  <c r="V136" i="6" s="1"/>
  <c r="U132" i="6" a="1"/>
  <c r="U132" i="6" s="1"/>
  <c r="U133" i="6" a="1"/>
  <c r="U133" i="6" s="1"/>
  <c r="U134" i="6" a="1"/>
  <c r="U134" i="6" s="1"/>
  <c r="U135" i="6" a="1"/>
  <c r="U135" i="6" s="1"/>
  <c r="U136" i="6" a="1"/>
  <c r="U136" i="6" s="1"/>
  <c r="K132" i="6"/>
  <c r="K133" i="6"/>
  <c r="K134" i="6"/>
  <c r="K135" i="6"/>
  <c r="K136" i="6"/>
  <c r="I132" i="6"/>
  <c r="I133" i="6"/>
  <c r="I134" i="6"/>
  <c r="I135" i="6"/>
  <c r="I136"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B133" i="6"/>
  <c r="B134" i="6"/>
  <c r="B135" i="6"/>
  <c r="B136" i="6"/>
  <c r="B132" i="6"/>
  <c r="C18" i="6"/>
  <c r="B18" i="6"/>
  <c r="Z136" i="6" l="1"/>
  <c r="AA136" i="6" s="1"/>
  <c r="AB136" i="6" s="1"/>
  <c r="AE136" i="6" s="1"/>
  <c r="Z132" i="6"/>
  <c r="AA132" i="6" s="1"/>
  <c r="AB132" i="6" s="1"/>
  <c r="AE132" i="6" s="1"/>
  <c r="Z133" i="6"/>
  <c r="AA133" i="6" s="1"/>
  <c r="AB133" i="6" s="1"/>
  <c r="AE133" i="6" s="1"/>
  <c r="Z135" i="6"/>
  <c r="AA135" i="6" s="1"/>
  <c r="AB135" i="6" s="1"/>
  <c r="AE135" i="6" s="1"/>
  <c r="Z134" i="6"/>
  <c r="AA134" i="6" s="1"/>
  <c r="AB134" i="6" s="1"/>
  <c r="AE134" i="6" s="1"/>
  <c r="M133" i="6"/>
  <c r="M136" i="6"/>
  <c r="L136" i="6"/>
  <c r="M135" i="6"/>
  <c r="L135" i="6"/>
  <c r="M134" i="6"/>
  <c r="L134" i="6"/>
  <c r="AD50" i="6" l="1"/>
  <c r="AD83" i="6" l="1"/>
  <c r="V82" i="6" a="1"/>
  <c r="V82" i="6" s="1"/>
  <c r="V83" i="6" a="1"/>
  <c r="V83" i="6" s="1"/>
  <c r="U83" i="6" a="1"/>
  <c r="U83" i="6" s="1"/>
  <c r="U84" i="6" a="1"/>
  <c r="U84" i="6" s="1"/>
  <c r="U85" i="6" a="1"/>
  <c r="U85" i="6" s="1"/>
  <c r="K83" i="6"/>
  <c r="K84" i="6"/>
  <c r="K85" i="6"/>
  <c r="I83" i="6"/>
  <c r="B83" i="6"/>
  <c r="AD93" i="6"/>
  <c r="V93" i="6" a="1"/>
  <c r="V93" i="6" s="1"/>
  <c r="U93" i="6" a="1"/>
  <c r="U93" i="6" s="1"/>
  <c r="K93" i="6"/>
  <c r="I93" i="6"/>
  <c r="B93" i="6"/>
  <c r="M93" i="6" l="1"/>
  <c r="M83" i="6"/>
  <c r="Z83" i="6"/>
  <c r="AA83" i="6" s="1"/>
  <c r="AB83" i="6" s="1"/>
  <c r="AE83" i="6" s="1"/>
  <c r="L83" i="6"/>
  <c r="L93" i="6"/>
  <c r="Z93" i="6"/>
  <c r="AA93" i="6" s="1"/>
  <c r="AB93" i="6" s="1"/>
  <c r="AE93" i="6" s="1"/>
  <c r="B104" i="6" l="1"/>
  <c r="AD42" i="6" l="1"/>
  <c r="AD43" i="6"/>
  <c r="AD38" i="6"/>
  <c r="AD51" i="6" l="1"/>
  <c r="AD104" i="6" l="1"/>
  <c r="V104" i="6" a="1"/>
  <c r="V104" i="6" s="1"/>
  <c r="U104" i="6" a="1"/>
  <c r="U104" i="6" s="1"/>
  <c r="K104" i="6"/>
  <c r="I104" i="6"/>
  <c r="L104" i="6" l="1"/>
  <c r="M104" i="6"/>
  <c r="Z104" i="6"/>
  <c r="AA104" i="6" s="1"/>
  <c r="AB104" i="6" s="1"/>
  <c r="AE104" i="6" s="1"/>
  <c r="AW44" i="2"/>
  <c r="AX44" i="2" s="1"/>
  <c r="AG44" i="2"/>
  <c r="BA44" i="2" s="1"/>
  <c r="AE44" i="2"/>
  <c r="AH44" i="2" s="1"/>
  <c r="AI44" i="2" s="1"/>
  <c r="BC44" i="2" s="1"/>
  <c r="C44" i="2"/>
  <c r="B44" i="2"/>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4" i="6"/>
  <c r="B85" i="6"/>
  <c r="B86" i="6"/>
  <c r="B87" i="6"/>
  <c r="B88" i="6"/>
  <c r="B89" i="6"/>
  <c r="B90" i="6"/>
  <c r="B91" i="6"/>
  <c r="B92" i="6"/>
  <c r="B94" i="6"/>
  <c r="B95" i="6"/>
  <c r="B96" i="6"/>
  <c r="B97" i="6"/>
  <c r="B98" i="6"/>
  <c r="B99" i="6"/>
  <c r="B100" i="6"/>
  <c r="B101" i="6"/>
  <c r="B102" i="6"/>
  <c r="B103"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AZ44" i="2" l="1"/>
  <c r="BD44" i="2"/>
  <c r="BE44" i="2"/>
  <c r="AY44" i="2"/>
  <c r="BB44" i="2"/>
  <c r="AJ44" i="2"/>
  <c r="AD19" i="6"/>
  <c r="AD20" i="6"/>
  <c r="AD21" i="6"/>
  <c r="AD22" i="6"/>
  <c r="AD23" i="6"/>
  <c r="AD24" i="6"/>
  <c r="AD25" i="6"/>
  <c r="AD26" i="6"/>
  <c r="AD27" i="6"/>
  <c r="AD28" i="6"/>
  <c r="AD29" i="6"/>
  <c r="AD30" i="6"/>
  <c r="AD31" i="6"/>
  <c r="AD32" i="6"/>
  <c r="AD33" i="6"/>
  <c r="AD34" i="6"/>
  <c r="AD35" i="6"/>
  <c r="AD36" i="6"/>
  <c r="AD37" i="6"/>
  <c r="AD39" i="6"/>
  <c r="AD40" i="6"/>
  <c r="AD41" i="6"/>
  <c r="AD44" i="6"/>
  <c r="AD45" i="6"/>
  <c r="AD46" i="6"/>
  <c r="AD47" i="6"/>
  <c r="AD48" i="6"/>
  <c r="AD49"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4" i="6"/>
  <c r="AD85" i="6"/>
  <c r="AD86" i="6"/>
  <c r="AD87" i="6"/>
  <c r="AD88" i="6"/>
  <c r="AD89" i="6"/>
  <c r="AD90" i="6"/>
  <c r="AD91" i="6"/>
  <c r="AD92" i="6"/>
  <c r="AD94" i="6"/>
  <c r="AD95" i="6"/>
  <c r="AD96" i="6"/>
  <c r="AD97" i="6"/>
  <c r="AD98" i="6"/>
  <c r="AD99" i="6"/>
  <c r="AD100" i="6"/>
  <c r="AD101" i="6"/>
  <c r="AD102" i="6"/>
  <c r="AD103"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6" i="6"/>
  <c r="K87" i="6"/>
  <c r="K88" i="6"/>
  <c r="K89" i="6"/>
  <c r="K90" i="6"/>
  <c r="K91" i="6"/>
  <c r="K92" i="6"/>
  <c r="K94" i="6"/>
  <c r="K95" i="6"/>
  <c r="K96" i="6"/>
  <c r="K97" i="6"/>
  <c r="K98" i="6"/>
  <c r="K99" i="6"/>
  <c r="K100" i="6"/>
  <c r="K101" i="6"/>
  <c r="K102" i="6"/>
  <c r="K103"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M132" i="6"/>
  <c r="L133" i="6"/>
  <c r="I19" i="6"/>
  <c r="I20" i="6"/>
  <c r="I21" i="6"/>
  <c r="I22" i="6"/>
  <c r="I23" i="6"/>
  <c r="I24" i="6"/>
  <c r="I25" i="6"/>
  <c r="I26" i="6"/>
  <c r="I27" i="6"/>
  <c r="I28" i="6"/>
  <c r="L28" i="6" s="1"/>
  <c r="I29" i="6"/>
  <c r="I30" i="6"/>
  <c r="I31" i="6"/>
  <c r="I32" i="6"/>
  <c r="I33" i="6"/>
  <c r="I34" i="6"/>
  <c r="I35" i="6"/>
  <c r="I36" i="6"/>
  <c r="I37" i="6"/>
  <c r="I38" i="6"/>
  <c r="I39" i="6"/>
  <c r="I40" i="6"/>
  <c r="I41" i="6"/>
  <c r="I42" i="6"/>
  <c r="I43" i="6"/>
  <c r="I44" i="6"/>
  <c r="I45" i="6"/>
  <c r="I46" i="6"/>
  <c r="I47" i="6"/>
  <c r="I48" i="6"/>
  <c r="I49" i="6"/>
  <c r="I50" i="6"/>
  <c r="I51" i="6"/>
  <c r="I52" i="6"/>
  <c r="L52" i="6" s="1"/>
  <c r="I53" i="6"/>
  <c r="I54" i="6"/>
  <c r="I55" i="6"/>
  <c r="I56" i="6"/>
  <c r="I57" i="6"/>
  <c r="I58" i="6"/>
  <c r="I59" i="6"/>
  <c r="I60" i="6"/>
  <c r="L60" i="6" s="1"/>
  <c r="I61" i="6"/>
  <c r="I62" i="6"/>
  <c r="I63" i="6"/>
  <c r="I64" i="6"/>
  <c r="I65" i="6"/>
  <c r="I66" i="6"/>
  <c r="I67" i="6"/>
  <c r="I68" i="6"/>
  <c r="L68" i="6" s="1"/>
  <c r="I69" i="6"/>
  <c r="I70" i="6"/>
  <c r="I71" i="6"/>
  <c r="I72" i="6"/>
  <c r="I73" i="6"/>
  <c r="I74" i="6"/>
  <c r="I75" i="6"/>
  <c r="I76" i="6"/>
  <c r="I77" i="6"/>
  <c r="I78" i="6"/>
  <c r="I79" i="6"/>
  <c r="I80" i="6"/>
  <c r="I81" i="6"/>
  <c r="I82" i="6"/>
  <c r="I84" i="6"/>
  <c r="I85" i="6"/>
  <c r="I86" i="6"/>
  <c r="L86" i="6" s="1"/>
  <c r="I87" i="6"/>
  <c r="L87" i="6" s="1"/>
  <c r="I88" i="6"/>
  <c r="I89" i="6"/>
  <c r="I90" i="6"/>
  <c r="I91" i="6"/>
  <c r="L91" i="6" s="1"/>
  <c r="I92" i="6"/>
  <c r="L92" i="6" s="1"/>
  <c r="I94" i="6"/>
  <c r="I95" i="6"/>
  <c r="I96" i="6"/>
  <c r="I97" i="6"/>
  <c r="I98" i="6"/>
  <c r="I99" i="6"/>
  <c r="I100" i="6"/>
  <c r="I101" i="6"/>
  <c r="L101" i="6" s="1"/>
  <c r="I102" i="6"/>
  <c r="I103" i="6"/>
  <c r="L103" i="6" s="1"/>
  <c r="I105" i="6"/>
  <c r="I106" i="6"/>
  <c r="I107" i="6"/>
  <c r="I108" i="6"/>
  <c r="I109" i="6"/>
  <c r="L109" i="6" s="1"/>
  <c r="I110" i="6"/>
  <c r="L110" i="6" s="1"/>
  <c r="I111" i="6"/>
  <c r="I112" i="6"/>
  <c r="L112" i="6" s="1"/>
  <c r="I113" i="6"/>
  <c r="I114" i="6"/>
  <c r="I115" i="6"/>
  <c r="I116" i="6"/>
  <c r="I117" i="6"/>
  <c r="L117" i="6" s="1"/>
  <c r="I118" i="6"/>
  <c r="L118" i="6" s="1"/>
  <c r="I119" i="6"/>
  <c r="I120" i="6"/>
  <c r="I121" i="6"/>
  <c r="L121" i="6" s="1"/>
  <c r="I122" i="6"/>
  <c r="I123" i="6"/>
  <c r="I124" i="6"/>
  <c r="I125" i="6"/>
  <c r="L125" i="6" s="1"/>
  <c r="I126" i="6"/>
  <c r="L126" i="6" s="1"/>
  <c r="I127" i="6"/>
  <c r="L127" i="6" s="1"/>
  <c r="I128" i="6"/>
  <c r="L128" i="6" s="1"/>
  <c r="I129" i="6"/>
  <c r="I130" i="6"/>
  <c r="I131" i="6"/>
  <c r="U29" i="6" a="1"/>
  <c r="U29" i="6" s="1"/>
  <c r="V19" i="6" a="1"/>
  <c r="V19" i="6" s="1"/>
  <c r="V20" i="6" a="1"/>
  <c r="V20" i="6" s="1"/>
  <c r="V21" i="6" a="1"/>
  <c r="V21" i="6" s="1"/>
  <c r="V22" i="6" a="1"/>
  <c r="V22" i="6" s="1"/>
  <c r="V23" i="6" a="1"/>
  <c r="V23" i="6" s="1"/>
  <c r="V24" i="6" a="1"/>
  <c r="V24" i="6" s="1"/>
  <c r="V25" i="6" a="1"/>
  <c r="V25" i="6" s="1"/>
  <c r="V26" i="6" a="1"/>
  <c r="V26" i="6" s="1"/>
  <c r="V27" i="6" a="1"/>
  <c r="V27" i="6" s="1"/>
  <c r="V28" i="6" a="1"/>
  <c r="V28" i="6" s="1"/>
  <c r="V29" i="6" a="1"/>
  <c r="V29" i="6" s="1"/>
  <c r="V30" i="6" a="1"/>
  <c r="V30" i="6" s="1"/>
  <c r="V31" i="6" a="1"/>
  <c r="V31" i="6" s="1"/>
  <c r="V32" i="6" a="1"/>
  <c r="V32" i="6" s="1"/>
  <c r="V33" i="6" a="1"/>
  <c r="V33" i="6" s="1"/>
  <c r="V34" i="6" a="1"/>
  <c r="V34" i="6" s="1"/>
  <c r="V35" i="6" a="1"/>
  <c r="V35" i="6" s="1"/>
  <c r="V36" i="6" a="1"/>
  <c r="V36" i="6" s="1"/>
  <c r="V37" i="6" a="1"/>
  <c r="V37" i="6" s="1"/>
  <c r="V38" i="6" a="1"/>
  <c r="V38" i="6" s="1"/>
  <c r="V39" i="6" a="1"/>
  <c r="V39" i="6" s="1"/>
  <c r="V40" i="6" a="1"/>
  <c r="V40" i="6" s="1"/>
  <c r="V41" i="6" a="1"/>
  <c r="V41" i="6" s="1"/>
  <c r="V42" i="6" a="1"/>
  <c r="V42" i="6" s="1"/>
  <c r="V43" i="6" a="1"/>
  <c r="V43" i="6" s="1"/>
  <c r="V44" i="6" a="1"/>
  <c r="V44" i="6" s="1"/>
  <c r="V45" i="6" a="1"/>
  <c r="V45" i="6" s="1"/>
  <c r="V46" i="6" a="1"/>
  <c r="V46" i="6" s="1"/>
  <c r="V47" i="6" a="1"/>
  <c r="V47" i="6" s="1"/>
  <c r="V48" i="6" a="1"/>
  <c r="V48" i="6" s="1"/>
  <c r="V49" i="6" a="1"/>
  <c r="V49" i="6" s="1"/>
  <c r="V50" i="6" a="1"/>
  <c r="V50" i="6" s="1"/>
  <c r="V51" i="6" a="1"/>
  <c r="V51" i="6" s="1"/>
  <c r="V52" i="6" a="1"/>
  <c r="V52" i="6" s="1"/>
  <c r="V53" i="6" a="1"/>
  <c r="V53" i="6" s="1"/>
  <c r="V54" i="6" a="1"/>
  <c r="V54" i="6" s="1"/>
  <c r="V55" i="6" a="1"/>
  <c r="V55" i="6" s="1"/>
  <c r="V56" i="6" a="1"/>
  <c r="V56" i="6" s="1"/>
  <c r="V57" i="6" a="1"/>
  <c r="V57" i="6" s="1"/>
  <c r="V58" i="6" a="1"/>
  <c r="V58" i="6" s="1"/>
  <c r="V59" i="6" a="1"/>
  <c r="V59" i="6" s="1"/>
  <c r="V60" i="6" a="1"/>
  <c r="V60" i="6" s="1"/>
  <c r="V61" i="6" a="1"/>
  <c r="V61" i="6" s="1"/>
  <c r="V62" i="6" a="1"/>
  <c r="V62" i="6" s="1"/>
  <c r="V63" i="6" a="1"/>
  <c r="V63" i="6" s="1"/>
  <c r="V64" i="6" a="1"/>
  <c r="V64" i="6" s="1"/>
  <c r="V65" i="6" a="1"/>
  <c r="V65" i="6" s="1"/>
  <c r="V66" i="6" a="1"/>
  <c r="V66" i="6" s="1"/>
  <c r="V67" i="6" a="1"/>
  <c r="V67" i="6" s="1"/>
  <c r="V68" i="6" a="1"/>
  <c r="V68" i="6" s="1"/>
  <c r="V69" i="6" a="1"/>
  <c r="V69" i="6" s="1"/>
  <c r="V70" i="6" a="1"/>
  <c r="V70" i="6" s="1"/>
  <c r="V71" i="6" a="1"/>
  <c r="V71" i="6" s="1"/>
  <c r="V72" i="6" a="1"/>
  <c r="V72" i="6" s="1"/>
  <c r="V73" i="6" a="1"/>
  <c r="V73" i="6" s="1"/>
  <c r="V74" i="6" a="1"/>
  <c r="V74" i="6" s="1"/>
  <c r="V75" i="6" a="1"/>
  <c r="V75" i="6" s="1"/>
  <c r="V76" i="6" a="1"/>
  <c r="V76" i="6" s="1"/>
  <c r="V77" i="6" a="1"/>
  <c r="V77" i="6" s="1"/>
  <c r="V78" i="6" a="1"/>
  <c r="V78" i="6" s="1"/>
  <c r="V79" i="6" a="1"/>
  <c r="V79" i="6" s="1"/>
  <c r="V80" i="6" a="1"/>
  <c r="V80" i="6" s="1"/>
  <c r="V81" i="6" a="1"/>
  <c r="V81" i="6" s="1"/>
  <c r="V84" i="6" a="1"/>
  <c r="V84" i="6" s="1"/>
  <c r="V85" i="6" a="1"/>
  <c r="V85" i="6" s="1"/>
  <c r="V86" i="6" a="1"/>
  <c r="V86" i="6" s="1"/>
  <c r="V87" i="6" a="1"/>
  <c r="V87" i="6" s="1"/>
  <c r="V88" i="6" a="1"/>
  <c r="V88" i="6" s="1"/>
  <c r="V89" i="6" a="1"/>
  <c r="V89" i="6" s="1"/>
  <c r="V90" i="6" a="1"/>
  <c r="V90" i="6" s="1"/>
  <c r="V91" i="6" a="1"/>
  <c r="V91" i="6" s="1"/>
  <c r="V92" i="6" a="1"/>
  <c r="V92" i="6" s="1"/>
  <c r="V94" i="6" a="1"/>
  <c r="V94" i="6" s="1"/>
  <c r="V95" i="6" a="1"/>
  <c r="V95" i="6" s="1"/>
  <c r="V96" i="6" a="1"/>
  <c r="V96" i="6" s="1"/>
  <c r="V97" i="6" a="1"/>
  <c r="V97" i="6" s="1"/>
  <c r="V98" i="6" a="1"/>
  <c r="V98" i="6" s="1"/>
  <c r="V99" i="6" a="1"/>
  <c r="V99" i="6" s="1"/>
  <c r="V100" i="6" a="1"/>
  <c r="V100" i="6" s="1"/>
  <c r="V101" i="6" a="1"/>
  <c r="V101" i="6" s="1"/>
  <c r="V102" i="6" a="1"/>
  <c r="V102" i="6" s="1"/>
  <c r="V103" i="6" a="1"/>
  <c r="V103" i="6" s="1"/>
  <c r="V105" i="6" a="1"/>
  <c r="V105" i="6" s="1"/>
  <c r="V106" i="6" a="1"/>
  <c r="V106" i="6" s="1"/>
  <c r="V107" i="6" a="1"/>
  <c r="V107" i="6" s="1"/>
  <c r="V108" i="6" a="1"/>
  <c r="V108" i="6" s="1"/>
  <c r="V109" i="6" a="1"/>
  <c r="V109" i="6" s="1"/>
  <c r="V110" i="6" a="1"/>
  <c r="V110" i="6" s="1"/>
  <c r="V111" i="6" a="1"/>
  <c r="V111" i="6" s="1"/>
  <c r="V112" i="6" a="1"/>
  <c r="V112" i="6" s="1"/>
  <c r="V113" i="6" a="1"/>
  <c r="V113" i="6" s="1"/>
  <c r="V114" i="6" a="1"/>
  <c r="V114" i="6" s="1"/>
  <c r="V115" i="6" a="1"/>
  <c r="V115" i="6" s="1"/>
  <c r="V116" i="6" a="1"/>
  <c r="V116" i="6" s="1"/>
  <c r="V117" i="6" a="1"/>
  <c r="V117" i="6" s="1"/>
  <c r="V118" i="6" a="1"/>
  <c r="V118" i="6" s="1"/>
  <c r="V119" i="6" a="1"/>
  <c r="V119" i="6" s="1"/>
  <c r="V120" i="6" a="1"/>
  <c r="V120" i="6" s="1"/>
  <c r="V121" i="6" a="1"/>
  <c r="V121" i="6" s="1"/>
  <c r="V122" i="6" a="1"/>
  <c r="V122" i="6" s="1"/>
  <c r="V123" i="6" a="1"/>
  <c r="V123" i="6" s="1"/>
  <c r="V124" i="6" a="1"/>
  <c r="V124" i="6" s="1"/>
  <c r="V125" i="6" a="1"/>
  <c r="V125" i="6" s="1"/>
  <c r="V126" i="6" a="1"/>
  <c r="V126" i="6" s="1"/>
  <c r="V127" i="6" a="1"/>
  <c r="V127" i="6" s="1"/>
  <c r="V128" i="6" a="1"/>
  <c r="V128" i="6" s="1"/>
  <c r="V129" i="6" a="1"/>
  <c r="V129" i="6" s="1"/>
  <c r="V130" i="6" a="1"/>
  <c r="V130" i="6" s="1"/>
  <c r="V131" i="6" a="1"/>
  <c r="V131" i="6" s="1"/>
  <c r="U19" i="6" a="1"/>
  <c r="U19" i="6" s="1"/>
  <c r="U20" i="6" a="1"/>
  <c r="U20" i="6" s="1"/>
  <c r="U21" i="6" a="1"/>
  <c r="U21" i="6" s="1"/>
  <c r="U22" i="6" a="1"/>
  <c r="U22" i="6" s="1"/>
  <c r="U23" i="6" a="1"/>
  <c r="U23" i="6" s="1"/>
  <c r="U24" i="6" a="1"/>
  <c r="U24" i="6" s="1"/>
  <c r="U25" i="6" a="1"/>
  <c r="U25" i="6" s="1"/>
  <c r="U26" i="6" a="1"/>
  <c r="U26" i="6" s="1"/>
  <c r="U27" i="6" a="1"/>
  <c r="U27" i="6" s="1"/>
  <c r="U28" i="6" a="1"/>
  <c r="U28" i="6" s="1"/>
  <c r="U30" i="6" a="1"/>
  <c r="U30" i="6" s="1"/>
  <c r="U31" i="6" a="1"/>
  <c r="U31" i="6" s="1"/>
  <c r="U32" i="6" a="1"/>
  <c r="U32" i="6" s="1"/>
  <c r="U33" i="6" a="1"/>
  <c r="U33" i="6" s="1"/>
  <c r="U34" i="6" a="1"/>
  <c r="U34" i="6" s="1"/>
  <c r="U35" i="6" a="1"/>
  <c r="U35" i="6" s="1"/>
  <c r="U36" i="6" a="1"/>
  <c r="U36" i="6" s="1"/>
  <c r="U37" i="6" a="1"/>
  <c r="U37" i="6" s="1"/>
  <c r="U38" i="6" a="1"/>
  <c r="U38" i="6" s="1"/>
  <c r="U39" i="6" a="1"/>
  <c r="U39" i="6" s="1"/>
  <c r="U40" i="6" a="1"/>
  <c r="U40" i="6" s="1"/>
  <c r="U41" i="6" a="1"/>
  <c r="U41" i="6" s="1"/>
  <c r="U42" i="6" a="1"/>
  <c r="U42" i="6" s="1"/>
  <c r="U43" i="6" a="1"/>
  <c r="U43" i="6" s="1"/>
  <c r="U44" i="6" a="1"/>
  <c r="U44" i="6" s="1"/>
  <c r="U45" i="6" a="1"/>
  <c r="U45" i="6" s="1"/>
  <c r="U46" i="6" a="1"/>
  <c r="U46" i="6" s="1"/>
  <c r="U47" i="6" a="1"/>
  <c r="U47" i="6" s="1"/>
  <c r="U48" i="6" a="1"/>
  <c r="U48" i="6" s="1"/>
  <c r="U49" i="6" a="1"/>
  <c r="U49" i="6" s="1"/>
  <c r="U50" i="6" a="1"/>
  <c r="U50" i="6" s="1"/>
  <c r="U51" i="6" a="1"/>
  <c r="U51" i="6" s="1"/>
  <c r="U52" i="6" a="1"/>
  <c r="U52" i="6" s="1"/>
  <c r="U53" i="6" a="1"/>
  <c r="U53" i="6" s="1"/>
  <c r="U54" i="6" a="1"/>
  <c r="U54" i="6" s="1"/>
  <c r="U55" i="6" a="1"/>
  <c r="U55" i="6" s="1"/>
  <c r="U56" i="6" a="1"/>
  <c r="U56" i="6" s="1"/>
  <c r="U57" i="6" a="1"/>
  <c r="U57" i="6" s="1"/>
  <c r="U58" i="6" a="1"/>
  <c r="U58" i="6" s="1"/>
  <c r="U59" i="6" a="1"/>
  <c r="U59" i="6" s="1"/>
  <c r="U60" i="6" a="1"/>
  <c r="U60" i="6" s="1"/>
  <c r="U61" i="6" a="1"/>
  <c r="U61" i="6" s="1"/>
  <c r="U62" i="6" a="1"/>
  <c r="U62" i="6" s="1"/>
  <c r="U63" i="6" a="1"/>
  <c r="U63" i="6" s="1"/>
  <c r="U64" i="6" a="1"/>
  <c r="U64" i="6" s="1"/>
  <c r="U65" i="6" a="1"/>
  <c r="U65" i="6" s="1"/>
  <c r="U66" i="6" a="1"/>
  <c r="U66" i="6" s="1"/>
  <c r="U67" i="6" a="1"/>
  <c r="U67" i="6" s="1"/>
  <c r="U68" i="6" a="1"/>
  <c r="U68" i="6" s="1"/>
  <c r="U69" i="6" a="1"/>
  <c r="U69" i="6" s="1"/>
  <c r="U70" i="6" a="1"/>
  <c r="U70" i="6" s="1"/>
  <c r="U71" i="6" a="1"/>
  <c r="U71" i="6" s="1"/>
  <c r="U72" i="6" a="1"/>
  <c r="U72" i="6" s="1"/>
  <c r="U73" i="6" a="1"/>
  <c r="U73" i="6" s="1"/>
  <c r="U74" i="6" a="1"/>
  <c r="U74" i="6" s="1"/>
  <c r="U75" i="6" a="1"/>
  <c r="U75" i="6" s="1"/>
  <c r="U76" i="6" a="1"/>
  <c r="U76" i="6" s="1"/>
  <c r="U77" i="6" a="1"/>
  <c r="U77" i="6" s="1"/>
  <c r="U78" i="6" a="1"/>
  <c r="U78" i="6" s="1"/>
  <c r="U79" i="6" a="1"/>
  <c r="U79" i="6" s="1"/>
  <c r="U80" i="6" a="1"/>
  <c r="U80" i="6" s="1"/>
  <c r="U81" i="6" a="1"/>
  <c r="U81" i="6" s="1"/>
  <c r="U82" i="6" a="1"/>
  <c r="U82" i="6" s="1"/>
  <c r="U86" i="6" a="1"/>
  <c r="U86" i="6" s="1"/>
  <c r="U87" i="6" a="1"/>
  <c r="U87" i="6" s="1"/>
  <c r="U88" i="6" a="1"/>
  <c r="U88" i="6" s="1"/>
  <c r="U89" i="6" a="1"/>
  <c r="U89" i="6" s="1"/>
  <c r="U90" i="6" a="1"/>
  <c r="U90" i="6" s="1"/>
  <c r="U91" i="6" a="1"/>
  <c r="U91" i="6" s="1"/>
  <c r="U92" i="6" a="1"/>
  <c r="U92" i="6" s="1"/>
  <c r="U94" i="6" a="1"/>
  <c r="U94" i="6" s="1"/>
  <c r="U95" i="6" a="1"/>
  <c r="U95" i="6" s="1"/>
  <c r="U96" i="6" a="1"/>
  <c r="U96" i="6" s="1"/>
  <c r="U97" i="6" a="1"/>
  <c r="U97" i="6" s="1"/>
  <c r="U98" i="6" a="1"/>
  <c r="U98" i="6" s="1"/>
  <c r="U99" i="6" a="1"/>
  <c r="U99" i="6" s="1"/>
  <c r="U100" i="6" a="1"/>
  <c r="U100" i="6" s="1"/>
  <c r="U101" i="6" a="1"/>
  <c r="U101" i="6" s="1"/>
  <c r="U102" i="6" a="1"/>
  <c r="U102" i="6" s="1"/>
  <c r="U103" i="6" a="1"/>
  <c r="U103" i="6" s="1"/>
  <c r="U105" i="6" a="1"/>
  <c r="U105" i="6" s="1"/>
  <c r="U106" i="6" a="1"/>
  <c r="U106" i="6" s="1"/>
  <c r="U107" i="6" a="1"/>
  <c r="U107" i="6" s="1"/>
  <c r="U108" i="6" a="1"/>
  <c r="U108" i="6" s="1"/>
  <c r="U109" i="6" a="1"/>
  <c r="U109" i="6" s="1"/>
  <c r="U110" i="6" a="1"/>
  <c r="U110" i="6" s="1"/>
  <c r="U111" i="6" a="1"/>
  <c r="U111" i="6" s="1"/>
  <c r="U112" i="6" a="1"/>
  <c r="U112" i="6" s="1"/>
  <c r="U113" i="6" a="1"/>
  <c r="U113" i="6" s="1"/>
  <c r="U114" i="6" a="1"/>
  <c r="U114" i="6" s="1"/>
  <c r="U115" i="6" a="1"/>
  <c r="U115" i="6" s="1"/>
  <c r="U116" i="6" a="1"/>
  <c r="U116" i="6" s="1"/>
  <c r="U117" i="6" a="1"/>
  <c r="U117" i="6" s="1"/>
  <c r="U118" i="6" a="1"/>
  <c r="U118" i="6" s="1"/>
  <c r="U119" i="6" a="1"/>
  <c r="U119" i="6" s="1"/>
  <c r="U120" i="6" a="1"/>
  <c r="U120" i="6" s="1"/>
  <c r="U121" i="6" a="1"/>
  <c r="U121" i="6" s="1"/>
  <c r="U122" i="6" a="1"/>
  <c r="U122" i="6" s="1"/>
  <c r="U123" i="6" a="1"/>
  <c r="U123" i="6" s="1"/>
  <c r="U124" i="6" a="1"/>
  <c r="U124" i="6" s="1"/>
  <c r="U125" i="6" a="1"/>
  <c r="U125" i="6" s="1"/>
  <c r="U126" i="6" a="1"/>
  <c r="U126" i="6" s="1"/>
  <c r="U127" i="6" a="1"/>
  <c r="U127" i="6" s="1"/>
  <c r="U128" i="6" a="1"/>
  <c r="U128" i="6" s="1"/>
  <c r="U129" i="6" a="1"/>
  <c r="U129" i="6" s="1"/>
  <c r="U130" i="6" a="1"/>
  <c r="U130" i="6" s="1"/>
  <c r="U131" i="6" a="1"/>
  <c r="U131" i="6" s="1"/>
  <c r="L119" i="6" l="1"/>
  <c r="L111" i="6"/>
  <c r="L102" i="6"/>
  <c r="L75" i="6"/>
  <c r="L67" i="6"/>
  <c r="L59" i="6"/>
  <c r="L51" i="6"/>
  <c r="L27" i="6"/>
  <c r="L120" i="6"/>
  <c r="L105" i="6"/>
  <c r="L58" i="6"/>
  <c r="L82" i="6"/>
  <c r="L77" i="6"/>
  <c r="L69" i="6"/>
  <c r="L61" i="6"/>
  <c r="L29" i="6"/>
  <c r="L21" i="6"/>
  <c r="L70" i="6"/>
  <c r="L54" i="6"/>
  <c r="L22" i="6"/>
  <c r="Z85" i="6"/>
  <c r="AA85" i="6" s="1"/>
  <c r="AB85" i="6" s="1"/>
  <c r="AE85" i="6" s="1"/>
  <c r="L84" i="6"/>
  <c r="Z84" i="6"/>
  <c r="AA84" i="6" s="1"/>
  <c r="AB84" i="6" s="1"/>
  <c r="AE84" i="6" s="1"/>
  <c r="L95" i="6"/>
  <c r="L43" i="6"/>
  <c r="L20" i="6"/>
  <c r="L19" i="6"/>
  <c r="L85" i="6"/>
  <c r="Z119" i="6"/>
  <c r="AA119" i="6" s="1"/>
  <c r="AB119" i="6" s="1"/>
  <c r="AE119" i="6" s="1"/>
  <c r="Z52" i="6"/>
  <c r="AA52" i="6" s="1"/>
  <c r="AB52" i="6" s="1"/>
  <c r="AE52" i="6" s="1"/>
  <c r="Z43" i="6"/>
  <c r="AA43" i="6" s="1"/>
  <c r="Z22" i="6"/>
  <c r="AA22" i="6" s="1"/>
  <c r="AB22" i="6" s="1"/>
  <c r="AE22" i="6" s="1"/>
  <c r="M100" i="6"/>
  <c r="M54" i="6"/>
  <c r="M66" i="6"/>
  <c r="M127" i="6"/>
  <c r="M85" i="6"/>
  <c r="M84" i="6"/>
  <c r="M59" i="6"/>
  <c r="M19" i="6"/>
  <c r="Z102" i="6"/>
  <c r="AA102" i="6" s="1"/>
  <c r="AB102" i="6" s="1"/>
  <c r="AE102" i="6" s="1"/>
  <c r="Z28" i="6"/>
  <c r="AA28" i="6" s="1"/>
  <c r="AB28" i="6" s="1"/>
  <c r="AE28" i="6" s="1"/>
  <c r="M125" i="6"/>
  <c r="M91" i="6"/>
  <c r="M58" i="6"/>
  <c r="Z92" i="6"/>
  <c r="AA92" i="6" s="1"/>
  <c r="AB92" i="6" s="1"/>
  <c r="AE92" i="6" s="1"/>
  <c r="Z27" i="6"/>
  <c r="AA27" i="6" s="1"/>
  <c r="AB27" i="6" s="1"/>
  <c r="AE27" i="6" s="1"/>
  <c r="M124" i="6"/>
  <c r="M116" i="6"/>
  <c r="M108" i="6"/>
  <c r="M99" i="6"/>
  <c r="M90" i="6"/>
  <c r="M81" i="6"/>
  <c r="M73" i="6"/>
  <c r="M65" i="6"/>
  <c r="M57" i="6"/>
  <c r="M49" i="6"/>
  <c r="M33" i="6"/>
  <c r="M25" i="6"/>
  <c r="M52" i="6"/>
  <c r="M110" i="6"/>
  <c r="M27" i="6"/>
  <c r="Z26" i="6"/>
  <c r="AA26" i="6" s="1"/>
  <c r="AB26" i="6" s="1"/>
  <c r="AE26" i="6" s="1"/>
  <c r="M117" i="6"/>
  <c r="M82" i="6"/>
  <c r="M34" i="6"/>
  <c r="Z121" i="6"/>
  <c r="AA121" i="6" s="1"/>
  <c r="AB121" i="6" s="1"/>
  <c r="AE121" i="6" s="1"/>
  <c r="Z105" i="6"/>
  <c r="AA105" i="6" s="1"/>
  <c r="AB105" i="6" s="1"/>
  <c r="AE105" i="6" s="1"/>
  <c r="Z87" i="6"/>
  <c r="AA87" i="6" s="1"/>
  <c r="AB87" i="6" s="1"/>
  <c r="AE87" i="6" s="1"/>
  <c r="Z70" i="6"/>
  <c r="AA70" i="6" s="1"/>
  <c r="AB70" i="6" s="1"/>
  <c r="AE70" i="6" s="1"/>
  <c r="Z54" i="6"/>
  <c r="AA54" i="6" s="1"/>
  <c r="AB54" i="6" s="1"/>
  <c r="AE54" i="6" s="1"/>
  <c r="Z21" i="6"/>
  <c r="AA21" i="6" s="1"/>
  <c r="AB21" i="6" s="1"/>
  <c r="AE21" i="6" s="1"/>
  <c r="Z110" i="6"/>
  <c r="AA110" i="6" s="1"/>
  <c r="AB110" i="6" s="1"/>
  <c r="AE110" i="6" s="1"/>
  <c r="M56" i="6"/>
  <c r="M48" i="6"/>
  <c r="M32" i="6"/>
  <c r="M24" i="6"/>
  <c r="M102" i="6"/>
  <c r="M68" i="6"/>
  <c r="M20" i="6"/>
  <c r="Z111" i="6"/>
  <c r="AA111" i="6" s="1"/>
  <c r="AB111" i="6" s="1"/>
  <c r="AE111" i="6" s="1"/>
  <c r="M126" i="6"/>
  <c r="M101" i="6"/>
  <c r="M67" i="6"/>
  <c r="M26" i="6"/>
  <c r="Z68" i="6"/>
  <c r="AA68" i="6" s="1"/>
  <c r="AB68" i="6" s="1"/>
  <c r="AE68" i="6" s="1"/>
  <c r="Z20" i="6"/>
  <c r="AA20" i="6" s="1"/>
  <c r="AB20" i="6" s="1"/>
  <c r="AE20" i="6" s="1"/>
  <c r="M130" i="6"/>
  <c r="M122" i="6"/>
  <c r="M114" i="6"/>
  <c r="M106" i="6"/>
  <c r="M88" i="6"/>
  <c r="M79" i="6"/>
  <c r="M71" i="6"/>
  <c r="M63" i="6"/>
  <c r="M55" i="6"/>
  <c r="M39" i="6"/>
  <c r="M31" i="6"/>
  <c r="M23" i="6"/>
  <c r="M119" i="6"/>
  <c r="M118" i="6"/>
  <c r="M92" i="6"/>
  <c r="Z19" i="6"/>
  <c r="AA19" i="6" s="1"/>
  <c r="AB19" i="6" s="1"/>
  <c r="AE19" i="6" s="1"/>
  <c r="Z127" i="6"/>
  <c r="AA127" i="6" s="1"/>
  <c r="AB127" i="6" s="1"/>
  <c r="AE127" i="6" s="1"/>
  <c r="Z60" i="6"/>
  <c r="AA60" i="6" s="1"/>
  <c r="AB60" i="6" s="1"/>
  <c r="AE60" i="6" s="1"/>
  <c r="Z129" i="6"/>
  <c r="AA129" i="6" s="1"/>
  <c r="AB129" i="6" s="1"/>
  <c r="AE129" i="6" s="1"/>
  <c r="Z113" i="6"/>
  <c r="AA113" i="6" s="1"/>
  <c r="AB113" i="6" s="1"/>
  <c r="AE113" i="6" s="1"/>
  <c r="Z96" i="6"/>
  <c r="AA96" i="6" s="1"/>
  <c r="AB96" i="6" s="1"/>
  <c r="AE96" i="6" s="1"/>
  <c r="Z78" i="6"/>
  <c r="AA78" i="6" s="1"/>
  <c r="AB78" i="6" s="1"/>
  <c r="AE78" i="6" s="1"/>
  <c r="Z62" i="6"/>
  <c r="AA62" i="6" s="1"/>
  <c r="AB62" i="6" s="1"/>
  <c r="AE62" i="6" s="1"/>
  <c r="Z46" i="6"/>
  <c r="AA46" i="6" s="1"/>
  <c r="AB46" i="6" s="1"/>
  <c r="AE46" i="6" s="1"/>
  <c r="Z30" i="6"/>
  <c r="AA30" i="6" s="1"/>
  <c r="AB30" i="6" s="1"/>
  <c r="AE30" i="6" s="1"/>
  <c r="M129" i="6"/>
  <c r="M121" i="6"/>
  <c r="M113" i="6"/>
  <c r="M105" i="6"/>
  <c r="M87" i="6"/>
  <c r="M78" i="6"/>
  <c r="M70" i="6"/>
  <c r="M62" i="6"/>
  <c r="M30" i="6"/>
  <c r="M22" i="6"/>
  <c r="M111" i="6"/>
  <c r="M60" i="6"/>
  <c r="M28" i="6"/>
  <c r="Z118" i="6"/>
  <c r="AA118" i="6" s="1"/>
  <c r="AB118" i="6" s="1"/>
  <c r="AE118" i="6" s="1"/>
  <c r="Z101" i="6"/>
  <c r="AA101" i="6" s="1"/>
  <c r="AB101" i="6" s="1"/>
  <c r="AE101" i="6" s="1"/>
  <c r="Z67" i="6"/>
  <c r="AA67" i="6" s="1"/>
  <c r="AB67" i="6" s="1"/>
  <c r="AE67" i="6" s="1"/>
  <c r="Z126" i="6"/>
  <c r="AA126" i="6" s="1"/>
  <c r="AB126" i="6" s="1"/>
  <c r="AE126" i="6" s="1"/>
  <c r="Z59" i="6"/>
  <c r="AA59" i="6" s="1"/>
  <c r="AB59" i="6" s="1"/>
  <c r="AE59" i="6" s="1"/>
  <c r="M128" i="6"/>
  <c r="M120" i="6"/>
  <c r="M112" i="6"/>
  <c r="M103" i="6"/>
  <c r="M86" i="6"/>
  <c r="M77" i="6"/>
  <c r="M69" i="6"/>
  <c r="M61" i="6"/>
  <c r="M29" i="6"/>
  <c r="M21" i="6"/>
  <c r="M97" i="6"/>
  <c r="M96" i="6"/>
  <c r="M95" i="6"/>
  <c r="L94" i="6"/>
  <c r="M94" i="6"/>
  <c r="Z94" i="6"/>
  <c r="AA94" i="6" s="1"/>
  <c r="AB94" i="6" s="1"/>
  <c r="AE94" i="6" s="1"/>
  <c r="L76" i="6"/>
  <c r="M76" i="6"/>
  <c r="Z76" i="6"/>
  <c r="AA76" i="6" s="1"/>
  <c r="AB76" i="6" s="1"/>
  <c r="AE76" i="6" s="1"/>
  <c r="M75" i="6"/>
  <c r="Z75" i="6"/>
  <c r="AA75" i="6" s="1"/>
  <c r="AB75" i="6" s="1"/>
  <c r="AE75" i="6" s="1"/>
  <c r="L74" i="6"/>
  <c r="L53" i="6"/>
  <c r="M53" i="6"/>
  <c r="M51" i="6"/>
  <c r="Z51" i="6"/>
  <c r="AA51" i="6" s="1"/>
  <c r="AB51" i="6" s="1"/>
  <c r="AE51" i="6" s="1"/>
  <c r="M50" i="6"/>
  <c r="L50" i="6"/>
  <c r="M47" i="6"/>
  <c r="M46" i="6"/>
  <c r="L45" i="6"/>
  <c r="M45" i="6"/>
  <c r="L44" i="6"/>
  <c r="Z44" i="6"/>
  <c r="AA44" i="6" s="1"/>
  <c r="AB44" i="6" s="1"/>
  <c r="AE44" i="6" s="1"/>
  <c r="M44" i="6"/>
  <c r="M43" i="6"/>
  <c r="L42" i="6"/>
  <c r="M42" i="6"/>
  <c r="M41" i="6"/>
  <c r="L38" i="6"/>
  <c r="M40" i="6"/>
  <c r="Z38" i="6"/>
  <c r="AA38" i="6" s="1"/>
  <c r="AB38" i="6" s="1"/>
  <c r="AE38" i="6" s="1"/>
  <c r="M38" i="6"/>
  <c r="L37" i="6"/>
  <c r="M37" i="6"/>
  <c r="L36" i="6"/>
  <c r="Z36" i="6"/>
  <c r="AA36" i="6" s="1"/>
  <c r="AB36" i="6" s="1"/>
  <c r="AE36" i="6" s="1"/>
  <c r="M36" i="6"/>
  <c r="L35" i="6"/>
  <c r="M35" i="6"/>
  <c r="Z35" i="6"/>
  <c r="AA35" i="6" s="1"/>
  <c r="AB35" i="6" s="1"/>
  <c r="AE35" i="6" s="1"/>
  <c r="Z124" i="6"/>
  <c r="AA124" i="6" s="1"/>
  <c r="AB124" i="6" s="1"/>
  <c r="AE124" i="6" s="1"/>
  <c r="Z116" i="6"/>
  <c r="AA116" i="6" s="1"/>
  <c r="AB116" i="6" s="1"/>
  <c r="AE116" i="6" s="1"/>
  <c r="Z108" i="6"/>
  <c r="AA108" i="6" s="1"/>
  <c r="AB108" i="6" s="1"/>
  <c r="AE108" i="6" s="1"/>
  <c r="Z99" i="6"/>
  <c r="AA99" i="6" s="1"/>
  <c r="AB99" i="6" s="1"/>
  <c r="AE99" i="6" s="1"/>
  <c r="Z90" i="6"/>
  <c r="AA90" i="6" s="1"/>
  <c r="AB90" i="6" s="1"/>
  <c r="AE90" i="6" s="1"/>
  <c r="Z81" i="6"/>
  <c r="AA81" i="6" s="1"/>
  <c r="AB81" i="6" s="1"/>
  <c r="AE81" i="6" s="1"/>
  <c r="Z73" i="6"/>
  <c r="AA73" i="6" s="1"/>
  <c r="AB73" i="6" s="1"/>
  <c r="AE73" i="6" s="1"/>
  <c r="Z65" i="6"/>
  <c r="AA65" i="6" s="1"/>
  <c r="AB65" i="6" s="1"/>
  <c r="AE65" i="6" s="1"/>
  <c r="Z57" i="6"/>
  <c r="AA57" i="6" s="1"/>
  <c r="AB57" i="6" s="1"/>
  <c r="AE57" i="6" s="1"/>
  <c r="Z49" i="6"/>
  <c r="AA49" i="6" s="1"/>
  <c r="AB49" i="6" s="1"/>
  <c r="AE49" i="6" s="1"/>
  <c r="Z41" i="6"/>
  <c r="AA41" i="6" s="1"/>
  <c r="Z33" i="6"/>
  <c r="AA33" i="6" s="1"/>
  <c r="AB33" i="6" s="1"/>
  <c r="AE33" i="6" s="1"/>
  <c r="Z25" i="6"/>
  <c r="AA25" i="6" s="1"/>
  <c r="AB25" i="6" s="1"/>
  <c r="AE25" i="6" s="1"/>
  <c r="L132" i="6"/>
  <c r="L99" i="6"/>
  <c r="L65" i="6"/>
  <c r="L33" i="6"/>
  <c r="Z128" i="6"/>
  <c r="AA128" i="6" s="1"/>
  <c r="AB128" i="6" s="1"/>
  <c r="AE128" i="6" s="1"/>
  <c r="Z120" i="6"/>
  <c r="AA120" i="6" s="1"/>
  <c r="AB120" i="6" s="1"/>
  <c r="AE120" i="6" s="1"/>
  <c r="Z112" i="6"/>
  <c r="AA112" i="6" s="1"/>
  <c r="AB112" i="6" s="1"/>
  <c r="AE112" i="6" s="1"/>
  <c r="Z103" i="6"/>
  <c r="AA103" i="6" s="1"/>
  <c r="AB103" i="6" s="1"/>
  <c r="AE103" i="6" s="1"/>
  <c r="Z95" i="6"/>
  <c r="AA95" i="6" s="1"/>
  <c r="AB95" i="6" s="1"/>
  <c r="AE95" i="6" s="1"/>
  <c r="Z86" i="6"/>
  <c r="Z77" i="6"/>
  <c r="AA77" i="6" s="1"/>
  <c r="AB77" i="6" s="1"/>
  <c r="AE77" i="6" s="1"/>
  <c r="Z69" i="6"/>
  <c r="AA69" i="6" s="1"/>
  <c r="AB69" i="6" s="1"/>
  <c r="AE69" i="6" s="1"/>
  <c r="Z61" i="6"/>
  <c r="AA61" i="6" s="1"/>
  <c r="AB61" i="6" s="1"/>
  <c r="AE61" i="6" s="1"/>
  <c r="Z53" i="6"/>
  <c r="AA53" i="6" s="1"/>
  <c r="AB53" i="6" s="1"/>
  <c r="AE53" i="6" s="1"/>
  <c r="Z45" i="6"/>
  <c r="AA45" i="6" s="1"/>
  <c r="AB45" i="6" s="1"/>
  <c r="AE45" i="6" s="1"/>
  <c r="Z37" i="6"/>
  <c r="AA37" i="6" s="1"/>
  <c r="AB37" i="6" s="1"/>
  <c r="AE37" i="6" s="1"/>
  <c r="Z29" i="6"/>
  <c r="AA29" i="6" s="1"/>
  <c r="AB29" i="6" s="1"/>
  <c r="AE29" i="6" s="1"/>
  <c r="Z131" i="6"/>
  <c r="AA131" i="6" s="1"/>
  <c r="AB131" i="6" s="1"/>
  <c r="AE131" i="6" s="1"/>
  <c r="L131" i="6"/>
  <c r="Z123" i="6"/>
  <c r="AA123" i="6" s="1"/>
  <c r="AB123" i="6" s="1"/>
  <c r="AE123" i="6" s="1"/>
  <c r="L123" i="6"/>
  <c r="Z115" i="6"/>
  <c r="AA115" i="6" s="1"/>
  <c r="AB115" i="6" s="1"/>
  <c r="AE115" i="6" s="1"/>
  <c r="L115" i="6"/>
  <c r="Z107" i="6"/>
  <c r="AA107" i="6" s="1"/>
  <c r="AB107" i="6" s="1"/>
  <c r="AE107" i="6" s="1"/>
  <c r="L107" i="6"/>
  <c r="Z98" i="6"/>
  <c r="AA98" i="6" s="1"/>
  <c r="AB98" i="6" s="1"/>
  <c r="AE98" i="6" s="1"/>
  <c r="L98" i="6"/>
  <c r="Z89" i="6"/>
  <c r="AA89" i="6" s="1"/>
  <c r="AB89" i="6" s="1"/>
  <c r="AE89" i="6" s="1"/>
  <c r="L89" i="6"/>
  <c r="Z80" i="6"/>
  <c r="AA80" i="6" s="1"/>
  <c r="AB80" i="6" s="1"/>
  <c r="AE80" i="6" s="1"/>
  <c r="L80" i="6"/>
  <c r="Z72" i="6"/>
  <c r="AA72" i="6" s="1"/>
  <c r="AB72" i="6" s="1"/>
  <c r="AE72" i="6" s="1"/>
  <c r="L72" i="6"/>
  <c r="Z64" i="6"/>
  <c r="AA64" i="6" s="1"/>
  <c r="AB64" i="6" s="1"/>
  <c r="AE64" i="6" s="1"/>
  <c r="L64" i="6"/>
  <c r="M131" i="6"/>
  <c r="M123" i="6"/>
  <c r="M115" i="6"/>
  <c r="M107" i="6"/>
  <c r="M98" i="6"/>
  <c r="M89" i="6"/>
  <c r="M80" i="6"/>
  <c r="M72" i="6"/>
  <c r="M64" i="6"/>
  <c r="L26" i="6"/>
  <c r="M109" i="6"/>
  <c r="M74" i="6"/>
  <c r="L124" i="6"/>
  <c r="L90" i="6"/>
  <c r="L57" i="6"/>
  <c r="L25" i="6"/>
  <c r="L116" i="6"/>
  <c r="L81" i="6"/>
  <c r="L49" i="6"/>
  <c r="L108" i="6"/>
  <c r="L73" i="6"/>
  <c r="L41" i="6"/>
  <c r="Z125" i="6"/>
  <c r="AA125" i="6" s="1"/>
  <c r="AB125" i="6" s="1"/>
  <c r="AE125" i="6" s="1"/>
  <c r="Z117" i="6"/>
  <c r="AA117" i="6" s="1"/>
  <c r="AB117" i="6" s="1"/>
  <c r="AE117" i="6" s="1"/>
  <c r="Z109" i="6"/>
  <c r="AA109" i="6" s="1"/>
  <c r="AB109" i="6" s="1"/>
  <c r="AE109" i="6" s="1"/>
  <c r="Z100" i="6"/>
  <c r="AA100" i="6" s="1"/>
  <c r="AB100" i="6" s="1"/>
  <c r="AE100" i="6" s="1"/>
  <c r="Z91" i="6"/>
  <c r="AA91" i="6" s="1"/>
  <c r="AB91" i="6" s="1"/>
  <c r="AE91" i="6" s="1"/>
  <c r="Z82" i="6"/>
  <c r="AA82" i="6" s="1"/>
  <c r="AB82" i="6" s="1"/>
  <c r="AE82" i="6" s="1"/>
  <c r="Z74" i="6"/>
  <c r="AA74" i="6" s="1"/>
  <c r="AB74" i="6" s="1"/>
  <c r="AE74" i="6" s="1"/>
  <c r="Z66" i="6"/>
  <c r="AA66" i="6" s="1"/>
  <c r="AB66" i="6" s="1"/>
  <c r="AE66" i="6" s="1"/>
  <c r="Z58" i="6"/>
  <c r="AA58" i="6" s="1"/>
  <c r="AB58" i="6" s="1"/>
  <c r="AE58" i="6" s="1"/>
  <c r="Z50" i="6"/>
  <c r="AA50" i="6" s="1"/>
  <c r="AB50" i="6" s="1"/>
  <c r="AE50" i="6" s="1"/>
  <c r="Z42" i="6"/>
  <c r="AA42" i="6" s="1"/>
  <c r="Z34" i="6"/>
  <c r="AA34" i="6" s="1"/>
  <c r="AB34" i="6" s="1"/>
  <c r="AE34" i="6" s="1"/>
  <c r="L100" i="6"/>
  <c r="L66" i="6"/>
  <c r="L34" i="6"/>
  <c r="Z56" i="6"/>
  <c r="AA56" i="6" s="1"/>
  <c r="AB56" i="6" s="1"/>
  <c r="AE56" i="6" s="1"/>
  <c r="Z48" i="6"/>
  <c r="AA48" i="6" s="1"/>
  <c r="AB48" i="6" s="1"/>
  <c r="AE48" i="6" s="1"/>
  <c r="Z40" i="6"/>
  <c r="AA40" i="6" s="1"/>
  <c r="Z32" i="6"/>
  <c r="AA32" i="6" s="1"/>
  <c r="AB32" i="6" s="1"/>
  <c r="AE32" i="6" s="1"/>
  <c r="Z24" i="6"/>
  <c r="AA24" i="6" s="1"/>
  <c r="AB24" i="6" s="1"/>
  <c r="AE24" i="6" s="1"/>
  <c r="L56" i="6"/>
  <c r="L48" i="6"/>
  <c r="L40" i="6"/>
  <c r="L32" i="6"/>
  <c r="L24" i="6"/>
  <c r="Z130" i="6"/>
  <c r="AA130" i="6" s="1"/>
  <c r="AB130" i="6" s="1"/>
  <c r="AE130" i="6" s="1"/>
  <c r="Z122" i="6"/>
  <c r="AA122" i="6" s="1"/>
  <c r="AB122" i="6" s="1"/>
  <c r="AE122" i="6" s="1"/>
  <c r="Z114" i="6"/>
  <c r="AA114" i="6" s="1"/>
  <c r="AB114" i="6" s="1"/>
  <c r="AE114" i="6" s="1"/>
  <c r="Z106" i="6"/>
  <c r="AA106" i="6" s="1"/>
  <c r="AB106" i="6" s="1"/>
  <c r="AE106" i="6" s="1"/>
  <c r="Z97" i="6"/>
  <c r="AA97" i="6" s="1"/>
  <c r="AB97" i="6" s="1"/>
  <c r="AE97" i="6" s="1"/>
  <c r="Z88" i="6"/>
  <c r="AA88" i="6" s="1"/>
  <c r="AB88" i="6" s="1"/>
  <c r="AE88" i="6" s="1"/>
  <c r="Z79" i="6"/>
  <c r="AA79" i="6" s="1"/>
  <c r="AB79" i="6" s="1"/>
  <c r="AE79" i="6" s="1"/>
  <c r="Z71" i="6"/>
  <c r="AA71" i="6" s="1"/>
  <c r="AB71" i="6" s="1"/>
  <c r="AE71" i="6" s="1"/>
  <c r="Z63" i="6"/>
  <c r="AA63" i="6" s="1"/>
  <c r="AB63" i="6" s="1"/>
  <c r="AE63" i="6" s="1"/>
  <c r="Z55" i="6"/>
  <c r="AA55" i="6" s="1"/>
  <c r="AB55" i="6" s="1"/>
  <c r="AE55" i="6" s="1"/>
  <c r="Z47" i="6"/>
  <c r="AA47" i="6" s="1"/>
  <c r="AB47" i="6" s="1"/>
  <c r="AE47" i="6" s="1"/>
  <c r="Z39" i="6"/>
  <c r="AA39" i="6" s="1"/>
  <c r="AB39" i="6" s="1"/>
  <c r="Z31" i="6"/>
  <c r="AA31" i="6" s="1"/>
  <c r="AB31" i="6" s="1"/>
  <c r="AE31" i="6" s="1"/>
  <c r="Z23" i="6"/>
  <c r="AA23" i="6" s="1"/>
  <c r="AB23" i="6" s="1"/>
  <c r="AE23" i="6" s="1"/>
  <c r="L130" i="6"/>
  <c r="L122" i="6"/>
  <c r="L114" i="6"/>
  <c r="L106" i="6"/>
  <c r="L97" i="6"/>
  <c r="L88" i="6"/>
  <c r="L79" i="6"/>
  <c r="L71" i="6"/>
  <c r="L63" i="6"/>
  <c r="L55" i="6"/>
  <c r="L47" i="6"/>
  <c r="L39" i="6"/>
  <c r="L31" i="6"/>
  <c r="L23" i="6"/>
  <c r="L129" i="6"/>
  <c r="L113" i="6"/>
  <c r="L96" i="6"/>
  <c r="L78" i="6"/>
  <c r="L62" i="6"/>
  <c r="L46" i="6"/>
  <c r="L30" i="6"/>
  <c r="AA86" i="6" l="1"/>
  <c r="AB86" i="6" s="1"/>
  <c r="AE86" i="6" s="1"/>
  <c r="AB43" i="6"/>
  <c r="AE43" i="6" s="1"/>
  <c r="AB40" i="6"/>
  <c r="AE40" i="6" s="1"/>
  <c r="AB41" i="6"/>
  <c r="AE41" i="6" s="1"/>
  <c r="AB42" i="6"/>
  <c r="AE42" i="6" s="1"/>
  <c r="AE39" i="6"/>
  <c r="K18" i="6"/>
  <c r="I18" i="6"/>
  <c r="L18" i="6" l="1"/>
  <c r="V18" i="6" l="1" a="1"/>
  <c r="V18" i="6" s="1"/>
  <c r="U18" i="6" a="1"/>
  <c r="U18" i="6" s="1"/>
  <c r="Z18" i="6" l="1"/>
  <c r="AA18" i="6" s="1"/>
  <c r="AB18" i="6" s="1"/>
  <c r="AE18" i="6" s="1"/>
  <c r="M18" i="6"/>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12" i="2" l="1"/>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Juan Carlos Johnson Aristizabal</author>
  </authors>
  <commentList>
    <comment ref="A17" authorId="0" shapeId="0" xr:uid="{901ADD27-343F-4B9B-B93F-04A98D314137}">
      <text>
        <r>
          <rPr>
            <sz val="9"/>
            <color indexed="81"/>
            <rFont val="Tahoma"/>
            <family val="2"/>
          </rPr>
          <t xml:space="preserve">
Elegir el nombre del proceso tal como aparece en la caracterización</t>
        </r>
      </text>
    </comment>
    <comment ref="B17" authorId="0" shapeId="0" xr:uid="{C23C6D4B-2F52-48DA-AC8D-AF8617E285B7}">
      <text>
        <r>
          <rPr>
            <b/>
            <sz val="12"/>
            <color indexed="81"/>
            <rFont val="Arial"/>
            <family val="2"/>
          </rPr>
          <t>Registrar el objetivo que se encuentra en la ultima versión de la caracterización de cada proceso.</t>
        </r>
      </text>
    </comment>
    <comment ref="C17" authorId="0" shapeId="0" xr:uid="{E98C4944-CF6A-40E7-8FA3-4205E660BBB7}">
      <text>
        <r>
          <rPr>
            <b/>
            <sz val="18"/>
            <color indexed="81"/>
            <rFont val="Arial"/>
            <family val="2"/>
          </rPr>
          <t>Cargo direccionador del proceso, el cual se encuentra en la caracterización del proceso como responsable(s).</t>
        </r>
      </text>
    </comment>
    <comment ref="D17" authorId="1" shapeId="0" xr:uid="{7DC65102-3056-422D-B580-1535744121D6}">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E17" authorId="0" shapeId="0" xr:uid="{9FD39DC8-BCFA-47F7-9B87-C93A0586B463}">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F17" authorId="1" shapeId="0" xr:uid="{072B5679-E10A-468D-91B9-2949B70571EE}">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G17" authorId="1" shapeId="0" xr:uid="{A7E30F9F-C601-45B7-971D-5B09D361B7DC}">
      <text>
        <r>
          <rPr>
            <b/>
            <sz val="9"/>
            <color indexed="81"/>
            <rFont val="Tahoma"/>
            <family val="2"/>
          </rPr>
          <t>Yanet:</t>
        </r>
        <r>
          <rPr>
            <sz val="9"/>
            <color indexed="81"/>
            <rFont val="Tahoma"/>
            <family val="2"/>
          </rPr>
          <t xml:space="preserve">
Revisar la definición de las  categorías en la hoja conceptos guías. </t>
        </r>
      </text>
    </comment>
    <comment ref="H17" authorId="2" shapeId="0" xr:uid="{935F8A8A-D330-40FC-BF94-C0B87B5365D5}">
      <text>
        <r>
          <rPr>
            <sz val="14"/>
            <color indexed="81"/>
            <rFont val="Arial"/>
            <family val="2"/>
          </rPr>
          <t>Revisar la tabla de frecuencia en la pestaña "Conceptos".</t>
        </r>
      </text>
    </comment>
    <comment ref="I17" authorId="1" shapeId="0" xr:uid="{E3EEAD56-BF97-4BF2-B3B1-84023ECC868D}">
      <text>
        <r>
          <rPr>
            <b/>
            <sz val="9"/>
            <color indexed="81"/>
            <rFont val="Tahoma"/>
            <family val="2"/>
          </rPr>
          <t>Yanet:</t>
        </r>
        <r>
          <rPr>
            <sz val="9"/>
            <color indexed="81"/>
            <rFont val="Tahoma"/>
            <family val="2"/>
          </rPr>
          <t xml:space="preserve">
campo calculado automaticamente.
Nota: no modificar manualmente.</t>
        </r>
      </text>
    </comment>
    <comment ref="J17" authorId="2" shapeId="0" xr:uid="{D0183DE1-C240-4F72-94B2-B8EE13FF37D6}">
      <text>
        <r>
          <rPr>
            <sz val="14"/>
            <color indexed="81"/>
            <rFont val="Arial"/>
            <family val="2"/>
          </rPr>
          <t xml:space="preserve">Revisar los criterios para calificar el impacto, los cuales se encuentran en la pestaña de "Conceptos Guía".
</t>
        </r>
      </text>
    </comment>
    <comment ref="K17" authorId="2" shapeId="0" xr:uid="{2B5C57F9-C33B-45ED-8177-97ECD6CCC062}">
      <text>
        <r>
          <rPr>
            <b/>
            <sz val="14"/>
            <color indexed="81"/>
            <rFont val="Arial"/>
            <family val="2"/>
          </rPr>
          <t>campo calculado automaticamente.
Nota: no modificar manualmente.</t>
        </r>
        <r>
          <rPr>
            <sz val="9"/>
            <color indexed="81"/>
            <rFont val="Tahoma"/>
            <family val="2"/>
          </rPr>
          <t xml:space="preserve">
</t>
        </r>
      </text>
    </comment>
    <comment ref="M17" authorId="2" shapeId="0" xr:uid="{2D22BB51-0890-4485-AD79-E67EF544AAC7}">
      <text>
        <r>
          <rPr>
            <b/>
            <sz val="14"/>
            <color indexed="81"/>
            <rFont val="Arial"/>
            <family val="2"/>
          </rPr>
          <t>campo calculado automaticamente.
Nota: no modificar manualmente.</t>
        </r>
        <r>
          <rPr>
            <sz val="9"/>
            <color indexed="81"/>
            <rFont val="Tahoma"/>
            <family val="2"/>
          </rPr>
          <t xml:space="preserve">
</t>
        </r>
      </text>
    </comment>
    <comment ref="N17" authorId="0" shapeId="0" xr:uid="{82FAE17F-E08B-4E4D-8D57-E3C4690567A3}">
      <text>
        <r>
          <rPr>
            <sz val="10"/>
            <color indexed="81"/>
            <rFont val="Arial"/>
            <family val="2"/>
          </rPr>
          <t>Acción o actividad definida para mitigar las causas de los riesgos. Tener encuenta: 
* Para cada causa debe existir un control.
* Un control puede ser tan eficiente que me ayude
a mitigar varias causas, en estos casos se repite
el control, asociado de manera independiente a la
causa específica.</t>
        </r>
        <r>
          <rPr>
            <sz val="14"/>
            <color indexed="81"/>
            <rFont val="Arial"/>
            <family val="2"/>
          </rPr>
          <t xml:space="preserve">
</t>
        </r>
      </text>
    </comment>
    <comment ref="O17" authorId="3" shapeId="0" xr:uid="{47569D12-9AAA-4D77-A3E3-077924E3E2E8}">
      <text>
        <r>
          <rPr>
            <b/>
            <sz val="9"/>
            <color indexed="81"/>
            <rFont val="Tahoma"/>
            <family val="2"/>
          </rPr>
          <t>Debe tener definido el responsable de llevar a cabo la actividad de control; registrar cargos, no nombres propios.</t>
        </r>
      </text>
    </comment>
    <comment ref="P17" authorId="3" shapeId="0" xr:uid="{3FDD8CB7-3E11-4FF1-839E-AF31605ED275}">
      <text>
        <r>
          <rPr>
            <b/>
            <sz val="9"/>
            <color indexed="81"/>
            <rFont val="Tahoma"/>
            <family val="2"/>
          </rPr>
          <t>Debe tener una periodicidad definida para su
ejecución.</t>
        </r>
      </text>
    </comment>
    <comment ref="Q17" authorId="3" shapeId="0" xr:uid="{B8ED082C-5A0C-412B-860B-1DB21884DC27}">
      <text>
        <r>
          <rPr>
            <b/>
            <sz val="9"/>
            <color indexed="81"/>
            <rFont val="Tahoma"/>
            <family val="2"/>
          </rPr>
          <t>El control debe indicar el cómo se realiza, de tal forma que se pueda
evaluar si la fuente u origen de la información que sirve para ejecutar el
control, es confiable para la mitigación del riesgo.
Cuando estemos evaluando el control debemos preguntarnos si la fuente
de información utilizada es confiable.</t>
        </r>
      </text>
    </comment>
    <comment ref="R17" authorId="3" shapeId="0" xr:uid="{EBB305B7-53BE-4189-BFE0-1A9FE9FDA903}">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D2283F81-632B-4151-8CFE-44AB69455749}">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C946ED66-90CA-48F2-9FC8-6E0FCB6A192D}">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FF762419-3499-4190-8961-6753DEA93042}">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88161106-A5A8-409F-8B32-2FCA778F2415}">
      <text>
        <r>
          <rPr>
            <b/>
            <sz val="9"/>
            <color indexed="81"/>
            <rFont val="Tahoma"/>
            <family val="2"/>
          </rPr>
          <t xml:space="preserve">Registrar las acciones correctivas a llevar a cabo. </t>
        </r>
      </text>
    </comment>
    <comment ref="AN17" authorId="5" shapeId="0" xr:uid="{1B18AE86-C8E0-478F-B437-8C97E3A36D00}">
      <text>
        <r>
          <rPr>
            <b/>
            <sz val="9"/>
            <color indexed="81"/>
            <rFont val="Tahoma"/>
            <family val="2"/>
          </rPr>
          <t xml:space="preserve">Registrar las acciones correctivas a llevar a cabo. </t>
        </r>
      </text>
    </comment>
    <comment ref="AO17" authorId="5" shapeId="0" xr:uid="{25479B34-B3BF-45AF-A094-AC9BAC34A6A7}">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D4285F85-8AA9-42E2-8242-7A06C222F8BE}">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U17" authorId="1" shapeId="0" xr:uid="{47FFBBEE-8309-4BAF-B374-E72416A9C76D}">
      <text>
        <r>
          <rPr>
            <b/>
            <sz val="9"/>
            <color indexed="81"/>
            <rFont val="Tahoma"/>
            <family val="2"/>
          </rPr>
          <t>Yanet:</t>
        </r>
        <r>
          <rPr>
            <sz val="9"/>
            <color indexed="81"/>
            <rFont val="Tahoma"/>
            <family val="2"/>
          </rPr>
          <t xml:space="preserve">
se reporta el avance de la acción </t>
        </r>
      </text>
    </comment>
    <comment ref="AV17" authorId="5" shapeId="0" xr:uid="{4BC13F27-C8E6-45BD-B617-22B1DCEF490C}">
      <text>
        <r>
          <rPr>
            <b/>
            <sz val="9"/>
            <color indexed="81"/>
            <rFont val="Tahoma"/>
            <family val="2"/>
          </rPr>
          <t xml:space="preserve">Registrar las acciones correctivas a llevar a cabo. </t>
        </r>
        <r>
          <rPr>
            <sz val="9"/>
            <color indexed="81"/>
            <rFont val="Tahoma"/>
            <family val="2"/>
          </rPr>
          <t xml:space="preserve">
</t>
        </r>
      </text>
    </comment>
    <comment ref="AW17" authorId="5" shapeId="0" xr:uid="{268ABFDA-932A-411D-88E5-078173B7D05F}">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X17" authorId="5" shapeId="0" xr:uid="{7A9A581C-8FE3-4A1C-8F57-2F96A534B598}">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D17" authorId="5" shapeId="0" xr:uid="{DA4B4B24-CBA2-4F96-ACD4-50FF33695F2C}">
      <text>
        <r>
          <rPr>
            <b/>
            <sz val="9"/>
            <color indexed="81"/>
            <rFont val="Tahoma"/>
            <family val="2"/>
          </rPr>
          <t xml:space="preserve">Registrar las acciones correctivas a llevar a cabo. 
</t>
        </r>
      </text>
    </comment>
    <comment ref="Q95" authorId="6" shapeId="0" xr:uid="{CDFD5438-F983-4152-B63B-67C02B571479}">
      <text>
        <r>
          <rPr>
            <b/>
            <sz val="9"/>
            <color indexed="81"/>
            <rFont val="Tahoma"/>
            <family val="2"/>
          </rPr>
          <t>Juan Carlos Johnson Aristizabal:</t>
        </r>
        <r>
          <rPr>
            <sz val="9"/>
            <color indexed="81"/>
            <rFont val="Tahoma"/>
            <family val="2"/>
          </rPr>
          <t xml:space="preserve">
Control propuesto para el cumplimiento del SGC
</t>
        </r>
      </text>
    </comment>
    <comment ref="Q97" authorId="6" shapeId="0" xr:uid="{1B5834C7-E4CB-43A9-AFC9-1B858CC21153}">
      <text>
        <r>
          <rPr>
            <b/>
            <sz val="9"/>
            <color indexed="81"/>
            <rFont val="Tahoma"/>
            <family val="2"/>
          </rPr>
          <t>Juan Carlos Johnson Aristizabal:</t>
        </r>
        <r>
          <rPr>
            <sz val="9"/>
            <color indexed="81"/>
            <rFont val="Tahoma"/>
            <family val="2"/>
          </rPr>
          <t xml:space="preserve">
Control propuesto para el cumplimiento del SGC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B11" authorId="0" shapeId="0" xr:uid="{00000000-0006-0000-0000-000003000000}">
      <text>
        <r>
          <rPr>
            <b/>
            <sz val="12"/>
            <color indexed="81"/>
            <rFont val="Arial"/>
            <family val="2"/>
          </rPr>
          <t>Registrar el objetivo que se encuentra en la ultima versión de la caracterización de cada proceso.</t>
        </r>
      </text>
    </comment>
    <comment ref="C11" authorId="0" shapeId="0" xr:uid="{00000000-0006-0000-0000-000004000000}">
      <text>
        <r>
          <rPr>
            <b/>
            <sz val="18"/>
            <color indexed="81"/>
            <rFont val="Arial"/>
            <family val="2"/>
          </rPr>
          <t>Cargo direccionador del proceso, el cual se encuentra en la caracterización del proceso como responsable(s).</t>
        </r>
      </text>
    </comment>
    <comment ref="D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000-000006000000}">
      <text>
        <r>
          <rPr>
            <b/>
            <sz val="18"/>
            <color indexed="81"/>
            <rFont val="Arial"/>
            <family val="2"/>
          </rPr>
          <t>Según lista desplegable, y definir según descripción de las tipologías (pestaña "Conceptos").</t>
        </r>
      </text>
    </comment>
    <comment ref="J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000-00000C000000}">
      <text>
        <r>
          <rPr>
            <sz val="14"/>
            <color indexed="81"/>
            <rFont val="Arial"/>
            <family val="2"/>
          </rPr>
          <t xml:space="preserve">
Ubicación del riesgo en la zona de calor, campo calculado automaticamente.
Nota: no modificar manualmente.</t>
        </r>
      </text>
    </comment>
    <comment ref="AK11" authorId="2" shapeId="0" xr:uid="{00000000-0006-0000-00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000-00000E000000}">
      <text>
        <r>
          <rPr>
            <b/>
            <sz val="9"/>
            <color indexed="81"/>
            <rFont val="Tahoma"/>
            <family val="2"/>
          </rPr>
          <t>Debe indicar qué pasa con las observaciones o
desviaciones resultantes de ejecutar el control.</t>
        </r>
      </text>
    </comment>
    <comment ref="AM11" authorId="2" shapeId="0" xr:uid="{00000000-0006-0000-00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0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0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<sst xmlns="http://schemas.openxmlformats.org/spreadsheetml/2006/main" count="6932" uniqueCount="1612">
  <si>
    <t>F-MC-20</t>
  </si>
  <si>
    <t xml:space="preserve">MATRIZ GESTIÓN DE RIESGO </t>
  </si>
  <si>
    <t>Versión 04
Fecha de Actualización:  24/02/2020</t>
  </si>
  <si>
    <t>IDENTIFICACIÓN DEL RIESGO</t>
  </si>
  <si>
    <t>ANALISIS DE RIESGOS</t>
  </si>
  <si>
    <t>SEGUIMIENTO - AUTOEVALUACIÓN DE RIESGOS</t>
  </si>
  <si>
    <t>CRITERIOS DE EVALUACIÓN DEL CONTROL</t>
  </si>
  <si>
    <t>Avance de monitoreo 
a 30 de abril</t>
  </si>
  <si>
    <t>PROCESO</t>
  </si>
  <si>
    <t>OBJETIVO DEL PROCESO</t>
  </si>
  <si>
    <t>LÍDER DEL PROCESO</t>
  </si>
  <si>
    <t>RIESGO</t>
  </si>
  <si>
    <t>CLASIFICACIÓN DEL RIESGO</t>
  </si>
  <si>
    <t>PROBABILIDAD RIESGO INHERENTE</t>
  </si>
  <si>
    <t>Nivel P</t>
  </si>
  <si>
    <t xml:space="preserve"> IMPACTO RIESGO INHERENTE</t>
  </si>
  <si>
    <t>Nivel I</t>
  </si>
  <si>
    <t>NIVEL O ZONA DE RIESGO INHERENTE</t>
  </si>
  <si>
    <t>Valor Zona de Riesgo</t>
  </si>
  <si>
    <t>DESCRIPCIÓN CONTROL</t>
  </si>
  <si>
    <t>Evidencia Ejecución del Control</t>
  </si>
  <si>
    <t xml:space="preserve">DOCUMENTACIÓN </t>
  </si>
  <si>
    <t xml:space="preserve">FRECUENCIA </t>
  </si>
  <si>
    <t xml:space="preserve">EVIDENCIA </t>
  </si>
  <si>
    <t>IMPACTO RIESGO RESIDUAL</t>
  </si>
  <si>
    <t>ZONA DE RIESGO RESIDUAL</t>
  </si>
  <si>
    <t xml:space="preserve">Planeación Organizacional </t>
  </si>
  <si>
    <t>Usuarios, productos y prácticas</t>
  </si>
  <si>
    <t xml:space="preserve">Alta </t>
  </si>
  <si>
    <t xml:space="preserve">Moderado </t>
  </si>
  <si>
    <t>Semestral</t>
  </si>
  <si>
    <t>Manual</t>
  </si>
  <si>
    <t>Preventivo</t>
  </si>
  <si>
    <t>Documentado</t>
  </si>
  <si>
    <t>Continua</t>
  </si>
  <si>
    <t xml:space="preserve">Con Registro </t>
  </si>
  <si>
    <t>Reducir</t>
  </si>
  <si>
    <t>NO</t>
  </si>
  <si>
    <t>N/A</t>
  </si>
  <si>
    <t xml:space="preserve">En Curso </t>
  </si>
  <si>
    <t>Media</t>
  </si>
  <si>
    <t>Trimestral</t>
  </si>
  <si>
    <t>Mensual</t>
  </si>
  <si>
    <t>Ejecución y administración de procesos</t>
  </si>
  <si>
    <t>Baja</t>
  </si>
  <si>
    <t>Catastrófico</t>
  </si>
  <si>
    <t>Cuatrimestral</t>
  </si>
  <si>
    <t xml:space="preserve">Leve </t>
  </si>
  <si>
    <t>Mayor</t>
  </si>
  <si>
    <t>PLAN DE CONTINGENCIA</t>
  </si>
  <si>
    <t xml:space="preserve">OBSERVACIONES </t>
  </si>
  <si>
    <t>Primer Monitoreo y Revisión</t>
  </si>
  <si>
    <t>Segundo Monitoreo y Revisión</t>
  </si>
  <si>
    <t>Tercer Monitoreo y Revisión</t>
  </si>
  <si>
    <t>CALIFICACIÓN DE  CONTROLES</t>
  </si>
  <si>
    <t>Nivel P Inherente</t>
  </si>
  <si>
    <t>TRATAMIENTO DEL RIESGO</t>
  </si>
  <si>
    <t>PERÍODO DE EJECUCIÓN DEL CONTROL</t>
  </si>
  <si>
    <t>ACCIONES DE CONTROL- ACCIONES PREVENTIVAS</t>
  </si>
  <si>
    <t>REGISTRO DE CONTROL</t>
  </si>
  <si>
    <t xml:space="preserve">Responsable de la acción </t>
  </si>
  <si>
    <t>Avance de monitoreo 
a 30 de agosto</t>
  </si>
  <si>
    <t>Avance de monitoreo 
a 30 de diciembre</t>
  </si>
  <si>
    <t>Acción de contingencia ante posible materialización</t>
  </si>
  <si>
    <t>Evidencia</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</si>
  <si>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</si>
  <si>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</si>
  <si>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</si>
  <si>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</si>
  <si>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</si>
  <si>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</si>
  <si>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</si>
  <si>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</si>
  <si>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</si>
  <si>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</si>
  <si>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</si>
  <si>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</si>
  <si>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</si>
  <si>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</si>
  <si>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</si>
  <si>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</si>
  <si>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</si>
  <si>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</si>
  <si>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</si>
  <si>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</si>
  <si>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</si>
  <si>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</si>
  <si>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</si>
  <si>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</si>
  <si>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</si>
  <si>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</si>
  <si>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</si>
  <si>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 xml:space="preserve">Control </t>
  </si>
  <si>
    <t>Que se realiza con las desviaciones y observaciones resultante de la ejecución del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</si>
  <si>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</si>
  <si>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</si>
  <si>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</si>
  <si>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</si>
  <si>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</si>
  <si>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</si>
  <si>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</si>
  <si>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</si>
  <si>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</si>
  <si>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 xml:space="preserve">Posibilidad de favorecer la gestión institucional presentando resultados del Plan de Desarrollo que no corresponde a la realidad de los productos y/o servicios entregados. </t>
  </si>
  <si>
    <t>SI</t>
  </si>
  <si>
    <t>Sanciones disciplinarias</t>
  </si>
  <si>
    <t>POSIBLE</t>
  </si>
  <si>
    <t>EXTREMO</t>
  </si>
  <si>
    <t>Detectivo</t>
  </si>
  <si>
    <t>IMPROBABLE</t>
  </si>
  <si>
    <t>MODERADO</t>
  </si>
  <si>
    <t> </t>
  </si>
  <si>
    <t xml:space="preserve">Trimestral </t>
  </si>
  <si>
    <t xml:space="preserve">Revisar que los soportes entregados coincidan con la información reportada en el aplicativo de indicadores </t>
  </si>
  <si>
    <t>Matriz de segumiento indicadores</t>
  </si>
  <si>
    <t>NA</t>
  </si>
  <si>
    <t xml:space="preserve">Acta de reunión
Informe de Plan Indicativo </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</si>
  <si>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</si>
  <si>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</si>
  <si>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</si>
  <si>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</si>
  <si>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</si>
  <si>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</si>
  <si>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</si>
  <si>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</si>
  <si>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</si>
  <si>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</si>
  <si>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</si>
  <si>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 xml:space="preserve">Evaluación y Control </t>
  </si>
  <si>
    <t>PROBABILIDAD</t>
  </si>
  <si>
    <t xml:space="preserve">IMPACTO </t>
  </si>
  <si>
    <t xml:space="preserve">RIESGO INHERENTE </t>
  </si>
  <si>
    <t xml:space="preserve">Contratación y Adquisiciones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</si>
  <si>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</si>
  <si>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</si>
  <si>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</si>
  <si>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</si>
  <si>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</si>
  <si>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</si>
  <si>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</si>
  <si>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 xml:space="preserve">ESTADO </t>
  </si>
  <si>
    <t>Descripción</t>
  </si>
  <si>
    <t xml:space="preserve">Puntaje </t>
  </si>
  <si>
    <t>Probabilidad</t>
  </si>
  <si>
    <t>Impacto</t>
  </si>
  <si>
    <t>Concatenar</t>
  </si>
  <si>
    <t xml:space="preserve">Zona de Calor </t>
  </si>
  <si>
    <t xml:space="preserve">TIPOLOGIA DEL RIESGO </t>
  </si>
  <si>
    <t xml:space="preserve">Mejoramiento Continuo </t>
  </si>
  <si>
    <t xml:space="preserve">TIPOLOGÍA DE CONTROL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</si>
  <si>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</si>
  <si>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</si>
  <si>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</si>
  <si>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</si>
  <si>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</si>
  <si>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</si>
  <si>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</si>
  <si>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</si>
  <si>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</si>
  <si>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</si>
  <si>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</si>
  <si>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</si>
  <si>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</si>
  <si>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</si>
  <si>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</si>
  <si>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</si>
  <si>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</si>
  <si>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</si>
  <si>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</si>
  <si>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 xml:space="preserve">Muy Baja </t>
  </si>
  <si>
    <t>BAJO</t>
  </si>
  <si>
    <t xml:space="preserve">Ambiental </t>
  </si>
  <si>
    <t xml:space="preserve">Comunicaciones </t>
  </si>
  <si>
    <t xml:space="preserve">Aceptar </t>
  </si>
  <si>
    <t xml:space="preserve">MODERADO </t>
  </si>
  <si>
    <t xml:space="preserve">Fuerte </t>
  </si>
  <si>
    <t>Asignado</t>
  </si>
  <si>
    <t>Adecuado</t>
  </si>
  <si>
    <t>Oportuna</t>
  </si>
  <si>
    <t>Prevenir</t>
  </si>
  <si>
    <t>Confiable</t>
  </si>
  <si>
    <t>Se investigan y se resuelven oportunamente</t>
  </si>
  <si>
    <t>Completa</t>
  </si>
  <si>
    <t>RARA VEZ</t>
  </si>
  <si>
    <t>Fraude Externo</t>
  </si>
  <si>
    <t xml:space="preserve">Cerrada </t>
  </si>
  <si>
    <t>Menor</t>
  </si>
  <si>
    <t xml:space="preserve">Cumplimiento </t>
  </si>
  <si>
    <t xml:space="preserve">Investigación </t>
  </si>
  <si>
    <t>Sin Documentar</t>
  </si>
  <si>
    <t>Aleatoria</t>
  </si>
  <si>
    <t>Sin Registro</t>
  </si>
  <si>
    <t>No asignado</t>
  </si>
  <si>
    <t>Inadecuado</t>
  </si>
  <si>
    <t>Inoportuna</t>
  </si>
  <si>
    <t>Detectar</t>
  </si>
  <si>
    <t>No confiable</t>
  </si>
  <si>
    <t>No se investigan y se resuelven oportunamente</t>
  </si>
  <si>
    <t>Incompleta</t>
  </si>
  <si>
    <t xml:space="preserve">Fraude Interno </t>
  </si>
  <si>
    <t>No Aplica</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</si>
  <si>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</si>
  <si>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</si>
  <si>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</si>
  <si>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</si>
  <si>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</si>
  <si>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</si>
  <si>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</si>
  <si>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</si>
  <si>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</si>
  <si>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ALTO </t>
  </si>
  <si>
    <t xml:space="preserve">Financiero </t>
  </si>
  <si>
    <t xml:space="preserve">Capacitación para organizaciones deportivas </t>
  </si>
  <si>
    <t xml:space="preserve">Evitar </t>
  </si>
  <si>
    <t>PROBABLE</t>
  </si>
  <si>
    <t xml:space="preserve">Relaciones Laborales </t>
  </si>
  <si>
    <t xml:space="preserve">Muy Alta </t>
  </si>
  <si>
    <t xml:space="preserve">Imagen o Reputacional </t>
  </si>
  <si>
    <t xml:space="preserve">Actividad Física </t>
  </si>
  <si>
    <t xml:space="preserve">TIPO DE CONTROL </t>
  </si>
  <si>
    <t>CASI SEGURO</t>
  </si>
  <si>
    <t xml:space="preserve">Operativo </t>
  </si>
  <si>
    <t xml:space="preserve">Apoyo Técnico, Científico y Psicosocial </t>
  </si>
  <si>
    <t xml:space="preserve">TRATAMIENTO DEL RIESGO CORRUPCIÓN  </t>
  </si>
  <si>
    <t>MAYOR</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</si>
  <si>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</si>
  <si>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</si>
  <si>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</si>
  <si>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</si>
  <si>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</si>
  <si>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</si>
  <si>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</si>
  <si>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</si>
  <si>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</si>
  <si>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ALTO</t>
  </si>
  <si>
    <t xml:space="preserve">Corrupción </t>
  </si>
  <si>
    <t xml:space="preserve">Asesoría para la construcción de escenarios deportivos </t>
  </si>
  <si>
    <t xml:space="preserve">Gerenciales </t>
  </si>
  <si>
    <t xml:space="preserve">Gestión Financiera </t>
  </si>
  <si>
    <t>Bimensual</t>
  </si>
  <si>
    <t>Seguridad de la información</t>
  </si>
  <si>
    <t>Fuerte</t>
  </si>
  <si>
    <t>Calificación de controles</t>
  </si>
  <si>
    <t>puntaje  a disminuir</t>
  </si>
  <si>
    <t>Muy baja</t>
  </si>
  <si>
    <t xml:space="preserve">Gestión Administrativa de los Recursos </t>
  </si>
  <si>
    <t xml:space="preserve">CATASTROFICO </t>
  </si>
  <si>
    <t>de 0 a 50</t>
  </si>
  <si>
    <t xml:space="preserve">Semestral </t>
  </si>
  <si>
    <t>Gestión de la Plataforma TIC</t>
  </si>
  <si>
    <t>de 51 a 75</t>
  </si>
  <si>
    <t xml:space="preserve">Anual </t>
  </si>
  <si>
    <t xml:space="preserve">Gestión Documental </t>
  </si>
  <si>
    <t>Moderado</t>
  </si>
  <si>
    <t>de 76 a 100</t>
  </si>
  <si>
    <t>Alta</t>
  </si>
  <si>
    <t xml:space="preserve">Gestión del Talento Humano </t>
  </si>
  <si>
    <t xml:space="preserve">Quincenal </t>
  </si>
  <si>
    <t>Muy alta</t>
  </si>
  <si>
    <t xml:space="preserve">Proceso Jurídico </t>
  </si>
  <si>
    <t xml:space="preserve">Tesorería </t>
  </si>
  <si>
    <t>Débil</t>
  </si>
  <si>
    <t>Contabilidad</t>
  </si>
  <si>
    <t>Cuentas por Cobrar</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</si>
  <si>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</si>
  <si>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</si>
  <si>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</si>
  <si>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</si>
  <si>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</si>
  <si>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</si>
  <si>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</si>
  <si>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</si>
  <si>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</si>
  <si>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</si>
  <si>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</si>
  <si>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</si>
  <si>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</si>
  <si>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</si>
  <si>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</si>
  <si>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</si>
  <si>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</si>
  <si>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</si>
  <si>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</si>
  <si>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</si>
  <si>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</si>
  <si>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</si>
  <si>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</si>
  <si>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</si>
  <si>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</si>
  <si>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Coordinador de Investigación</t>
  </si>
  <si>
    <t>Asesorar a los entes deportivos municipales, corporaciones subregionales, ligas y otros organismos del sector, para el desarrollo de los programas de deporte. educación física, recreación y actividad física.</t>
  </si>
  <si>
    <t>Subgerente de Fomento y Desarrollo Deportivo</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</si>
  <si>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</si>
  <si>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</si>
  <si>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</si>
  <si>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Subgerente de Altos Logros -  Jefe de Oficina de Medicina Deportiva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</si>
  <si>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</si>
  <si>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</si>
  <si>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t xml:space="preserve">Juegos Deportivos Institucionales </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</si>
  <si>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</si>
  <si>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</si>
  <si>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</si>
  <si>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</si>
  <si>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</si>
  <si>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</si>
  <si>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</si>
  <si>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</si>
  <si>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</si>
  <si>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</si>
  <si>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</si>
  <si>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Recreación</t>
  </si>
  <si>
    <t>Líder de Recreación</t>
  </si>
  <si>
    <t xml:space="preserve">Mensual </t>
  </si>
  <si>
    <t>Posibilidad de manipular información   institucional  en beneficio propio o de un particular.</t>
  </si>
  <si>
    <t xml:space="preserve">Interes personal de percibir recursos económicos </t>
  </si>
  <si>
    <t xml:space="preserve">Una crisis reputacional que impacte negativamente la imagen de la entidad, de sus colaboradores o del Gobierno Departamental. </t>
  </si>
  <si>
    <t>La Jefe de la Oficina Asesora de Comunicaicones designa una persona de esta Oficina como responsable de la atención a medios de comunicación, la cual validará la información institucional a publicar.</t>
  </si>
  <si>
    <t>Correos electrónicos,  
Mensajes de texto vía Whatsaap, etc.</t>
  </si>
  <si>
    <t xml:space="preserve">Preventivo </t>
  </si>
  <si>
    <t>Permanente</t>
  </si>
  <si>
    <t xml:space="preserve">1. Se valida con los jefes de las áreas que presentan la información,  el contendido a publicar. </t>
  </si>
  <si>
    <t>Correos elecrtrónicos o Whatsaap</t>
  </si>
  <si>
    <t xml:space="preserve">Para esta vigencia, el riesgo no se materializó. </t>
  </si>
  <si>
    <t xml:space="preserve">Detectivo </t>
  </si>
  <si>
    <t>Anual</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</si>
  <si>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</si>
  <si>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Si</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</si>
  <si>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</si>
  <si>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</si>
  <si>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No</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</si>
  <si>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</si>
  <si>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</si>
  <si>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</si>
  <si>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</si>
  <si>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</si>
  <si>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</si>
  <si>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Continuo</t>
  </si>
  <si>
    <t xml:space="preserve">Posibilidad de Otorgamiento de apoyos institucionales a deportistas no pertenecientes al sistema deportivo para beneficiar personas que no tienen derecho o logros para acceder a estos apoyos </t>
  </si>
  <si>
    <t xml:space="preserve">Directriz de la alta dirección </t>
  </si>
  <si>
    <t xml:space="preserve">Detrimento Patrimonial, mal uso del recurso público </t>
  </si>
  <si>
    <t xml:space="preserve">No </t>
  </si>
  <si>
    <t xml:space="preserve">Informar a la Alta Dirección </t>
  </si>
  <si>
    <t>Revisión de requisitos por parte del Comité  técnico científico evaluador de apoyos</t>
  </si>
  <si>
    <t>Resoluciones de apoyo, Listados oficiales</t>
  </si>
  <si>
    <t>Para este periodo el riesgo no se materializo debido a la constante supervision de los recursos otorgados a los atletas que por rendimiento deportivo tienen derecho a el.</t>
  </si>
  <si>
    <t xml:space="preserve">supervisores de convenios </t>
  </si>
  <si>
    <t xml:space="preserve">Inadecuada destinación del recurso asignado para el apoyo social tipo eduativo por parte de los atletas. </t>
  </si>
  <si>
    <t xml:space="preserve">Mal uso del recurso público </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</si>
  <si>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</si>
  <si>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</si>
  <si>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</si>
  <si>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Mécanismos inapropiados para asignación de los recursos</t>
  </si>
  <si>
    <t>Afectación de los resultados en el deporte</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</si>
  <si>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</si>
  <si>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</si>
  <si>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</si>
  <si>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</si>
  <si>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mensual</t>
  </si>
  <si>
    <t>Escuelas Deporte Formativo</t>
  </si>
  <si>
    <t>Posibilidad de recibir o solicitar cualquier dádiva o beneficio a nombre propio o para terceros, manipulando la documentación para favorecer la participación o los resultados de los municipios en los diferentes juegos deportivos Institucionales.</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</si>
  <si>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</si>
  <si>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</si>
  <si>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Registro de la documentación revisada, aprobada o negada.</t>
  </si>
  <si>
    <t xml:space="preserve">Realizar revisión documental actualizando la base de datos acorde a las edades establecidas por  y/o disciplinas y demás requerimientos. </t>
  </si>
  <si>
    <t>Revisión documental en la plataforma.</t>
  </si>
  <si>
    <t> El riesgo no se materializa para este periodo</t>
  </si>
  <si>
    <t> N/A</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</si>
  <si>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</si>
  <si>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</si>
  <si>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</si>
  <si>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</si>
  <si>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</si>
  <si>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</si>
  <si>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</si>
  <si>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</si>
  <si>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 xml:space="preserve">Permanente </t>
  </si>
  <si>
    <t xml:space="preserve">Posibilidad de recibir o solicitar dádivas o beneficio  a nombre propio o de terceros en la entrega de bienes muebles del Instituto  para uso personal. </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</si>
  <si>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</si>
  <si>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</si>
  <si>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</si>
  <si>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</si>
  <si>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Informes de inventarios</t>
  </si>
  <si>
    <t xml:space="preserve">Informe del inventario </t>
  </si>
  <si>
    <t xml:space="preserve">El riesgo no se materializó para este periodo. </t>
  </si>
  <si>
    <t>Equipo almacén</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</si>
  <si>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</si>
  <si>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</si>
  <si>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</si>
  <si>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 xml:space="preserve">Se verifica la existencia de los instrumentos diligenciados, en caso de existir novedad el responsable del Almacén realiza las correcciones en equipo con los responsables de entrega y recepción de los bienes. </t>
  </si>
  <si>
    <t>Acta de recibo a satisfacción  suscrita por el supervisor y el responsable del almacén.
Comprobante e entrada almacén (SICOF)</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</si>
  <si>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</si>
  <si>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</si>
  <si>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 xml:space="preserve">Posibilidad de recibir o solicitar dádivas o beneficio  a nombre propio o de terceros en la entrega de bienes muebles y/o de consumo del Instituto  para uso personal. </t>
  </si>
  <si>
    <t>3. Falta de un control dual y segregación de las funciones en el manejo de los inventarios.</t>
  </si>
  <si>
    <t xml:space="preserve">El supervisor revisa y recibe a satisfacción, posteriormente el auxiliar del Almacén verifica factura y remisión contra lo recibido físicamente y se realiza el respectivo ingreso al sistema.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</si>
  <si>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</si>
  <si>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</si>
  <si>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</si>
  <si>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Equipo almacen</t>
  </si>
  <si>
    <t>Posibilidad de recibir o solicitar beneficio alguno a nombre propio para expedir  actos administrativos y/o certificaciones, sin el cumplimiento de los requisitos</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</si>
  <si>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</si>
  <si>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</si>
  <si>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</si>
  <si>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</si>
  <si>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</si>
  <si>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</si>
  <si>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</si>
  <si>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actos administrativos
actas</t>
  </si>
  <si>
    <t>No se materializo para esta vigencia</t>
  </si>
  <si>
    <t xml:space="preserve">posibilidad de recibir o solicitar beneficio alguno para realizar una débil representación judicial y extrajudicial dentro de los procesos judiciales adelantandos o seguidos contra INDEPORTES ANTIOQUIA </t>
  </si>
  <si>
    <t>Falta de control de los procesos judiciales</t>
  </si>
  <si>
    <t>sentencias no favorables para la Entidad</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</si>
  <si>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</si>
  <si>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</si>
  <si>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</si>
  <si>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</si>
  <si>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</si>
  <si>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 xml:space="preserve">A demanda </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</si>
  <si>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</si>
  <si>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</si>
  <si>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</si>
  <si>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Emitir concepto  favorable o desfavorable que sea riguroso</t>
  </si>
  <si>
    <t>Posibilidad de pérdida o utilización inadecuada de las historias laborales en beneficio de intereses personales que afecten la integridad de la Entidad y/o terceros</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</si>
  <si>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</si>
  <si>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</si>
  <si>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 xml:space="preserve">Registros </t>
  </si>
  <si>
    <t>Documento Acuerdo de confidencialidad</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</si>
  <si>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</si>
  <si>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</si>
  <si>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</si>
  <si>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</si>
  <si>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</si>
  <si>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</si>
  <si>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</si>
  <si>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t>Posibilidad de recibir y solicitar cualquier dadiva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</si>
  <si>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</si>
  <si>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</si>
  <si>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Investigaciones 
Revisar la evaluación de las ofertas presentadas </t>
  </si>
  <si>
    <t xml:space="preserve"> Informes de evaluación y en los requerimientos a subsanar o aclarar requisitos de la propuesta. </t>
  </si>
  <si>
    <t xml:space="preserve">capacitaciones
seguimiento
 </t>
  </si>
  <si>
    <t>actas
informes de evaluación
listado de asistencia
contrato</t>
  </si>
  <si>
    <t>No se materializó para este periodo</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</si>
  <si>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</si>
  <si>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</si>
  <si>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</si>
  <si>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</si>
  <si>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</si>
  <si>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</si>
  <si>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</si>
  <si>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Posibilidad de recibir y solicitar cualquier dadiva o beneficio por no informar del posible  incumplimiento del contratista de sus obligaciones contractuales para que se inicie los respectivos procesos contractuales sancionatorios</t>
  </si>
  <si>
    <t>Terminación anticipada del contrato</t>
  </si>
  <si>
    <t>investigaciones
terminación anticipada del contrato</t>
  </si>
  <si>
    <t>informes de supervisión</t>
  </si>
  <si>
    <t>actas
informes
listado de asistencia
cuentas de pago
actas de recibo</t>
  </si>
  <si>
    <t>Posibilidad de apropiación de recursos públicos para beneficio personal o de terceros en el manejo de los ingresos efectivos (bancos y caja menor).</t>
  </si>
  <si>
    <t>Falta de control duales en el manejo de recursos y segregación en las funciones.</t>
  </si>
  <si>
    <t xml:space="preserve">Detrimento patrimonial </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</si>
  <si>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</si>
  <si>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t>En caso de presentar diferencias se deben informar formalmente a la Subgerente Administrativa y Financiera.</t>
  </si>
  <si>
    <t>Arqueos de caja, conciliaciones de bancos</t>
  </si>
  <si>
    <t xml:space="preserve">Conciliaciones de las cuentas bancarias entre el sistema bancario y en la informacion del ERP, arqueos de constantes a las cajas menores </t>
  </si>
  <si>
    <t>Conciliaciones bancarias revisadas por el lider del proceso contable</t>
  </si>
  <si>
    <t>Falta de controles transversales y conciliaciones entre las áreas financieras del Instituto: presupuesto, contabilidad y tesorería.</t>
  </si>
  <si>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</si>
  <si>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En caso de presentar diferencias se deben informar formalmente a la Gerente.</t>
  </si>
  <si>
    <t>Conciliaciones bancarias suscritas entre las partes</t>
  </si>
  <si>
    <t>Posibilidad de apropiación de recursos públicos por jineteo en cuentas bancarias para uso personal o en beneficio de terceros.</t>
  </si>
  <si>
    <t>Falta de controles duales en el manejo de recursos y segregación en las funciones.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</si>
  <si>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</si>
  <si>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t xml:space="preserve">En caso de presentar diferencias se informa a las áreas responsables para los ajustes respectivos. </t>
  </si>
  <si>
    <t>Registro en e ERP financiero por usuario y aplicativo</t>
  </si>
  <si>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</si>
  <si>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 xml:space="preserve">Registro en portales bancarios de preparador y aprobador.
</t>
  </si>
  <si>
    <t xml:space="preserve">En caso de presentar diferencias se revisan las causas para hacer los ajustes respectivos. </t>
  </si>
  <si>
    <t>1, Mala imagen a la entidad debido al incumplimiento de la política documentada
2, Demandas de los municipios por afectacion a los municipios</t>
  </si>
  <si>
    <t>Correccion a la evaluacion</t>
  </si>
  <si>
    <t>Conformar equipo de evaluacion que verifique  el cumplimiento de las políticas de cofinanciación y de las metas institucionales</t>
  </si>
  <si>
    <t>Registro de seguimiento</t>
  </si>
  <si>
    <t>Posibilidad de favorecimiento por directrices políticas que afectan el principio de planeación estipulado en la Ley</t>
  </si>
  <si>
    <t>1, Mayores inversiones por falta de planeación.
2, Incumplimiento de los alcances del proyecto por disminución de recursos.
3, Obras sin finalizar con el posible detrimento patrimonial resultante.</t>
  </si>
  <si>
    <t>Divulgacion de la informacion  de caracter publico para garantizar la transparencia</t>
  </si>
  <si>
    <t>Evaluacion objetiva</t>
  </si>
  <si>
    <t>resultadois de la evaluacion</t>
  </si>
  <si>
    <t>Posibilidad de favorecer o ser favorecido por los interesados en un proceso en ejecucion de los proyectos aprobados con los municipios.</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</si>
  <si>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</si>
  <si>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</si>
  <si>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</si>
  <si>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</si>
  <si>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</si>
  <si>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</si>
  <si>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</si>
  <si>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</si>
  <si>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Se debe nombrar a otro auditor</t>
  </si>
  <si>
    <t>F-EC-08 Compromiso Ético y conocimiento del Estatuto del Auditor Interno,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</si>
  <si>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</si>
  <si>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</si>
  <si>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</si>
  <si>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</si>
  <si>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Envio a oficina de procesos disciplinarios</t>
  </si>
  <si>
    <t>Expediente</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</si>
  <si>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</si>
  <si>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</si>
  <si>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</si>
  <si>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</si>
  <si>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</si>
  <si>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Promover en los municipios del Departamento de Antioquia, la apropiación y conocimiento de herramientas lúdico recreativas, mediante intervenciones de formación, asesoría y alianzas interinstitucionales para el aprovechamiento del tiempo libre.</t>
  </si>
  <si>
    <t>lanear, organizar, ejecutar y hacer seguimiento a las acciones que promuevan el desarrollo del talento Humano durante el ciclo de vida laboral de los servidores públicos del instituto.</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</si>
  <si>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</si>
  <si>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</si>
  <si>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r>
      <t> </t>
    </r>
    <r>
      <rPr>
        <sz val="11"/>
        <color rgb="FF323130"/>
        <rFont val="Calibri"/>
        <family val="2"/>
        <scheme val="minor"/>
      </rPr>
      <t>Profesional Universitario Coordinador de Equipo "CADA".</t>
    </r>
  </si>
  <si>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</si>
  <si>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</si>
  <si>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Sofftware de la red</t>
  </si>
  <si>
    <t xml:space="preserve">Automático </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</si>
  <si>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</si>
  <si>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</si>
  <si>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</si>
  <si>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</si>
  <si>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</si>
  <si>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</si>
  <si>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</si>
  <si>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</si>
  <si>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 xml:space="preserve">Tabla de Control de Acceso </t>
  </si>
  <si>
    <t>Control del manejo la información 
Acceso controlado a la información  y tablas de control de acceso</t>
  </si>
  <si>
    <t>Tablas de control de acceso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</si>
  <si>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</si>
  <si>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</si>
  <si>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</si>
  <si>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</si>
  <si>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Control sobre los bienes, Control de Hardware y Software implementado en las maquinas o usuarios finales</t>
  </si>
  <si>
    <t xml:space="preserve">Procedimientos establecidos en el SGC y definición de perfiles de los usuarios </t>
  </si>
  <si>
    <t>El riesgo no se materializa para este periodo, se realizó renovación de licenciamiento de herramienta de inventarios automáticos - Sysaid</t>
  </si>
  <si>
    <t>1. Falta de seguimiento periódico del inventario.</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</si>
  <si>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</si>
  <si>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</si>
  <si>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 xml:space="preserve">Posibilidad de favorecer a los procesos en los resultados de las auditorias internas al Sistema de Gestión de Calidad,  para beneficio propio o de terceros </t>
  </si>
  <si>
    <t>Incumplimiento a los requisitos de la norma, exponiendo la recertificación del instituto otorgada por el ICONTEC</t>
  </si>
  <si>
    <t xml:space="preserve">Los profesionales y/o apoyos de la Oficina Asesora de Planeación, validan la información del avance del logro de los indicadores del Plan de Desarrollo reportados por las dependencias  en el aplicativo Sistema de Indicadores. </t>
  </si>
  <si>
    <t xml:space="preserve">El Líder auditor verifica que las personas nombradas como auditores principales o acompañantes no tengan ningún vínculo con el proceso a auditar. </t>
  </si>
  <si>
    <t>Programa de Auditoría</t>
  </si>
  <si>
    <t>CATASTRÓFICO</t>
  </si>
  <si>
    <t>No requiere control adicional debido a que los que se encuentran establecidos son efectivos.</t>
  </si>
  <si>
    <t>No aplica.</t>
  </si>
  <si>
    <t xml:space="preserve">El riesgo no se materalizó para este período,  se continúa con la aplicación del control para evitar la materialización del riesgo, solicitando la información a través de correo electrónico a las dependencias. </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</si>
  <si>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</si>
  <si>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Concepto Técnico
Registros</t>
  </si>
  <si>
    <t>Se elabora plan de mejoramiento
Se reporta para acción disciplinaria en caso de materializarse el riesgo</t>
  </si>
  <si>
    <t xml:space="preserve">Posibilidad de recibir o solicitar dádivas o beneficios a nombre propio o de terceros  para validar los resultados deportivos con  condiciones para acceceder al apoyo social tipo educativo entregado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</si>
  <si>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</si>
  <si>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Posibilidad de suplantación de identidad para atribuirse los privilegios de otro usuario para beneficio propio o a un tercero </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</si>
  <si>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</si>
  <si>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 xml:space="preserve">Facilidad de cambios de los parametros establecidos en la plataforma  por los operadores y/o funcionarios  vinculados al proceso.         </t>
  </si>
  <si>
    <t>Si la revisión no coincide o no cumple con los requisitos, se niega la inscripción del municipio o deportista.</t>
  </si>
  <si>
    <t>Falta de seguimiento por parte del supervisor a la ejecuciòn del contratista
Débil análisis en la identificación de los riesgos derivados de la contratacion</t>
  </si>
  <si>
    <t>Herramienta inventory</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</si>
  <si>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</si>
  <si>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En caso de identificar que cualquier persona del equipo hace entrega de información institucional a publicar que no sea el profesional designado, se hará llamado de atención y se inicia proceso disciplinario</t>
  </si>
  <si>
    <t>El técnico de la oficina solicita cambio de claves maximo cada 60 días, para todos los sistemas que posee el Instituto</t>
  </si>
  <si>
    <t xml:space="preserve">Manual </t>
  </si>
  <si>
    <t xml:space="preserve">En caso de vencimiento de la clave cada usuario deberá actualizarla, de lo contrario no puede accedera al sistema. </t>
  </si>
  <si>
    <t>Para el control de acceso, se puede autorizar o  bloquear</t>
  </si>
  <si>
    <t>Desinstalar la herramienta</t>
  </si>
  <si>
    <t>PROBABLE'</t>
  </si>
  <si>
    <t xml:space="preserve">MATRIZ GESTIÓN DEL RIESGO </t>
  </si>
  <si>
    <t>Versión 04
Aprobación: 24/02/2020</t>
  </si>
  <si>
    <t>EVALUACIÓN DE RIESGOS</t>
  </si>
  <si>
    <t>OBSERVACIONES</t>
  </si>
  <si>
    <t>Primer Monitoreo y Revisión Enero- Abril 30 de 2023</t>
  </si>
  <si>
    <t>Segundo Monitoreo y Revisión Mayo-Agosto de 2023</t>
  </si>
  <si>
    <t>Tercer Monitoreo y Revisión Septiembre -Diciembre 2023</t>
  </si>
  <si>
    <t>DISEÑO DE CONTROLES</t>
  </si>
  <si>
    <t>ATRIBUTO EFICIENCIA</t>
  </si>
  <si>
    <t xml:space="preserve">ATRIBUTO INFORMATIVO </t>
  </si>
  <si>
    <t>Avance de monitoreo 
a 31 de agosto</t>
  </si>
  <si>
    <t>Avance de monitoreo 
a 31 de diciembre</t>
  </si>
  <si>
    <t>CAUSA INMEDIATA</t>
  </si>
  <si>
    <t>CAUSA RAIZ</t>
  </si>
  <si>
    <t>Responsable de Ejecutar el Control</t>
  </si>
  <si>
    <t>Periodicidad de Ejecución del Control</t>
  </si>
  <si>
    <t>Como lo realiza</t>
  </si>
  <si>
    <t>IMPLEMENTACIÓN DE LOS CONTROLES</t>
  </si>
  <si>
    <t>TIPOLOGPIA DEL CONTROL</t>
  </si>
  <si>
    <t xml:space="preserve">TIPO </t>
  </si>
  <si>
    <t xml:space="preserve">IMPLEMENTACIÓN </t>
  </si>
  <si>
    <t xml:space="preserve">PROBABABILIDAD RESIDUAL </t>
  </si>
  <si>
    <t>PROBABILIDAD RIESGO RESIDUAL</t>
  </si>
  <si>
    <t>Tratamiento del Riesgo</t>
  </si>
  <si>
    <t>Materializó</t>
  </si>
  <si>
    <t>Por qué</t>
  </si>
  <si>
    <t>Acción a tomar</t>
  </si>
  <si>
    <t xml:space="preserve">Responsable </t>
  </si>
  <si>
    <t xml:space="preserve">Fecha de Implementación </t>
  </si>
  <si>
    <t>Fecha de Seguimiento</t>
  </si>
  <si>
    <t xml:space="preserve">Seguimiento </t>
  </si>
  <si>
    <t>Estado</t>
  </si>
  <si>
    <t xml:space="preserve">Posibilidad de afectación reputacional al interior de la entidad por no dar respuesta oportuna a los requerimientos de las diferentes áreas debido a que no se cuenta con personal suficiente. </t>
  </si>
  <si>
    <t>Insuficiente capacidad de respuesta a los requerimientos realizados  de las áreas del instituto.</t>
  </si>
  <si>
    <t>Personal insuficiente para poder atender el alto volumen de tareas que se tiene en la Oficina Asesora de Planeación.</t>
  </si>
  <si>
    <t xml:space="preserve">El Profesional Universitario de la Oficina Asesora de Planeación debe verificar en el Plan Anual de Adquisiciones la incorporación de las  necesidades presentadas a la gerencia para la contratación del personal de apoyo en el área.
El profesional especializado y el profesional universitario de la Oficina Asesora de Planeación en calidad de supervisores, validarán que las obligaciones de los contratistas estén distribuidas para dar respuesta a los requerimientos institucionales. </t>
  </si>
  <si>
    <t xml:space="preserve">
Profesional especializados y Universitario</t>
  </si>
  <si>
    <t>Una vez revisado el plan de acción e identificada las necesidad se procede a iniciar la etapa precontractual.
Iniciado el contrato, el supevisor con el contratista define el cronograma de trabajo</t>
  </si>
  <si>
    <t xml:space="preserve">Plan Anual de Adquisiciones
Clausulado
Cronograma de trabajo Contratistas. </t>
  </si>
  <si>
    <t xml:space="preserve">Se implementa efectivamente el control. </t>
  </si>
  <si>
    <t>Posibilidad de afectación reputacional por incumplimiento a las directirces dadas por Planeación Departamental debido a entrega extemporanea de la información.</t>
  </si>
  <si>
    <t xml:space="preserve">Incumplimiento a las directirces dadas por Planeación Departamental </t>
  </si>
  <si>
    <t>Entrega extemporanea de la información.</t>
  </si>
  <si>
    <t xml:space="preserve">El profesional Especializado de la Oficina Asesora de Planeación verifica en el calendario cola la fecha de entrega de los informes  y genera alertas a través de correos electronicos </t>
  </si>
  <si>
    <t xml:space="preserve">El profesional Especializado de la Oficina Asesora de Planeación </t>
  </si>
  <si>
    <t>Se verifica en el calendario cola la información a reportar y así mismo a através de la solicitud que realizan por correo electrónico y realiza seguimiento que la respuesta haya sido entregada</t>
  </si>
  <si>
    <t xml:space="preserve">Correo Electrónico (Respuestas)
</t>
  </si>
  <si>
    <t xml:space="preserve">Posibilidad de afectación reputacional por inadecuado diseño de los indicadores del plan de desarrollo debido a los lineamientos que definió el personal de la oficina asesora de planeación. </t>
  </si>
  <si>
    <t>Inadecuado diseño de los indicadores del plan de desarrollo</t>
  </si>
  <si>
    <t xml:space="preserve">
Lineamientos generados por  el personal de la oficina asesora de planeación. </t>
  </si>
  <si>
    <t xml:space="preserve">
El Profesional especializado de la Oficina Asesora de Planeación, verificará los datos de cada uno de los indicadores consignados en las fichas del aplicativo del plan de desarrollo, una vez identificados los que tienen dificultades en el diseño enviará solicitud al equipo de seguimiento de planeación departamental para revisar la posibilidad de ajustarlos. </t>
  </si>
  <si>
    <t xml:space="preserve">Jefe de Oficina 
Profesional Especializado </t>
  </si>
  <si>
    <t>Se ingresa al aplicativo  www.Plandedesarrollo.antioquia.gov.co, en el módulo  ficha de indicadores se revisa que todos los campos estén diligenciados y de encontrar inconsistencias, se  envía correo al equipo de seguimiento de Planeación Departamental para solicitar los ajustes, en caso de no ser posible la realización de dichos ajustes, se documentarán las lecciones aprendidas para la formulación de indicadores del próximo Plan de Desarrollo.</t>
  </si>
  <si>
    <t xml:space="preserve">
Correo electrónico
</t>
  </si>
  <si>
    <t>Posibilidad de afectación reputacional debido al reporte de información de baja calidad por parte de la oficina asesora de planeación.</t>
  </si>
  <si>
    <t xml:space="preserve">No esta estandarizadas las Fuentes de información 
</t>
  </si>
  <si>
    <t>No contar con la información requerida en oportunidad y calidad.</t>
  </si>
  <si>
    <t>El profesional especializado y profesional universitario de la oficina asesora de planeación, validarán  la información enviada por las dependencias en los diferentes sistemas de información institucional.
Con respecto a la información financiera  se toma de la fuente primaria de los datos.</t>
  </si>
  <si>
    <t>Jefe de Oficina
Profesional Universitario
Profesional Especializado
Secretaria</t>
  </si>
  <si>
    <t>Establecer el canal de comunicación con los enlaces que reportan la información de las áreas
Realizar cronograma de reporte de la información
Seguimiento continuo a los planes de acción
Establece las variables y los datos requeridos para los informes</t>
  </si>
  <si>
    <t>Documentación de las actividades.
Información recibida de las actividades</t>
  </si>
  <si>
    <t>Posibilidad de afectación reputacional por  falta disciplinaria debido al incumplimiento en las acciones contempladas en  en el Plan Anticorrupción y Atención al Ciudadano-PAAC</t>
  </si>
  <si>
    <t>Inoportuno seguimiento a la implementación de las acciones contempladas en el  Plan Anticorrupción y Atención al Ciudadano-PAAC</t>
  </si>
  <si>
    <t xml:space="preserve"> Deficiente entrega de insumos por parte de las áreas responsables de implementar las acciones. </t>
  </si>
  <si>
    <t xml:space="preserve">El profesional universitario de la Oficina Asesora de Planeación  validará la información enviada por las diferentes dependencias de las actividades desarrolladas en el marco del Plan Anticorrupción y de Atención al Ciudadano (PAAC); Así mismo verificará las recomendaciones realizadas por la oficina de control interno. </t>
  </si>
  <si>
    <t xml:space="preserve">Jefe de Oficina de Planeación </t>
  </si>
  <si>
    <t xml:space="preserve">Socilitud de información a las dependencias responsables de las actividades ejecutadas  del PAAC, en el período a reportar.
Diligenciamiento de la matriz de seguimiento del Plan Anticorrupción y de Atención al Ciudadano. </t>
  </si>
  <si>
    <t xml:space="preserve">Correo Electrónico.
Matriz de seguimientoal PAAC.  </t>
  </si>
  <si>
    <t xml:space="preserve">Posibilidad de  afectación reputacional por hallazgo administrativo y disciplinario debido al inoportuno seguimiento  a los proyectos de inversión en la plataforma Nacional dispuestas para tal fin. </t>
  </si>
  <si>
    <t xml:space="preserve">Incumplimiento a las fechas establecidas para el registro de la información  física y financiera de los proyectos de inversión.
</t>
  </si>
  <si>
    <t xml:space="preserve">No disponer de la ejecución Financiera y Física durante los primeros tres día hábiles del mes </t>
  </si>
  <si>
    <t>El profesional especializado validará la información financiera de la fuente primaria máximo a los tres días hábiles de finalizado el mes.  Así mismo, verificará el reporte del avance físico desde el aplicativo de indicadores institucional.</t>
  </si>
  <si>
    <t xml:space="preserve">
 Profesional Especializado de la Oficina Asesora de Planeación. </t>
  </si>
  <si>
    <t xml:space="preserve">
 Mensual </t>
  </si>
  <si>
    <t xml:space="preserve">1. Se solicita Cierre presupuestal los tres primeros días hábiles del mes a la subgerente administratia y financiera a través de oficio radicado en mercurio o correo electrónico.
2. Solicitar a cada dependencia responsable de los indicadores el avance en la ejecución física del mes anterior. </t>
  </si>
  <si>
    <t>1. Oficio Proyectado.
2. Correos Electrónicos</t>
  </si>
  <si>
    <t>Posiblidad de afectación reputacional por no suministrar la información actualizada  para su consolidación y realizar seguimiento al mejoramiento continuo que permita tomar decisiones oportunas debido a que la información se presenta extemporánea.</t>
  </si>
  <si>
    <t xml:space="preserve">
Débil seguimiento de los procesos (Acciones de mejoras, indicadores, productos no conformes y medición de la satisfacción del cliente).</t>
  </si>
  <si>
    <t>Información reportada por fuera de los términos establecidos para la medición y análisis.</t>
  </si>
  <si>
    <t xml:space="preserve">Jefe de Oficina Asesora de Planeación </t>
  </si>
  <si>
    <t>Informar a travésde correo elctrónico las fecha de presentación de informes administrativos y legales.</t>
  </si>
  <si>
    <t>Calendario Cola</t>
  </si>
  <si>
    <t>Posibilidad de afectación reputacional por pérdida del conocimiento y gestión Institucional debido a la baja implementación de la Política de Gestión del Conocimiento.</t>
  </si>
  <si>
    <t xml:space="preserve"> 
Manejo de la informacion predominante en la institución es tácita y en propiedad del servidor público. </t>
  </si>
  <si>
    <t>Baja implementación de la Política de Gestión del Conocimiento</t>
  </si>
  <si>
    <t>1. Que la informacion sea socializada a un equipo de trabajo. 
2. Mejorar la implementacion de la politica de gestion de conocimiento.
3. socializar el plan de acción propuesto al comité catalizador de conocimiento.</t>
  </si>
  <si>
    <t>Jefe de Oficina Asesora de Planeación 
Jefe Talento Humano</t>
  </si>
  <si>
    <t>Reuniones con los equipos de trabajo para realizar los ajustes pertinentes a la política de Gestión del Conocimiento y establecer las acciones para su implementación. 
Definir las acciones desde el Comité Catalizador para su implementación y seguimiento.
Reuniones periódicas del Comité Catalizador.</t>
  </si>
  <si>
    <t>Acta de reunion de socializacion de la politica de gestion del conocimiento.</t>
  </si>
  <si>
    <t xml:space="preserve">Posibilidad de afectación reputacional por pérdida de certificación en Sistema de Gestión de Calidad, debido al  Incumplimiento de los requisitos de la norma ISO 9001:2015. </t>
  </si>
  <si>
    <t xml:space="preserve">Desantender los resultados de las auditoría internas o externas </t>
  </si>
  <si>
    <t xml:space="preserve">Incumplimiento de los requisitos de la norma ISO9001:2015. </t>
  </si>
  <si>
    <t>El Profesional especializado, profesional universitario y profesionales de enlaces de la Oficina  Asesora de Planeación verifican la información documentada de los procesos con el fin de determinar el cumplimiento de los requisitos de la norma.  Así mismo, realizarán auditorias internas al Sistema Gestión de Calidad.</t>
  </si>
  <si>
    <t xml:space="preserve">Profesionales Oficina Asesora de Planeación
Contratistas </t>
  </si>
  <si>
    <t>1. Acompañamiento a líderes y gestores de los procesos del SGC, a través de enlaces de la Oficina Asesora de Planeación, para revisión, actualización, seguimiento y reporte de la información de los procesos. 
2. Socializando los documentos del Sistema Integrado de Gestión para su aplicación.
3. Fomentando la aplicabilidad de los formatos y documentación en la ejecución de los procesos.
.</t>
  </si>
  <si>
    <t>Correos electrónicos
Actas de reunión 
Sharepoint- Sitio Sistema Gestión de Calidad</t>
  </si>
  <si>
    <t>Posibilidad de afectación reputacional por quejas masivas relacionadas con la circulación de información falsa o inoportuna en los medios de comuniación institucional.</t>
  </si>
  <si>
    <t xml:space="preserve">1. Entrega de información errada o inoportuna de parte de los procesos y dependencias proveedoras de la información. </t>
  </si>
  <si>
    <t>Inexistencia  de validación de la información con la Gerencia, las  Subgerencias, las Jefaturas o voceros de los procesos y dependencias proveedoras de la información.</t>
  </si>
  <si>
    <t>Los profesionales de la Oficina de Comunicaciones validaran la información con los voceros de los procesos y dependencias proveedoras de la información, antes de la difusión amplia en los medios de comunicación institucional. 
Los profesionales encargados de la producción  de contenidos deben validar la información sensible con el Gerente, el Subgerente, el Jefe o el vocero del proceso, antes de difundirla ampliamente en los medios de comunicación institucional.</t>
  </si>
  <si>
    <t xml:space="preserve">Se envía la información al vocero de los procesos y dependencias proveedoras de la información para que revisen y aprueben la información sensible a publicar. 
</t>
  </si>
  <si>
    <t xml:space="preserve">Correo Electrónico 
Whatsapp
</t>
  </si>
  <si>
    <t>Aceptar</t>
  </si>
  <si>
    <t xml:space="preserve">4 de mayo de 2023 </t>
  </si>
  <si>
    <t>Posibilidad de afectación reputacional por quejas masivas relacionadas con la circulación de información falsa o inoportuna en los medios de comuniacción institucional.</t>
  </si>
  <si>
    <t xml:space="preserve">2. Errores humanos involuntarios en la redacción y / o publicación de  información en los medios de comunicación institucional. </t>
  </si>
  <si>
    <t xml:space="preserve">
Los profesionales encargados de la producción  de contenidos deben validar la información  con el Gerente, el Subgerente, el Jefe o el vocero del proceso, antes de difundirla ampliamente en los medios de comunicación institucional.</t>
  </si>
  <si>
    <t xml:space="preserve">Se envía la información al vocero de los procesos y dependencias proveedoras de la información  para que revisen y aprueben la información  a publicar. 
</t>
  </si>
  <si>
    <t xml:space="preserve">
3. Inoportuna publicación de la información. </t>
  </si>
  <si>
    <t>Fallas técnicas en los medios de  comunicación institucional.</t>
  </si>
  <si>
    <t xml:space="preserve">Los profesionales de la Oficina Asesora de Comunicaciones validarán la disponibilidad de los software para la publicación de la información. En caso de encontrar novedades, se deben reportar a los profesionales encargados del soporte técnico. </t>
  </si>
  <si>
    <t xml:space="preserve">En caso de encontrar dificultades para la publicación de la información, se  reporta el caso en el portal de servicios Sysaid de la oficina de sistemas. </t>
  </si>
  <si>
    <t>Reporte del Caso en Sysaid</t>
  </si>
  <si>
    <t xml:space="preserve">NO </t>
  </si>
  <si>
    <t xml:space="preserve">Posibilidad de afectación reputacional por baja visualización del proceso de investigación en el medio debido al desconocimiento al interior del instituto. </t>
  </si>
  <si>
    <t xml:space="preserve">1.  Deficiente presupuesto para promocionar y visibilizar los productos científicos del CINDA. 
2. Bajo compromiso por parte de los directivos 
</t>
  </si>
  <si>
    <t>Desconocimiento del proceso al interior de Indeportes</t>
  </si>
  <si>
    <t>El Profesional Universitario encargado del CINDA verificará con el área de Comunicaciones las estrategias diseñadas para visualizar del Centro de Investigaciones tanto para el público interno y externo y desarrollar espacios de socialización del objetivo del proceso. Así mismo, validará el presupuesto asignado en la vigencia para el desarrollo de investigaciones.</t>
  </si>
  <si>
    <t>Jefe de Oficina - Medico Especialista</t>
  </si>
  <si>
    <t xml:space="preserve">1. Reunbión con el Equipo de Comunicaciones, para revisar el contenido de investigación que se presenta a través de piezas publicitarias en  los diferentes medios.
2, Gestión ante la Oficina de Talento Humano para particiipación en el  espacio  enTalento Habla Contigo para Socialización del proceso de Investigación. 
, 
3. Revisión del Plan Anual de Adquisiciones para identificación de recursos asignados al proceso de investigación. </t>
  </si>
  <si>
    <t xml:space="preserve">1.Piezas Publicitarias, publicación en redes sociale y correos electrónicos. 
2. Presentaciones y lsitados de asistencia.
3. Correos electrónicos, proyección de presupuesto.  
</t>
  </si>
  <si>
    <t>Se publico a principios de este año un articulo en la revista de medician de la UPB.
Se publicó en la pagina web del Inder de Medellín un documento cientifico del Escolar Antioqueño.</t>
  </si>
  <si>
    <t>Oscar Mario Cardona- Mario Andrés Quintero</t>
  </si>
  <si>
    <t>Se continua con las acciones de prevencion.</t>
  </si>
  <si>
    <t xml:space="preserve">Posibilidad de afectación reputacional por baja calidad en la investigación debido a recursos tecnológicos insuficientes para los análisis estadísticos. </t>
  </si>
  <si>
    <t xml:space="preserve">
Débiles recursos tecnológicos</t>
  </si>
  <si>
    <t xml:space="preserve">
Inexistencia de software de análisis estadísticos. </t>
  </si>
  <si>
    <t xml:space="preserve">El Profesional Universitario encargado del CINDA validará con la Oficina de Sistemas la instalación del software de análisis estadístico. 
El Profesional Universitario encargado del CINDA verificará la inclusión de la necesidad de capacitación para el manejo del software de análisis estadístico en el Plan Institucional de Capacitación de la vigencia. 
</t>
  </si>
  <si>
    <t xml:space="preserve">1. En reunión con la jefe de la Oficina de Sistemas se solicitará la asignación de un equipo con sistema operativo windows 10 para trabajar en el software SPSS, de no se posible considerar la posibilidad de descargar el software R (alta curva de aprendizaje)
2. a Través de proyecto de aprendizaje se solicita a la Oficina de Halento Humano, capacitar en el  Software R. </t>
  </si>
  <si>
    <t xml:space="preserve">1. Acta de Reunión.
2, Formato Proyecto de aprendizaje y el Plan Institucional de Capacitación. </t>
  </si>
  <si>
    <t>SeRealizó curso de paquete estadístico R por parte de dos integrantes del grupo de investigacón.</t>
  </si>
  <si>
    <t xml:space="preserve">Posibilidad de afectación reputacional por pérdida de Certificación de Min ciencias debido a no cumplir los requisitos propuestos para lograr el puntaje necesario.. </t>
  </si>
  <si>
    <t xml:space="preserve">No obtener el puntaje necesario para la certificación, por insuficiencia de publicaciones o por no publicación en el portal de MinCiencias . </t>
  </si>
  <si>
    <t>Poco compromiso por parte de los investigadores</t>
  </si>
  <si>
    <t>El Profesional Universitario encargado del CINDA verificará la presentación de productos científicos actualizados y publicaciones.</t>
  </si>
  <si>
    <t xml:space="preserve">Registo de las publicaciones en la página de Minciencias </t>
  </si>
  <si>
    <t>Asesoría Administrativa y Técnica</t>
  </si>
  <si>
    <t xml:space="preserve">Posibilidad de afectación reputacional de Entidad, por entrega extemporánea al Ministerio del Deporte, del consolidado de informes de ejecución presupuestal anual, de transferencia realizadas a los municipios provenientes del recaudo del impuesto al cigarrillo, debido al retraso en la entrega de la información por parte de los Entes Deportivos Municipales </t>
  </si>
  <si>
    <t>Entrega expemporánea al Ministerio del Deporte, del consolidado de informes de ejecucion presupuestal anual, de  tranfsferencia realizadas a los muncipios provientes del recaudo del impuesto al cigarillo</t>
  </si>
  <si>
    <t xml:space="preserve">Retraso en la entrega de la ifnormacion pro parte de los Entes Deportivos Municipales </t>
  </si>
  <si>
    <t xml:space="preserve">El profesional especializado verificará la entrega efectiva a Indeportes Antioquia, del informe de ejecución presupuestal de los recursos transferidos provenientes del recaudo del impuesto al consumo de cigarrillo, por parte de los entes Deprotivos Municipales </t>
  </si>
  <si>
    <t>Profesional Especializado</t>
  </si>
  <si>
    <t>Mediante lista de chequeo se hará la verificación de entrega oportuna o no del informe. Si no se cumple el plazo establecido, se envia circular con plazo definitvo. En caso de no darse la entrega por parte de los EDM, se informa al Ministerio del Deporte para que proceda de conformidad, de acuerdo a su competencia de vigilancia y control de estos recursos</t>
  </si>
  <si>
    <t xml:space="preserve">Lista de chequeo
Circular
Informe al Minideporte con la novedad </t>
  </si>
  <si>
    <t xml:space="preserve">Posibilidad de afectación reputacional de Entidad, por Asesoría inoportunas y/o de baja calidad a los entes deportivos municipales por parte de personal no idóneo o con bajo dominio técnico y conceptual de los lineamientos y/o estrategias de los proyectos de la Subgerencia de Fomento y Desarrollo Deportivo. </t>
  </si>
  <si>
    <t xml:space="preserve">Asesoria inoportunas y/o de baja calidad </t>
  </si>
  <si>
    <t xml:space="preserve">Falta de idoneidad y dominio técnico y conceptual del personal de apoyo a la gestión de los diferentes proyectos de la Subgerencia de Fomento y Desarrollo Deportivo </t>
  </si>
  <si>
    <t xml:space="preserve">El profesional Universitario lider de cada proyecto de la  de la Subgerencia de Fomento y Desarrollo Deportivo, realizará una revisión aleatoria de los informes de asesoria realizado por personal de apoyo </t>
  </si>
  <si>
    <t xml:space="preserve">El profesional Universitario lider de cada proyecto </t>
  </si>
  <si>
    <t>Revisión aleatoria de los informes de asesoria realizado por personal de apoyo con el prósito de identificar posibles situaciones que conleven a materializar este riesgo. Asi mismo revisa cronograma propuesto vs el ejecutado con el fin de validar la oportunidad de la asesoria brindada</t>
  </si>
  <si>
    <t xml:space="preserve">Informe de revisión aleatoria </t>
  </si>
  <si>
    <t>Capacitación para organizaciones deportivas</t>
  </si>
  <si>
    <t>Posibilidad de afectación reputacional y económica para la institución por el incumplimiento parcial o total en la prestación de servicios de capacitación contratados con terceros</t>
  </si>
  <si>
    <t xml:space="preserve">Incumplimiento parcial o total en la prestación de servicios de capacitación contratados con terceros
Incumplimiento parcial o total en el desarrollo de la agenda académica de capacitación </t>
  </si>
  <si>
    <t>Deficiencia en proceso de validación y selección del oferente
Ausencia de pólizas de calidad y cumplimiento
Lacsa y debil Supervisión y seguimiento</t>
  </si>
  <si>
    <t>El Profesional Especializado con personal de apoyo realizará el seguimiento y monitoreo constante y riguroso a la contratación y a la ejecución para identificación de posibles incumplimientos y realizar alertas y acciones de mejora</t>
  </si>
  <si>
    <t xml:space="preserve">Profesional Especializado con personal de apoyo </t>
  </si>
  <si>
    <t xml:space="preserve">Verificación de idoneidad y cumplimiento de requisitos mínimos de los oferentes y del proceso contractual
Supervisión activa y rigurosa de la prestacion del servicio
</t>
  </si>
  <si>
    <t>Estudios previos
Propuestas de los oferentes
Contrato o convenio
Polizas de calidad y cumplimiento
Informes de seguimiento de ejecución física y financiera</t>
  </si>
  <si>
    <t>Efectividad de los controles</t>
  </si>
  <si>
    <t xml:space="preserve">Posibilidad de afectación reputacional y económica para la institución por el incumplimiento parcial o total en el desarrollo de la agenda académica de capacitación </t>
  </si>
  <si>
    <t xml:space="preserve">Incumplimiento parcial o total en el desarrollo de la agenda académica de capacitación </t>
  </si>
  <si>
    <t xml:space="preserve">Incumplimiento parcial o total en la prestación de servicios de capacitación contratados con terceros
Baja participación e inscripción en los procesos de capacitación
</t>
  </si>
  <si>
    <t>Supervisión activa y rigurosa de la prestacion del servicio.
Aplicar estrategias identificadas en el Plan de Capacitación para la vigencia, con el propósito de  incentivar la paticipación y permanencia en los procesos académicos ofertados por el Sistema Departamental de Capacitación</t>
  </si>
  <si>
    <t>Informes de seguimiento de ejecución física y financiera de los contratos o convenios.
Reporte de inscritos de cada capacitación
Reporte de personas que efectivamente acceden a una certificación de  la capacitaciones realizadas
Plan de capacitación basado en las necesidades de formación expresado por los interesados</t>
  </si>
  <si>
    <t>Posibilidad de afectación reputacional de la imagen institucional por incumplimiento en la generación y entrega de certificados como resultado de las capacitaciones realizadas.</t>
  </si>
  <si>
    <t>Incumplimiento en la generacion y entrega oportuna de los certificados de capacitación solictados por los usuarios del Sistema Departamental de Capacitación
Ausencia de  disponibilidad de administración y gestión de la información del Sistema Departamental de Capacitación anterior al año 2022</t>
  </si>
  <si>
    <t>Antes del año 2022 Indeportes Antioquia no contaba con una plataforma digital que permitiera almacenar y gestionar la información de los procesos del Sistema Departamental de Capacitación, por ello no se tiene disponible y clara, para antes de esa fecha, una base de datos de la totalidad de personas capacitadas y que pueden acceder al certificado de capacitación por el cumplimiento de horas y actividades de formación definida</t>
  </si>
  <si>
    <t>El Profesional Especializado con personal de apoyo, identificará las fuentes de información previa al año 2022 y las cargará en un sistema de información operativo en el Entidad para la gestión de la información requeirda</t>
  </si>
  <si>
    <t>Revisar histórico con el área de sistemas y en documentación fisica existente en CADA</t>
  </si>
  <si>
    <t>Base de datos para migrar a un sistema de información
Certificados físicos disponibles en el Entidad para digitalizar</t>
  </si>
  <si>
    <t>Posibilidad de afectación reputacional y económica ante la deserción de atletas por mejores ofertas de otros departamentos debido al incumplimiento en la entrega de apoyos a los atletas</t>
  </si>
  <si>
    <t>Mejores ofertas económicas de otros institutos departamentales  a los atletas</t>
  </si>
  <si>
    <t>Incumplimiento de los compromisos economicos priorizados por la planeacion tecnica</t>
  </si>
  <si>
    <t>1. El subgerente de Deporte Asociado y Altos Logros y los profesionales del area metodológica y social realizaran el seguimiento mensual en la realización del  comité de evaluación de apoyos y desembolso del recurso a los atletas.</t>
  </si>
  <si>
    <t xml:space="preserve">Profesionales de la Subgerencia Deporte Asociado y Altos Logros </t>
  </si>
  <si>
    <t>1. Verificación de la emisión de la Resolución mensual de apoyos
2. Diligenciamiento del certificado disponibilidad presupuestal para desembolsos.</t>
  </si>
  <si>
    <t>Resoluciones de entrega de apoyo técnico, científico y  psicosociales. 
Listados 
Actas de Comité Evaluador
CPD</t>
  </si>
  <si>
    <t>N.A.</t>
  </si>
  <si>
    <t>Acompañamiento tecnico a los eventos clasificatorios e interligas que dan cuenta del seguimiento al rendimiento deportivo de los atletas para ser presentados en comite evaluador de apoyos para otorgar apoyos segun el logro obtenido.</t>
  </si>
  <si>
    <t xml:space="preserve">area metodologica </t>
  </si>
  <si>
    <t>2 de mayo 2023</t>
  </si>
  <si>
    <t>2 de mayo de 2023</t>
  </si>
  <si>
    <t>Destinación inadecuada del recurso económico para la participación de atletas en eventos a traves de convenios con las ligas deportivas</t>
  </si>
  <si>
    <t>1. Revisión de documentación como  cotizaciones, Facturas, comprobación de documentos contables, al momento de la rendición de cuentas yal momento de la solicitud de desembolso
2. Presentación de informe al area financiera de la entidad para que haga el respectivo proceso de liquidación.</t>
  </si>
  <si>
    <t xml:space="preserve">Diligenciamiento de Analisis Financiero, solicitud del siguiente desembolso o liquidación del convenio.
</t>
  </si>
  <si>
    <t>Revision y seguimiento a las solicitudes de desembolso y verificacion con la supervision de la utilizacion adecuada de estos recursos</t>
  </si>
  <si>
    <t>segun solicitudes</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</si>
  <si>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</si>
  <si>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Inasistencia y falta de participación de los atletas en formación en eventos competitivos a nivel nacional e internacional</t>
  </si>
  <si>
    <t>Diligenciamiento de Analisis Financiero, solicitud del siguiente desembolso o liquidación del convenio.
Diligenciamiento formato: 
Regsitro fotográfico evento</t>
  </si>
  <si>
    <t xml:space="preserve">Verificacion a traves de la supervision de los convenios con las ligas para la operacion de los CEDEP, en donde se revise y se haga seguimiento a la adecuada utilizacion de los recursos </t>
  </si>
  <si>
    <t>supervision de los convenios con CEDEP</t>
  </si>
  <si>
    <t>2  de mayio</t>
  </si>
  <si>
    <t>Posibilidad de afectacion economica por inasistencia de los atletas  a las evaluaciones programadas que pueda compremeter la salud y rendimiento deportivo de los paraatletas y atletas.  Que los deportistas no consideran la importancia Control biomedico del entrenamiento(CBE)</t>
  </si>
  <si>
    <t xml:space="preserve">
Inasistencia de los deportistas a las evaluaciones programadas.
</t>
  </si>
  <si>
    <t xml:space="preserve">Los atletas y para atletas no consideran importante asistir a los controles médicos.                                     </t>
  </si>
  <si>
    <t xml:space="preserve">El Jefe de la Oficina de Medicina Deportiva debe Implementar la estrategia de paso previo al control médico como requisito para la gestión de los apoyos otorgados a atletas y para- atletas y disminuir las inasistencias por parte de los deportista.
</t>
  </si>
  <si>
    <t>Jefe Oficina Medicina Deportiva</t>
  </si>
  <si>
    <t>Desde el área psicosocial de altos logros realizan programación mensual para el control de atleta y para-ateltas, una vez realizados todos los controles del mes, el jefe de medicina deportiva reporta las atenciones realizadas</t>
  </si>
  <si>
    <t>Formato de atenciones realizadas</t>
  </si>
  <si>
    <t>Los Controles de entrenamiento han aumentado en número</t>
  </si>
  <si>
    <t>Continuar y revisar los controles programados</t>
  </si>
  <si>
    <t>Jefe Medicina Deportiva</t>
  </si>
  <si>
    <t>En Curso</t>
  </si>
  <si>
    <t xml:space="preserve">Posibilidad de afectacion economica por falta de personal medico  para apoyar los controles biomedicos del entrenamiento(CBE) . Debido a  demoras en la consecucion del personal </t>
  </si>
  <si>
    <t>Insuficiente  recurso humano para la atención de atletas y para atletas</t>
  </si>
  <si>
    <t xml:space="preserve">Demoras en el nombramiento de personal en los cargos vacantes </t>
  </si>
  <si>
    <t xml:space="preserve">Se proyecta el oficio de solicitud y se tramita a través del Sistema de Gestión Documental Mercurio. </t>
  </si>
  <si>
    <t xml:space="preserve">Oficio </t>
  </si>
  <si>
    <t xml:space="preserve">La entidad de manera oportuna realizao los contrato de los profesionales requeridos </t>
  </si>
  <si>
    <t>Continuar con la contratación</t>
  </si>
  <si>
    <t>Posibilidad de afectacion reputacional por la no la ejecución oportuna de las actividades del área de Medicina Deportiva considerando las limitaciones presupuestales debido a la falta de recursos para su desarrollo.</t>
  </si>
  <si>
    <t>Deficiente presupuesto para el desarrollo de las actividades</t>
  </si>
  <si>
    <t xml:space="preserve">Asignación presupuestal  cargada a las actividades (proyectos) </t>
  </si>
  <si>
    <t>El Jefe de la Oficina de Medicina Deportiva gestionará los recursos con la alta dirección</t>
  </si>
  <si>
    <t>Se presenta el Défecit del proyecto a la Subgerencia Administrativa y Finaciera, a través correo electrónico  y realizar seguimiento.</t>
  </si>
  <si>
    <t xml:space="preserve">Correo Electrónico </t>
  </si>
  <si>
    <t>Se asignaron los recursos</t>
  </si>
  <si>
    <t>Iniciar las diferentes contratciones</t>
  </si>
  <si>
    <t xml:space="preserve">incumplimiento de los temas programados para las asesorías municipales
</t>
  </si>
  <si>
    <t>variación de la planeación del cronograma preestablecido de asesorias.</t>
  </si>
  <si>
    <t>Equipo técnico.</t>
  </si>
  <si>
    <t>anual</t>
  </si>
  <si>
    <t xml:space="preserve">Evaluación de asesoría
Comunicación constante con los municipios de manera virtual y presencial
Realización del diagnóstico
</t>
  </si>
  <si>
    <t>Analisis y evaluación de las herramientas</t>
  </si>
  <si>
    <t xml:space="preserve">Posibilidad  de afectación reputacional por   incumplimiento de la programación de los juegos  debido a retraso en la configuración  de los parametros de inscripción para los  diferentes eventos deportivos por fallas externas del sistema </t>
  </si>
  <si>
    <t>Insuficiente información para la  disposición de la plataforma.</t>
  </si>
  <si>
    <t xml:space="preserve">retraso en la configuración  de los parametros  de  inscripción de los deportistas  en la plataforma de los juegos Deportivos institucionales por fallas externas del sistema </t>
  </si>
  <si>
    <t xml:space="preserve">El profesional Universitario debe establecer una lista de chequeo con la información que se requiere para tener dispuesta la plataforma y evitar retrazos </t>
  </si>
  <si>
    <t xml:space="preserve">Reunión de seguimiento al funcionamiento y parametrización de la plataforma con la persona de sistemas encargada para tal fin </t>
  </si>
  <si>
    <t xml:space="preserve">Acta de reunión
Lista de chequeo
Comunicación vía correo electrónico </t>
  </si>
  <si>
    <t>Falta de postulaciones de los municipios para ser sede de ejecucion de los juegos</t>
  </si>
  <si>
    <t>falta de incentivos para fomentar la participación.</t>
  </si>
  <si>
    <t>El Subgerente presenta propuesta a la gerencia de implementar y dar incentivos a los municipios que se postulen y sean seleccionados para ser sede de ejecución de juegos.</t>
  </si>
  <si>
    <t>Subgerente de Fomento y desarrollo deportivo</t>
  </si>
  <si>
    <t xml:space="preserve">Elaboración propuesta de incentivos para municipios sedes de ejecución Juegos Deportivos Institucionales </t>
  </si>
  <si>
    <t xml:space="preserve">propuesta de incentivos presentada en reunión. Acta de reunión </t>
  </si>
  <si>
    <t>La posibilidad de afectación ecónomica y reputacional por baja ejecución de indicadores y oferta en los proyectos debido a la falta de interés en el programa y/o bajo recaudo de recursos.</t>
  </si>
  <si>
    <t>Baja oferta en los proyectos
Baja ejecución de indicadores
Disminución del presupuesto.
Baja contratación de personal  para la implementacion del programa de recreación.</t>
  </si>
  <si>
    <t xml:space="preserve">Falta de interés en el programa
Bajo recaudo de recursos </t>
  </si>
  <si>
    <t>El Subgerente de Fomento y Desarrollo deportivo gestionará los recursos asignados en el Plan anual de adquisiones para distribuir los mismos a cada proyecto lo que garantiza el cumplimiento del Plan de Desarrollo.</t>
  </si>
  <si>
    <t>Subgerente de Fomento y Desarrollo</t>
  </si>
  <si>
    <t>Una vez el Subgerente actualiza el PAA, lo comparte con el lider del proceso para su ejecución.El lider del proceso será el encargado de gestionar las reuniones con las áreas descritas en el control para verificar el recurso asignado.</t>
  </si>
  <si>
    <t>PAA</t>
  </si>
  <si>
    <t>Después de realizada la revisión de los riesgos y la planeación del programa, además de las evaluaciones de la asesoría, el interés siempre se ha mantenido en el programa.</t>
  </si>
  <si>
    <t xml:space="preserve">
La posibilidad de afectación ecónomica y reputacional por retrasos en los procesos contractuales debido a cambios en la modalidad de contratación.</t>
  </si>
  <si>
    <t>Cambios en la modalidad de contratación
Recurso insuficiente para cobertura anual</t>
  </si>
  <si>
    <t>Planeación deficiente</t>
  </si>
  <si>
    <t xml:space="preserve">El profesional universitario realizará gestión y seguimiento a los procesos de contratación.                                                 *Informes mensuales de planeación y cartas al jefe inmediato con las alertas en la demora de la contratación. </t>
  </si>
  <si>
    <t>Generacion de informes de seguimiento</t>
  </si>
  <si>
    <t>Informes
Actas</t>
  </si>
  <si>
    <t>Hasta el momento, el personal contratado y los bienes y servicios para los eventos, han sido efectivos</t>
  </si>
  <si>
    <t>Incumplimiento en la oferta
Reproceso de actividades</t>
  </si>
  <si>
    <t>Inadecuada comunicación de los cronogramas de trabajo de los programas</t>
  </si>
  <si>
    <t>Socialización de las actividades del programa en territorio</t>
  </si>
  <si>
    <t>Actualizando a las áreas, las variaciones de los cronogramas</t>
  </si>
  <si>
    <t>Cronograma
Actas de reunión</t>
  </si>
  <si>
    <t>Se han sostenido reuniones para cruzar los cronogramas de todos los programas y concretado la realización de algunos eventos en conjunto. Eso ha permitido disminuir la coincidencia de oferta en territorio.</t>
  </si>
  <si>
    <t xml:space="preserve">
1. Incumplimiento para la ejecución de eventos de los diferentes programas correspondientes a la actividad física.
2. Modificación al cronograma de eventos a realizar en la actividad física.
3. Incumplimiento en las asesorias en territorio, lo que conlleva a afectar la aplicación de las cinco (5) estrategias del programa. </t>
  </si>
  <si>
    <t>Recorte del presupuesto para la vigencia.</t>
  </si>
  <si>
    <t xml:space="preserve">El profesional debe revisar la planeación, estrategias y protocolos del programa, "Por su salud, muévase pues", con el objetivo de ajustar el plan de acción al presupuesto real, priorizando los eventos de mayor impacto.
</t>
  </si>
  <si>
    <t xml:space="preserve">Profesional </t>
  </si>
  <si>
    <t xml:space="preserve">Realizando la evaluación al plan de acción de cada uno de los programas que tiene el proceso, a través de un seguimiento, que nos permita cumplir los objetivos de los  eventos priorizados al plan de acción ajustado.
</t>
  </si>
  <si>
    <t>Correos electrónicos,  informes mensuales, plan de acción ajustado, actas de reunión.</t>
  </si>
  <si>
    <t>04 de mayo de 2023</t>
  </si>
  <si>
    <t>Posibilidad de afectación reputacional para el alcance parcial en la ejecución del plan anual de trabajo por incumplimientos en las asesorias en territorio</t>
  </si>
  <si>
    <t>Seguimiento al cronograma del plan de trabajo.
Verificación al cumplimiento de las actividades que se desarrollan en territorio.
Analisis al reporte parcial de actividades desarrolladas (formato de grupos y participantes) solicitado a los municipios.</t>
  </si>
  <si>
    <t>Correos electronicos, cronogramas e informe semestral.
Reportes parciales.</t>
  </si>
  <si>
    <t>Posibilidad de afectación reputacional por cambios en la modalidad de contratación que genera retrasos en la misma debido a decisiones de la alta Gerencia.</t>
  </si>
  <si>
    <t xml:space="preserve">Cambios en las modalidades de contratación.
 </t>
  </si>
  <si>
    <t>Decisiones de la alta gerencia</t>
  </si>
  <si>
    <t>El profesional se encarga de gestionar y realizar seguimiento a los procesos de contratación y de realizar                                              Informes mensuales de planeación y cartas al jefe inmediato con las alertas en la demora de la contratación.</t>
  </si>
  <si>
    <t>Seguimiento a los procesos contractuales correspondientes.
Analizando la idoneidad de los contratistas que serán contratados.
Apoyo y acompañamiento en el proceso de contratación.</t>
  </si>
  <si>
    <t>Actas, gestión contractual.
Estudios previos.</t>
  </si>
  <si>
    <t>pérdida, extravío o hurto de bienes muebles de la entidad</t>
  </si>
  <si>
    <t xml:space="preserve">Omisión en la aplicación del procedimiento para el ingreso y salida de bienes de la entidad. </t>
  </si>
  <si>
    <t>Plan de Mantenimiento aprobado para la vigencia corriente aprobado.
Plan de Adquisiciones con las necesidades de mantenimiento preventivo y correctivo.
Informe de seguimiento mensual al cumplimiento del Plan de Mantenimiento aprobado en el instituto.</t>
  </si>
  <si>
    <t>En curso</t>
  </si>
  <si>
    <t>caducidad y/o deterioro de los bienes de consumo y /o  deterioro de los activos</t>
  </si>
  <si>
    <t>Omisión en la aplicación del procedimiento de gestión del Almacén (P_GA_08)</t>
  </si>
  <si>
    <t>Documentación de los procesos de selección actualizados: análisis del sector, estudio de mercado, certificado de existencias en el almacén central y justificación de las cantidades del profesional del CAE.</t>
  </si>
  <si>
    <t>Posibilidad de afectación económica por desactualización de las carteras debido a una incorrecta  planeación administrativa  para el control, ubicación y distribución de los inventarios.</t>
  </si>
  <si>
    <t>No actualización de carteras</t>
  </si>
  <si>
    <t>Incorrecta planeación administrativa  para el control, ubicación y distribución de los inventarios.</t>
  </si>
  <si>
    <t xml:space="preserve">Formato salidas de producto
Informe de cierre
Cronograma de gestión del Almacén
Formatos de reintegros, asignaciones o traslados según aplique, firmadas por el profesional del almacén y el servidor público que se beneficia del bien, reintegra o traaslada. </t>
  </si>
  <si>
    <t>Posibilidad de afectación económica   a causa de compras por caja menor en gastos no permitidos, debido a incorrecta aprobación de los mismos incumplimiendo la normatividad vigente.</t>
  </si>
  <si>
    <t>Compras por caja menor en gastos no permitidos</t>
  </si>
  <si>
    <t>Incorrecta aprobación de los mismos incumplimiendo la normatividad vigente.</t>
  </si>
  <si>
    <t>Relación mensual de los gastos autorizados por conceptos de caja menor</t>
  </si>
  <si>
    <t>Posibilidad de afectación económica por  inacuado control de inventarios debido a la no aplicación de los procedimientos establecidos.</t>
  </si>
  <si>
    <t xml:space="preserve"> Inacuado control de inventarios </t>
  </si>
  <si>
    <t>La no aplicación de los procedimientos establecidos.</t>
  </si>
  <si>
    <t>Mesual</t>
  </si>
  <si>
    <t xml:space="preserve">
Informe del cierre mensual que incluye inventario aleatorio. 
Informe cuatrimestral de  Inventario general. 
</t>
  </si>
  <si>
    <t>Indebido procedimiento en el archivo de las carpetas de registro y control y representación judicial y extrajudicial</t>
  </si>
  <si>
    <t xml:space="preserve">1.	No hay suficiente personal para ejercer estas  funciones.
</t>
  </si>
  <si>
    <t>Debido a la perdida de la infromación dentro de los expedientes</t>
  </si>
  <si>
    <t xml:space="preserve">1. No hay suficiente espacio para la custodia de los expedientes.
</t>
  </si>
  <si>
    <t>Jefe de la Oficina Asesora Jurídica debe requerir a la subgerencia administrativa un espacio conforme a los lineamientos del Archivo General de la Nacion para mantener los expedientes fisicos en arhivo de gestion de esta Dependencia</t>
  </si>
  <si>
    <t xml:space="preserve">jefe de Oficina 
Asesora Jurídica  </t>
  </si>
  <si>
    <t>Realizando comunicaciones periodicas hasta lograr que se asige lugar conforme a la norma</t>
  </si>
  <si>
    <t>Comunicaciones enviadas a la subgerencia</t>
  </si>
  <si>
    <t xml:space="preserve">Al cometener errores en la revisión de actos administrativos </t>
  </si>
  <si>
    <t xml:space="preserve">Expedición de actos administrativos citando normas derogadas
</t>
  </si>
  <si>
    <t>semestral</t>
  </si>
  <si>
    <t>Realizar comunicaciones periodicas donde conste la solicitud de actualizacion a funcionarios.</t>
  </si>
  <si>
    <t>Asesorar de manera deficiente a los entes y organismos deportivos</t>
  </si>
  <si>
    <t>Desconocimiento y desactualización de la legislación deportiva y normas complementarias</t>
  </si>
  <si>
    <t>Comunicaciones enviadas al Ministerio del Deporte</t>
  </si>
  <si>
    <t>No atender oportunamente las distintas actuaicones que deben surtirse en los procesos judiciales</t>
  </si>
  <si>
    <t>Falta de vigilancia en los procesos por parte de los apoderados 
elevada carga laboral a los apoderados de Indeportes</t>
  </si>
  <si>
    <t xml:space="preserve">Abogados de la Oficina 
Asesora Jurídica  </t>
  </si>
  <si>
    <t>Matriz de control de acciones judiciales , en la que se determine las partes, pretenciones, estado actual , actuaciones realizadas  con conclusion de cada actuacion, fecha de diligencias , sentido de fallo,</t>
  </si>
  <si>
    <t>cuadro excel donde costa el control de las acciones judiciales</t>
  </si>
  <si>
    <t>No dar cumplimiento oportuno a las decisiones judiciales en las que se impongan obligaciones economicas</t>
  </si>
  <si>
    <t>No contar con los soportes necesarios para iniciar los trámites correspondientes al cumplimiento de la sentencia</t>
  </si>
  <si>
    <t>Matriz de control de acciones judiciales , en la que se determine las partes, pretenciones, estado actual , actuaciones realizadas  con conclusion de cada actuacion, fecha de diligencias , sentido de fallo.</t>
  </si>
  <si>
    <t>Posibilidad de afectación reputacional por vinculación irregular del personal debido al incumplimiento en la verificación de los requisitos legales para el nombramiento o posesión en el empleo.</t>
  </si>
  <si>
    <t>Falta de  verificación de los documentos que acreditan los requisitos de formación académica, experiencia e inhabilidades e incompatibilidades para el ejercicio del cargo.</t>
  </si>
  <si>
    <t>Desconocimiento de los requisitos mínimos establecidos en la ley, el Manual Específico de Funciones y los instrumentos de control institucionales</t>
  </si>
  <si>
    <t>El profesional Especializado, de acuerdo  al formato F-TH-64 establecido en el Sistema de Gestión de la Calidad, verifica la información suministrada por la persona a nombrar y posesionar de acuerdo a los requisitos exigidos para el cargo en la normatividad vigente y el Manual Específico de Funciones de la Entidad.</t>
  </si>
  <si>
    <t xml:space="preserve">Jefe de Oficina  
Profesional Especializado
Oficina Talento Humano </t>
  </si>
  <si>
    <t>1. Durante el procedimiento de vinculación (antes del nombramiento y la posesión) se diligencia el Formato F-TH-64  Documentos de Posesión del Cargo, verificando el cumplimiento de lo requisitos mínimos. 
2. Realizar la verificación con las instituciones de educación de los títulos suministrados por la persona a nombrar y posesionar en la Entidad.
3. Verificación en las páginas e instrumentos oficiales de los antecedentes fiscales, disciplinarios y judiciales de los servidores</t>
  </si>
  <si>
    <t>1. Formato F-TH-64 Documentos de Posesión del Cargo diligenciado y archivado en la historia laboral.
2. Respuesta de la institución de educación.
3. Certificaciones impresas o digitales de antecedentes proferidas por las entidades competentes .</t>
  </si>
  <si>
    <t>No aplica</t>
  </si>
  <si>
    <t xml:space="preserve">Posibilidad de afectación económica por la materialización de riesgos en la salud de los empleados de la Entidad debido a incumplimientos en la implementación del Sistema de Seguridad y Salud en el Trabajo </t>
  </si>
  <si>
    <t xml:space="preserve">
Baja implementación del plan de trabajo anual del SS-SGT</t>
  </si>
  <si>
    <t>Deficientes recursos financieros y humanos para la implementación y puesta en marcha del SS-SGT</t>
  </si>
  <si>
    <t xml:space="preserve">1. El jefe de la Oficina de Talento Humano Verifica el perfil requerido, según resolución 312 de 2019, de las personas que realizan la implementación del SG SST.
2. El profesional Universitario de la oficina de Talento Humano con el apoyo (roles) de los demás responsables, verifica y revisa la implementación y actualización del plan de trabajo anual del SG-SST (todas las etapas decreto 1072 de 2015 cap 6, incluido el trabajo de campo con funcionarios)
3. El profesional Universitario de la Oficina Talento Humano Validará con la Subgerencia Administrativa y Financiera los recursos financieros para la implementación efectiva del Sistema de Gestión de SST. </t>
  </si>
  <si>
    <t>Representante legal 
Jefe de Oficina Talento Humano 
Profesional Universitario</t>
  </si>
  <si>
    <t xml:space="preserve">1. Se revisan los certificados aportados por las personas encargados de la implementación del SG-SST, que contenga: Curso de 50 horas  actualizado, si ya pasaron tres años de las 50 horas, se actualiza con el de 20 hrs en SG SST y la Licencia de Seguridad y Salud en el Trabajo.  
2. Se diligencia la matriz plan de trabajo anual. 
3. Se solicita a través de correo o reunión con el equipo de la Subgerencia Administrativa y Financiera, los recursos disponibles para la adquisición de implementos y servicios para la implementación del SG-SST. </t>
  </si>
  <si>
    <t xml:space="preserve">1, Carpeta Anexo 3. Roles y responsabilidades, certificados. 
2. Matriz del Plan de Trabajo Anual con Seguimiento. 
3. Correo Electrónico y/o Acta de Reunión. 
</t>
  </si>
  <si>
    <t>Posibilidad de afectación reputacional ante el incumplimiento de los procedimientos y trámites de la Entidad debido a la pérdida del conocimiento en los eventos de cambio de personal.</t>
  </si>
  <si>
    <t xml:space="preserve">Ausencia de estrategias para la gestión del conocimiento </t>
  </si>
  <si>
    <t>Bajo nivel de desarrollo e implementación de la Política de gestión y desempeño del conocimiento y la innovación.</t>
  </si>
  <si>
    <t xml:space="preserve">1. Validar con la Oficina Asesora de Planeación las acciones para la implementación de la política 
2. Seguimiento a las acciones implementadas en materia de gestión del conocimiento </t>
  </si>
  <si>
    <t xml:space="preserve">Jefe de Oficina Talento Humano 
Jefe de Oficina Asesora de Planeación
</t>
  </si>
  <si>
    <t>1. Solicitar a la Oficina Aseora de Planeación el plan de acción de Gestión del Conocimiento e Innovación para identificar las responsabilidades a cargo de la Oficina de Talento Humano
2. Desarrollar  las acciones a cargo de la Oficina de Talento Humano definidas en la política y en el  plan de acción (gestión del conocimiento)</t>
  </si>
  <si>
    <t>Correo electrónico o comunicación interna
Actas de Reuniones
Listados de Asistencias 
Documentos elaborados 
Datos estandarizados e históricos
Plan de acción con seguimiento</t>
  </si>
  <si>
    <t xml:space="preserve">Posibilidad de afectación económica por la pérdida de la información histórica del proceso Gestión de Talento Humano debido a la falta de sistematización, organización, seguimiento y control de la misma. </t>
  </si>
  <si>
    <t>La información laboral histórica no se conserva de manera integral, plenamente ordenada, digitalizada ni sistematizada</t>
  </si>
  <si>
    <t>Ausencia de políticas, recursos y procedimientos para la administración de la información histórica laboral y de nómina de la Entidad.</t>
  </si>
  <si>
    <t>El líder del proceso de Gestión de Talento Humano valida y establece con el área de Gestión Documental de la Entidad los mecanismos de organización, digitalización y sistematización de la información laboral y de nómina de acuerdo a la política y procedimientos intitucionales y disponibilidad de recursos tecnológicos y financieros.</t>
  </si>
  <si>
    <t>Jefe de Oficina Talento Humano</t>
  </si>
  <si>
    <t xml:space="preserve">1. Adelantar, bajo las orientaciones del CADA, las labores de identificación de la información y documentación del proceso de Gestión de Talento Humano.
2. Solicitar al proceso de Gestión Documental apoyo para la clasificación, organización, digitalización y sistematización de la información del proceso de Gestión de Talento Humano.
3. Solicitar al proceso de Gestión Documental la implementación de procesos de organización, digitalización y sistematización de la información histórica de nómina de la Entidad.
4. Asignar el personal de la Oficina de Talento Humano para garantizar la implementación de los procesos de gestión documental, bajo los lineamientos institucionales, de la información de la Gestión del talento humano.
</t>
  </si>
  <si>
    <t>1. Actas de reunión y/o comunicaciones internas  
2.  Plan de trabajo
3. Registros y/o reportes de información identificada, organizada, clasificada, digitalizada y sistematizada</t>
  </si>
  <si>
    <t xml:space="preserve">Posibilidad de afectación económica por pagos de nómina y seguridad social  con liquidaciones erróneas debido a la falta de  implementación de revisión de la nómina </t>
  </si>
  <si>
    <t xml:space="preserve">Fallas en el ingreso manual de novedades de nómina y del software que no son detectadas en la liquidación
Los roles para la liquidación y revisión están a cargo del mismo funcionario
</t>
  </si>
  <si>
    <t>El procedimiento institucional de liquidación de nómina y prestaciones sociales no contempla el rol ni la actividad de revisón de la liquidación de nómina en la Oficina de Talento Humano, y el sistema no dispone de automatización de controles.</t>
  </si>
  <si>
    <t>Revisión final de la liquidación de la nómina y factores prestacionales por parte de un profesional idóneo de la Oficina de Talento Humano y/o Subgerencia Administrativa y Financiera</t>
  </si>
  <si>
    <t xml:space="preserve">Jefe de Oficina Talento Humano 
Subgerente Administrativa y Financiera
Profesional designado para la revisión
Técnico Administrativo Oficina de Talento Humano
</t>
  </si>
  <si>
    <t>1. Actualizar el procedimiento institucional de liquidación de nómina y prestaciones sociales
2. Designar al profesional encargado de la revisión de la nómina
3. Verificar las novedades reportadas, revisar la liquidación realizada por el técnico del Área de Nómina y documentar en los papeles de trabajo los resultados de la revisión para los ajustes y/o pago de la nómina</t>
  </si>
  <si>
    <t>Correo electrónico, reportes de liquidación de nómina, papeles de trabajo, designación profesional para el rol de revisión de la liquidación de nómina</t>
  </si>
  <si>
    <t>Posibilidad de afectación económica por no responder en términos legales o expedir certificación de tiempos de servicios y devengados con información errónea debido a la falta de sistematización de la información de nómina de la Entidad y conocimiento técnico del funcionario de apoyo para la búsqueda y registro de la información en el CETIL de Minhacienda.</t>
  </si>
  <si>
    <t xml:space="preserve">Información de nómina desagregada, no ordenada ni de fácil identificación y acceso que dificulta la revisión y comprensión del funcionario de apoyo sin conocimiento en conceptos de ingreso base de cotización al sistema de pensiones
</t>
  </si>
  <si>
    <t xml:space="preserve">La Entidad no conserva la información de nómina de sus (ex)funcionarios de manera ordenada y sistematizada.
El perfil para el desarrollo de la tarea requiere conocimiento técnico en conceptos de nómina e ingreso base de cotización del sistema pensional, el cual no corresponde al perfil del cargo del funcionario asignado a la tarea. </t>
  </si>
  <si>
    <t xml:space="preserve">1. Establecer con el CADA acciones para la organización, digitación y sistematización de la información laboral  incluida la de nómina.
2. Implementar procesos de formación y capacitación de la funcionaria de apoyo en la identificación, comprensión y registro de la información en el CETIL
</t>
  </si>
  <si>
    <t xml:space="preserve">Jefe de Oficina Talento Humano 
</t>
  </si>
  <si>
    <t xml:space="preserve">1. Desarrollar con el apoyo del área de gestión documental las actividades para la organización, digitalización y sistematización de la información.
2. Gestionar procesos de capacitación a la funcionaria de apoyo en la identificación y registro de la información laboral en el CETIL
</t>
  </si>
  <si>
    <t xml:space="preserve">Plan de trabajo
Registros y/o reportes de Información laboral organizada, digitalizada y sistematizada
Registros y/o certificados de capacitaciones realizadas
</t>
  </si>
  <si>
    <t xml:space="preserve">Posibilidad de afectación económica por no cobro de las incapacidades médicas y/o licencias de maternidad y paternidad del personal de la Entidad ante las EPS y/o ARL </t>
  </si>
  <si>
    <t>No se realiza seguimiento hasta su finalización a la  gestión del cobro y recaudo de la cartera por concepto de incapacidades médicas y licencias de paternidad o maternidad ante las EPS y/o ARL .</t>
  </si>
  <si>
    <t>Desconocimiento del procedimiento institucional y falta de asignación clara y expresa de roles y resonsables para la ejecución del trámite de cobro y recaudo.</t>
  </si>
  <si>
    <t xml:space="preserve">Actualización del procedimiento institucional para la liquidación de prestaciones sociales y otros factores, código  P-TH-04 incluyendo la designación clara de roles y responsables en cada actividad del trámite de cobro y recaudo, así mismo las actividades correspondientes a la conciliación de cuentas entre la Oficina de Talento Humano, Tesorería y Contabilidad.
Tramitar ante la Subgerencia Administrativa y Financiera la socialización en la Oficina de Talento Humano el procedimiento institucional para el cobro persuasivo y coactivo de incapacidades.
Aplicación del procedimiento institucional actualizado para la liquidación de prestaciones sociales y otros factores, código  P-TH-04.
Establecer como registro obligado dentro de la liquidación de seguridad social, formato a estandarizar de reporte de conciliación mensual para el Jefe de la Oficina de Talento Humano y de Tesorería sobre incapacidades y licencias de maternidad y paternidad vs cobros y pagos de las EPS y/o ARL
</t>
  </si>
  <si>
    <t xml:space="preserve">Jefe de Oficina de Talento Humano
Sugerente Administrativa y Financiera
Profesional Especializada Oficina de Talento Humano
Técnico Administrativo Área de Nómina </t>
  </si>
  <si>
    <t>Actualizando el procedimiento institucional para la liquidación de prestaciones sociales y otros factores, código  P-TH-04 incluyendo la designación clara de roles y responsables en cada actividad del trámite de cobro y recaudo, así mismo las actividades correspondientes a la conciliación de cuentas entre la Oficina de Talento Humano, Tesorería y Contabilidad.
Solicitando a la Subgerencia Administrativa y Financiera la socializadión del procedimiento institucional para el cobro persuasivo y coactivo 
Aplicando el procedimiento institucional actualizado para la liquidación de prestaciones sociales y otros factores, código  P-TH-04.
Generando y anexando a la liquidación de seguridad social y entregándolo al Jefe dela Oficina de Talento Humano y Tesorero, el reporte de conciliación mensual de incapacidades y licencias de maternida o paternidad.
Documentando y estandarizando formato de control de conciliación del cobro de las incapacidades médicas y licencias ante las EPS y ARL</t>
  </si>
  <si>
    <t xml:space="preserve">Procedimiento de liquidación de prestaciones sociales y otros factores actualizado.
Planillas de asistencia de socialización por la Subgerencia administrativa del procedimiento de cobro persuasivo y coactivo
Reportes de confiliación mensual de incapacidades y licencias.
</t>
  </si>
  <si>
    <t>Posibilidad de afectación económica y reputacional por un inadecuado movimiento en la planta de empleos debido a la ausencia de un sistema de información para la administración y control de los movimientos generados en dicha planta.</t>
  </si>
  <si>
    <t>Los movimientos de la planta de empleos no se reealizan de manera controlada y sistematizada.</t>
  </si>
  <si>
    <t>No se dispone de un sistema de información que permita la adecuada administración de los movimientos de la planta de empleos de la Entidad.</t>
  </si>
  <si>
    <t>Aplicar el procedimiento institucional para movimientos de planta P-TH-14
Gestionar la funcionalidad en el sistema de información de talento humano de la Entidad para la administración de la planta de empleos.
Registrar permenentemente en el sistema de información de talento humano los movimientos de los cargos y/o los servidores .</t>
  </si>
  <si>
    <t>Jefe Oficina de Talento Humano
Jefe de Oficina de Sistemas
Profesional Especializado Oficina de Taleno Humano</t>
  </si>
  <si>
    <t>Aplicando el procedimiento institucional para movimientos de planta P-TH-14
Gestionando la funcionalidad en el sistema de información de talento humano  la administración de la planta de empleos
Registrando permenentemente en el sistema de información de talento humano los movimientos de los cargos y/o los servidores .</t>
  </si>
  <si>
    <t>Reportes de movimientos de planta de empleos una vez se aplique
Sistema de información de talento humano para movimientos de planta en ejecución</t>
  </si>
  <si>
    <t>Por la disposición física inadecuada de las unidades de conservación</t>
  </si>
  <si>
    <t xml:space="preserve">Debido a los materiales empleados y las condiciones locativas existentes para su almacenamiento </t>
  </si>
  <si>
    <t>1. Incidir en la compra de materiales que cumplan con la normatividad archivística en materia de producción y preservación de los documentos de archivo
2. Monitorear las condiciones ambientales del depósito del Archivo Central.
3. Gestionar la mejora de las condiciones locativas del depósito del Archivo Central</t>
  </si>
  <si>
    <t>Anual 
Trimestral
Anual</t>
  </si>
  <si>
    <t>1. El profesional universitario del CADA presenta las especificaciones técnicas de materiales requeridos para la producción y conservación de la documentación institucional.
2. Con el equipo Datalogger CEM DT-172 se registran las condiciones de Humedad y Temperatura
Un servidor público del CADA realiza la descarga de las lecturas, el análisis y la proyección del informe de condiciones del depósito.
3. Mediante el ajuste del diagnóstico de archivos se evidencian las necesidades en términos sistemas de almacenamiento y estado de las condiciones locativas.
Se evalúa la inclusión en el Plan Institucional de Archivos de proyectos relacionados con mejoras locativas, de condiciones de conservación y almacenamiento.</t>
  </si>
  <si>
    <t>1. Comunicación escrita
Especificaciones técnicas
2. Lecturas del Datalogger
Informe de condiciones del depósito del CADA
3. Diagnóstico de archivos
Cotizaciones y Estudio de Mercado para la adquisición de elementos que permitan la mejora de las condiciones del depósito del CADA
Proyectos del Plan Institucional de Archivos</t>
  </si>
  <si>
    <t>1. Durante el primer cuatrimestre de 2023 se ha hecho uso de los materiales adquiridos con antelación en la vigencia 2022 estos, cajas y carpetas, son libres de ácido y cumplen con especifícaciones de conservación determinadas por la norma.
2. Se han llevado a cabo las mediciones de condiciones ambientales en el depósito del CADA, en el primer cuatrimestre se realizaron mediciones diarias con reportes quincenales, para un total de 8 reportes. En promedio la temperatura ha estado situada en 24.6 °C y la humedad en 62.9%, con unas variaciones de 4.6 y 2.9 respecto a los valores planeados por al norma para condiciones ambientales controladas.
3. En el Plan Intitucional de Archivos PINAR V2 aprobado el 31 de enero de 2023 quedó incluido el proyecto 7.8 Adecuación del Archivo Central. La gestión de estas actividades se hará a lo largo de 2023 y depende de la asignación de recursos para su ejecución.</t>
  </si>
  <si>
    <t xml:space="preserve">
1.  Entregar las especificaciones ténicas para que la compra de los próximos materiales para archivo cumplan con especificaciones de conservación. Esto una vez se realize la apertura de estudios previos del proceso de papelería.
</t>
  </si>
  <si>
    <t xml:space="preserve">Una vez se de apertura al proceso de suministros depapelería
</t>
  </si>
  <si>
    <t>Por el imcumplimiento del procedimiento establecido en Indeportes para la gestión de PQRSD</t>
  </si>
  <si>
    <t>Debido el bajo nivel de apropiación por parte de los servidores públicos de las herramientas y procedimientos para la gestión.</t>
  </si>
  <si>
    <t>Pese a la configuración del Sistema Mercurio y a la implementación de la nueva versión del procedimiento P-GD-03 las dependencias continúan sin cumplir con los tiempos de ley en el trámite de las  PQRSDF que les son asignadas. El indicador de oportunidad en la respuesta a registrados datos de entre 78% y 82%.
Esta situación viene aunada con la inexistencia en Indeportes Antioquia de una Oficina de Servicio al Ciudadano que, con la posibilidad de una  dedicación de tiempo completo, pueda emprender acciones pedágogicas y de seguimiento a las actividades de relacionamiento Estado-Ciudadano.</t>
  </si>
  <si>
    <t>Continuar con la generación de alertas en los informes mensuales de seguimiento a las PQRSDF
Generar alertas por dependencia, mediante comunicación escrita, sobre la gestión de las PQRSDF al interior de cada una.</t>
  </si>
  <si>
    <t>Junio de 2023</t>
  </si>
  <si>
    <t>Por el desconocimiento del acervo institucional</t>
  </si>
  <si>
    <t>Debido la baja aplicación de instrumentos archivísticos de control y seguimiento a la conformación de expedientes y la Debido a la desactualización y baja aplicación de los instrumentos archivísticos que regulan la producción documental.</t>
  </si>
  <si>
    <t xml:space="preserve">Profesional Universitario del CADA
Servidores Públicos encargados de los archivos de gestión.
</t>
  </si>
  <si>
    <t>1. El Profesional Universitario de CADA revisa, valida y consolida los registros de identificación de expedientes y unidades documentales simples, producto de los procesos de inventario de archivos en estado natural.
2. El CADA realiza el seguimiento a las transferencias primarias desde las Subgerencias, Oficinas Asesoras y Grupos de Trabajo, de las que se derivan los inventarios documentales de las series y subseries organizadas y dispuestas para el acceso</t>
  </si>
  <si>
    <t>Inventarios naturales consolidados dispuestos para el control y la localización de expedientes en el archivo central y en los fondos acumulados
Comunicaciones y cronograma sobre transferencias primarias
Acompañamientos del CADA a las oficinas productoras</t>
  </si>
  <si>
    <t>No se ha alcanzado el 100% del inventario de los fondos acumulados a cargo de la dependencias y el archivo central.</t>
  </si>
  <si>
    <t>Se realizará seguimiento al avance en organización a cada dependencia y se continuará con el inventario natural de los documentos a cargo del CADA.</t>
  </si>
  <si>
    <t>Jefes de las dependencias y personal asistencial a cargo del archivo
Profesional Universitario Equipo CADA</t>
  </si>
  <si>
    <t>Durante la vigencia 2023</t>
  </si>
  <si>
    <t>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segundo lugar, se avanza con el equipo de contratistas asignados al CADA en el apoyo a la organización archivística de algunos conjuntos documentales. Esto aporta a disminuir los acumulados en las oficinas, en lo que se estima 50 ml para la vigencia 2023.
En tercer lugar, el CADA avanza en el inventario natural del fondo acumulado a cargo del archivo central. En el primer cuatrimestre se avanzó en 37 cajas de archivo identidicadas</t>
  </si>
  <si>
    <t>En avance</t>
  </si>
  <si>
    <t>Posbilidad afectación reputacional  de error en el direccionamiento de documentos radicados</t>
  </si>
  <si>
    <t xml:space="preserve">Por error de los servidores públicos del CADA en la radicación y direccionamiento de documentos en el Sistema Mercurio </t>
  </si>
  <si>
    <t>Debido a la baja aplicación o desconocimiento de los procedimientos de recepción y trámite</t>
  </si>
  <si>
    <t>Monitorear las actividades de radicación para determinar el índice de devoluciones al "radicador" y el motivo de las mismas</t>
  </si>
  <si>
    <t xml:space="preserve">Profesional Universitario del CADA
</t>
  </si>
  <si>
    <t>El profesional Universitario del CADA mediante el análisis de las causales de la devoluciones de comunicaciones oficiales y PQRSDF determinar en qué casos se trata de inconsistencias en la identificación del asunto o la oficina competente y plantea las acciones de mejora pertinentes.</t>
  </si>
  <si>
    <t>Reportes extractados del Sistema Mercurio
Informes de actividades del CADA</t>
  </si>
  <si>
    <t>Durante el primer cuatrimestre de 2023 el Equipo del CADA  radicó 3740 documentos recibidos. En las rutas de PQRSDF se presentaron 60 devoluciones.  De ellas 1  por error en la indexación y 59 en las cuales se solicitaba la reasignación por competencia a otra área, una vez cada dependencia determinó que era otra la responsable de gestionar el tema de la solicitud. En todos los casos el ajuste se realizó de manera inmediata para que la PQRSDF continuara su ruta de gestión. Las devoluciones representan el 1.6 %.  
Se determina que el número y los motivos de devolución no son causal del materialización de riesgo, toda vez, que la corrección se realizó de inmediato y que la validación temática de las PQRSDF es una responsabilidad compartida con las dependencias.</t>
  </si>
  <si>
    <t> 1. Continuar el monitoreo de las devoluciones al radicador en el caso de las rutas de PQRSDF y los motivos de las mismas.</t>
  </si>
  <si>
    <t xml:space="preserve">Posibilidad de afectación económica y reputacional por no realizar una debida planeación del proceso contractual debido a la falta de análisis, estudio y revisión de los componentes técnico, financiero, administrativo y jurídico de la etapa precontractual. </t>
  </si>
  <si>
    <t>por no realizar una debida planeación del proceso contractual</t>
  </si>
  <si>
    <t xml:space="preserve">falta de análisis, estudio y revisión de los componentes técnico, financiero, administrativo y jurídico de la etapa precontractual. </t>
  </si>
  <si>
    <t xml:space="preserve">Los integrantes del Comite Asesor y Evaluador deben realizar un estudio técnico, administrativo, financiero y jurídico de la condiciones del proceso  y del mercado para ajustar los diferentes documentos que hacen parte de la etapa precontractual </t>
  </si>
  <si>
    <t>Los integrantes del Comité Asesor y Evaluador</t>
  </si>
  <si>
    <t xml:space="preserve">Revisión de los diferentes documentos que conforman la etapa precontractual    garantizando que aquellos tengan la todalidad de requisitos exigidos por la ley, decretos, resoluciones, manual de contratación estatal, procedimientos y demás normas que regulan la contratación estatal  </t>
  </si>
  <si>
    <t>Los documentos que conforman la etapa precontractual</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</si>
  <si>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</si>
  <si>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</si>
  <si>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Las partes contractuales, el supervisor designado y el ordenador del gasto</t>
  </si>
  <si>
    <t>Diariamente</t>
  </si>
  <si>
    <t>Revisar los documentos precontractuales y contractuakes para determinar las condiciones en las que se debe ejecutar el contrato</t>
  </si>
  <si>
    <t>documentos contractuales</t>
  </si>
  <si>
    <t xml:space="preserve">Posibilidad de afectación económica y reputacional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</si>
  <si>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</si>
  <si>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</si>
  <si>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El supervisor designado y ordenador del gasto deben realizar la liquidación de los contratos y convenios en los términos contractuales y legales establecidos</t>
  </si>
  <si>
    <t>supervisor designado y ordenador del gasto</t>
  </si>
  <si>
    <t>Revisar los tiempos establecidos en el contrato para proceder a liquidar</t>
  </si>
  <si>
    <t>formato FCA 54- acta de liquidación de contratos</t>
  </si>
  <si>
    <t>Posibilidad de afectación económica por inadecuada planificación de las partidas presupuestales, debido a la falta de conocimiento y estudio que soporten las cifras estimadas para el presupuesto y falta de planificación desde la Alta Gerencia.</t>
  </si>
  <si>
    <t xml:space="preserve">
Planeación inadecuada del presupuesto de la vigencia corriente, incumpliendo los principios presupuestales establecidos en el Decreto 111/1996</t>
  </si>
  <si>
    <t>Falta de conocimiento y estudio que soporten las cifras estimadas para el presupuesto.</t>
  </si>
  <si>
    <t>Resolución de apropiación inicial 
Publicación del Plan Anual de Adquisiciones de la vigencia corriente.
Plan anual de capacitaciones de la vigencia.</t>
  </si>
  <si>
    <t xml:space="preserve">El control se ejecuta una vez al año en el momento de la estructuración del anteproyecto de presupuesto
</t>
  </si>
  <si>
    <t>La actividad se realiza una vez al año</t>
  </si>
  <si>
    <t>Subgerente Administrativa y Financiera</t>
  </si>
  <si>
    <t xml:space="preserve">
Planeación inadecuada del presupuesto de la vigencia corriente, incumpliendo los principios presupuestales establecidos en el Decreto 111/1997</t>
  </si>
  <si>
    <t xml:space="preserve">
Falta de planificación desde la Alta Gerencia.
</t>
  </si>
  <si>
    <t>Resolución de apropiación inicial 
Plan anual de capacitaciones de la vigencia.</t>
  </si>
  <si>
    <t xml:space="preserve">Posibilidad de afectación económica por inadecuada planificación financiera, debido a la falta de seguimiento  a los ingresos, gastos y al Plan Anual de Adquisiciones.
</t>
  </si>
  <si>
    <t xml:space="preserve">
Planeación inadecuada del presupuesto de la vigencia corriente, incumpliendo los principios presupuestales establecidos en el Decreto 111/1998</t>
  </si>
  <si>
    <t xml:space="preserve">Incorrecta planeación financiera en el ingreso, gasto y seguimiento al Plan Anual de Adquisiciones.
</t>
  </si>
  <si>
    <t>Posibilidad de afectación económica y reputacional por incumplimiento normativo presupuestal y financiero, debido a la ausencia en el liderazgo del proceso financiero</t>
  </si>
  <si>
    <t>Incumplimento normativo, presupuestal y financiero</t>
  </si>
  <si>
    <t>Desarticulación entre las áreas financieras de presupuesto, contabilidad y tesorería.</t>
  </si>
  <si>
    <t>Documentación de los procesos actualizados o acta de reunión indicando que no hubo novedades. 
Los cierres de las áreas financieras, aprobados por la Subgerente Administrativa y Financiera o el Líder Financiero.
Informe de conciliación bancaria aprobado por  el contador y la auxiliar contable</t>
  </si>
  <si>
    <t>Posibilidad de afectación económica y reputacional por presentación de informes que no reflejan la realidad financiera de la Entidad, debido a la inoportuna legalización de los recursos asignados, a la falta de conciliación, depuración  o registro inadecuado de los hechos económicos o presentación inoportuna de estados financieros y de los informes de Ley.</t>
  </si>
  <si>
    <t xml:space="preserve">
Registro de información contable, sin el cumplimiento normativo, que refleje la realidad financiera y patrimonial de la Entidad.</t>
  </si>
  <si>
    <t>Inoportuna legalización de los recursos asignados a las partes interesadas,  generando superávit contable.</t>
  </si>
  <si>
    <t>Soportes físicos y electrónicos de los procesos financieros.
Soportes de conciliaciones entre los procesos financieros.
Estados Financieros publicados
Reporte de indicadores dentro del  Plan de Acción mensual.</t>
  </si>
  <si>
    <t>Porque con corte al 30 de abril de 2023, no se han legalizado  los recursos asignados a las partes interesadas, esto es, recursos de cofinanciación de contsrucción, mejoramiento y mantenimiento de escenarios deportivos.</t>
  </si>
  <si>
    <t xml:space="preserve">Circular con las indicaciones de lo que debe reportarse para actualizar los estados financieros.
Seguimientos cuatrimestrales con el área responsable.
Solicitar por escrito a las áreas responsables, explicación sobre los saldos que presentan baja ejecución  y sin movimientos entre vigencias. </t>
  </si>
  <si>
    <t>Subgerente Administrativa y Financiera y Profesional Universitario  de Contabilidad.</t>
  </si>
  <si>
    <t xml:space="preserve">1 de mayo de 2023 </t>
  </si>
  <si>
    <t>30 de junio de 2023</t>
  </si>
  <si>
    <t>Falta de conciliación, depuración  o registro inadecuado de los hechos económicos.</t>
  </si>
  <si>
    <t xml:space="preserve">
Soportes de conciliaciones entre los procesos financieros.
Cierre mensual de presupuesto aprobado por el subgerente administrativo y financiero y el gerente. 
Estados Financieros publicados</t>
  </si>
  <si>
    <t>Presentación inoportuna de estados financieros y de los informes de Ley, que en consecuencia puedan generar multas y sanciones.</t>
  </si>
  <si>
    <t>Paz y salvos de rendiciones en los tiempos establecidos</t>
  </si>
  <si>
    <t xml:space="preserve">Posibilidad de afectación reputacional y económica, por inadaptabilidad del aplicativo financiero ERP en cuanto a la normatividad vigente,  expedición de reportes sin los parámetros establecidos e ineficiencias administrativas y financieras en el Instituto.  </t>
  </si>
  <si>
    <t xml:space="preserve">
Registro de información financiera, sin el cumplimiento de los  cambios normativos.</t>
  </si>
  <si>
    <t>Desactualización de manuales de usuario del aplicativo financiero ERP.</t>
  </si>
  <si>
    <t xml:space="preserve">La solicitud  por escrito del Subgerente administrativo y financiero al proveedor del ERP de los manuales vigentes. 
Manuales actualizados de operación de los procesos financieros en el ERP.
Contrato suscrito con la cláusula. 
Registros de Sysaid
</t>
  </si>
  <si>
    <t>Posibilidad de afectación económica por la destinación indebida de recursos, debido al desconocimiento de los usuarios que intervienen en el proceso de manejo de recursos.</t>
  </si>
  <si>
    <t xml:space="preserve">
'Destinación indebida de recursos según la normatividad vigente de las fuentes de financiación del Instituto, generando posibles hallazgos administrativos, disciplinarios y fiscales.
</t>
  </si>
  <si>
    <t>'Desconocimiento de los usuarios que intervienen en el proceso de manejo de recursos.</t>
  </si>
  <si>
    <t xml:space="preserve">Asistencia a las capacitaciones.
Extractos bancarios y reportes del ERP Financiero.
Conciliaciones bancarias mensuales.
Elaborar boletines diarios de caja por medio del acopio de la información de todas las transacciones adelantadas por el grupo de tesorería para consolidar la información de los movimientos. 
Las versiones del Plan Anual de Adquisiciones publicas en el sistema Secop II.
</t>
  </si>
  <si>
    <t xml:space="preserve">Posibilidad de pérdidas económicas por incremento en la cartera de la Entidad, debido a la falta de legalización de los recursos y de oportunidad en la expedición de las cuentas por parte de la Entidad.
</t>
  </si>
  <si>
    <t xml:space="preserve">La información de Cartera no corresponde con la realidad económica y patrimonial de la Entidad. </t>
  </si>
  <si>
    <t xml:space="preserve">Falta de legalización de los recursos entregados a los municipios, toda vez que estos no realizan la rendición de cuentas correspondiente.
</t>
  </si>
  <si>
    <t>Tesorero general</t>
  </si>
  <si>
    <t xml:space="preserve">Para cada solicitud de expedición de cuenta de cobro, el Tesorero verificará que la obligación sea clara -se pueda identificar monto, y condiciones del cobro;  expresa -que tenga un documento legal que lo soporte;  y exigible -que se esté dentro de los téminos de la juricción persuasiva y coactiva.  Como evidencia queda la soliictud con los soportes y la cuenta de cobro. 
</t>
  </si>
  <si>
    <t xml:space="preserve"> Como evidencia queda la solicitud con los soportes y la cuenta de cobro. </t>
  </si>
  <si>
    <t xml:space="preserve">
Falta de oportunidad en la expedición de las cuentas por parte de la Entidad,  por falta de comunicación (trazabilidad), entre la supervisión y Tesorería. 
</t>
  </si>
  <si>
    <t xml:space="preserve">Realiza seguimiento mensual al cumplimiento del pago oportuno descargando del ERP financiero, la cartera al cierre de mes e identifica, la edad de la cartera y las acciones  persuasivas en caso de ser necesario para el recaudo efetivo.  
En abril, julio, octubre  y enero, se requerirá por Mercurio a cada supervisor de los contratos o convenios con los municipios para la entrega de informe de avance en el proceso de legalización de los recursos entregados. 
</t>
  </si>
  <si>
    <t xml:space="preserve">Informe de cuentas por cobrar con el estado
Requerimientos a los supervisores  de los contratos y legalización de los recursos en el caso de aplicar. </t>
  </si>
  <si>
    <t>Geneneración de intereses moratorios</t>
  </si>
  <si>
    <t>No pago de las obligaciones dentro del periodo estipulado.</t>
  </si>
  <si>
    <t>Se verifica el calendario de obligaciones tributarias acorde a los parámetros de la entidad y las fechas de corte de los servicios públicos con las entidades implicadas para la entrega oportuna de la información.</t>
  </si>
  <si>
    <t>Comunicación a los lideres de los procesos</t>
  </si>
  <si>
    <t>Si bien se reflejan intereses moratorios en las facturas, los pagos por este concepto son asumidos por los servidores públicos lideres del proceso.</t>
  </si>
  <si>
    <t>Posibilidad de afectación reputacional por las fallas no detectadas en la revision tecnica, administrativa, financiera, ambiental, social y legal, que conlleve a otorgar una viabilidad sin el cumplimiento de la totaliad de los requisitos contemplados en la ficha F-AC-01, debido a Falta de rigurocidad en la revision de los proyectos, que generan inconsistencias a la hora de ejecutar las obras.</t>
  </si>
  <si>
    <t xml:space="preserve">1. Obras inconclusas por falta de recursos
2. Demoras en la entrega de las obras con el incumplimiento de los cronogramas.
</t>
  </si>
  <si>
    <t>Falta de rigurocidad en la revision de los proyectos, que generan inconsistencias a la hora de ejecutar las obras, y que puede generar errores, que en algunos casos generan mayores recursos que debe asimir el Municipio.</t>
  </si>
  <si>
    <t>1, El Profesional Universitarios y/o especializados, se reúnen con los funcionarios encargadios de la revision de los proyectos, con el fin de analizar, definir y avalar diseños, presupuestos, temas tecnicos, ambientales sociales y juridicos en relacion con la revision de los proyectos presentados por los municipios para viabilizacion para unificar criterios que eviten que se presenten errores.
2. No se aceptaran faltantes en la ficha de verificacion de requisitos de Infraestrucutra, por lo que no sera viabilizado el proyecto.</t>
  </si>
  <si>
    <t xml:space="preserve">Profesional Universitarios y/o especializados
</t>
  </si>
  <si>
    <t>Con reunión entre los interdisciplimnarios que realizan revision, para tratar temas de  normatividad vigente para los escenarios deportivos, evitar que falten requisitos por cumplir completamente.</t>
  </si>
  <si>
    <t>Formato F-AC-01 sin errores desde la revison</t>
  </si>
  <si>
    <t>Posibilidad de afectación reputacional debido a la demora en la revisión de proyectos y estructuración de proyectos especiales para el desarrollo del Plan de acción debido a la falta de personal de planta y apoyo.</t>
  </si>
  <si>
    <t xml:space="preserve">1, Demora en la estructuración de proyectos de infraestructura deportiva y en la implementación de los proyectos especiales contemplados en el Plan de Desarrollo.
</t>
  </si>
  <si>
    <t>Poco personal de planta y apoyo para atender los proyectos del Plan de desarrollo de las administraciones en curso.</t>
  </si>
  <si>
    <t>El profesional Especializado socializará con el Gerente de turno, la capacidad operativa con la que cuenta el Instituto, y de los recursos que  se disponen, con el fin de que se realicen lasa acciones para contratación de personal de apoyo.</t>
  </si>
  <si>
    <t>Una vez socializada la situación con el Gerente y/o Subgerente, donde se presente la necesidad de personal y este en seguimiento a la solicitud con la contratación de personal de la constatación de prestación de servicios con los profesionales según sus especializades desde los diferentes campos de acción, Técnico, Administrativo, financiero, legal, social, ambiental y de georreferenciación entre otros.</t>
  </si>
  <si>
    <t>Solicitudes por escrito y/o correo electrónico.</t>
  </si>
  <si>
    <t>Probabilidad de afectación reputacional, por la apropiación tardía de recursos, para suscribir convenios de cofinanciación, debido a que Indeportres no recibe recursos de Hacienda Departamental en el tiempo previsto.</t>
  </si>
  <si>
    <t>1, Apropiar recursos tardíamente.
2,  La recepción de obras solo con la entrega del recurso para cumplir con le Plan de anualidad.
3. Incumplimiento de los subcontratos de obra publica por falta de principio de planeación.</t>
  </si>
  <si>
    <t>Hacienda Departamental no dispone de recusrso para el desarrollo del Plan de Accion de Indeportes Antioquia.</t>
  </si>
  <si>
    <t>El Subgerente deberá estar informando al Gerente de las necesidades de recursos que debe apropiar para financiar los proyectos de infraestructura deportiva, con el fin de que las convocatorias tengan garantizadas las inversiones y presenten los proyectos dentro de los 6 primeros meses el año, y el desarrollo de las obras cumplan con los principios de anualidad .</t>
  </si>
  <si>
    <t xml:space="preserve">
Subgerente de Fomento y Desarrollo Deportivo
Subgernete Administrativo y Financiero</t>
  </si>
  <si>
    <t>Gestionando recursos ante Hacienda Depatamental.</t>
  </si>
  <si>
    <t>Recursos ingresados al presupuesto mediante resolucion.</t>
  </si>
  <si>
    <t>Posibilidad de afectación económica por  multiplicidad de tareas y concentración de funciones en el supervisor, puede afectar la posibilidad de realizar visitas técnicas y de seguimiento para determinar el avance de las obras y el complimiento de las especificaciones técnicas, debido a las pocas visitas técnicas desde la supervisión, y/o Interventoría para verificación del avance en la ejecución de los convenios con el fin de detectar errores constructivos e incumplimiento de normas.</t>
  </si>
  <si>
    <t xml:space="preserve">Debido a la multiplicidad de tareas y concentración de funciones en el supervisor, puede afectar la posibilidad de realizar visitas técnicas y de seguimiento para determinar el avance de las obras y el complimiento de las especificaciones técnicas, donde se detecten posibles demoras en la finalización de las obras, debido a tener que realizar ajustes por una mala calidad en la ejecución de las obras o el no cumplimientos de las normativas correspondientes.  
</t>
  </si>
  <si>
    <t xml:space="preserve">Pocas visitas técnicas desde la supervisión, para verificación del avance en la ejecución de los convenios con el fin de detectar errores constructivos e incumplimiento de normas en el desarrollo de las obras para que sean corregidas. </t>
  </si>
  <si>
    <t xml:space="preserve">El Subgerente propenderá por la contratación de suficiente personal de apoyo para atender los diferentes frentes de trabajo y apoye a los supervisores..
</t>
  </si>
  <si>
    <t>Sub gerente</t>
  </si>
  <si>
    <t>1, Seguimiento constante de las obras con visitas técnicas por parte de los supervisores a las obras.
2, Revisión detallada de los informes presentados por los Supervisores de los municipios y los Interventores.</t>
  </si>
  <si>
    <t>Informes, actas y evidencia fotográfica, cuadro de seguimiento informes de comisión</t>
  </si>
  <si>
    <t>Posibilidad de afectación reputacional y económica por obras siniestradas o mal ejecutadas debido al incumplimiento de las obligaciones contractuales.</t>
  </si>
  <si>
    <t>Obras siniestradas, mal ejecutadas, o no ejecutadas contempladas en obligaciones.</t>
  </si>
  <si>
    <t xml:space="preserve"> incumplimiento de las obligaciones contractuales.</t>
  </si>
  <si>
    <t>Realizar requerimiento al municipio solicitando subsanar el hallazgo encontrado durante la ejecución.</t>
  </si>
  <si>
    <t>Supervisor del contrato o ceonvenio</t>
  </si>
  <si>
    <t xml:space="preserve">Oficio enviado
Respuesta por parte del municipio a la solicitud 
</t>
  </si>
  <si>
    <t>Porque hay una afectación económica por incumplimiento de algunas obligaciones de convenios (contractual).</t>
  </si>
  <si>
    <t>Solicitar el reintegro del recurso por un oficio o en la liquidación bilateral.</t>
  </si>
  <si>
    <t>Supervisor</t>
  </si>
  <si>
    <t>desde el día cero de terminar el contrato hasta el mes 4</t>
  </si>
  <si>
    <t>Posibilidad de afectación económica y reputacional, por la carencia de pólizas que respalden los contratos y/o convenios interadministrativos, debido a Contratos sin garantías para reclamación ante aseguradore con el fin de recuperar el recurso entrego mal ejecutado.</t>
  </si>
  <si>
    <t>La carencia de pólizas que respalden los contratos y/o convenios interadministrativos.</t>
  </si>
  <si>
    <t>Contratos sin garantías para reclamación ante aseguradore con el fin de recuperar el recurso entrego mal ejecutado</t>
  </si>
  <si>
    <t>El Profesional Especializado verifica que se requiera este requisito en los convenios interadministrativos ya que la Ley no lo exige para este tipo de contratos/convenios.</t>
  </si>
  <si>
    <t>Verificar que los contratos posean estas garantías para salvaguardar el recursos del erario..</t>
  </si>
  <si>
    <t>Palizas en convenios</t>
  </si>
  <si>
    <t xml:space="preserve">El Jefe de la Oficina Control Interno, de forma mensual realiza Seguimiento al programa anual de auditoria y al calendario de las Obligaciones Legales Administrativas (COLA), dicho seguimiento se realiza en grupo primario de la oficina, dejandose como evidencia las actas del grupo primario. </t>
  </si>
  <si>
    <t>Jefe Oficina Control Interno</t>
  </si>
  <si>
    <t>Evaluación en grupo primario de la Oficina de Control Interno</t>
  </si>
  <si>
    <t>Actas de Grupo Primario de la Oficina de Control Interno</t>
  </si>
  <si>
    <t>Se ajustó el Plan Anual de Auditorías de acuerdo a directrices de la alta dirección.</t>
  </si>
  <si>
    <t>Resistencia a la auditoría.</t>
  </si>
  <si>
    <t xml:space="preserve">Falta de conocimiento de las funciones y/o competencias de la Oficina Control Interno. </t>
  </si>
  <si>
    <t>El Jefe de la Oficina Control Interno, de manera permanente y con el apoyo de la Oficina de comunicaciones  Utiliza mecanismos de comunicación asertiva con la entidad a traves de Campañas Comunicacionales en : Intranet - Carteleras - correo masivo - descansador de pantalla - piezas gráficas impresa - material de apoyo -material promocional - entre otros; la evidencia es Las diferentes piezas comunicacionales</t>
  </si>
  <si>
    <t>Campañas Comunicacionales a través de : Intranet - Carteleras - correo masivo - descansador de pantalla - piezas gráficas impresa - material de apoyo -material promocional - entre otros</t>
  </si>
  <si>
    <t>Las diferentes piezas comunicacionales</t>
  </si>
  <si>
    <t>En las auditorias realizadas se observó cooperación por parte de las dependencias auditadas.</t>
  </si>
  <si>
    <t>El Jefe de la Oficina Control Interno, presenta el informe de auditoría definitivo (Incluye proceso a continuar - Plan de Mejoramiento) al jefe del área auditada y su equipo, cada que se realice una auditoría, por medio de comunicado o reunión con las partes interesadas, donde se informan las observaciones y conclusiones del proceso auditado. Evidencia: Correo electrónico y/o acta.</t>
  </si>
  <si>
    <t>Cada que se realice una auditoría</t>
  </si>
  <si>
    <t>Por medio de comunicado o reunión con las partes interesadas, donde se informan las observaciones y conclusiones del proceso auditado.</t>
  </si>
  <si>
    <t>Correo electrónico y/o acta.</t>
  </si>
  <si>
    <t>Se brinda acompañamiento a las áreas a través de mesas de trabajo de seguimiento, correos electrónicos y capacitaciones. Los informes de auditoría son comunicados al auditado, una vez finalizan las evaluaciones.</t>
  </si>
  <si>
    <t>El Jefe de la Oficina Control Interno,  gestiona  acompañamiento del equipo de la Oficina de Control Interno a los procesos con planes de mejoramiento en ejecución, de manera permanente, a traves de Reuniones con las partes interesadas quedando como evidencia Correos electrónicos u otras comunicaciones.</t>
  </si>
  <si>
    <t>Reuniones con las partes interesadas</t>
  </si>
  <si>
    <t>Actas de Reunión.</t>
  </si>
  <si>
    <t>Posibilidad de afectación Reputacional por errores, inexactitudes en la ejecución de las auditorías o realizar observaciones de auditoria y seguimientos (Hallazgos-Oportunidades de mejora- recomendaciones) sin la evidencia suficiente y objetiva debido a falta de conocimientos en normas tecnicas de auditoria</t>
  </si>
  <si>
    <t>Falta de conocimientos en normas tecnicas de auditoria</t>
  </si>
  <si>
    <t>Debilidad en el seguimiento a las labores de auditoría</t>
  </si>
  <si>
    <t>El Jefe de la Oficina de Control Interno revisa cada que se realice una auditoría, los informes preliminares y finales verficando la eviencias que soportan las observaciones, recomendando los ajustes a que haya lugar, a través de reuniones con el equipo auditor, quedando como evidencia los correos electrónicos y actas de grupo primario.</t>
  </si>
  <si>
    <t>Reuniones con el equipo auditor 
Supervisión de las labores de auditoría (Revisión informes preliminares y definitivos)</t>
  </si>
  <si>
    <t>Correos electrónicos
Acta Grupo Primario</t>
  </si>
  <si>
    <t>A la fecha no se han recibido alertas o PQRSD respecto a los informes realizados.</t>
  </si>
  <si>
    <t>Posibilidad de Afectación en la disponibilidad de los servicios de T.I</t>
  </si>
  <si>
    <t xml:space="preserve">Falla de conectividad </t>
  </si>
  <si>
    <t>Solución de alta disponibilidad de conectividad insuficiente</t>
  </si>
  <si>
    <t xml:space="preserve">Contratación solucion de conectividad en doble anillo con medio fisico independiente o tecnología SDWAN
Realizar mantenimiento a la red cableada y wifi. 
Configuración de la red
configuración de Directorio Activo y controlador de dominio 
</t>
  </si>
  <si>
    <t xml:space="preserve">Jefe de Oficina de Sistemas </t>
  </si>
  <si>
    <t xml:space="preserve">Se surte proceso contractual
Elaboración y ejecución de plan de mantenimiento.
Adecuación de la configuración de la red </t>
  </si>
  <si>
    <t xml:space="preserve">Expediente Contractual
Plan de mantenimiento </t>
  </si>
  <si>
    <t>Mal funcionamiento de los aplicativos</t>
  </si>
  <si>
    <t xml:space="preserve">Parametrización inadecuada,    </t>
  </si>
  <si>
    <t xml:space="preserve">Definir ANS con proveedores 
Exigir y Mantener garantías contractuales y comerciales.
Plan de mantenimiento
Capacitación del personal  de sistemas 
</t>
  </si>
  <si>
    <t>Estudios previos y especificaciones técnicas
Elaboración y ejecución  del plan de manteniento
Contratación para capacitación</t>
  </si>
  <si>
    <t>Se han presentado fallas con el aplicatio SICOF, pero el proveedor no ha permitido establecer ANS en el contrato y como consecuencia, ha veces se demora mucho tiempo en resolver los casos reportados en los tickets.</t>
  </si>
  <si>
    <t xml:space="preserve">Reuniones frecuentes con el proveedor para hacer seguimiento a los pendientes. </t>
  </si>
  <si>
    <t>Jefe de Oficina de sistemas y supervisor del contrato de mantenimiento.</t>
  </si>
  <si>
    <t>Incumplimiento en los niveles de disponibilidad contratados</t>
  </si>
  <si>
    <t>Deficiencias en las cláusulas contractuales referentes a resarcimiento, multas y/o sanciones por incumplimiento del servicio</t>
  </si>
  <si>
    <t>Chequear la correcta coordInación de los miembros del CAE. Seguimiento a la supervisión de los contratos del área.</t>
  </si>
  <si>
    <t xml:space="preserve">Estudios previos y especificaciones técnicas
</t>
  </si>
  <si>
    <t>Expediente contractual</t>
  </si>
  <si>
    <t xml:space="preserve">Fallas de las bases de datos </t>
  </si>
  <si>
    <t>Administración inadecuada.</t>
  </si>
  <si>
    <t>Capacitación del personal 
Documentar casos de uso
Exigencias técnicas de los proveedores de T.I.
Contratos de mantenimiento y administración de BD</t>
  </si>
  <si>
    <t>Procesos de contratación para capacitación
Se diligencia en una base de dato de conocimiento con los casos de uso. 
Las exigencias técnicas serán consideradas en los estudios previos y especificaciones técnicas</t>
  </si>
  <si>
    <t>Expediente Contractua
Bases de datos de sistemas</t>
  </si>
  <si>
    <t>Ejecución no programada o errónea de actualizaciones de Windows</t>
  </si>
  <si>
    <t>Insuficientes mecanismos de gestión centralizada de actualizaciones automáticas</t>
  </si>
  <si>
    <t>Actualizaciones de windows centralizadas y controladas.
Seguimiento al cumplimiento de las obligaciones contractuales de los proveedores y ANS</t>
  </si>
  <si>
    <t>Técnicos Administrativos</t>
  </si>
  <si>
    <t>Actualizaciones manuales Actualizaciones centralizadas Wsus
Verificación del estado de los sistemas</t>
  </si>
  <si>
    <t xml:space="preserve">Sistemas actualizados
Inventario activos de información 
Informes de proveedores </t>
  </si>
  <si>
    <t>Ataques informáticos causados por terceros, con la intención de hacer daño a los datos y/o sistemas de información.</t>
  </si>
  <si>
    <t>Insuficientes mecanismos de protección de Intrusión a la plataforma de T.I.</t>
  </si>
  <si>
    <t>Control Perimetral
Antivirus actualizados
Control de acceso bien definido
configuración correcta de los sistemas y dispositivos de red</t>
  </si>
  <si>
    <t xml:space="preserve">Jefe de Oficina de Sistemas
Profesionales especializados
Técnicos Administrativos </t>
  </si>
  <si>
    <t xml:space="preserve">Contratación de los servicios </t>
  </si>
  <si>
    <t xml:space="preserve">Daño parcial o total del centro de cómputo 
</t>
  </si>
  <si>
    <t>Insuficientes mecanismos de continuidad del servicio</t>
  </si>
  <si>
    <t>Control de acceso físico, independizar los sitios donde están los dispositivos e implementar acceso restringido a los mismos (rack con llave)
plan de mantenimiento
Sistema de control de incendios</t>
  </si>
  <si>
    <t>Subgerente Administrativa y Financiera
Jefe de Oficina de Sistemas</t>
  </si>
  <si>
    <t xml:space="preserve">Elaboración y ejecución  de plan de mantenimiento </t>
  </si>
  <si>
    <t>Plan de mantenimiento</t>
  </si>
  <si>
    <t>Deficiencia en la cobertura y en el  respaldo de las UPS y bancos de baterias</t>
  </si>
  <si>
    <t>Insuficiente tiempo de respaldo para los equipos críticos</t>
  </si>
  <si>
    <t xml:space="preserve">Identificación de necesidades y adquisición de UPS 
Elaboración y ejecución del plan de mantenimiento </t>
  </si>
  <si>
    <t>Elaboración y ejecución  de plan de mantenimiento 
Procesos de contratación</t>
  </si>
  <si>
    <t>Plan de mantenimiento 
Expediente contractual</t>
  </si>
  <si>
    <t>Falla o daño en la red eléctrica pública</t>
  </si>
  <si>
    <t>Contar con sistemas de respaldo electríco, UPS, DPS, Cortapicos.</t>
  </si>
  <si>
    <t>Error humano</t>
  </si>
  <si>
    <t>Deficiencia en las pruebas antes de liberar los servicios</t>
  </si>
  <si>
    <t>Definición de Acuerdos de Nivel de Servicio con los proveedores. 
Altos criterios técnicos de selección de proveedores en Estudios Previos y Especifiaciones Técnicas.
Plan de Capacitación
Manual de perfil del cargo ajustado</t>
  </si>
  <si>
    <t xml:space="preserve">Jefe de Oficina de Sistemas 
Jefe de Oficina de Talento Humano </t>
  </si>
  <si>
    <t xml:space="preserve">Contratos con ANS definidos.
Procesos de contratación.
Manual de perfiles de cargo actualizado y ajustado. 
Realización de capacitaciones. </t>
  </si>
  <si>
    <t>Expediente contractual
Manual de perfiles de cargo. 
Listados de asistencia capacitaciones</t>
  </si>
  <si>
    <t>Vencimiento de los plazos contractuales y no contratación de los servicios con terceros</t>
  </si>
  <si>
    <t>Deficiencia en la planeación y/o inoportuna asignación de recursos</t>
  </si>
  <si>
    <t xml:space="preserve">Proceso de supervisión estricto con seguimientos de plazos de ejecución.
Plan de anual adquisiciones definido con fechas de contratación
Proyecto de Inversión Definido con presupuesto </t>
  </si>
  <si>
    <t>Informes de supervisión con seguimiento de plazos contractuales
Presentando necesidad para ser incluidas en el Plan de adquisiciones 
Proyecto de Inversión definido con presupuesto</t>
  </si>
  <si>
    <t>Expediente contractual
Plan de Anual Adquisiciones
Proyecto de Inversión</t>
  </si>
  <si>
    <t>Daño a la infraestructura física de INDEPORTES por:  
- Vandalismo. 
- Actos malintencionados. 
- Desastres naturales.</t>
  </si>
  <si>
    <t>Seguros sobre Activos y Personal
Sistema contra incendios
Protecciones contra inundaciones (Desagues, piso falso)
Protecciones a tierra de las instalaciones electricas</t>
  </si>
  <si>
    <t xml:space="preserve">Adquisición de pólizas de seguros.
Elaboración de plan de mantenimiento anual
Contratación de sistemas de protección. </t>
  </si>
  <si>
    <t>Pólizas 
Plan de mantenimiento</t>
  </si>
  <si>
    <t>Infraestructura tecnológica local, insuficiente o sin los requisitos de datacenter adecuados</t>
  </si>
  <si>
    <t>Implementar infraestructura como servicio</t>
  </si>
  <si>
    <t>jefe de oficina de sistemas</t>
  </si>
  <si>
    <t>proceso contractual</t>
  </si>
  <si>
    <t>expediente contractual</t>
  </si>
  <si>
    <t>Posibilidad de Obsolescencia tecnológica</t>
  </si>
  <si>
    <t xml:space="preserve">Especificaciones técnicas inadecuadas en la adquisición de equipos de cómputo 
Garantías contractuales mal establecidas
Vencimiento de garantías comerciales
Presupuesto insuficiente para modernización de equipos y 
Ausencia de mantenimiento
</t>
  </si>
  <si>
    <t>Inventario de equipos actualizado.
Formulación de Proyectos de inversión  para renovación del parque computacionale y otros equipos tecnológicos.
Suscribir contratos de mantenimiento.
Definición adecuada de garantías contractuales y comerciales. 
Plan de mantenimiento definido
Baja de activos al almacen. 
Procedimiento para dar de baja a activos.</t>
  </si>
  <si>
    <t>Definición de proyecto de inversión
Definición de Plan Anual de Adquisiciones 
Asignación de presupuesto Realización de proceso contractual
Definición del plan de mantenimiento anual 
Implementación del procedimiento de baja de activos</t>
  </si>
  <si>
    <t>Parque computacional Actualizado y operativo</t>
  </si>
  <si>
    <t>Posibilidad de Pérdida de información Crítica de la entidad</t>
  </si>
  <si>
    <t>Trabajo realizado desde los equipos personales e Información en los discos locales y no en One Drive</t>
  </si>
  <si>
    <t xml:space="preserve">Politica de Seguridad Digital Implementada
Campañas de sensibilización a los usuarios finales
Capacitación al personal
</t>
  </si>
  <si>
    <t>Jefe de Oficina de Sistemas
Profesional especializados
Técnicos Administrativos
Comité de Gestión y Desempeño MIPG</t>
  </si>
  <si>
    <t xml:space="preserve">Implementar,socializar y actualizar la politica de Seguridad Digital
Realizar campañas de sensibilización y capacitación al personal
</t>
  </si>
  <si>
    <t xml:space="preserve">Politica de Seguridad Digital Implementada
Campañas de sensibilización a los usuarios finales
Listado de asistencia  Capacitación 
</t>
  </si>
  <si>
    <t>Posibilidad de Pérdida de información vital de la entidad</t>
  </si>
  <si>
    <t xml:space="preserve">Ataques informáticos causados por terceros, usurpación de identidad, accesos no autorizados </t>
  </si>
  <si>
    <t>Insuficientes controles y mecanismos de autenticación</t>
  </si>
  <si>
    <t>Politica de Seguridad Digital Implementada
Procedimiento de Gestion de riesgos de Seguridad de la Información 
ANS con proveedores definidos correctamente
Pan de mantenimento definido
Control de acceso, UTM, firewall, antivirus implementados
Equipos con SO actualizado</t>
  </si>
  <si>
    <t xml:space="preserve">Jefe de Oficina de Sistemas
Profesional especializads
Técnicos Administrativos
</t>
  </si>
  <si>
    <t xml:space="preserve">Implementar,socializar y actualizar la politica de Seguridad Digital.
Creación del procedimiento de Gestión de riesgos de seguridad de la información. 
Realizar campañas de sensibilización y capacitación al personal
Activación del Procedimiento Contractual
Actualización de equipos ejecutada y centralizada 
</t>
  </si>
  <si>
    <t>Documento de politica de Seguridad Digital y procedimiento. 
campañas de sensibilización y capacitación al personal
Expediente contractual
Equipos con SO actualizado</t>
  </si>
  <si>
    <t>Ausencia, errores o mala definición de politicas de backup de información y la no ejecución de pruebas de restauración  sobre los backups o Imposibilidad de restaurar copia de seguridad</t>
  </si>
  <si>
    <t xml:space="preserve">Insuficiente definición de mecanismos de respaldo </t>
  </si>
  <si>
    <t>Politica de Seguridad Digital Implementada
ANS con proveedores definidos correctamente
Definición politica de backup</t>
  </si>
  <si>
    <t>Jefe de Oficina de Sistemas
Profesional especializado
Técnicos Administrativos</t>
  </si>
  <si>
    <t xml:space="preserve">Implementar,socializar y actualizar la politica de Seguridad Digital
Realizar campañas de sensibilización y capacitación al personal
Procedimiento Contractual
Informes de proveedores con información de backup.
Definición de información a respaldar
</t>
  </si>
  <si>
    <t xml:space="preserve">Politica de Seguridad Digital
Campañas de sensibilización y capacitación al personal
Expediente contractual
</t>
  </si>
  <si>
    <t xml:space="preserve">Incumplimiento del proveedor para restaurar la información </t>
  </si>
  <si>
    <t>Inadecuadas pruebas de restauración  sobre los backups o Imposibilidad de restaurar copia de seguridad</t>
  </si>
  <si>
    <t>Defininición de ANS contractuales
Garantías contractuales de cumplimiento exigidas
Estudios previos con exigencias técnicas y habilitantes y especificaciones técnicas formuladas correctamente</t>
  </si>
  <si>
    <t>Proceso contractual</t>
  </si>
  <si>
    <t>Posibilidad de Proyectos que no tengan en cuenta la capacidad y configuración de la infraestructura</t>
  </si>
  <si>
    <t>Insuficiencia de personal en el área para definir, implementar y soportar los proyectos</t>
  </si>
  <si>
    <t xml:space="preserve">Proponer creación de cargos.
Manual de Perfiles de cargo actualizado
Garantizar el cumplimiento del Manual de Perfiles de cargo 
Contratación de prestadores de servicios. </t>
  </si>
  <si>
    <t>Jefe de Oficina de Talento Humano
Subgerente Administrativa y Financiera 
Jefe de Oficina de Sistemas</t>
  </si>
  <si>
    <t xml:space="preserve">Unica </t>
  </si>
  <si>
    <t>Proceso de vinculación
Proceso de contratación</t>
  </si>
  <si>
    <t>Expediente laboral
Expediente contractual</t>
  </si>
  <si>
    <t>Desconocimiento técnico específico</t>
  </si>
  <si>
    <t>Insuficiente capacacitaión y/o actualización del personal técnico</t>
  </si>
  <si>
    <t>Definición del CAE para los procesos de contratación
Plan de capacitación
Cuplimiento de manual de perfiles de cargo</t>
  </si>
  <si>
    <t>Proceso de contratación
Proceso de vinculación
Relización de capacitaciones</t>
  </si>
  <si>
    <t>Expediente contractual
Expediente laboral
Listas de asistencia  capacitación</t>
  </si>
  <si>
    <t>Se requiere contratar más personal de apoyo para atender los requerimientos de la mesa de servicios.</t>
  </si>
  <si>
    <t>Los técnicos solicitan de carácter URGENTE Capacitación sobre el manejo de NAS.</t>
  </si>
  <si>
    <t>Jefe de oficina de Sistemas y  oficina de Talento Humano.</t>
  </si>
  <si>
    <t>Estudio de mercado inconsistentes</t>
  </si>
  <si>
    <t>Inadecuada coordinación entre los miembros del CAE  en la elaboración de los estudios previos</t>
  </si>
  <si>
    <t xml:space="preserve">Definición de especificaciones técnicas claras y adecuadas.
Realización de estudios de mercado y analisis de precios. 
Proceso de contratación de bienes y servicio
</t>
  </si>
  <si>
    <t>Realización del procedimiento de contratación 
Realización del comité de contratación 
Cotización con varios proveedores
Definición de rol Logistico en CAE</t>
  </si>
  <si>
    <t>Posibilidad de atención Inoportuna a  los requerimientos de los usuarios</t>
  </si>
  <si>
    <t>Ausencia de personal</t>
  </si>
  <si>
    <t>Insuficiente recurso humano</t>
  </si>
  <si>
    <t xml:space="preserve">Proponer creación de cargos.
Contratación de prestadores de servicios. </t>
  </si>
  <si>
    <t xml:space="preserve">Desconocimiento técnico específico por parte del personal de sistemas </t>
  </si>
  <si>
    <t>Deficiente planación de los procesos de capacitación del personal</t>
  </si>
  <si>
    <t>Proceso de contratación
Proceso de vinculación
Relalización de capacitaciones</t>
  </si>
  <si>
    <t>Ausencia de contratos de mantenimiento y soporte o renovación de licenciamiento</t>
  </si>
  <si>
    <t>Deficiente planeación y gestión de los recursos económicos</t>
  </si>
  <si>
    <t>Realización de los contratos requeridos de mantenimiento y soporte de toda la plataforma</t>
  </si>
  <si>
    <t>Jefe de oficina de sistemas</t>
  </si>
  <si>
    <t xml:space="preserve">Defiición de la necesidad en el Plan Anual de Adquisiciones
Realización de procesos de contratación 
Definición del plan de mantenimiento </t>
  </si>
  <si>
    <t>Plan anual de adquisiciones
Expediente Contractual
Plan de mantenimiento</t>
  </si>
  <si>
    <t>Incumplimiento del proveedor</t>
  </si>
  <si>
    <t xml:space="preserve">Comunicación y seguimiento inadecuado </t>
  </si>
  <si>
    <t>Supervisión estricta al contrato. 
Definición de ANS en los contratos</t>
  </si>
  <si>
    <t>Jefe de oficina de sistemas
Profesional Especializado 
Técnicos Administrativos</t>
  </si>
  <si>
    <t xml:space="preserve">Seguimiento permanente al contrato. 
Se incluye ANS en las obligaciones del contrato </t>
  </si>
  <si>
    <t xml:space="preserve">Informes de supervisión
Contratos </t>
  </si>
  <si>
    <t>Fallas en el control y seguimiento de casos de mesa de ayuda</t>
  </si>
  <si>
    <t>Comunicación y seguimiento inadecuados</t>
  </si>
  <si>
    <t>Procedimiento de registro y atencion de tickets de mesa de ayuda
Definición de acuerdos de nivel de servicio internos</t>
  </si>
  <si>
    <t>Jefe de oficina
Técnicos Administrativos</t>
  </si>
  <si>
    <t>Ejecución del procedimiento de atención de tickets</t>
  </si>
  <si>
    <t>Sistema de mesa de ayuda actualizado</t>
  </si>
  <si>
    <r>
      <t>El profesional especializado del equipo administrativo</t>
    </r>
    <r>
      <rPr>
        <b/>
        <sz val="10"/>
        <color theme="1"/>
        <rFont val="Arial"/>
        <family val="2"/>
      </rPr>
      <t xml:space="preserve"> </t>
    </r>
    <r>
      <rPr>
        <sz val="10"/>
        <color theme="1"/>
        <rFont val="Arial"/>
        <family val="2"/>
      </rPr>
      <t xml:space="preserve">de la subgerencia  administrativa y financiera indica al coordinador del equipo de vigilancia para que </t>
    </r>
    <r>
      <rPr>
        <b/>
        <sz val="10"/>
        <color theme="1"/>
        <rFont val="Arial"/>
        <family val="2"/>
      </rPr>
      <t>verifique</t>
    </r>
    <r>
      <rPr>
        <sz val="10"/>
        <color theme="1"/>
        <rFont val="Arial"/>
        <family val="2"/>
      </rPr>
      <t xml:space="preserve"> el diligenciamiento del formato de préstamo de bienes (F-GA-16), de acuerdo con lo establecido en el Instructivo Salida de bienes de la entidad</t>
    </r>
  </si>
  <si>
    <r>
      <t xml:space="preserve">El auxiliar administrativo del Almacén una vez recibe las solicitudes de bienes de consumo  (F-GA-03 Orden de suministro) </t>
    </r>
    <r>
      <rPr>
        <b/>
        <sz val="10"/>
        <color theme="1"/>
        <rFont val="Arial"/>
        <family val="2"/>
      </rPr>
      <t xml:space="preserve">verifica </t>
    </r>
    <r>
      <rPr>
        <sz val="10"/>
        <color theme="1"/>
        <rFont val="Arial"/>
        <family val="2"/>
      </rPr>
      <t>existencias y entrega aplicando la metodología PEPS de acuerdo con lo establecidoen el procedimiento P-GA-08</t>
    </r>
  </si>
  <si>
    <r>
      <t xml:space="preserve">El Auxiliar administrativo del Almacén </t>
    </r>
    <r>
      <rPr>
        <b/>
        <sz val="10"/>
        <color theme="1"/>
        <rFont val="Arial"/>
        <family val="2"/>
      </rPr>
      <t xml:space="preserve">Verifica </t>
    </r>
    <r>
      <rPr>
        <sz val="10"/>
        <color theme="1"/>
        <rFont val="Arial"/>
        <family val="2"/>
      </rPr>
      <t xml:space="preserve">los movimientos mensuales de cartera, como también la asigación a los supervisores de contratistas que la cartera entregada a los mismos, figure en el formato "Salidas de productos" como evidencia queda el comprobante de cartera del respectivo servidor público.
El Profesional Especializado realiza cierre mensual y </t>
    </r>
    <r>
      <rPr>
        <b/>
        <sz val="10"/>
        <color theme="1"/>
        <rFont val="Arial"/>
        <family val="2"/>
      </rPr>
      <t xml:space="preserve">verifica </t>
    </r>
    <r>
      <rPr>
        <sz val="10"/>
        <color theme="1"/>
        <rFont val="Arial"/>
        <family val="2"/>
      </rPr>
      <t>el estado de la asignación de carteras, y se determina cuáles bienes del  inventario de muebles queda pendiente para el mes siguiente, como evidencia queda el informe de cierre mensual  con la información.
El Auxiliar administrativo del Almacén</t>
    </r>
    <r>
      <rPr>
        <b/>
        <sz val="10"/>
        <color theme="1"/>
        <rFont val="Arial"/>
        <family val="2"/>
      </rPr>
      <t xml:space="preserve"> Verifica </t>
    </r>
    <r>
      <rPr>
        <sz val="10"/>
        <color theme="1"/>
        <rFont val="Arial"/>
        <family val="2"/>
      </rPr>
      <t>el estado de las carteras a través del inventario de acuerdo con el cronograma de gestión del Almacén , lo anterior de acuerdo con lo establecido en el procedimiento del Almacén P-GA-08</t>
    </r>
  </si>
  <si>
    <r>
      <t xml:space="preserve">El Subgerente Administrativo y Financiero </t>
    </r>
    <r>
      <rPr>
        <b/>
        <sz val="10"/>
        <color theme="1"/>
        <rFont val="Arial"/>
        <family val="2"/>
      </rPr>
      <t xml:space="preserve">verifica </t>
    </r>
    <r>
      <rPr>
        <sz val="10"/>
        <color theme="1"/>
        <rFont val="Arial"/>
        <family val="2"/>
      </rPr>
      <t xml:space="preserve">anualmente que dentro de la resolución de caja menor, se encuentren  contemplados los conceptos de gastos estrictamente permitidos en la normatividad vigente.
El profesional  especializado una vez recibe la solicitud de autorización de gasto por caja menor, </t>
    </r>
    <r>
      <rPr>
        <b/>
        <sz val="10"/>
        <color theme="1"/>
        <rFont val="Arial"/>
        <family val="2"/>
      </rPr>
      <t>verifica</t>
    </r>
    <r>
      <rPr>
        <sz val="10"/>
        <color theme="1"/>
        <rFont val="Arial"/>
        <family val="2"/>
      </rPr>
      <t xml:space="preserve"> que la necesidad cumpla con alguna de las siguientes condiciones: que sea producto de un imprevisto, que la necesidad no sea recurrente, que afecte el normal funcionamiento de la entidad y demás condiciones estipuladas en la normatividad vigente y en los considerandos de la resolución. </t>
    </r>
  </si>
  <si>
    <r>
      <t xml:space="preserve">El Profesional de Almacén </t>
    </r>
    <r>
      <rPr>
        <b/>
        <sz val="10"/>
        <color theme="1"/>
        <rFont val="Arial"/>
        <family val="2"/>
      </rPr>
      <t xml:space="preserve">verifica </t>
    </r>
    <r>
      <rPr>
        <sz val="10"/>
        <color theme="1"/>
        <rFont val="Arial"/>
        <family val="2"/>
      </rPr>
      <t xml:space="preserve">el cumplimiento del cronograma de gestión del Almacén de cada vigencia. </t>
    </r>
  </si>
  <si>
    <r>
      <t xml:space="preserve">Posiblidad de afectación economica y reputacional al </t>
    </r>
    <r>
      <rPr>
        <b/>
        <sz val="10"/>
        <color theme="1"/>
        <rFont val="Arial"/>
        <family val="2"/>
      </rPr>
      <t xml:space="preserve">cometer errores en la revisión de actos administrativos y certificaciones, debido a la falta de conocimiento respecto a las normas que regulan la materia </t>
    </r>
  </si>
  <si>
    <r>
      <t xml:space="preserve">Posiblidad de afectación economica y reputacional al  </t>
    </r>
    <r>
      <rPr>
        <b/>
        <sz val="10"/>
        <color theme="1"/>
        <rFont val="Arial"/>
        <family val="2"/>
      </rPr>
      <t>no dar cumplimiento oportuno a las decisiones judiciales</t>
    </r>
    <r>
      <rPr>
        <sz val="10"/>
        <color theme="1"/>
        <rFont val="Arial"/>
        <family val="2"/>
      </rPr>
      <t xml:space="preserve"> en que se impongan obligaciones económicas o de hacer, debido a no tener los soportes necesarios para iniciar los trámites correspondientes al cumplimiento de la sentencia</t>
    </r>
  </si>
  <si>
    <r>
      <rPr>
        <b/>
        <sz val="10"/>
        <color theme="1"/>
        <rFont val="Arial"/>
        <family val="2"/>
      </rPr>
      <t>Verifica</t>
    </r>
    <r>
      <rPr>
        <sz val="10"/>
        <color theme="1"/>
        <rFont val="Arial"/>
        <family val="2"/>
      </rPr>
      <t xml:space="preserve"> la distribución detallada del presupuesto inicial en el anteproyecto. 
</t>
    </r>
    <r>
      <rPr>
        <b/>
        <sz val="10"/>
        <color theme="1"/>
        <rFont val="Arial"/>
        <family val="2"/>
      </rPr>
      <t>Verifica</t>
    </r>
    <r>
      <rPr>
        <sz val="10"/>
        <color theme="1"/>
        <rFont val="Arial"/>
        <family val="2"/>
      </rPr>
      <t xml:space="preserve"> la publicación del Plan Anual de Adquisiciones al 31 de enero de cada vigencia y sus actualizaciones en el SECOP II. </t>
    </r>
  </si>
  <si>
    <r>
      <rPr>
        <b/>
        <sz val="10"/>
        <color theme="1"/>
        <rFont val="Arial"/>
        <family val="2"/>
      </rPr>
      <t>Verifica</t>
    </r>
    <r>
      <rPr>
        <sz val="10"/>
        <color theme="1"/>
        <rFont val="Arial"/>
        <family val="2"/>
      </rPr>
      <t xml:space="preserve"> la distribución detallada del presupuesto inicial en el anteproyecto.</t>
    </r>
  </si>
  <si>
    <r>
      <t xml:space="preserve">La Subgerente Administrativa y Financiera o el Líder Financiero convoca al equipo financiero para </t>
    </r>
    <r>
      <rPr>
        <b/>
        <sz val="10"/>
        <color theme="1"/>
        <rFont val="Arial"/>
        <family val="2"/>
      </rPr>
      <t>verificar</t>
    </r>
    <r>
      <rPr>
        <sz val="10"/>
        <color theme="1"/>
        <rFont val="Arial"/>
        <family val="2"/>
      </rPr>
      <t xml:space="preserve"> los procesos transversales cumplan con los nuevos requerimientos normativos y se hacen los ajustes a los que haya lugar. </t>
    </r>
  </si>
  <si>
    <r>
      <t xml:space="preserve">El contador </t>
    </r>
    <r>
      <rPr>
        <b/>
        <sz val="10"/>
        <color theme="1"/>
        <rFont val="Arial"/>
        <family val="2"/>
      </rPr>
      <t>verifica</t>
    </r>
    <r>
      <rPr>
        <sz val="10"/>
        <color theme="1"/>
        <rFont val="Arial"/>
        <family val="2"/>
      </rPr>
      <t xml:space="preserve"> el registro de cada hecho económico en el ERP financiero. 
El contador </t>
    </r>
    <r>
      <rPr>
        <b/>
        <sz val="10"/>
        <color theme="1"/>
        <rFont val="Arial"/>
        <family val="2"/>
      </rPr>
      <t>verifica</t>
    </r>
    <r>
      <rPr>
        <sz val="10"/>
        <color theme="1"/>
        <rFont val="Arial"/>
        <family val="2"/>
      </rPr>
      <t xml:space="preserve"> los datos registrados mensualmente en cada cuenta contable previo al cierre y suscripción de los estados financieros. </t>
    </r>
  </si>
  <si>
    <r>
      <t>Se</t>
    </r>
    <r>
      <rPr>
        <b/>
        <sz val="10"/>
        <color theme="1"/>
        <rFont val="Arial"/>
        <family val="2"/>
      </rPr>
      <t xml:space="preserve"> verifica</t>
    </r>
    <r>
      <rPr>
        <sz val="10"/>
        <color theme="1"/>
        <rFont val="Arial"/>
        <family val="2"/>
      </rPr>
      <t xml:space="preserve"> el registro de información del ERP financiero entre los módulos de Contabilidad, Tesorería y Presupuesto, identificando posibles diferencias previas a la suscripción de los estados financieros, el cierre de tesorería y el cierre mensual presupuestal. Lo anterior con el fin de que el registro de los hechos económicos refleje la realidad financiera y patrimonial de la Entidad. </t>
    </r>
  </si>
  <si>
    <r>
      <t xml:space="preserve">El Contador y el Subgerente Administrativo y financiero </t>
    </r>
    <r>
      <rPr>
        <b/>
        <sz val="10"/>
        <color theme="1"/>
        <rFont val="Arial"/>
        <family val="2"/>
      </rPr>
      <t>verifica</t>
    </r>
    <r>
      <rPr>
        <sz val="10"/>
        <color theme="1"/>
        <rFont val="Arial"/>
        <family val="2"/>
      </rPr>
      <t xml:space="preserve">n al finalizar cada mes,  las fechas establecidas para  el cumplimiento del reporte de información exógena e interna de acuerdo con  las políticas y cronograma de control establecido. </t>
    </r>
  </si>
  <si>
    <r>
      <t xml:space="preserve">El Subgerente Administrativo y Financiero </t>
    </r>
    <r>
      <rPr>
        <b/>
        <sz val="10"/>
        <color theme="1"/>
        <rFont val="Arial"/>
        <family val="2"/>
      </rPr>
      <t xml:space="preserve">solicita </t>
    </r>
    <r>
      <rPr>
        <sz val="10"/>
        <color theme="1"/>
        <rFont val="Arial"/>
        <family val="2"/>
      </rPr>
      <t xml:space="preserve">al proveedor del ERP Financiero los  manuales de usuario con los instructivos de actualizaciones según los módulos contratados cuando se presenten cambios normativos, si no se realizan cambios normativos se solicitará la última versión anualmente. Como evidencia quedan  la solicitud de los manuales  y documentos actualizados y los manuales y documentos de actualización. </t>
    </r>
    <r>
      <rPr>
        <b/>
        <sz val="10"/>
        <color theme="1"/>
        <rFont val="Arial"/>
        <family val="2"/>
      </rPr>
      <t xml:space="preserve">(C9.1)
</t>
    </r>
    <r>
      <rPr>
        <sz val="10"/>
        <color theme="1"/>
        <rFont val="Arial"/>
        <family val="2"/>
      </rPr>
      <t xml:space="preserve">
La subgerente administrativa y financiera</t>
    </r>
    <r>
      <rPr>
        <b/>
        <sz val="10"/>
        <color theme="1"/>
        <rFont val="Arial"/>
        <family val="2"/>
      </rPr>
      <t xml:space="preserve"> verifica </t>
    </r>
    <r>
      <rPr>
        <sz val="10"/>
        <color theme="1"/>
        <rFont val="Arial"/>
        <family val="2"/>
      </rPr>
      <t xml:space="preserve">que dentro del plan de capacitación del Instituto para cada vigencia, se encuentre incluido el manejo, control, seguimiento y normatividad, sobre la gestión presupuestal, contable y manejo de tesorería al personal del área financiera. Como evidencia quedan la inclusión del tema en el plan de capacitación y el control de asistencia. </t>
    </r>
    <r>
      <rPr>
        <b/>
        <sz val="10"/>
        <color theme="1"/>
        <rFont val="Arial"/>
        <family val="2"/>
      </rPr>
      <t xml:space="preserve">(C9.2)
</t>
    </r>
    <r>
      <rPr>
        <sz val="10"/>
        <color theme="1"/>
        <rFont val="Arial"/>
        <family val="2"/>
      </rPr>
      <t xml:space="preserve">
El jefe de sistemas </t>
    </r>
    <r>
      <rPr>
        <b/>
        <sz val="10"/>
        <color theme="1"/>
        <rFont val="Arial"/>
        <family val="2"/>
      </rPr>
      <t>realiza</t>
    </r>
    <r>
      <rPr>
        <sz val="10"/>
        <color theme="1"/>
        <rFont val="Arial"/>
        <family val="2"/>
      </rPr>
      <t xml:space="preserve">  seguimiento  permanente al aplicativo y a las soluciones brindadas  por el contratista del ERP Financiero. Como evidencia se deja registro de los casos reportados en el aplicativo Sysaid.</t>
    </r>
    <r>
      <rPr>
        <b/>
        <sz val="10"/>
        <color theme="1"/>
        <rFont val="Arial"/>
        <family val="2"/>
      </rPr>
      <t xml:space="preserve">(C9.3)
</t>
    </r>
    <r>
      <rPr>
        <sz val="10"/>
        <color theme="1"/>
        <rFont val="Arial"/>
        <family val="2"/>
      </rPr>
      <t xml:space="preserve">
El jefe de sistemas </t>
    </r>
    <r>
      <rPr>
        <b/>
        <sz val="10"/>
        <color theme="1"/>
        <rFont val="Arial"/>
        <family val="2"/>
      </rPr>
      <t>verifica</t>
    </r>
    <r>
      <rPr>
        <sz val="10"/>
        <color theme="1"/>
        <rFont val="Arial"/>
        <family val="2"/>
      </rPr>
      <t xml:space="preserve"> en la suscripción de cada contrato del ERP Financiero, que se encuentre la obligación de contar con un servicio según la normatividad vigente y en caso de cambios poder exigir las adecuaciones respectivas. Como evidencia se deja contrato firmado entre las partes. </t>
    </r>
    <r>
      <rPr>
        <b/>
        <sz val="10"/>
        <color theme="1"/>
        <rFont val="Arial"/>
        <family val="2"/>
      </rPr>
      <t xml:space="preserve">(C9.4)
</t>
    </r>
    <r>
      <rPr>
        <sz val="10"/>
        <color theme="1"/>
        <rFont val="Arial"/>
        <family val="2"/>
      </rPr>
      <t xml:space="preserve">
</t>
    </r>
  </si>
  <si>
    <r>
      <t xml:space="preserve">El subgerente administrativo y financiero </t>
    </r>
    <r>
      <rPr>
        <b/>
        <sz val="10"/>
        <color theme="1"/>
        <rFont val="Arial"/>
        <family val="2"/>
      </rPr>
      <t>solicita</t>
    </r>
    <r>
      <rPr>
        <sz val="10"/>
        <color theme="1"/>
        <rFont val="Arial"/>
        <family val="2"/>
      </rPr>
      <t xml:space="preserve"> por escrito al proveedor del ERP financiero  los manuales de operación de los procesos vigentes. 
El Jefe de Sistemas </t>
    </r>
    <r>
      <rPr>
        <b/>
        <sz val="10"/>
        <color theme="1"/>
        <rFont val="Arial"/>
        <family val="2"/>
      </rPr>
      <t>verifica</t>
    </r>
    <r>
      <rPr>
        <sz val="10"/>
        <color theme="1"/>
        <rFont val="Arial"/>
        <family val="2"/>
      </rPr>
      <t xml:space="preserve"> la oportunidad y efectividad en la respuesta brindada por el proveedor del ERP a través del registro  de los Tickets en el Sysaid 
El jefe de Sistemas </t>
    </r>
    <r>
      <rPr>
        <b/>
        <sz val="10"/>
        <color theme="1"/>
        <rFont val="Arial"/>
        <family val="2"/>
      </rPr>
      <t>verifica</t>
    </r>
    <r>
      <rPr>
        <sz val="10"/>
        <color theme="1"/>
        <rFont val="Arial"/>
        <family val="2"/>
      </rPr>
      <t xml:space="preserve"> que dentro del  contrato se incluya la cláusula de disponibilidad del servicio de acuerdo con la normatividad vigente. </t>
    </r>
  </si>
  <si>
    <r>
      <t xml:space="preserve">La Subgerente Administrativa y Financiera </t>
    </r>
    <r>
      <rPr>
        <b/>
        <sz val="10"/>
        <color theme="1"/>
        <rFont val="Arial"/>
        <family val="2"/>
      </rPr>
      <t>verifica</t>
    </r>
    <r>
      <rPr>
        <sz val="10"/>
        <color theme="1"/>
        <rFont val="Arial"/>
        <family val="2"/>
      </rPr>
      <t xml:space="preserve"> que dentro del Plan Anual de Capacitaciones, se incluyá temas relacionados con el control financiero de las entidades públicas. Como evidencia queda el Plan de Capacitaciones y la solicitud a gestión humana por parte de la Subgerencia Administrativa y Financiera.
El Tesorero General</t>
    </r>
    <r>
      <rPr>
        <b/>
        <sz val="10"/>
        <color theme="1"/>
        <rFont val="Arial"/>
        <family val="2"/>
      </rPr>
      <t xml:space="preserve"> realizar</t>
    </r>
    <r>
      <rPr>
        <sz val="10"/>
        <color theme="1"/>
        <rFont val="Arial"/>
        <family val="2"/>
      </rPr>
      <t xml:space="preserve"> el informa de caja diario y </t>
    </r>
    <r>
      <rPr>
        <b/>
        <sz val="10"/>
        <color theme="1"/>
        <rFont val="Arial"/>
        <family val="2"/>
      </rPr>
      <t xml:space="preserve">verifica </t>
    </r>
    <r>
      <rPr>
        <sz val="10"/>
        <color theme="1"/>
        <rFont val="Arial"/>
        <family val="2"/>
      </rPr>
      <t xml:space="preserve">el ingreso y salida de recursos en cada cuenta bancaria contra orden de pago y salida efectiva de los recursos por fuente de financiación. Como evidencia queda el informe de caja diario.
El contador </t>
    </r>
    <r>
      <rPr>
        <b/>
        <sz val="10"/>
        <color theme="1"/>
        <rFont val="Arial"/>
        <family val="2"/>
      </rPr>
      <t>verifica</t>
    </r>
    <r>
      <rPr>
        <sz val="10"/>
        <color theme="1"/>
        <rFont val="Arial"/>
        <family val="2"/>
      </rPr>
      <t xml:space="preserve"> los hechos económicos registrados en contabilidad contra los extractos bancarios y saldos al cierre de cada periodo mensual. Como evidencia queda las conciliaciones mensuales suscritas por el Contador y técnico contable.
El profesional universitario logístico de la Subgerencia Administrativa y Financiera conjuntamente con el profesional universitario de planeación </t>
    </r>
    <r>
      <rPr>
        <b/>
        <sz val="10"/>
        <color theme="1"/>
        <rFont val="Arial"/>
        <family val="2"/>
      </rPr>
      <t>verifican:
-</t>
    </r>
    <r>
      <rPr>
        <sz val="10"/>
        <color theme="1"/>
        <rFont val="Arial"/>
        <family val="2"/>
      </rPr>
      <t xml:space="preserve">Que las necesidades incluidas en el Plan Anual de Adquisiciones correspondan al desarrollo programático de los proyectos de inversión del Plan de Desarrollo
-Que las fuentes de financiación de cada necesidad, estén acordes con la normatividad vigente. 
</t>
    </r>
  </si>
  <si>
    <r>
      <t xml:space="preserve">Para cada solicitud de expedición de cuenta de cobro, el Tesorero </t>
    </r>
    <r>
      <rPr>
        <b/>
        <sz val="10"/>
        <color theme="1"/>
        <rFont val="Arial"/>
        <family val="2"/>
      </rPr>
      <t>verifica</t>
    </r>
    <r>
      <rPr>
        <sz val="10"/>
        <color theme="1"/>
        <rFont val="Arial"/>
        <family val="2"/>
      </rPr>
      <t xml:space="preserve"> que la obligación sea clara -se pueda identificar monto, y condiciones del cobro;  expresa -que tenga un documento legal que lo soporte;  y exigible -que se esté dentro de los téminos de la jurisdicción persuasiva y coactiva.  Como evidencia queda la solicitud con los soportes y la cuenta de cobro. </t>
    </r>
    <r>
      <rPr>
        <b/>
        <sz val="10"/>
        <color theme="1"/>
        <rFont val="Arial"/>
        <family val="2"/>
      </rPr>
      <t xml:space="preserve">(C11)
</t>
    </r>
    <r>
      <rPr>
        <sz val="10"/>
        <color theme="1"/>
        <rFont val="Arial"/>
        <family val="2"/>
      </rPr>
      <t xml:space="preserve">
</t>
    </r>
  </si>
  <si>
    <r>
      <t xml:space="preserve">El Tesorero general </t>
    </r>
    <r>
      <rPr>
        <b/>
        <sz val="10"/>
        <color theme="1"/>
        <rFont val="Arial"/>
        <family val="2"/>
      </rPr>
      <t>realiza</t>
    </r>
    <r>
      <rPr>
        <sz val="10"/>
        <color theme="1"/>
        <rFont val="Arial"/>
        <family val="2"/>
      </rPr>
      <t xml:space="preserve"> seguimiento mensual al cumplimiento del pago oportuno de las cuentas por cobrar registradas en el  ERP financiero, como evidencia queda informe suscrito con las acciones implementadas en procura del pago oportuno. </t>
    </r>
    <r>
      <rPr>
        <b/>
        <sz val="10"/>
        <color theme="1"/>
        <rFont val="Arial"/>
        <family val="2"/>
      </rPr>
      <t xml:space="preserve">(C12)
</t>
    </r>
    <r>
      <rPr>
        <sz val="10"/>
        <color theme="1"/>
        <rFont val="Arial"/>
        <family val="2"/>
      </rPr>
      <t xml:space="preserve">
Trimestralmente, el Tesorero general, requiere a los supervisores de los contratos o convenios con los municipios, el avance de liquidación o la legaliazación de los recursos. Como evidencia queda la solicitud y legalización del recurso en el ERP financiero en caso de aplicar. C13</t>
    </r>
  </si>
  <si>
    <r>
      <t xml:space="preserve">El Tesorero </t>
    </r>
    <r>
      <rPr>
        <b/>
        <sz val="10"/>
        <color theme="1"/>
        <rFont val="Arial"/>
        <family val="2"/>
      </rPr>
      <t xml:space="preserve"> verifica</t>
    </r>
    <r>
      <rPr>
        <sz val="10"/>
        <color theme="1"/>
        <rFont val="Arial"/>
        <family val="2"/>
      </rPr>
      <t xml:space="preserve"> las fechas de vencimiento de las obligaciones permanentes e informa al lider del proceso para la gestión ante la entidad competente de la entrega de la factura y soportes son la antelación suficiente para la gestión de recepción, análisis y trámite de pago. </t>
    </r>
  </si>
  <si>
    <r>
      <t xml:space="preserve">Una vez la Gobernación determine el techo del presupuesto para la vigencia siguiente, el jefe de planeación y la subgerente administrativa y financiera, </t>
    </r>
    <r>
      <rPr>
        <b/>
        <sz val="10"/>
        <color theme="1"/>
        <rFont val="Arial"/>
        <family val="2"/>
      </rPr>
      <t xml:space="preserve"> verifican</t>
    </r>
    <r>
      <rPr>
        <sz val="10"/>
        <color theme="1"/>
        <rFont val="Arial"/>
        <family val="2"/>
      </rPr>
      <t xml:space="preserve">  el desagregado del presupuesto y que se encuentre acorde con la normatividad vigente. Como evidencia queda el anteproyecto de presupuesto aprobado. </t>
    </r>
    <r>
      <rPr>
        <b/>
        <sz val="10"/>
        <color theme="1"/>
        <rFont val="Arial"/>
        <family val="2"/>
      </rPr>
      <t xml:space="preserve">(C1)
</t>
    </r>
    <r>
      <rPr>
        <sz val="10"/>
        <color theme="1"/>
        <rFont val="Arial"/>
        <family val="2"/>
      </rPr>
      <t xml:space="preserve">
La subgerente administrativa y financiera </t>
    </r>
    <r>
      <rPr>
        <b/>
        <sz val="10"/>
        <color theme="1"/>
        <rFont val="Arial"/>
        <family val="2"/>
      </rPr>
      <t>verificará</t>
    </r>
    <r>
      <rPr>
        <sz val="10"/>
        <color theme="1"/>
        <rFont val="Arial"/>
        <family val="2"/>
      </rPr>
      <t xml:space="preserve"> que dentro del plan de capacitación del Instituto para cada vigencia, se encuentre incluido el manejo, control y seguimiento sobre la gestión presupuestal y eficiencia del gasto público a los ordenadores del gasto y personal del área financiera. Como evidencia queda la inclusión del tema en el plan de capacitación y control de asistencia. </t>
    </r>
    <r>
      <rPr>
        <b/>
        <sz val="10"/>
        <color theme="1"/>
        <rFont val="Arial"/>
        <family val="2"/>
      </rPr>
      <t xml:space="preserve">(C1)
</t>
    </r>
  </si>
  <si>
    <r>
      <t xml:space="preserve">Una vez la Gobernación determine el techo del presupuesto para la vigencia siguiente. el jefe de planeación y la subgerente administrativa y financiera,  </t>
    </r>
    <r>
      <rPr>
        <b/>
        <sz val="10"/>
        <color theme="1"/>
        <rFont val="Arial"/>
        <family val="2"/>
      </rPr>
      <t>verifican</t>
    </r>
    <r>
      <rPr>
        <sz val="10"/>
        <color theme="1"/>
        <rFont val="Arial"/>
        <family val="2"/>
      </rPr>
      <t xml:space="preserve">  el desagregado del presupuesto y que se encuentre acorde con la normatividad vigente. Como evidencia queda el anteproyecto de presupuesto aprobado. </t>
    </r>
    <r>
      <rPr>
        <b/>
        <sz val="10"/>
        <color theme="1"/>
        <rFont val="Arial"/>
        <family val="2"/>
      </rPr>
      <t>(C2)</t>
    </r>
  </si>
  <si>
    <r>
      <t xml:space="preserve">El Tesorero General, el Contador y el Profesional de Presupuesto </t>
    </r>
    <r>
      <rPr>
        <b/>
        <sz val="10"/>
        <color theme="1"/>
        <rFont val="Arial"/>
        <family val="2"/>
      </rPr>
      <t>verificarán</t>
    </r>
    <r>
      <rPr>
        <sz val="10"/>
        <color theme="1"/>
        <rFont val="Arial"/>
        <family val="2"/>
      </rPr>
      <t xml:space="preserve"> los procesos internos transversales anualmente o si es el caso cuando se requiera, producto de cambios normativos, para identificar que se encuentren de acuerdo con la normatividad y lograr una estandarización de los procesos en procura de un mejoramiento continúo. Como evidencia se dejará acta de la reunión. </t>
    </r>
    <r>
      <rPr>
        <b/>
        <sz val="10"/>
        <color theme="1"/>
        <rFont val="Arial"/>
        <family val="2"/>
      </rPr>
      <t>(C4)
La Subgerente Administrativa y Financiera o Líder Financiero verificará el cumplimiento del reporte de información interna y externa del área financiera y establecerá los controles necesarios para su seguimiento y cumplimiento. Como evidencia se deja el cronograma de reportes de información externa. (C5)</t>
    </r>
  </si>
  <si>
    <r>
      <t>El Contador</t>
    </r>
    <r>
      <rPr>
        <b/>
        <sz val="10"/>
        <color theme="1"/>
        <rFont val="Arial"/>
        <family val="2"/>
      </rPr>
      <t xml:space="preserve"> verifica</t>
    </r>
    <r>
      <rPr>
        <sz val="10"/>
        <color theme="1"/>
        <rFont val="Arial"/>
        <family val="2"/>
      </rPr>
      <t xml:space="preserve"> el cumplimiento de las políticas contables y las políticas de operación de la Entidad. Como evidencia se deja la suscripción de los estados financieros dentro de los términos establecidos en los indicadores del Plan de Acción Interno. </t>
    </r>
    <r>
      <rPr>
        <b/>
        <sz val="10"/>
        <color theme="1"/>
        <rFont val="Arial"/>
        <family val="2"/>
      </rPr>
      <t xml:space="preserve">(C6)
</t>
    </r>
  </si>
  <si>
    <r>
      <t xml:space="preserve">El Contador </t>
    </r>
    <r>
      <rPr>
        <b/>
        <sz val="10"/>
        <color theme="1"/>
        <rFont val="Arial"/>
        <family val="2"/>
      </rPr>
      <t xml:space="preserve">verifica </t>
    </r>
    <r>
      <rPr>
        <sz val="10"/>
        <color theme="1"/>
        <rFont val="Arial"/>
        <family val="2"/>
      </rPr>
      <t xml:space="preserve">el cumplimiento de las políticas contables y las políticas de operación de la Entidad. Como evidencia se deja la suscripción de los estados financieros dentro de los términos establecidos en los indicadores del Plan de Acción Interno. </t>
    </r>
    <r>
      <rPr>
        <b/>
        <sz val="10"/>
        <color theme="1"/>
        <rFont val="Arial"/>
        <family val="2"/>
      </rPr>
      <t xml:space="preserve">(C7.1)
</t>
    </r>
    <r>
      <rPr>
        <sz val="10"/>
        <color theme="1"/>
        <rFont val="Arial"/>
        <family val="2"/>
      </rPr>
      <t xml:space="preserve">
El contador de la Entidad </t>
    </r>
    <r>
      <rPr>
        <b/>
        <sz val="10"/>
        <color theme="1"/>
        <rFont val="Arial"/>
        <family val="2"/>
      </rPr>
      <t>realiza</t>
    </r>
    <r>
      <rPr>
        <sz val="10"/>
        <color theme="1"/>
        <rFont val="Arial"/>
        <family val="2"/>
      </rPr>
      <t xml:space="preserve"> mensualmente la conciliación de los hechos económicos contra los movimientos de tesorería. Como evidencia se deja el formato de conciliación firmado por el técnico contable y el Contador. </t>
    </r>
    <r>
      <rPr>
        <b/>
        <sz val="10"/>
        <color theme="1"/>
        <rFont val="Arial"/>
        <family val="2"/>
      </rPr>
      <t xml:space="preserve">(C7.2) 
</t>
    </r>
    <r>
      <rPr>
        <sz val="10"/>
        <color theme="1"/>
        <rFont val="Arial"/>
        <family val="2"/>
      </rPr>
      <t xml:space="preserve">
El profesional de presupuesto</t>
    </r>
    <r>
      <rPr>
        <b/>
        <sz val="10"/>
        <color theme="1"/>
        <rFont val="Arial"/>
        <family val="2"/>
      </rPr>
      <t xml:space="preserve"> realiza </t>
    </r>
    <r>
      <rPr>
        <sz val="10"/>
        <color theme="1"/>
        <rFont val="Arial"/>
        <family val="2"/>
      </rPr>
      <t xml:space="preserve">mensualmente el cierre financiero en el sistema ERP financiero  y </t>
    </r>
    <r>
      <rPr>
        <b/>
        <sz val="10"/>
        <color theme="1"/>
        <rFont val="Arial"/>
        <family val="2"/>
      </rPr>
      <t>verifica</t>
    </r>
    <r>
      <rPr>
        <sz val="10"/>
        <color theme="1"/>
        <rFont val="Arial"/>
        <family val="2"/>
      </rPr>
      <t xml:space="preserve"> la congruencia entre las ejecuciones presupuestales de ingreso, gastos y los reportes individuales de compromisos y disponibilidades presupuestales, articulando el registro de ingresos con la tesorería de la entidad. Como evidencia se deja el cierre efectivo en el sistema financiero. </t>
    </r>
    <r>
      <rPr>
        <b/>
        <sz val="10"/>
        <color theme="1"/>
        <rFont val="Arial"/>
        <family val="2"/>
      </rPr>
      <t xml:space="preserve">(C7.3)
</t>
    </r>
    <r>
      <rPr>
        <sz val="10"/>
        <color theme="1"/>
        <rFont val="Arial"/>
        <family val="2"/>
      </rPr>
      <t xml:space="preserve">
El  técnico administrativo de contabilidad </t>
    </r>
    <r>
      <rPr>
        <b/>
        <sz val="10"/>
        <color theme="1"/>
        <rFont val="Arial"/>
        <family val="2"/>
      </rPr>
      <t xml:space="preserve">verifica </t>
    </r>
    <r>
      <rPr>
        <sz val="10"/>
        <color theme="1"/>
        <rFont val="Arial"/>
        <family val="2"/>
      </rPr>
      <t xml:space="preserve">conjuntamente con el técnico de tesorería y con la auxiliar de tesorería, que las partidas pendientes al  cierre de cada mes sean congruentes entre el registro contable y las partidas de tesorería. Como evidencia se dejará un acta de la reunión suscrita entre los asistentes. </t>
    </r>
    <r>
      <rPr>
        <b/>
        <sz val="10"/>
        <color theme="1"/>
        <rFont val="Arial"/>
        <family val="2"/>
      </rPr>
      <t>(C7.4)</t>
    </r>
  </si>
  <si>
    <r>
      <t xml:space="preserve">El Contador </t>
    </r>
    <r>
      <rPr>
        <b/>
        <sz val="10"/>
        <color theme="1"/>
        <rFont val="Arial"/>
        <family val="2"/>
      </rPr>
      <t xml:space="preserve">verifica </t>
    </r>
    <r>
      <rPr>
        <sz val="10"/>
        <color theme="1"/>
        <rFont val="Arial"/>
        <family val="2"/>
      </rPr>
      <t xml:space="preserve">el cumplimiento de las políticas contables y las políticas de operación de la Entidad. Como evidencia se deja la suscripción de los estados financieros dentro de los términos establecidos en los indicadores del Plan de Acción Interno. </t>
    </r>
    <r>
      <rPr>
        <b/>
        <sz val="10"/>
        <color theme="1"/>
        <rFont val="Arial"/>
        <family val="2"/>
      </rPr>
      <t xml:space="preserve">(C8,1)
</t>
    </r>
    <r>
      <rPr>
        <sz val="10"/>
        <color theme="1"/>
        <rFont val="Arial"/>
        <family val="2"/>
      </rPr>
      <t xml:space="preserve">
Contador y el Subgerente administrativo y financiero de la entidad </t>
    </r>
    <r>
      <rPr>
        <b/>
        <sz val="10"/>
        <color theme="1"/>
        <rFont val="Arial"/>
        <family val="2"/>
      </rPr>
      <t>verifican</t>
    </r>
    <r>
      <rPr>
        <sz val="10"/>
        <color theme="1"/>
        <rFont val="Arial"/>
        <family val="2"/>
      </rPr>
      <t xml:space="preserve"> el cumplimiento mensual en la entrega de los Estados Financieros según cronograma administrativo de información interna y externa elaborado. Como evidencia se implementa el reporte de indicadores financieros dentro del Plan de Acción interno de la entidad.</t>
    </r>
    <r>
      <rPr>
        <b/>
        <sz val="10"/>
        <color theme="1"/>
        <rFont val="Arial"/>
        <family val="2"/>
      </rPr>
      <t xml:space="preserve">(C8.2)
</t>
    </r>
    <r>
      <rPr>
        <sz val="10"/>
        <color theme="1"/>
        <rFont val="Arial"/>
        <family val="2"/>
      </rPr>
      <t xml:space="preserve">
El jefe de sistemas</t>
    </r>
    <r>
      <rPr>
        <b/>
        <sz val="10"/>
        <color theme="1"/>
        <rFont val="Arial"/>
        <family val="2"/>
      </rPr>
      <t xml:space="preserve"> verifica</t>
    </r>
    <r>
      <rPr>
        <sz val="10"/>
        <color theme="1"/>
        <rFont val="Arial"/>
        <family val="2"/>
      </rPr>
      <t xml:space="preserve"> el tiempo de respuestas y la solución oportuna de incidentes que afecten el proceso financiero de la Entidad al proveedor del ERP. Como evidencia se deja registro en el aplicativo Sysaid. </t>
    </r>
    <r>
      <rPr>
        <b/>
        <sz val="10"/>
        <color theme="1"/>
        <rFont val="Arial"/>
        <family val="2"/>
      </rPr>
      <t xml:space="preserve">(C8.3)
</t>
    </r>
    <r>
      <rPr>
        <sz val="10"/>
        <color theme="1"/>
        <rFont val="Arial"/>
        <family val="2"/>
      </rPr>
      <t xml:space="preserve">
La subgerente administrativa y financiera </t>
    </r>
    <r>
      <rPr>
        <b/>
        <sz val="10"/>
        <color theme="1"/>
        <rFont val="Arial"/>
        <family val="2"/>
      </rPr>
      <t>verifica</t>
    </r>
    <r>
      <rPr>
        <sz val="10"/>
        <color theme="1"/>
        <rFont val="Arial"/>
        <family val="2"/>
      </rPr>
      <t xml:space="preserve"> que dentro del plan de capacitación del Instituto para cada vigencia, se encuentre incluido el manejo, control, seguimiento y normatividad, sobre la gestión presupuestal, contable y manejo de tesorería al personal del área financiera. Como evidencia queda la inclusión del tema en el plan de capacitación y control de asistencia. </t>
    </r>
    <r>
      <rPr>
        <b/>
        <sz val="10"/>
        <color theme="1"/>
        <rFont val="Arial"/>
        <family val="2"/>
      </rPr>
      <t>(C8.4)</t>
    </r>
  </si>
  <si>
    <r>
      <t xml:space="preserve">
La subgerente administrativa y financiera </t>
    </r>
    <r>
      <rPr>
        <b/>
        <sz val="10"/>
        <color theme="1"/>
        <rFont val="Arial"/>
        <family val="2"/>
      </rPr>
      <t>verifica</t>
    </r>
    <r>
      <rPr>
        <sz val="10"/>
        <color theme="1"/>
        <rFont val="Arial"/>
        <family val="2"/>
      </rPr>
      <t xml:space="preserve"> que dentro del plan de capacitación del Instituto para cada vigencia, se encuentre incluido el manejo, control, seguimiento y normatividad, sobre la gestión presupuestal y de tesorería. Como evidencia queda la inclusión del tema en el plan de capacitación y control de asistencia. </t>
    </r>
    <r>
      <rPr>
        <b/>
        <sz val="10"/>
        <color theme="1"/>
        <rFont val="Arial"/>
        <family val="2"/>
      </rPr>
      <t xml:space="preserve">(C10.1)
</t>
    </r>
    <r>
      <rPr>
        <sz val="10"/>
        <color theme="1"/>
        <rFont val="Arial"/>
        <family val="2"/>
      </rPr>
      <t xml:space="preserve">
En  cada proceso de selección el Profesional Universitario de Planeación, la Subgerente Administrativa y Financiera, el Profesional de Presupuesto</t>
    </r>
    <r>
      <rPr>
        <b/>
        <sz val="10"/>
        <color theme="1"/>
        <rFont val="Arial"/>
        <family val="2"/>
      </rPr>
      <t xml:space="preserve"> verifican </t>
    </r>
    <r>
      <rPr>
        <sz val="10"/>
        <color theme="1"/>
        <rFont val="Arial"/>
        <family val="2"/>
      </rPr>
      <t xml:space="preserve">que la necesidad se ajuste a la normatividad en destinación de las fuentes de financiación del instuto a través de la expedición de la disponibilidad presupuestal e inicio del proceso en el Plan Anual de Adquisiciones. Como evidencia queda el certificado de disponibilidad presupuestal y el Plan Anual con el detalle de necesidad actualizado. </t>
    </r>
    <r>
      <rPr>
        <b/>
        <sz val="10"/>
        <color theme="1"/>
        <rFont val="Arial"/>
        <family val="2"/>
      </rPr>
      <t xml:space="preserve">(C10.2)
</t>
    </r>
    <r>
      <rPr>
        <sz val="10"/>
        <color theme="1"/>
        <rFont val="Arial"/>
        <family val="2"/>
      </rPr>
      <t xml:space="preserve">
El Tesorero General </t>
    </r>
    <r>
      <rPr>
        <b/>
        <sz val="10"/>
        <color theme="1"/>
        <rFont val="Arial"/>
        <family val="2"/>
      </rPr>
      <t>realiza</t>
    </r>
    <r>
      <rPr>
        <sz val="10"/>
        <color theme="1"/>
        <rFont val="Arial"/>
        <family val="2"/>
      </rPr>
      <t xml:space="preserve"> control de recursos bancarios mediante la utilización de caja diarios, donde se muestre los movimientos efectivos de bancos para mitigar inconsistencias. Como evidencia queda los informes de caja diario de la Entidad. </t>
    </r>
    <r>
      <rPr>
        <b/>
        <sz val="10"/>
        <color theme="1"/>
        <rFont val="Arial"/>
        <family val="2"/>
      </rPr>
      <t xml:space="preserve">(C10.3)
</t>
    </r>
    <r>
      <rPr>
        <sz val="10"/>
        <color theme="1"/>
        <rFont val="Arial"/>
        <family val="2"/>
      </rPr>
      <t xml:space="preserve">
El contador de la Entidad </t>
    </r>
    <r>
      <rPr>
        <b/>
        <sz val="10"/>
        <color theme="1"/>
        <rFont val="Arial"/>
        <family val="2"/>
      </rPr>
      <t>realiza</t>
    </r>
    <r>
      <rPr>
        <sz val="10"/>
        <color theme="1"/>
        <rFont val="Arial"/>
        <family val="2"/>
      </rPr>
      <t xml:space="preserve"> mensualmente la conciliación de los hechos económicos contra los movimientos de tesorería y registro del ERP Financiero. Como evidencia queda el formato de conciliación firmado por el técnico contable y el Contador. </t>
    </r>
    <r>
      <rPr>
        <b/>
        <sz val="10"/>
        <color theme="1"/>
        <rFont val="Arial"/>
        <family val="2"/>
      </rPr>
      <t xml:space="preserve">(C10.4)
</t>
    </r>
    <r>
      <rPr>
        <sz val="10"/>
        <color theme="1"/>
        <rFont val="Arial"/>
        <family val="2"/>
      </rPr>
      <t xml:space="preserve">
El profesional universitario logístico de la Subgerencia Administrativa y Financiera</t>
    </r>
    <r>
      <rPr>
        <b/>
        <sz val="10"/>
        <color theme="1"/>
        <rFont val="Arial"/>
        <family val="2"/>
      </rPr>
      <t xml:space="preserve"> realiza</t>
    </r>
    <r>
      <rPr>
        <sz val="10"/>
        <color theme="1"/>
        <rFont val="Arial"/>
        <family val="2"/>
      </rPr>
      <t xml:space="preserve"> informe de seguimiento al avance en la ejecución del Plan Anual de Adquisiciones de manera mensual. Como evidencia queda los informes mensuales y el soporte de envío a las áreas involucradas. (C10.5)</t>
    </r>
  </si>
  <si>
    <t>Insuficiente divulgación de los procedimientos establecidos para el aimacenamiento de la información</t>
  </si>
  <si>
    <t>Profesional especializado del equipo administrativo de la subgerencia  administrativa y financiera</t>
  </si>
  <si>
    <r>
      <t xml:space="preserve">El vigilante  </t>
    </r>
    <r>
      <rPr>
        <b/>
        <sz val="10"/>
        <color theme="1"/>
        <rFont val="Arial"/>
        <family val="2"/>
      </rPr>
      <t>verifica</t>
    </r>
    <r>
      <rPr>
        <sz val="10"/>
        <color theme="1"/>
        <rFont val="Arial"/>
        <family val="2"/>
      </rPr>
      <t xml:space="preserve"> el diligenciamiento del formato de préstamo de bienes (F-GA-16), de acuerdo con lo establecido en el Instructivo Salida de bienes de la entidad , tanto cuando sale el bien de la entidad, como cuando ingresa. 
Formato F-GA-16 diligenciado y archivado. </t>
    </r>
  </si>
  <si>
    <r>
      <t xml:space="preserve">
El auxiliar administrativo </t>
    </r>
    <r>
      <rPr>
        <b/>
        <sz val="10"/>
        <color theme="1"/>
        <rFont val="Arial"/>
        <family val="2"/>
      </rPr>
      <t>verifica</t>
    </r>
    <r>
      <rPr>
        <sz val="10"/>
        <color theme="1"/>
        <rFont val="Arial"/>
        <family val="2"/>
      </rPr>
      <t xml:space="preserve"> las existencias físicas vs el sistema y entrega los insumos con mayor fecha de almacenamiento.
Ficha técnica SICOF para cada artículo.</t>
    </r>
  </si>
  <si>
    <t xml:space="preserve">
Permanente </t>
  </si>
  <si>
    <t>Auxiliar administrativo del Almacén</t>
  </si>
  <si>
    <t xml:space="preserve">Permanente .  </t>
  </si>
  <si>
    <t>Auxiliar administrativo del Almacén
Profesional Especializad</t>
  </si>
  <si>
    <t xml:space="preserve">La Ordenadora del gastos y profesional especializado, que verifican la destinación de cada gastos contra los soportes establecidos por la entidad, esto es: factura o equivalente, RUT y la relación general mensual.
</t>
  </si>
  <si>
    <t xml:space="preserve"> Subgerente Administrativo y Financiero
Profesional  Especializado </t>
  </si>
  <si>
    <t>Profesional de Almacén</t>
  </si>
  <si>
    <t xml:space="preserve">De acuerdo con el procedimiento P-GA-08, en el que se identifican las actividades del cronograma y las asignaciones de las carteras y del cierre. 
</t>
  </si>
  <si>
    <t xml:space="preserve">
De acuerdo con lo establecido en el Procedimeinto P-GA_08 (procedimiento de gestión del almacén).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</si>
  <si>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</si>
  <si>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</si>
  <si>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</si>
  <si>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29/082023
El riesgo no se materalizó para esta vigenvia,  se continúa con la aplicación del control para evitar la materialización del riesgo.</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</si>
  <si>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</si>
  <si>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Corregir la información y solicitar a Planeación Departamental la correción de los informes presentados del Plan de Desarrollo</t>
  </si>
  <si>
    <t>1. El profesional universitario de la oficina asesora de planeacion verificará las fechas establecidas en el calendario cola e informar a cada una de las área del Instituto 2.  Generar alertas sobre las fechas establecidas para el cumplimiento de la actividad</t>
  </si>
  <si>
    <t xml:space="preserve">Se implementa efectivamente el control. 
las actividades de supervision de contratos es adecuada </t>
  </si>
  <si>
    <t>Se implementa efectivamente el control. 
hasta la fecha se ha cumplido con la entrega de la informacion oportunamente</t>
  </si>
  <si>
    <t>Se implementa efectivamente el control. 
hasta la fecha no se han incumpido con los reportes de informacion a los entes superiores</t>
  </si>
  <si>
    <t>Se implementa efectivamente el control. 
hasta la fecha no se han incumpido con la calidad de  los reportes  a los entes superiores</t>
  </si>
  <si>
    <t xml:space="preserve">Se implementa efectivamente el control. 
A la fecha no se han tenido hallazgos adminsitrativos no disciplinarios </t>
  </si>
  <si>
    <t xml:space="preserve">Se solicitó la información a las áreas responsables y se valida los soportes presentados. 
A la fecha no se ha presentado faltas disciplinarias.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</si>
  <si>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</si>
  <si>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Imparcialidad ejercida por los auditores debido a las relaciones establecidas con líderes y gestores. 
</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</si>
  <si>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</si>
  <si>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 programa y plan de auditoría</t>
  </si>
  <si>
    <t xml:space="preserve">oficio de notificación </t>
  </si>
  <si>
    <t>Retiro inmediato del programa y plan de auditoría de la personas identificadas con conflicto de interés, se  notifica a los implicados  y se nombrar otros auditores</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</si>
  <si>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</si>
  <si>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Se aplicó el control, informando a la áreas a  travésde correo elctrónicolos  las fechas para la entrega de informes administrativos y legales.</t>
  </si>
  <si>
    <t>Se acompañó  a líderes y gestores de los procesos del SGC, en la revisión, actualización, seguimiento y reporte de la información de los procesos. así mismo, se socializó los documentos ajustados a través de correo electrónico dirigido a todo el personal. 
.</t>
  </si>
  <si>
    <t>Se enlaza acta de revisión y seguimiento a riesgos de gestión y riesgos de corrupción del proceso de comunicaciones: 
Acta correspondiente al cuatrimestre 1: https://indeportesantioquia-my.sharepoint.com/:b:/g/personal/bquiceno_indeportesantioquia_gov_co/Ee765aRF3pVHqULGp2gxUlkBdMsmShTwN-2jY0eRh5lshg?e=BsiHLU 
Acta correspondiente al cuatrimestre 2: https://indeportesantioquia-my.sharepoint.com/:b:/g/personal/bquiceno_indeportesantioquia_gov_co/Ea-rx9Ve7k5Iniy4HBDkVgUBBHwiXzlhlGm3NdUZgBFBeA?e=qsQRLE</t>
  </si>
  <si>
    <t xml:space="preserve">Ingreso a la página de Minciencias con cada uno de los intregrantes del equipo de investigación para revisar las publicaciones realizadas. </t>
  </si>
  <si>
    <t>Posibilidad de afectación reputacional por   falta de postulaciones de los municipios para ser sede de ejecución de los juegos debido a falta de incentivos para fomentar la participación.</t>
  </si>
  <si>
    <t>Posibilidad de afectación económica y reputacional por posible destinación inadecuada del recurso económico asignados para la participación de los atletas en eventos a través de convenios con las Ligas deportivas</t>
  </si>
  <si>
    <t xml:space="preserve">Incumplimiento de los parametros establecidos para que las ligas obtengan recursos para la participacion y preparacion de los atletas </t>
  </si>
  <si>
    <t>incumplimiento en la entrega de los recursos económicos a las ligas a fines diferentes  para los cuales se se requiere por parte de Indeportes y  las ligas para la operación delos centros de desarollar</t>
  </si>
  <si>
    <t>Los metodólogos de la subgrerencia  realizarán revisión de las condiciones y estado de las ligas para luego hacer la Supervisión del convenio</t>
  </si>
  <si>
    <t>El subgrerente de Altos Logros y los Metodólogos realizaran comite para definir y asignar recursos que seran entregados a las ligas que tienen CEDEP y hacer  la Supervisión del convenio o contrato firmado con las ligas deportivas</t>
  </si>
  <si>
    <t xml:space="preserve">El Jefe de la Oficina de Medicina Deportiva solicitará  al área de Talento Humano el nombramiento de personal en los cargos vacantes de la Oficina de Medicina Deportiva que permita mejora la eficiencia en las tareas del área.  </t>
  </si>
  <si>
    <t xml:space="preserve">1. Revisión de documentación de la liga para contratar y documentos para ejecucion tales como  cotizaciones, Facturas, comprobación de documentos contables, al momento solicitar desembolso y  de la rendición de cuentas </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</si>
  <si>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</si>
  <si>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</si>
  <si>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</si>
  <si>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</si>
  <si>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</si>
  <si>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 xml:space="preserve">Resoluciones de apoyo, Listados oficiales y actas de reunión de comité evaluador; estos documentos quedan en carpeta compartidad de resoluciones, actas y listados en custodia del area social </t>
  </si>
  <si>
    <t xml:space="preserve">Resoluciones en carpeta compartidad de resoluciones, actas y listados en custodia del area social </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</si>
  <si>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</si>
  <si>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 xml:space="preserve">Para este periodo el riesgo no se materializo. 
el proceso de supervisión de los contratos   garantiza la no materialización del riesgo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</si>
  <si>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</si>
  <si>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</si>
  <si>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 xml:space="preserve">area de desarrollo social y comite BK10:BK17valuador de apoyos </t>
  </si>
  <si>
    <t>comité de contratación y área administrativa de la subgerencia.</t>
  </si>
  <si>
    <t xml:space="preserve">No se ha materializado este riesgo: controles efectivos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</si>
  <si>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</si>
  <si>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</si>
  <si>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</si>
  <si>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
Proceder a remitir tras denuncia en fiscalia y entes de control el tema para que se de un proceso a quien  posiblemente haya recibido dádivas </t>
  </si>
  <si>
    <t>Copia de la denuncia en fiscalia y entes de control.</t>
  </si>
  <si>
    <t xml:space="preserve">
La posibilidad de afectación reputacional por oferta de otros programas al mismo tiempo en territorio, lo que evidencia reproceso de actividades.</t>
  </si>
  <si>
    <t>Hasta el momento los cronogramas de todos los programas se han cumplido sin afectación. Se realizaron los seminarios subregionales de los tres programas más capacitación y fue un éxito.</t>
  </si>
  <si>
    <t>Jhon Jairo Velásquez</t>
  </si>
  <si>
    <t>Posibilidad de afectación reputacional por incumplimiento de los logros del programa debido al recorte del presupuesto para la vigencia</t>
  </si>
  <si>
    <t xml:space="preserve">Incumplimiento en las asesorias en territorio, lo que conlleva a afectar la aplicación de las cuatro(4) estrategias del programa. </t>
  </si>
  <si>
    <t>Problemas en las carreteras del Departamento por orden público o cierre en las vías.</t>
  </si>
  <si>
    <t>El Profesional debe evaluar la situación de las carreteras del Departamento para programar las visitas de los promotores y si es del caso, reprogramar las asesorías o en su defecto, realizar la asesoría virtual.</t>
  </si>
  <si>
    <t>20 de junio de 2023.  Se cierra este riesgo, considerando que el mismo correpsonde al proceso de contratación y adquisiciones y en su matriz, ya fue identificado.</t>
  </si>
  <si>
    <t>Se elimina el riesgo del proceso por ser competencia del proceso Contratació y Adquisiciones</t>
  </si>
  <si>
    <t>Posibilidad de afectación reputacional por la baja de participación de los municipios en el proceso de cofinanciación, debido a la ausencia en estos de una adecuada estructura municipal del Deporte Formativo</t>
  </si>
  <si>
    <t xml:space="preserve">Baja participación de los municipios en el proceso de cofinanciación.
</t>
  </si>
  <si>
    <t>Ausencia en los municipios de una adecuada estructura municipal del Deporte Formativo</t>
  </si>
  <si>
    <t>El equipo técnico de Escuelas de Deporte Formativo evaluará la realización de las asesorías brindadas a los municipios en tremas relacionados con el desarollo de una  adecuada estructuración de los procesos de deporte formativo.
Lo cual queda definido en el plan anual de asesorías y acompañamiento brindado por Indeportes Antioquia a los municipios.</t>
  </si>
  <si>
    <t>El equipo técnico de Escuelas de Deporte Formativo valida que la planeación ya realizada este en concordancia con el diagnostico situacional de cada municipio.</t>
  </si>
  <si>
    <t>El equipo interdisciplinario se encarga de planear el proceso de asesorías y someterlo a aprobación por parte del Subgerente de Fomento y Desarrollo Deportivo.</t>
  </si>
  <si>
    <t>Plan de asesoría municipal y resultado del diagnóstico municipal de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</si>
  <si>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</si>
  <si>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</si>
  <si>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</si>
  <si>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Correos electrónicos y encuesta de satisfacción</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</si>
  <si>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</si>
  <si>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</si>
  <si>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TIPO DE  CONTROL</t>
  </si>
  <si>
    <t>Hacer seguimiento de la matriz donde se registran los resultado</t>
  </si>
  <si>
    <t>Corre electrónico</t>
  </si>
  <si>
    <t>El riesgo no se materializó en esta vigencia</t>
  </si>
  <si>
    <t>El riesgo se identifica en el segundo cuatrimestre.</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</si>
  <si>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</si>
  <si>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</si>
  <si>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Informes de control interno como tercera línea de defensa</t>
  </si>
  <si>
    <t>Informes de control interno</t>
  </si>
  <si>
    <t xml:space="preserve">A la fecha no se han establecido nuevos controles, o contingencias. </t>
  </si>
  <si>
    <t>Posibilidad de efectos dañosos  sobre bienes públicos por pérdida, extravío o hurto de bienes muebles de la entidad a causa de la omisión en la aplicación del procedimiento para el ingreso y salida de bienes del almacén (Riesgo Fiscal)</t>
  </si>
  <si>
    <t>Posibilidad de efecto dañoso sobre bienes públicos por caducidad y/o deterioro de los bienes de consumo a causa de la omisión en la aplicación del procedimiento de gestión del Almacén (P_GA_08)  (Riesgo Fiscal)</t>
  </si>
  <si>
    <t xml:space="preserve">En inventario realizado en el Almacén entre julio y agosto de 2023, se evidenció: 35 teléfones que aparecen en el sistema de información SICOF como reintegrados al Almacén y fisicamente no están. El valor en libros es de $0 estaban reintegrados para iniciar el proceso de bajas. Teléfonos adquiridos entre 1991 y 2017 y reintegrados entre 2000y 2020. No hay claridad de la fecha en la que se pudieron haber perdido. Estaban ubicados en la bodega de la Villa Deportiva con bienes obsoletos y para dar de baja. </t>
  </si>
  <si>
    <t xml:space="preserve">31 de agosto de 2023 </t>
  </si>
  <si>
    <t>29 de septiembre 2023</t>
  </si>
  <si>
    <t>Seguimientos mensuales</t>
  </si>
  <si>
    <t xml:space="preserve">Porque se realiza estricto control y seguimiento a los bienes de baja rotación. </t>
  </si>
  <si>
    <t xml:space="preserve">Porque el seguimiento de las carteras es constante y cada mes en el cierre del Almacén dentro del informe del cierre se contempla esta actividad. </t>
  </si>
  <si>
    <t xml:space="preserve">Porque se ejecutan los controles establecidos y  estas han sido efectivos. </t>
  </si>
  <si>
    <t>Los inventarios se realizan en los periodos definidos y según el cronograma establecido.</t>
  </si>
  <si>
    <t xml:space="preserve">1. Declaración extrajuicio ante Notaría 
2. Hacer énfasis en la aplicación de los controles de entradas y salidas de los bienes muebles de acuerdo con el procedimiento  establecido. </t>
  </si>
  <si>
    <t>1. Profesional especializada subgerencia administrativa y financiera y auxiliares Almacén
2. Profesional especializada subgerencia administrativa y financiera y auxiliares Almacén</t>
  </si>
  <si>
    <t xml:space="preserve"> Posibilidad de afectación reputacional debido a  dificultades en el acceso a la información institucional o pérdida de unidades documentales que conforman los fondos documentales a cargo de la entidad. </t>
  </si>
  <si>
    <t xml:space="preserve">
Posibilidad de afectación reputacional y/o económica por deterioro de los soportes de los documentos que conforman el acervo institucional.</t>
  </si>
  <si>
    <t>1. Garantizar el avance en del inventario natural de los acervos institucionales bajo la custodia del archivo central y contenidos en los fondos documentales acumulados
2. Implementar el uso de inventarios documentales aplicables para los archivos de gestión indistintamente del soporte documental.
3. Gestionar los ciclos de organización archivística y transferencia primaria desde el archivo de gestión al archivo central</t>
  </si>
  <si>
    <t xml:space="preserve">
El gestor de cada dependencia notificará al 
Gerente, Subgerente o Jefe de Oficina con 
una frecuencia semanal el estado de las 
PQRSDF cargadas a la dependencia con el 
fin de prevenir el vencimiento de los términos 
de gestión de cada radicado.
Copia del correo deberá ser enviado al 
CADA.
Elaboración de informes mensuales de seguimiento a la gestión de PQRSDF 
Esta actividad está documentada en el Procedimiento P-GD-03</t>
  </si>
  <si>
    <t xml:space="preserve">
Subgerentes y Jefes de Oficina
Gestores de PQRSDF
Profesional Universitario del CADA</t>
  </si>
  <si>
    <t>Semanal
Mensual</t>
  </si>
  <si>
    <t xml:space="preserve">1. Cada gestor notifica a su jefe inmediato de manera semanal, vía correo electrónico, con copia al CADA, el estado de gestión de PQRSDF de la dependencia.
2. Cada mes, en cumplimiento de lo establecido en el P-GD-03, el CADA generá un reporte de las rutas de gestión de PQRSDF (5, 10, 15, 30 días y ampliación de términos) y elabora el informe mensual de gestión que es enviado al Comité Directivo y al equipo de gestores. </t>
  </si>
  <si>
    <t>Reportes semanales enviados por el equipo de gestores de PQRSDF
Reporte de la gestión de la ruta de PQRSDF extraido del Sistema de Gestión Documental Mercurio.
Informe mensual de gestión de PQRSDF radicado y enviado a los Subgerentes, Jefes de Oficina y copiado a los gestores de cada dependencia.</t>
  </si>
  <si>
    <t>1. Durante el segundo cuatrimestre de 2023 se ha hecho uso de los materiales adquiridos con antelación en la vigencia 2022 estos, cajas y carpetas, son libres de ácido y cumplen con especifícaciones de conservación determinadas por la norma.
2. Con miras a una nueva adquisición de materiales con características de conservación, se enviaron las especificaciones técnicas al área administrativa encargada de elaborar los estudios previos para el desarrollo del proceso de selección del proveedor de papería.
2. Se han llevado a cabo las mediciones de condiciones ambientales en el depósito del CADA. Hasta ahora las mediciones han arrojado la siguiente información: durante el semestre las condiciones fluctuaron entre los 22.2 °C (enero) y los 28.6°C (mayo) y los 46.6% (enero) y 83% (abril) de humedad relativa. En todos los casos la documentación del depósito del CADA se encuentra expuesta a condiciones por encima de las sugeridas en el Acuerdo AGN 049  de 2000, las variaciones como se observa en la tabla suministrada a continuación van entre 3.2 (enero) y 6.5 (mayo) grados por encima de la norma para temperatura y -1.7% (mayo) y 6.5% (enero) para el caso de la humedad.
3. En el Plan Intitucional de Archivos PINAR V2 aprobado el 31 de enero de 2023 quedó incluido el proyecto 7.8 Adecuación del Archivo Central. La gestión de estas actividades se hará a lo largo de 2023 y depende de la asignación de recursos para su ejecución.</t>
  </si>
  <si>
    <t xml:space="preserve">
1. Monitorear la inclusión de las especificaciones de materiales para el CADA en el proceso de selección de Papelería
2. Continuar con el seguimiento a las condiciones medioambientales del CADA.
3. Evaluar las condiciones de los depósitos de archivo en el diagnóstico que se tiene programado elaborar durante el segundo semestre de 2023.</t>
  </si>
  <si>
    <t>1. En la etapa de elaboración de Estudios Previos al proceso
2. Medición ambiental con descarga de regisgtros quincenales
3. Durante el segundo semestre de 2023 cuando se actualizará el Diagnóstico de archivos.</t>
  </si>
  <si>
    <t>El indicador de Oportunidad en la respuesta a PQRSDF mantiene una tendencia que no llega al 100% o al menos al 95% (límite inferior de tolerancia). En lo corrido del cuatrimestre se han registrado los siguientes porcentajes, abril 87%, mayo 76%y junio 84%. Se ha detectado que el cuello de botella se encuentra en el paso 2 de las rutas, es decir, en los responsables de proyectar la respuesta a cada radicado.
Esta situación viene aunada con la inexistencia en Indeportes Antioquia de una Oficina o un Proceso de Servicio al Ciudadano que, con la posibilidad de una  dedicación de tiempo completo, pueda emprender acciones pedágogicas y de seguimiento a las actividades de relacionamiento Estado-Ciudadano.</t>
  </si>
  <si>
    <t>Diciembre de 2023</t>
  </si>
  <si>
    <t>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segundo lugar, se avanza con el equipo de contratistas asignados al CADA en el apoyo a la organización archivística de algunos conjuntos documentales. Esto aporta a disminuir los acumulados en las oficinas, en lo que se estima 50 ml para la vigencia 2023.
En tercer lugar, en lo corrido del año, se han formalizado 9 transferencias primarias bajo los radicados 202301000017, 10230100065, 202301000066, 202301001116, 202301002999, 202301004456, 202301007210, 202301011832 y 202301013536. Esto suman en lo corrido del 2023 43 ml (170 cajas con 1421 carpetas y 164838 folios) que cuentan con criterios de organización archivística e inventario.</t>
  </si>
  <si>
    <t>Con corte a agosto 4 de 2023, el CADA ha radicado 7120 documentos recibodos. De estos van 3381 corresponden al cuatrimestre. 
En las rutas, según el reporte del Sistema de Gestión Documental Mercurio, se reportan 399 devoluciones, la mayoría de ellas a causa del contenido de los informes y cuentas de cobro que se gestionan a través de la ruta de pagos, tema que es ageno al CADA. El 0,23% de las devoluciones fue para corregir la imágen, 0,46% por doble radicación, 5,95% para reclasificar y 8,24% para redireccionar, 0,92% para ajustar la referencia del radicado.
Pese a la existencia de causas que superan el 5% de frecuencia, se considera que no se materializó el riesgo, toda vez que la corrección se realizó de manera inmediata, así mismo el direccionamiento de comunicaciones, pagos y PQRSDF es una responsabilidad compartida con las dependencias, entre tanto la entidad cuenta con un proceso de servicio al ciudadano que permita contar con el apoyo en análisis y direccionamiento.</t>
  </si>
  <si>
    <t xml:space="preserve"> 1. Continuar el monitoreo de las devoluciones al radicador en el caso de las rutas de PQRSDF y los motivos de las mismas.</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</si>
  <si>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</si>
  <si>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</si>
  <si>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 xml:space="preserve">Posibilidad de efecto dañoso sobre los recursos públicos, por geneneración y desembolso de intereses moratorios a causa del no pago de las obligaciones dentro del periodo estipulado. ( riesgo fiscal) </t>
  </si>
  <si>
    <t>El control se ejecuta una vez al año en el momento de la estructuración del anteproyecto de presupuesto</t>
  </si>
  <si>
    <t xml:space="preserve">Los procesos y procedimientos se realizan de acuerdo con la normatividad vigente y aplicable a la entidad. </t>
  </si>
  <si>
    <t>La actividad se realiza una vez al año o cuando existe un cambio normativo.</t>
  </si>
  <si>
    <t>Porque con corte al 31 de julio de 2023, no se han legalizado en su totalidad,   los recursos asignados a las partes interesadas, esto es, recursos de cofinanciación de contrucción, mejoramiento y mantenimiento de escenarios deportivos, de las vigencias 2017, 2018, 2019, 2020, 2021.
Se aclara que si bien dichos recursos no se han legalizado, los Estados Financieros, se presentan de manera oportuna a los diferentes usuarios (entes de control, usuarios internos, ciudadanía en general).</t>
  </si>
  <si>
    <t xml:space="preserve">Circular con las indicaciones de lo que debe reportarse para actualizar los estados financieros.
Solicitar por escrito a las áreas responsables, explicación sobre los saldos que presentan baja ejecución  y sin movimientos entre vigencias. </t>
  </si>
  <si>
    <t xml:space="preserve">permanente cada mes </t>
  </si>
  <si>
    <t xml:space="preserve">Se reevaluarán los controles establecidos para mitigar el riesgo, toda vez que no han sido efectivos. </t>
  </si>
  <si>
    <t>1 de octubre de 2023</t>
  </si>
  <si>
    <t>1 de noviembre de2023</t>
  </si>
  <si>
    <t xml:space="preserve">Porque con corte al 31 de julio de 2023, no se han legalizado en su totalidad,   los recursos asignados a las partes interesadas, esto es, recursos de cofinanciación de contrucción, mejoramiento y mantenimiento de escenarios deportivos, de las vigencias 2017, 2018, 2019, 2020, 2021. Además se siguen reflejando saldos en la cuenta de inventarios de construcciones, cuando no corresponden a activos de la Entidad. 
Se aclara que si bien dichos recursos no se han legalizado, los Estados Financieros, se presentan de manera oportuna a los diferentes usuarios (entes de control, usuarios internos, ciudadanía en general). A su vez los controles se aplican en su totalidad, sin embargo no han sido efectivos. </t>
  </si>
  <si>
    <t xml:space="preserve">Porque el aplicativo está parametrizado de acuerdo con la normatividad vigente a la Entidad. </t>
  </si>
  <si>
    <t>Porque desde la estructuración de presupuesto y expedición de los certificados presupuestales se han realizado conforme a la destinación de cada fuente de financiación.</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</si>
  <si>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</si>
  <si>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No se materialzo para esta vigencia</t>
  </si>
  <si>
    <t xml:space="preserve">Iniciar las respectivas quejas disicplinarias, denuncias penales y fiscales y demandas a que hubiera lugar </t>
  </si>
  <si>
    <t>demanda, queja y/o denuncia</t>
  </si>
  <si>
    <t xml:space="preserve">Posibilidad de afectación economica y reputacional  por el  indebido procedimiento en el archivo de las carpetas de registro y control y de representaciòn judicial y extrajudicial,debido a la insuficiencia de personal </t>
  </si>
  <si>
    <r>
      <t xml:space="preserve">Posibilidad de afectación economica y reputacional  debido a la </t>
    </r>
    <r>
      <rPr>
        <b/>
        <sz val="10"/>
        <color theme="1"/>
        <rFont val="Arial"/>
        <family val="2"/>
      </rPr>
      <t>perdida de la información dentro de los expedientes</t>
    </r>
    <r>
      <rPr>
        <sz val="10"/>
        <color theme="1"/>
        <rFont val="Arial"/>
        <family val="2"/>
      </rPr>
      <t>, debido al insuficiente espacio para la custodia de las carpetas</t>
    </r>
  </si>
  <si>
    <t xml:space="preserve">El Jefe de la Oficina Jurídica solicitará a la Gerencia la asignación de personal con conocimiento de archivo para reaizar la construcción de las carpetas correspondientes a los procesos que adelanta. Una vez se obtenga el recurso solicitado se inicianará con la respectiva verificación de las carpetas </t>
  </si>
  <si>
    <t xml:space="preserve">Realizando comunicación al señor Gerente a través de la cual se solicita el apoyo en temas de archivo </t>
  </si>
  <si>
    <t xml:space="preserve">Requerimientos escritos o atraves de correo electronico de actualizacion </t>
  </si>
  <si>
    <t xml:space="preserve">Los abogados de la Oficina Jurídica deben revisar la normatividad vigente y el contenido de los actos administrativos antes de ser enviados para revisión y aporbación por parte de el Jefe respectivo </t>
  </si>
  <si>
    <t xml:space="preserve">Los abogados de la Oficina Jurídica </t>
  </si>
  <si>
    <t xml:space="preserve">Revisión de los proyectos de actos administrativos antes de ser enviados </t>
  </si>
  <si>
    <t>Posibilidad afectación económica y reputacional al   bridar deficientes asesorías jurídicas a los entes y organismos deportivos, debido al desconocimiento y/o desactualización de la legislación deportiva y normas complementarias</t>
  </si>
  <si>
    <t>Posibilidad de afectación económica y reputacional al no atender oportunamente las distintas actuaciones que deben surtirse en los procesos judiciales y extrajudiciales</t>
  </si>
  <si>
    <t xml:space="preserve">Realizar capacitaciones trimestrales respecto a los temas propios de la Oficina jurídica </t>
  </si>
  <si>
    <t xml:space="preserve">Verificar el estado de los procesos judiciales de manera semanal a través de la plataforma de la rama judicial </t>
  </si>
  <si>
    <t>Los abogados de la Oficina Jurídica Verificaran  los soportes y la Jefe de la Oficina valida con la Subgerencia Administrativa y Finaciera respecto a la realización del pago</t>
  </si>
  <si>
    <t xml:space="preserve">abogados y jefe de Oficina 
Asesora Jurídica  </t>
  </si>
  <si>
    <t>EN CURSO</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</si>
  <si>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</si>
  <si>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
Realizar seguimiento a la ejecución del contrato, para ello deberá realizar una correcta designación de los supervisores según el perfil profesional, los conocimientos en relación con el proceso, y la carga laboral. </t>
  </si>
  <si>
    <t>INDEPORTES ANTIOQUIA</t>
  </si>
  <si>
    <t xml:space="preserve">Presentar las respectivas acciones, denuncias y quejas ante los organos de control para su respectivo conocimiento y tramite </t>
  </si>
  <si>
    <t>demanda, denuncias y/o quejas</t>
  </si>
  <si>
    <t xml:space="preserve">Presentar las respectivas acciones, denuncias y/o quejas ante las autoridades competentes para su respectivo conocimiento y tramite </t>
  </si>
  <si>
    <t>demanda, denuncia y/o queja</t>
  </si>
  <si>
    <t>Presentar las respectivas acciones, denuncias y/o quejas ante las autoridades competentes para su</t>
  </si>
  <si>
    <t>Posibilidad de afectación economica y reputacional por la indebida ejecución del convenio y/o contrato celebrado por INDEPORTES ANTIOQUIA</t>
  </si>
  <si>
    <t>Las partes contractuales, el supervisor designado y el Ordenador del Gasto deben realizar la ejecución del contrato de acuerdo a lo convenido y estipulado en la ley, manual, procedimientos y demás normas</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</si>
  <si>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</si>
  <si>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Verificar que el archivo de las historias laborales en la oficina de talento humano esté adecuadamente conservado y controlado por una persona responsable y conforme a la normatividad aplicable y lineamientos institucionales.</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</si>
  <si>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</si>
  <si>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</si>
  <si>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A la fecha de seguimiento no se han realizado modificaciones al Manual Específico de Funciones y Competencias Laborales de la Entidad.</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</si>
  <si>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</si>
  <si>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</si>
  <si>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</si>
  <si>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</si>
  <si>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</si>
  <si>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</si>
  <si>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 xml:space="preserve">El riesgo no se materializa para este periodo, </t>
  </si>
  <si>
    <t>Sigue el requerimiento de mas personal</t>
  </si>
  <si>
    <t xml:space="preserve">depende del presuesto se espera que para la vigencia de 2024 se incluya este tema </t>
  </si>
  <si>
    <t>Posibilidad de incumplimiento de las políticas de cofinanciación aprobando recursos de cofinanciacion a municipios que no cumplan con los requisitos.</t>
  </si>
  <si>
    <t>Favorecimiento en  cofinanciación sin cumplir requisitos</t>
  </si>
  <si>
    <t>Proyectos inconclusos que pueden generar mayores inversiones con posibles detrimentos patrimoniales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</si>
  <si>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</si>
  <si>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</si>
  <si>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</si>
  <si>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 xml:space="preserve">Hacer cumplir la politica de cofinanciacion, para garantizar la equidad y transparencia.
Seguir los lineamientos de la politica
</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</si>
  <si>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</si>
  <si>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 xml:space="preserve">Documentos de evaluacion
</t>
  </si>
  <si>
    <t>Evaluaciones</t>
  </si>
  <si>
    <t>Se materializó para este periodo</t>
  </si>
  <si>
    <t>Subgerente de Escenarios Deportivos y Equipamiento</t>
  </si>
  <si>
    <t>Se solicita mediante oficio con radicado de mercurio y el municipio debe presentar informe de rendición de cuentas o avance de obras.</t>
  </si>
  <si>
    <t>Para este periodo se dio con el proyecto de NECOCLI</t>
  </si>
  <si>
    <t>Resciliar los convenios</t>
  </si>
  <si>
    <t>Deberia estar resciliado a 31 de diciembre de 2023</t>
  </si>
  <si>
    <t>31 de diciembre de 2023</t>
  </si>
  <si>
    <t xml:space="preserve">Gerencia
Subgerencia de Escenarios Deportivos </t>
  </si>
  <si>
    <t>Los convenios fueron suscritos con la forma de pago condicionada al PAC.  Luego de llegar e incorporarse a la Entidad, se cambiara la forma de pago de cada uno de los convenios suscritos en el periodo, generando reprocesos.</t>
  </si>
  <si>
    <t>HACIENDA DEPARTAMENTAL</t>
  </si>
  <si>
    <t>En el periodo a evaluar se generaron 56 convenios interadministrativos para que sean supervisados con solo 4 funcionarios de planta y 11 contratista de apoyo</t>
  </si>
  <si>
    <t>Sugbgerente de Escenarios Deportivos y Equipamiento.
Gerente
Comite de contratacion</t>
  </si>
  <si>
    <t>Se debe revisar la capacidad operativa para evitar errores en el proceso de supervision por falta de acompañamiento tecnico en las obras.</t>
  </si>
  <si>
    <t>1, Convenuo Interadministrativo N°606 de 2023 con el Municipio de Necocli, pese a las observaciones realizadas por los entes de control.</t>
  </si>
  <si>
    <t>Se suscribieron convenios hasta la entrada en vigor de la Ley de Garantias. 29/06/2023</t>
  </si>
  <si>
    <t>Se vienen desarrollando licitaciones publicas</t>
  </si>
  <si>
    <t>31/05/2023. No se materializo el riesgo. Ver actas de grupo primario de la Oficina de Control Interno donde reposa el analisis de los riesgos.</t>
  </si>
  <si>
    <t>12/07/2023. No se materializo el riesgo.</t>
  </si>
  <si>
    <t xml:space="preserve">Posibilidad de afectación reputacional y/o economica por incumplimiento de plan  de trabajo a consecuencia de  falta de respaldo de la alta dirección ( diferencias por intereses estratégicos), debido a la falta de Seguimiento al programa anual de auditoria </t>
  </si>
  <si>
    <t xml:space="preserve">Ausencia de respaldo de la alta dirección  a causa de   Diferencias por intereses estratégicos. </t>
  </si>
  <si>
    <t>Falta de Seguimiento al cumplimiento del Plan Anual de Auditorías.</t>
  </si>
  <si>
    <t>Posibilidad  de afectación reputacional por  baja cooperación del auditado, a causa de  resistencia a la auditoría, debido a la falta de conocimiento de las funciones y/o competencias de la Oficina Control Interno.</t>
  </si>
  <si>
    <t>Posibilidad de afectación reputacional y/o economica por la  ineficacia de las acciones de mejora propuestas a los resultados de auditoría, debido al  débil conocimiento de las áreas del Instituto para el seguimiento a las acciones de mejora.</t>
  </si>
  <si>
    <t xml:space="preserve">Débil conocimiento para el Seguimiento a las acciones de mejora por parte de los líderes de proceso y equipos de trabajo.
</t>
  </si>
  <si>
    <t>Debil seguimiento y control al cumplimiento de los planes de mejora por parte de los líderes de procesos y equipos de trabajo."</t>
  </si>
  <si>
    <t xml:space="preserve">
Falta de apropiación e implementación de la metodología establecida para el seguimiento a los planes de mejora por parte de las áreas del Instituto. </t>
  </si>
  <si>
    <t xml:space="preserve">Débil conocimiento para el Seguimiento a las acciones de mejora por parte de los líderes de proceso y equipos de trabajo.
</t>
  </si>
  <si>
    <t>El jefe de la Oficina de Control Interno realiza semestralmente seguimiento consolidado al estado de los planes de mejoramiento Institucionales, presentando los resultados a través de informe de seguimiento. En caso de evidenciar ineficacia de las acciones de mejora implementadas, se registrarán las respectivas alertas en el informe de seguimiento, con el fin de que los líderes de los procesos y la Alta dirección definan e implementen las acciones del caso. Evidencia: Informe de seguimiento, comunicación de notificación del informe.</t>
  </si>
  <si>
    <t>semestralmente</t>
  </si>
  <si>
    <t>Revisión del estado de las acciones de mejora vigentes en el Instituto.</t>
  </si>
  <si>
    <t>Informe de seguimiento</t>
  </si>
  <si>
    <t xml:space="preserve">Se realiza revisión con corte al 31 de mayo Y 12/07/2023  no  evidenciandose materialización de los riesgos. Ver actas de grupo primario. </t>
  </si>
  <si>
    <t xml:space="preserve">Se realiza revisión con corte al 31 de mayo  Y 12/07/2023  no  evidenciandose materialización de los riesgos. Ver actas de grupo primario. </t>
  </si>
  <si>
    <t xml:space="preserve">Se realiza revisión con corte al 31 de mayo Y 12/07/2023 , no  evidenciandose materialización de los riesgos. Ver actas de grupo primario. </t>
  </si>
  <si>
    <t xml:space="preserve">El Profesional Especializado con personal de apoyo, adelanta procesos de supervisión rigurosos que permitan detectar posibles incumplimiento para realizar accones de mejora. Y finalmente, generar y aplicar estrategias para incentivar la paticipación y permanencia en los procesos académicos ofertados por el Sistema Departamental de Capacitación, así como la formulación de un plan de acción que parta de la necesidades de capacitacion previamente identificado con los diferentes actores del sector en Antioquia
</t>
  </si>
  <si>
    <t>NO SE MATERIALIZÓ, no es necesario adelantar acciones.</t>
  </si>
  <si>
    <t xml:space="preserve">A pesar que el personal no es suficienre las actividades se cumplen y la informacion es oportuna </t>
  </si>
  <si>
    <t xml:space="preserve">no se ha evidenciado incumplimiento a la politicas y requerimiento departamentales </t>
  </si>
  <si>
    <t xml:space="preserve">
Hasta la fecha no se han incumpido con la calidad y oportunidad  de  los reportes  a los entes superiores</t>
  </si>
  <si>
    <t>no se ha presentado incumplimiento en las acciones contempladas en  en el Plan Anticorrupción y Atención al Ciudadano-PAAC</t>
  </si>
  <si>
    <t xml:space="preserve">
A la fecha no se han tenido hallazgos adminsitrativos no disciplinarios </t>
  </si>
  <si>
    <t>El riesgo aplica para la vigencia en la cual se elabora un nuevo Plan de Desarrollo y se formulan los indicadores asociados a este Plan de Desarrollo.</t>
  </si>
  <si>
    <t>Cerrado</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</si>
  <si>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</si>
  <si>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</si>
  <si>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</si>
  <si>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Para el seguimiento de Agosto, se acoge la observación de control interno de documentar el plan de contingencia, producto del seguimiento con corte al 30 de abril. </t>
  </si>
  <si>
    <t xml:space="preserve">Para el período con corte a 30 de agosto de 2023, no reportaron el seguimientoa riesgos, toda vez que se encontraban analizando la continuidad del proceso. En el Mes de octubre, se decide excluir el proceso del Sistema de Gestión de la Calidad. </t>
  </si>
  <si>
    <t>Luego de analizar la gestión de este último cuatrimestre del año, a propósito de este riesgo de gestión, se validó la efectividad de los controles definidos hasta la fecha, motivo por el cual el riesgo no se materializó.  </t>
  </si>
  <si>
    <t>Posibilidad de afectación reputacional por incumplimiento de los temas programados para las asesorías municipales, debido a variación de la planeación del cronograma preestablecido de asesorias.</t>
  </si>
  <si>
    <t xml:space="preserve">Falta de socialización del líder del proceso o área. 
</t>
  </si>
  <si>
    <t>no</t>
  </si>
  <si>
    <t>02/11/2023 El riesgo no se materializó a la fecha, el control ha sido efectivo 
15/11/2023 No se presenta materialización del riesgos (ver acta del 09 y 15 /11/2023 ).
05/12/2023. El riesgo no se ha materializado y los controles han sido efectivos, ver acta de grupo primario del 23/11/2023.</t>
  </si>
  <si>
    <t>02/11/2023 El riesgo no se materializó a la fecha, el control ha sido efectivo.
15/11/2023 No se presenta materialización del riesgos (ver acta del 09 y 15 /11/2023 ).
05/12/2023. El riesgo no se ha materializado y los controles han sido efectivos, ver acta de grupo primario del 23/11/2023.</t>
  </si>
  <si>
    <t>02/11/2023 El riesgo no se materializó a la fecha, el control ha sido efectivo .
15/11/2023 No se presenta materialización del riesgos (ver acta del 09 y 15 /11/2023 ).
05/12/2023. El riesgo no se ha materializado y los controles han sido efectivos, ver acta de grupo primario del 23/11/2023.</t>
  </si>
  <si>
    <t xml:space="preserve">02/11/2023 El riesgo no se materializó a la fecha, el control ha sido efectivo .
15/11/2023 No se presenta materialización del riesgos (ver acta del 09 y 15 /11/2023 ).
05/12/2023. El riesgo no se ha materializado y los controles han sido efectivos, ver acta de grupo primario del 23/11/2023.
</t>
  </si>
  <si>
    <t xml:space="preserve">En el periodo evaluado con corte a diciembre no se ha materializado el riesgo, teniendo en cuenta que el riesgo se materializó en el primer trimestre se continúa con las acciones planteadas para prevenir una nueva la materialización y mitigar el riesgo. </t>
  </si>
  <si>
    <t>Con corte al 31 de octubre: se evaluaron la probabilidad y el impacto de este riesgo y se conserva la misma escala.
Con corte a diciembre de 2023: Se hace depuración constantte para el sanemaiento del inventario de bienes muebles del instituto.</t>
  </si>
  <si>
    <t xml:space="preserve">Con corte a diciembre se evidencia que el riesgo no ha materializado, los controles son efectivos. </t>
  </si>
  <si>
    <t xml:space="preserve"> N/A</t>
  </si>
  <si>
    <t>Con corte al 31 de octubre: se evaluaron la probabilidad y el impacto de este riesgo y se conserva la misma escala. 
Se revisa el risgo fiscal a la luz del documento Catálogo Indicativo puntos de riesgo emitido por la Función Pública y se evidencia que este riesgo está incluido en dicho catálogo. 
Con corte a diciembre de 2023: Se revisa con el personal del almacén las fechas de vencimiento de los insumo para una distribución adecuada.</t>
  </si>
  <si>
    <t xml:space="preserve">No aplica </t>
  </si>
  <si>
    <t>Con corte al 31 d eoctubre: se evaluaron la probabilidad y el impacto de este riesgo y se conserva la misma escala. 
Se revisa el risgo fiscal a la luz del documento Catálogo Indicativo puntos de riesgo emitido por la Función Pública y se evidencia que este riesgo está incluido en dicho catálogo. 
Con corte a diciembre de 2023: Se generan estrategias para el cierre de año teniendo en cuenta la posible salida del personal de Libre Nombramiento y Remoción -LNR y del personal contratista.</t>
  </si>
  <si>
    <t xml:space="preserve">Con corte al 31 d eoctubre: se evaluaron la probabilidad y el impacto de este riesgo y se conserva la misma escala. </t>
  </si>
  <si>
    <t>1. Durante el tercer cuatrimestre de 2023 se ha hecho uso de los materiales adquiridos con antelación en la vigencia 2022 estos, cajas y carpetas, son libres de ácido y cumplen con especifícaciones de conservación determinadas por la norma.
2. Con miras a una nueva adquisición de materiales con características de conservación, se enviaron las especificaciones técnicas al área administrativa encargada de elaborar los estudios previos para el desarrollo del proceso de selección del proveedor de papelería. Sin embargo, el proceso no fue realizado y no se adquirieron nuevos manteriales para consumo.
2. Durante el tercer cuatrimestre de 2023 se continuaron las mediciones medioambientales del depósito del CADA. Al no tener condiciones controladas de humedad y temperatura, las fluctuaciones registradas en promedio durante el año son de 5.34°C en materia de temperatura y 1.2% en materia de humedad relativa, en promedio en las mediciones anuales. En todos los casos la documentación del depósito del CADA se encuentra expuesta a condiciones por encima de las sugeridas en el Acuerdo AGN 049  de 2000.
3. Para la vigencia 2023 no se asignaron recursos para adecuaciones físicas en el CADA.
Pese a las condiciones, la documentación no se encuentran en riesgo inminente de deterioro en un mediano plazo.</t>
  </si>
  <si>
    <t xml:space="preserve">
1. Monitorear la inclusión de las especificaciones de materiales para el CADA en el proceso de selección de Papelería a realizarse en la vigencia 2024
2. Continuar con el seguimiento a las condiciones medioambientales del CADA.</t>
  </si>
  <si>
    <t>1. En la etapa de elaboración de Estudios Previos al proceso
2. Medición ambiental con descarga de regisgtros quincenales</t>
  </si>
  <si>
    <t>Durante el tercer cuatrimestre de 2023 el indicador de Oportunidad en la respuesta a PQRSDF mantiene una tendencia que no llega al 100% o al menos al 95% (límite inferior de tolerancia). En lo corrido del cuatrimestre se han registrado los siguientes porcentajes: septiembre 87%, octubre 80% y noviembre 78%. El cuello de botella continua siendo el paso 2 de las rutas de gestión de PQRSDF.
Durante el segundo semestre del año la Subgerencia Administrativa y Financiera trabajó en la formulación del proceso de Servicio al Ciudadano. Sin embargo, a la fecha de este seguimiento (15/12/2023) no se encuentra de alta el SIG.</t>
  </si>
  <si>
    <t xml:space="preserve">Continuar con la generación de alertas en los informes mensuales de seguimiento a las PQRSDF, dentro del alcance de monitoreo que tiene el proceso de Gestión Documental. </t>
  </si>
  <si>
    <t>Jefes de las dependencias y personal asistencial a cargo del archivo.
Subgerente Administrativo y Finaciero
Profesional Universitario CADA</t>
  </si>
  <si>
    <t>Durante lo corrido del cuatrimestre se generó una circular 2023000071 del 18 de octubre de 2023 relativa a la Entrega de Archivos con motivo del Cambio de Administración. Allí se hizo énfasis en la necesidad de la implementación del formato F-GD-08 en todos los archivos de gestión. Todo con motivo de la Circular Externa 003 expedida por el Archivo General de la Nación.
En noviembre de 2023, mediante la suscripción de los contratos 825 y 826, se dio inicio al inventario en estado natural de los expedientes de contratos, donde se tiene programado lograr abordar el inventario de las vivencias 2013 a 2016. Sin embargo, no será posible abarcar el 100% del fondo acumulado de contratos.
En tercer lugar, en lo corrido del año, se han formalizado 9 transferencias primarias bajo los radicados 202301000017, 10230100065, 202301000066, 202301001116, 202301002999, 202301004456, 202301007210, 202301011832, 202301013536, 202301015916 y 202301018516. Esto suman en lo corrido del 2023 65.75 ml (263 cajas con 2.322 carpetas y 248.351 folios) que cuentan con criterios de organización archivística e inventario.
En todo caso serán los Subgerentes y Jefes de Oficina quienes deden responsabilizarse en primera instancia de la elaboración de los instrumentos de control aplicables al archivo de gestión de cada dependedencia, en concordancia con la Ley General de Archivos y sus Acuerdos reglamentarios.
Pese a que el Archivo Central avanzó en la identificación y validación de contenidos de los inventarios documentales, no se alcanzó el inventario del 100% de los fondos acumulados almacenados en el Archivo Central a cargo del CADA.</t>
  </si>
  <si>
    <t>Con corte al 15 de diciembre, el CADA ha radicado 12175 documentos recibidos. De estos 4413 corresponden al cuatrimestre con corte al 15 de diciembre de 2023. 
En las rutas, según el reporte del Sistema de Gestión Documental Mercurio, se reportan 370 devoluciones, la mayoría de ellas a causa del contenido de los informes y cuentas de cobro que se gestionan a través de la ruta de pagos, tema que es ageno al CADA y que depende de la revisión de los supervisores de contratos y contratistas. En 15 casos, 4%, se requería recategorizar el radicado (PQRSDF), y esto se realizó de manera inmediata.
Se considera que no se materializó el riesgo, toda vez que la corrección se realizó de manera inmediata, así mismo el direccionamiento de comunicaciones, pagos y PQRSDF es una responsabilidad compartida con las dependencias.</t>
  </si>
  <si>
    <t xml:space="preserve">Posibilidad de efecto dañoso sobre los recursos públicos, por Inadecuada deducción de impuestos, tasas o contribuciones al contratista a raíz del desconocimiento de las normas (esto es beneficios tributarios) ( riesgo fiscal) </t>
  </si>
  <si>
    <t xml:space="preserve"> Inadecuada deducción de impuestos, tasas o contribuciones al contratista </t>
  </si>
  <si>
    <t>Desconocimiento de las normas (esto es beneficios tributarios)</t>
  </si>
  <si>
    <t>El subgerente administrativo y financiero, solicita en el marco del Plan Institucional de Caacitación, actualización de la normatividad tributaria para el equipo financiero.</t>
  </si>
  <si>
    <t>Subgerente Admniistrativo y Financiero</t>
  </si>
  <si>
    <t>Una vez al año</t>
  </si>
  <si>
    <t xml:space="preserve">El Subgerente administrativo y Financiero, soliciita a la Oficina de Talento Humano,  que en el PIC se incluya la necesidad de actualización en normatividad tributaria, y se verifica mediante los mecanismos que dicha oficina tiene para solicitar las capacitaciones. </t>
  </si>
  <si>
    <t>Solicitud de la inclusión de la capacitación en el  PIC</t>
  </si>
  <si>
    <r>
      <t>El profesional universitario logístico de la Subgerencia Administrativa y Financiera y el Profesional universitario de planeación,</t>
    </r>
    <r>
      <rPr>
        <b/>
        <sz val="10"/>
        <color theme="1"/>
        <rFont val="Arial"/>
        <family val="2"/>
      </rPr>
      <t xml:space="preserve"> verifican</t>
    </r>
    <r>
      <rPr>
        <sz val="10"/>
        <color theme="1"/>
        <rFont val="Arial"/>
        <family val="2"/>
      </rPr>
      <t xml:space="preserve">  que en el sitio del sistema de gestión de calidad del proceso de planeación organizacional, esté disponible, actualizado y en línea  el PAA, el cual debe estar articulado con el presupuesto vigente de la Entidad,  para la consulta permanente de toda la entidad (ordenadores del gasto, personal que apoya la gestión de recursos). Proporcionando  información real para la toma de  decisiones respecto al uso de los recursos y los tiempos establecidos para la ejecución de los mismos. 
Cada mes el profesional universitario con el rol logisticos, solicitrá a los subgerentes y jefes,  la información realcionada en la parte inferior y  </t>
    </r>
    <r>
      <rPr>
        <b/>
        <sz val="10"/>
        <color theme="1"/>
        <rFont val="Arial"/>
        <family val="2"/>
      </rPr>
      <t>verificará</t>
    </r>
    <r>
      <rPr>
        <sz val="10"/>
        <color theme="1"/>
        <rFont val="Arial"/>
        <family val="2"/>
      </rPr>
      <t xml:space="preserve"> las respuestas de los subgerentes, para conciliar la información presupuestal. 
Recursos destinados en el PAA (por proyecto y actividad)
Recursos Contratados
Recursos no contratdos
Recursos disponibles según la distribución del PAA
Liberaciones pendientes. 
</t>
    </r>
  </si>
  <si>
    <t>La Subgerente Administrativa y Financiera y el Jefe de la Oficina de Planeación verifican que el anteproyecto se encuentre acorde a las necesidades de la vigencia y conforme a lo establecido en el Plan de Desarrollo, este control se realiza anualmente en la construcción del anteproyecto y en cada incorporación de recursos.</t>
  </si>
  <si>
    <r>
      <t xml:space="preserve">El profesional universitario logístico de la Subgerencia Administrativa y Financiera y el Profesional universitario de planeación, </t>
    </r>
    <r>
      <rPr>
        <b/>
        <sz val="10"/>
        <color theme="1"/>
        <rFont val="Arial"/>
        <family val="2"/>
      </rPr>
      <t>verifican</t>
    </r>
    <r>
      <rPr>
        <sz val="10"/>
        <color theme="1"/>
        <rFont val="Arial"/>
        <family val="2"/>
      </rPr>
      <t xml:space="preserve">  que en el sitio del sistema de gestión de calidad del proceso de planeación organizacional, esté disponible, actualizado y en línea  el PAA, para la consulta permanente de toda la entidad (ordenadores del gasto, personal que apoya la gestión de recursos. Proporcionando  información real para la toma de  decisiones respecto al uso de los recursos y los tiempos establecidos para la ejecución de los mismos.  
La Subgerente Administrativa y Financiera y el Jefe de la Oficina de Planeación </t>
    </r>
    <r>
      <rPr>
        <b/>
        <sz val="10"/>
        <color theme="1"/>
        <rFont val="Arial"/>
        <family val="2"/>
      </rPr>
      <t xml:space="preserve">verifican </t>
    </r>
    <r>
      <rPr>
        <sz val="10"/>
        <color theme="1"/>
        <rFont val="Arial"/>
        <family val="2"/>
      </rPr>
      <t>que el anteproyecto se encuentre acorde a las necesidades de la vigencia y conforme a lo establecido en el Plan de Desarrollo, este control se realiza anualmente en la construcción del anteproyecto y en cada incorporación de recursos</t>
    </r>
    <r>
      <rPr>
        <b/>
        <sz val="10"/>
        <color theme="1"/>
        <rFont val="Arial"/>
        <family val="2"/>
      </rPr>
      <t>.</t>
    </r>
  </si>
  <si>
    <t xml:space="preserve">Publicación en el sito del sistema de gestión de calidad del proceso de planeación organizacional 
</t>
  </si>
  <si>
    <r>
      <t xml:space="preserve">
La Subgerente Administrativa y Financiera y el Jefe de la Oficina de Planeación </t>
    </r>
    <r>
      <rPr>
        <b/>
        <sz val="10"/>
        <color theme="1"/>
        <rFont val="Arial"/>
        <family val="2"/>
      </rPr>
      <t xml:space="preserve">verifican </t>
    </r>
    <r>
      <rPr>
        <sz val="10"/>
        <color theme="1"/>
        <rFont val="Arial"/>
        <family val="2"/>
      </rPr>
      <t>que el anteproyecto se encuentre acorde a las necesidades de la vigencia y conforme a lo establecido en el Plan de Desarrollo, este control se realiza anualmente en la construcción del anteproyecto y en cada incorporación de recursos</t>
    </r>
    <r>
      <rPr>
        <b/>
        <sz val="10"/>
        <color theme="1"/>
        <rFont val="Arial"/>
        <family val="2"/>
      </rPr>
      <t>.</t>
    </r>
  </si>
  <si>
    <t xml:space="preserve">
Anteproyecto formulado y aprobado por la Alta Gerencia.
Acta de junta directiva.</t>
  </si>
  <si>
    <r>
      <rPr>
        <b/>
        <sz val="11"/>
        <color rgb="FF000000"/>
        <rFont val="Calibri"/>
        <family val="2"/>
      </rPr>
      <t>Seguimiento corte 31 de octubre de 2023</t>
    </r>
    <r>
      <rPr>
        <sz val="11"/>
        <color rgb="FF000000"/>
        <rFont val="Calibri"/>
        <family val="2"/>
      </rPr>
      <t xml:space="preserve">: Se actualizó el control
</t>
    </r>
    <r>
      <rPr>
        <b/>
        <sz val="11"/>
        <color rgb="FF000000"/>
        <rFont val="Calibri"/>
        <family val="2"/>
        <scheme val="minor"/>
      </rPr>
      <t>Seguimiento corte 31 de diciembre de 2023:</t>
    </r>
    <r>
      <rPr>
        <sz val="11"/>
        <color rgb="FF000000"/>
        <rFont val="Calibri"/>
        <family val="2"/>
        <scheme val="minor"/>
      </rPr>
      <t xml:space="preserve"> continúa la misma escala de probabilidad e impacto</t>
    </r>
  </si>
  <si>
    <t>Se elaboró el anteproyecto de presupuesto conforme a los techos asignados por el Departamento de Antioquia, para iniciar ejecución a partir del 1 de enero de 2024.</t>
  </si>
  <si>
    <r>
      <rPr>
        <b/>
        <sz val="11"/>
        <color rgb="FF000000"/>
        <rFont val="Calibri"/>
        <family val="2"/>
      </rPr>
      <t>Seguimiento corte 31 de octubre de 2023:</t>
    </r>
    <r>
      <rPr>
        <sz val="11"/>
        <color rgb="FF000000"/>
        <rFont val="Calibri"/>
        <family val="2"/>
      </rPr>
      <t xml:space="preserve"> Se actualizó el riesgo de  bajo a medio
</t>
    </r>
    <r>
      <rPr>
        <b/>
        <sz val="11"/>
        <color rgb="FF000000"/>
        <rFont val="Calibri"/>
        <family val="2"/>
      </rPr>
      <t>Seguimiento corte 31 de diciembre de 2023</t>
    </r>
    <r>
      <rPr>
        <sz val="11"/>
        <color rgb="FF000000"/>
        <rFont val="Calibri"/>
        <family val="2"/>
      </rPr>
      <t>: continúa la misma escala de probabilidad e impacto</t>
    </r>
  </si>
  <si>
    <r>
      <rPr>
        <b/>
        <sz val="11"/>
        <color rgb="FF000000"/>
        <rFont val="Calibri"/>
        <family val="2"/>
      </rPr>
      <t>Seguimiento corte 31 de octubre de 2023</t>
    </r>
    <r>
      <rPr>
        <sz val="11"/>
        <color rgb="FF000000"/>
        <rFont val="Calibri"/>
        <family val="2"/>
      </rPr>
      <t xml:space="preserve">: Se actualizó el riesgo de  bajo a medio
</t>
    </r>
    <r>
      <rPr>
        <b/>
        <sz val="11"/>
        <color rgb="FF000000"/>
        <rFont val="Calibri"/>
        <family val="2"/>
      </rPr>
      <t>Seguimiento corte 31 de diciembre de 2023:</t>
    </r>
    <r>
      <rPr>
        <sz val="11"/>
        <color rgb="FF000000"/>
        <rFont val="Calibri"/>
        <family val="2"/>
      </rPr>
      <t xml:space="preserve"> continúa la misma escala de probabilidad e impacto</t>
    </r>
  </si>
  <si>
    <r>
      <rPr>
        <b/>
        <sz val="11"/>
        <color rgb="FF000000"/>
        <rFont val="Calibri"/>
        <family val="2"/>
      </rPr>
      <t>Seguimiento corte 31 de octubre de 2023</t>
    </r>
    <r>
      <rPr>
        <sz val="11"/>
        <color rgb="FF000000"/>
        <rFont val="Calibri"/>
        <family val="2"/>
      </rPr>
      <t xml:space="preserve">: Se actualizó el control. 
</t>
    </r>
    <r>
      <rPr>
        <b/>
        <sz val="11"/>
        <color rgb="FF000000"/>
        <rFont val="Calibri"/>
        <family val="2"/>
        <scheme val="minor"/>
      </rPr>
      <t>Seguimiento corte 31 de diciembre de 2023:</t>
    </r>
    <r>
      <rPr>
        <sz val="11"/>
        <color rgb="FF000000"/>
        <rFont val="Calibri"/>
        <family val="2"/>
        <scheme val="minor"/>
      </rPr>
      <t xml:space="preserve"> continúa la misma escala de probabilidad e impacto</t>
    </r>
  </si>
  <si>
    <r>
      <rPr>
        <b/>
        <sz val="11"/>
        <color rgb="FF000000"/>
        <rFont val="Calibri"/>
        <family val="2"/>
      </rPr>
      <t>Seguimiento corte 31 de octubre de 2023</t>
    </r>
    <r>
      <rPr>
        <sz val="11"/>
        <color rgb="FF000000"/>
        <rFont val="Calibri"/>
        <family val="2"/>
      </rPr>
      <t xml:space="preserve">: En el seguimiento se evidencia que el riesgo no se ha materializado.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continúa la misma escala de probabilidad e impacto, se deja link de evidencia https://indeportesantioquia.gov.co/acceso-informacion-publica/#1676477533978-0735ad2e-a2b2
</t>
    </r>
  </si>
  <si>
    <t>Porque con corte al 31 de diciembre de 2023, no se han legalizado en su totalidad,   los recursos asignados a las partes interesadas, esto es, recursos de cofinanciación de contrucción, mejoramiento y mantenimiento de escenarios deportivos, de las vigencias 2017, 2018, 2019, 2020, 2021.
Se aclara que si bien dichos recursos no se han legalizado, los Estados Financieros, se presentan de manera oportuna a los diferentes usuarios (entes de control, usuarios internos, ciudadanía en general).</t>
  </si>
  <si>
    <t>30 de diciembre</t>
  </si>
  <si>
    <t xml:space="preserve">EN CURSO </t>
  </si>
  <si>
    <r>
      <rPr>
        <b/>
        <sz val="11"/>
        <color rgb="FF000000"/>
        <rFont val="Calibri"/>
        <family val="2"/>
      </rPr>
      <t>Seguimiento corte 31 de octubre de 2023</t>
    </r>
    <r>
      <rPr>
        <sz val="11"/>
        <color rgb="FF000000"/>
        <rFont val="Calibri"/>
        <family val="2"/>
      </rPr>
      <t xml:space="preserve">: En el seguimiento se evidencia que el riesgo se materializó y se emprenden las acciones para su control.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se materializó y se emprenden las acciones para su control.  
Se analizan las probabilidad y el impacto y se concluye que quedan en la misma escala; se genera circular de cierre donde se informan fechas para presentar información y se insta al cumplimiento del reporte para facilitar la depuración.
https://indeportesantioquia.gov.co/acceso-informacion-publica/#1676477537364-3aa0cfb1-b9bb</t>
    </r>
  </si>
  <si>
    <t xml:space="preserve">Porque con corte al 31 de diciembre de 2023, no se han legalizado en su totalidad,   los recursos asignados a las partes interesadas, esto es, recursos de cofinanciación de contrucción, mejoramiento y mantenimiento de escenarios deportivos, de las vigencias 2017, 2018, 2019, 2020, 2021. Además se siguen reflejando saldos en la cuenta de inventarios de construcciones, cuando no corresponden a activos de la Entidad. 
Se aclara que si bien dichos recursos no se han legalizado, los Estados Financieros, se presentan de manera oportuna a los diferentes usuarios (entes de control, usuarios internos, ciudadanía en general). A su vez los controles se aplican en su totalidad, sin embargo no han sido efectivos. </t>
  </si>
  <si>
    <t xml:space="preserve">Si bien la subgerencia administrativa y financiera tiene los controles debidamente establecidos en cuanto al seguimiento, conciliación, depuración, análisis; el reconocimiento del avance de los recursos entregados, depende del avance de los proyectos, y transversalizado con el proceso de contratación. 
Se solicitará a la Oficina Asesora de Planeación, que socialice esta situación en el marco del Comite Institucional de Gestión y Desempeño y a la Oficina de Control Interno en el marco del Comité Institucional de Control Interno, como un tema crítico para la entidad. </t>
  </si>
  <si>
    <t xml:space="preserve">30 de noviembre  de 2023 </t>
  </si>
  <si>
    <t>30 de diciembre de 2023</t>
  </si>
  <si>
    <r>
      <rPr>
        <b/>
        <sz val="11"/>
        <color rgb="FF000000"/>
        <rFont val="Calibri"/>
        <family val="2"/>
      </rPr>
      <t>Seguimiento corte 31 de octubre de 2023</t>
    </r>
    <r>
      <rPr>
        <sz val="11"/>
        <color rgb="FF000000"/>
        <rFont val="Calibri"/>
        <family val="2"/>
      </rPr>
      <t xml:space="preserve">: En el seguimiento se evidencia que el riesgo se materializó y se emprenden las acciones para su control.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se materializó y se emprenden las acciones para su control.  
</t>
    </r>
  </si>
  <si>
    <r>
      <rPr>
        <b/>
        <sz val="11"/>
        <color rgb="FF000000"/>
        <rFont val="Calibri"/>
        <family val="2"/>
      </rPr>
      <t>Seguimiento corte 31 de octubre de 2023</t>
    </r>
    <r>
      <rPr>
        <sz val="11"/>
        <color rgb="FF000000"/>
        <rFont val="Calibri"/>
        <family val="2"/>
      </rPr>
      <t xml:space="preserve">: En el seguimiento se evidencia que el riesgo se materializó y se emprenden las acciones para su control.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se materializó y se emprenden las acciones para su control.  
se proyecta solicitud a control interno para tratar tema en comité </t>
    </r>
  </si>
  <si>
    <r>
      <rPr>
        <b/>
        <sz val="11"/>
        <color rgb="FF000000"/>
        <rFont val="Calibri"/>
        <family val="2"/>
      </rPr>
      <t>Seguimiento corte 31 de octubre de 2023</t>
    </r>
    <r>
      <rPr>
        <sz val="11"/>
        <color rgb="FF000000"/>
        <rFont val="Calibri"/>
        <family val="2"/>
      </rPr>
      <t xml:space="preserve">: En el seguimiento se evidencia que el riesgo no se ha materializado.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no se ha materializado. 
</t>
    </r>
  </si>
  <si>
    <r>
      <rPr>
        <b/>
        <sz val="11"/>
        <color rgb="FF000000"/>
        <rFont val="Calibri"/>
        <family val="2"/>
      </rPr>
      <t>Seguimiento corte 31 de octubre de 2023</t>
    </r>
    <r>
      <rPr>
        <sz val="11"/>
        <color rgb="FF000000"/>
        <rFont val="Calibri"/>
        <family val="2"/>
      </rPr>
      <t xml:space="preserve">: En el seguimiento se evidencia que el riesgo no se ha materializado. 
Se analizan las probabilidad y el impacto y se concluye que quedan en la misma escala 
</t>
    </r>
    <r>
      <rPr>
        <b/>
        <sz val="11"/>
        <color rgb="FF000000"/>
        <rFont val="Calibri"/>
        <family val="2"/>
      </rPr>
      <t>Seguimiento corte 31 de diciembre de 2023</t>
    </r>
    <r>
      <rPr>
        <sz val="11"/>
        <color rgb="FF000000"/>
        <rFont val="Calibri"/>
        <family val="2"/>
      </rPr>
      <t>: En el seguimiento se evidencia que el riesgo no se ha materializado. 
se actualizan evidencias</t>
    </r>
  </si>
  <si>
    <r>
      <rPr>
        <b/>
        <sz val="11"/>
        <color rgb="FF000000"/>
        <rFont val="Calibri"/>
        <family val="2"/>
      </rPr>
      <t>Seguimiento corte 31 de octubre de 2023</t>
    </r>
    <r>
      <rPr>
        <sz val="11"/>
        <color rgb="FF000000"/>
        <rFont val="Calibri"/>
        <family val="2"/>
      </rPr>
      <t xml:space="preserve">: En el seguimiento se evidencia que el riesgo no se ha materializado.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no se ha materializado. 
en el momento la entidad no tiene cobros persuasivos , se trasladan a etapa coactiva</t>
    </r>
  </si>
  <si>
    <r>
      <rPr>
        <b/>
        <sz val="11"/>
        <color rgb="FF000000"/>
        <rFont val="Calibri"/>
        <family val="2"/>
      </rPr>
      <t>Seguimiento corte 31 de octubre de 2023</t>
    </r>
    <r>
      <rPr>
        <sz val="11"/>
        <color rgb="FF000000"/>
        <rFont val="Calibri"/>
        <family val="2"/>
      </rPr>
      <t xml:space="preserve">: En el seguimiento se evidencia que el riesgo no se ha materializado. 
Se analizan las probabilidad y el impacto y se concluye que quedan en la misma escala 
</t>
    </r>
    <r>
      <rPr>
        <b/>
        <sz val="11"/>
        <color rgb="FF000000"/>
        <rFont val="Calibri"/>
        <family val="2"/>
      </rPr>
      <t>Seguimiento corte 31 de diciembre de 2023:</t>
    </r>
    <r>
      <rPr>
        <sz val="11"/>
        <color rgb="FF000000"/>
        <rFont val="Calibri"/>
        <family val="2"/>
      </rPr>
      <t xml:space="preserve"> En el seguimiento se evidencia que el riesgo no se ha materializado. 
se actualizan evidencias</t>
    </r>
  </si>
  <si>
    <r>
      <rPr>
        <b/>
        <sz val="11"/>
        <color rgb="FF000000"/>
        <rFont val="Calibri"/>
        <family val="2"/>
      </rPr>
      <t>Seguimiento con corte al 31 de octubre de 2023</t>
    </r>
    <r>
      <rPr>
        <sz val="11"/>
        <color rgb="FF000000"/>
        <rFont val="Calibri"/>
        <family val="2"/>
      </rPr>
      <t xml:space="preserve">: se incluye este riesgo fiscal una vez analizado el  "catálogo indicativo y enunciativo de puntos de riesgo fiscal y circunstancias inmediatas
(anexo 1)"
</t>
    </r>
    <r>
      <rPr>
        <b/>
        <sz val="11"/>
        <color rgb="FF000000"/>
        <rFont val="Calibri"/>
        <family val="2"/>
      </rPr>
      <t>Seguimiento corte 31 de diciembre de 2023:</t>
    </r>
    <r>
      <rPr>
        <sz val="11"/>
        <color rgb="FF000000"/>
        <rFont val="Calibri"/>
        <family val="2"/>
      </rPr>
      <t xml:space="preserve"> En el seguimiento se evidencia que el riesgo no se ha materializado. 
</t>
    </r>
  </si>
  <si>
    <r>
      <rPr>
        <b/>
        <sz val="11"/>
        <color rgb="FF000000"/>
        <rFont val="Calibri"/>
        <family val="2"/>
      </rPr>
      <t>Seguimiento con corte al 31 de octubre de 2023</t>
    </r>
    <r>
      <rPr>
        <sz val="11"/>
        <color rgb="FF000000"/>
        <rFont val="Calibri"/>
        <family val="2"/>
      </rPr>
      <t xml:space="preserve">: se incluye este riesgo fiscal una vez analizado el  "catálogo indicativo y enunciativo de puntos de riesgo fiscal y circunstancias inmediatas
(anexo 1)"
</t>
    </r>
    <r>
      <rPr>
        <b/>
        <sz val="11"/>
        <color rgb="FF000000"/>
        <rFont val="Calibri"/>
        <family val="2"/>
      </rPr>
      <t>Seguimiento corte 31 de diciembre de 2023:</t>
    </r>
    <r>
      <rPr>
        <sz val="11"/>
        <color rgb="FF000000"/>
        <rFont val="Calibri"/>
        <family val="2"/>
      </rPr>
      <t xml:space="preserve"> En el seguimiento se evidencia que el riesgo no se ha materializado, se generan certificados de capacitación
</t>
    </r>
  </si>
  <si>
    <t>No se tiene evidencia de materializacion de este riesgos,  se puede asumir que halla poca apliacion de la gestion del conocimiento</t>
  </si>
  <si>
    <t xml:space="preserve">para evitar la materializacion de esta riesgos de be implementar acciones de sensibilizacion en la gestion del conocimiento a todos los procesos </t>
  </si>
  <si>
    <t>NO SE MATERIALIZO</t>
  </si>
  <si>
    <t xml:space="preserve">Servicio al Ciudadano </t>
  </si>
  <si>
    <t>Atender a la ciudadanía mediante la implementación de políticas de servicio y protocolos de atención, a través de los diferentes canales, satisfaciendo las necesidades y expectativas de los grupos de valor, con calidad, equidad y oportunidad. ​​​​​​​​​​​​​​​​​​​​​</t>
  </si>
  <si>
    <t xml:space="preserve">Lider administrativa y fianaciera </t>
  </si>
  <si>
    <t xml:space="preserve">Líder administrativa y financiera </t>
  </si>
  <si>
    <t xml:space="preserve">Posibilidad de afectación reputacional por incumplimiento de los indicadores  dados por  los lineamientos que definió  la oficina asesora de planeación. </t>
  </si>
  <si>
    <t>Posibilidad de afectación reputacional debido al reporte de información de baja calidad por parte de atencion al ciudadano</t>
  </si>
  <si>
    <r>
      <t xml:space="preserve">Posibilidad de pérdida reputacional por insatisfacción del grupo de valor </t>
    </r>
    <r>
      <rPr>
        <sz val="10"/>
        <color rgb="FF000000"/>
        <rFont val="Arial MT"/>
      </rPr>
      <t>debido a una orientación inadecuada en la prestación del servicio</t>
    </r>
  </si>
  <si>
    <t>falta de conocimiento del funciiario en las directrices del servicio</t>
  </si>
  <si>
    <t>deficiente capacitacio o induccion a los funcionarios encargados del servicios</t>
  </si>
  <si>
    <t>Posibilidad de afectación reputacional por incumplimiento a las directrices dadas el instituto debido a entrega extemporánea de la información o respuesta al usuario</t>
  </si>
  <si>
    <t xml:space="preserve">Posibilidad de afectación reputacional al interior de la entidad por no dar respuesta oportuna a los requerimientos de los usuarios y público en genral </t>
  </si>
  <si>
    <t>los profesionales encargados del servicio al ciudadano verifican que la informacion sea suministrada  en forma oportuna y completa</t>
  </si>
  <si>
    <t xml:space="preserve">
Profesional Universitario</t>
  </si>
  <si>
    <t xml:space="preserve">Una vez revisado el plan de acción e identificada las necesidad se procede a reportar y mantener control sobre la informacion 
</t>
  </si>
  <si>
    <t xml:space="preserve">plna de entrega de informacion </t>
  </si>
  <si>
    <t xml:space="preserve">el lider del proceso conjuantametne con el equipo  verifica el cumplimiento de los terminos de entraga de informacion </t>
  </si>
  <si>
    <t>Se verifica en el calendario cola la información a reportar y</t>
  </si>
  <si>
    <t xml:space="preserve">calendario </t>
  </si>
  <si>
    <t xml:space="preserve">
El Profesional  verificará los datos de cada uno de los indicadores consignados en las fichas del aplicativo, una vez identificados los que tienen dificultades en el diseño enviará solicitud al equipo de seguimiento de planeación departamental para revisar la posibilidad de ajustarlos. </t>
  </si>
  <si>
    <t xml:space="preserve">verifica la ficha de indicadores </t>
  </si>
  <si>
    <t>lista de chequeo</t>
  </si>
  <si>
    <t xml:space="preserve">El profesional validarán  la información enviada tenga la calidad y la oportunidad esperada, la registra como salida no conforme
</t>
  </si>
  <si>
    <t xml:space="preserve">se hace seguimiento a los rechazos o devoluciones de informe para proceder a corragir y a eliminar </t>
  </si>
  <si>
    <t xml:space="preserve">El profesional hara seguimiento a las personale encargadas del servicios y a las PQRS ademas que velaran por la capacitacion e induccion a los funcionarios </t>
  </si>
  <si>
    <t>seguimiento e informes de la atencion de las PQRSDF</t>
  </si>
  <si>
    <t>1. inforemes .
2. Correos Electrónicos</t>
  </si>
  <si>
    <t xml:space="preserve">Debido a la el proceso de atencion al ciudadano comienza el dia 14 de noviembre de 2023 no se evidencio la materialziacion del riesgo, 
se invita a hacer seguimiento en el primer cuatrimestra de 2024 y velidar la materialziacion o no del riesgo </t>
  </si>
  <si>
    <t>El proceso de Servicio al Ciudadano se crea en el mes de noviembre.</t>
  </si>
  <si>
    <t xml:space="preserve">N/A </t>
  </si>
  <si>
    <t>Posibilidad de Afectación reputacional de la Institución por el incumplimiento del procedimiento de PQRSDF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</si>
</sst>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3">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sz val="11"/>
      <color rgb="FF000000"/>
      <name val="Calibri"/>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b/>
      <sz val="25"/>
      <color theme="1"/>
      <name val="Calibri"/>
      <family val="2"/>
      <scheme val="minor"/>
    </font>
    <font>
      <b/>
      <sz val="25"/>
      <color theme="1"/>
      <name val="Arial"/>
      <family val="2"/>
    </font>
    <font>
      <b/>
      <sz val="16"/>
      <color theme="1"/>
      <name val="Calibri"/>
      <family val="2"/>
    </font>
    <font>
      <b/>
      <sz val="11"/>
      <color theme="1"/>
      <name val="Calibri"/>
      <family val="2"/>
    </font>
    <font>
      <b/>
      <sz val="11"/>
      <color rgb="FFFF0000"/>
      <name val="Calibri"/>
      <family val="2"/>
    </font>
    <font>
      <sz val="10"/>
      <color rgb="FF000000"/>
      <name val="Arial"/>
      <family val="2"/>
    </font>
    <font>
      <b/>
      <sz val="10"/>
      <color rgb="FF000000"/>
      <name val="Arial"/>
      <family val="2"/>
    </font>
    <font>
      <sz val="11"/>
      <color theme="1"/>
      <name val="Arial"/>
      <family val="2"/>
    </font>
    <font>
      <b/>
      <sz val="10"/>
      <color theme="1"/>
      <name val="Arial"/>
      <family val="2"/>
    </font>
    <font>
      <sz val="9"/>
      <color theme="1"/>
      <name val="Arial"/>
      <family val="2"/>
    </font>
    <font>
      <sz val="11"/>
      <color rgb="FFFF0000"/>
      <name val="Calibri"/>
      <family val="2"/>
      <scheme val="minor"/>
    </font>
    <font>
      <sz val="9"/>
      <color rgb="FF444444"/>
      <name val="Calibri"/>
      <family val="2"/>
      <scheme val="minor"/>
    </font>
    <font>
      <sz val="10"/>
      <color rgb="FFFF0000"/>
      <name val="Arial"/>
      <family val="2"/>
    </font>
    <font>
      <b/>
      <i/>
      <u/>
      <sz val="11"/>
      <color theme="1"/>
      <name val="Calibri"/>
      <family val="2"/>
      <scheme val="minor"/>
    </font>
    <font>
      <sz val="9"/>
      <color rgb="FF000000"/>
      <name val="Arial"/>
      <family val="2"/>
    </font>
    <font>
      <b/>
      <sz val="11"/>
      <color rgb="FF000000"/>
      <name val="Calibri"/>
      <family val="2"/>
      <scheme val="minor"/>
    </font>
    <font>
      <sz val="10"/>
      <color rgb="FF000000"/>
      <name val="Arial MT"/>
    </font>
  </fonts>
  <fills count="34">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FFF00"/>
        <bgColor rgb="FF000000"/>
      </patternFill>
    </fill>
    <fill>
      <patternFill patternType="solid">
        <fgColor rgb="FFF9DFE0"/>
        <bgColor indexed="64"/>
      </patternFill>
    </fill>
    <fill>
      <patternFill patternType="solid">
        <fgColor rgb="FFE2585B"/>
        <bgColor rgb="FF000000"/>
      </patternFill>
    </fill>
    <fill>
      <patternFill patternType="solid">
        <fgColor rgb="FFF9DFE0"/>
        <bgColor rgb="FF000000"/>
      </patternFill>
    </fill>
    <fill>
      <patternFill patternType="solid">
        <fgColor rgb="FFD92529"/>
        <bgColor indexed="64"/>
      </patternFill>
    </fill>
    <fill>
      <patternFill patternType="solid">
        <fgColor rgb="FFB4C6E7"/>
        <bgColor indexed="64"/>
      </patternFill>
    </fill>
    <fill>
      <patternFill patternType="solid">
        <fgColor rgb="FFEDEDED"/>
        <bgColor indexed="64"/>
      </patternFill>
    </fill>
    <fill>
      <patternFill patternType="solid">
        <fgColor rgb="FFEDEDED"/>
        <bgColor rgb="FF000000"/>
      </patternFill>
    </fill>
    <fill>
      <patternFill patternType="solid">
        <fgColor theme="5" tint="0.79998168889431442"/>
        <bgColor indexed="64"/>
      </patternFill>
    </fill>
  </fills>
  <borders count="2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4">
    <xf numFmtId="0" fontId="0" fillId="0" borderId="0"/>
    <xf numFmtId="0" fontId="4" fillId="0" borderId="0"/>
    <xf numFmtId="9" fontId="43" fillId="0" borderId="0" applyFont="0" applyFill="0" applyBorder="0" applyAlignment="0" applyProtection="0"/>
    <xf numFmtId="0" fontId="5" fillId="0" borderId="0"/>
  </cellStyleXfs>
  <cellXfs count="566">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6" fillId="9" borderId="15" xfId="0" applyFont="1" applyFill="1" applyBorder="1" applyAlignment="1">
      <alignment horizontal="justify" vertical="center"/>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0" fillId="0" borderId="15" xfId="0" applyFont="1" applyBorder="1" applyAlignment="1">
      <alignment horizontal="center" vertical="center"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31" fillId="0" borderId="15" xfId="0" applyFont="1" applyFill="1" applyBorder="1" applyAlignment="1">
      <alignment horizontal="justify" vertical="center" wrapText="1"/>
    </xf>
    <xf numFmtId="0" fontId="0" fillId="0" borderId="1" xfId="0" applyBorder="1"/>
    <xf numFmtId="0" fontId="0" fillId="0" borderId="2" xfId="0" applyBorder="1"/>
    <xf numFmtId="0" fontId="0" fillId="0" borderId="3" xfId="0" applyBorder="1"/>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4" fillId="0" borderId="4" xfId="0" applyFont="1" applyBorder="1" applyAlignment="1">
      <alignment horizontal="center" vertical="center"/>
    </xf>
    <xf numFmtId="0" fontId="44" fillId="0" borderId="0" xfId="0" applyFont="1" applyAlignment="1">
      <alignment horizontal="center" vertical="center"/>
    </xf>
    <xf numFmtId="0" fontId="44" fillId="0" borderId="5" xfId="0" applyFont="1" applyBorder="1" applyAlignment="1">
      <alignment horizontal="center" vertical="center"/>
    </xf>
    <xf numFmtId="0" fontId="0" fillId="0" borderId="4" xfId="0" applyBorder="1" applyAlignment="1">
      <alignment horizontal="center" vertical="center"/>
    </xf>
    <xf numFmtId="0" fontId="0" fillId="0" borderId="6" xfId="0" applyBorder="1"/>
    <xf numFmtId="0" fontId="0" fillId="0" borderId="7" xfId="0" applyBorder="1"/>
    <xf numFmtId="0" fontId="44" fillId="0" borderId="8" xfId="0" applyFont="1" applyBorder="1" applyAlignment="1">
      <alignment horizontal="center" vertical="center"/>
    </xf>
    <xf numFmtId="0" fontId="0" fillId="0" borderId="6" xfId="0" applyBorder="1" applyAlignment="1">
      <alignment horizontal="center" vertical="center"/>
    </xf>
    <xf numFmtId="0" fontId="45" fillId="0" borderId="0" xfId="0" applyFont="1" applyAlignment="1">
      <alignment vertical="center" wrapText="1"/>
    </xf>
    <xf numFmtId="0" fontId="45" fillId="0" borderId="0" xfId="0" applyFont="1" applyAlignment="1">
      <alignment horizontal="center" vertical="center" wrapText="1"/>
    </xf>
    <xf numFmtId="0" fontId="47" fillId="4" borderId="10"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3" fillId="2" borderId="12" xfId="0" applyFont="1" applyFill="1" applyBorder="1" applyAlignment="1" applyProtection="1">
      <alignment vertical="center"/>
      <protection locked="0"/>
    </xf>
    <xf numFmtId="0" fontId="3" fillId="2" borderId="12" xfId="0" applyFont="1" applyFill="1" applyBorder="1" applyAlignment="1" applyProtection="1">
      <alignment horizontal="center" vertical="center"/>
      <protection locked="0"/>
    </xf>
    <xf numFmtId="0" fontId="3" fillId="3" borderId="12" xfId="0" applyFont="1" applyFill="1" applyBorder="1" applyAlignment="1" applyProtection="1">
      <alignment vertical="center"/>
      <protection locked="0"/>
    </xf>
    <xf numFmtId="0" fontId="3" fillId="3" borderId="4" xfId="0" applyFont="1" applyFill="1" applyBorder="1" applyAlignment="1" applyProtection="1">
      <alignment horizontal="center" vertical="center"/>
      <protection locked="0"/>
    </xf>
    <xf numFmtId="0" fontId="49" fillId="6" borderId="15" xfId="0" applyFont="1" applyFill="1" applyBorder="1" applyAlignment="1" applyProtection="1">
      <alignment horizontal="center" vertical="center" wrapText="1"/>
      <protection locked="0"/>
    </xf>
    <xf numFmtId="0" fontId="3" fillId="6" borderId="15" xfId="0" applyFont="1" applyFill="1" applyBorder="1" applyAlignment="1" applyProtection="1">
      <alignment vertical="center" wrapText="1"/>
      <protection locked="0"/>
    </xf>
    <xf numFmtId="0" fontId="3" fillId="6" borderId="9" xfId="0" applyFont="1" applyFill="1" applyBorder="1" applyAlignment="1" applyProtection="1">
      <alignment vertical="center" wrapText="1"/>
      <protection locked="0"/>
    </xf>
    <xf numFmtId="0" fontId="49" fillId="2" borderId="12" xfId="0" applyFont="1" applyFill="1" applyBorder="1" applyAlignment="1" applyProtection="1">
      <alignment horizontal="center" vertical="center" wrapText="1"/>
      <protection locked="0"/>
    </xf>
    <xf numFmtId="0" fontId="50" fillId="2" borderId="12" xfId="0" applyFont="1" applyFill="1" applyBorder="1" applyAlignment="1" applyProtection="1">
      <alignment horizontal="center" vertical="center" wrapText="1"/>
      <protection locked="0"/>
    </xf>
    <xf numFmtId="0" fontId="50" fillId="2" borderId="4" xfId="0" applyFont="1" applyFill="1" applyBorder="1" applyAlignment="1" applyProtection="1">
      <alignment horizontal="center" vertical="center" wrapText="1"/>
      <protection locked="0"/>
    </xf>
    <xf numFmtId="0" fontId="49" fillId="8" borderId="12" xfId="0" applyFont="1" applyFill="1" applyBorder="1" applyAlignment="1" applyProtection="1">
      <alignment horizontal="center" vertical="center" wrapText="1"/>
      <protection locked="0"/>
    </xf>
    <xf numFmtId="0" fontId="49" fillId="8" borderId="4" xfId="0" applyFont="1" applyFill="1" applyBorder="1" applyAlignment="1" applyProtection="1">
      <alignment horizontal="center" vertical="center" wrapText="1"/>
      <protection locked="0"/>
    </xf>
    <xf numFmtId="0" fontId="49" fillId="28" borderId="15" xfId="0" applyFont="1" applyFill="1" applyBorder="1" applyAlignment="1" applyProtection="1">
      <alignment horizontal="center" vertical="center" wrapText="1"/>
      <protection locked="0"/>
    </xf>
    <xf numFmtId="0" fontId="49" fillId="6" borderId="15" xfId="0" applyFont="1" applyFill="1" applyBorder="1" applyAlignment="1" applyProtection="1">
      <alignment vertical="center" wrapText="1"/>
      <protection locked="0"/>
    </xf>
    <xf numFmtId="0" fontId="49" fillId="7" borderId="14" xfId="0" applyFont="1" applyFill="1" applyBorder="1" applyAlignment="1" applyProtection="1">
      <alignment horizontal="center" vertical="center" wrapText="1"/>
      <protection locked="0"/>
    </xf>
    <xf numFmtId="0" fontId="49" fillId="27" borderId="14" xfId="0" applyFont="1" applyFill="1" applyBorder="1" applyAlignment="1" applyProtection="1">
      <alignment horizontal="center" vertical="center" wrapText="1"/>
      <protection locked="0"/>
    </xf>
    <xf numFmtId="0" fontId="49" fillId="5" borderId="14" xfId="0" applyFont="1" applyFill="1" applyBorder="1" applyAlignment="1" applyProtection="1">
      <alignment horizontal="center" vertical="center" wrapText="1"/>
      <protection locked="0"/>
    </xf>
    <xf numFmtId="0" fontId="4" fillId="9" borderId="15" xfId="0" applyFont="1" applyFill="1" applyBorder="1" applyAlignment="1">
      <alignment horizontal="center" vertical="center"/>
    </xf>
    <xf numFmtId="9" fontId="4" fillId="0" borderId="15" xfId="2" applyFont="1" applyBorder="1" applyAlignment="1">
      <alignment horizontal="center" vertical="center" wrapText="1"/>
    </xf>
    <xf numFmtId="0" fontId="0" fillId="9" borderId="0" xfId="0" applyFill="1" applyAlignment="1">
      <alignment horizontal="center" vertical="center"/>
    </xf>
    <xf numFmtId="0" fontId="0" fillId="9" borderId="0" xfId="0" applyFill="1" applyAlignment="1">
      <alignment horizontal="justify" vertical="top"/>
    </xf>
    <xf numFmtId="0" fontId="35" fillId="9" borderId="15" xfId="0" applyFont="1" applyFill="1" applyBorder="1" applyAlignment="1">
      <alignment vertical="center" wrapText="1"/>
    </xf>
    <xf numFmtId="0" fontId="35" fillId="9" borderId="15" xfId="0" applyFont="1" applyFill="1" applyBorder="1" applyAlignment="1">
      <alignment horizontal="center" vertical="center" wrapText="1"/>
    </xf>
    <xf numFmtId="0" fontId="35" fillId="0" borderId="15" xfId="0" applyFont="1" applyBorder="1" applyAlignment="1">
      <alignment horizontal="justify" vertical="center"/>
    </xf>
    <xf numFmtId="14" fontId="35" fillId="0" borderId="15" xfId="0" applyNumberFormat="1" applyFont="1" applyBorder="1" applyAlignment="1">
      <alignment horizontal="justify" vertical="center"/>
    </xf>
    <xf numFmtId="0" fontId="35" fillId="23" borderId="15" xfId="0" applyFont="1" applyFill="1" applyBorder="1" applyAlignment="1">
      <alignment horizontal="justify" vertical="center" wrapText="1"/>
    </xf>
    <xf numFmtId="0" fontId="35" fillId="9" borderId="15" xfId="0" applyFont="1" applyFill="1" applyBorder="1" applyAlignment="1">
      <alignment horizontal="center" vertical="center"/>
    </xf>
    <xf numFmtId="0" fontId="35" fillId="9" borderId="15" xfId="0" applyFont="1" applyFill="1" applyBorder="1" applyAlignment="1">
      <alignment horizontal="justify" vertical="center"/>
    </xf>
    <xf numFmtId="0" fontId="35" fillId="9" borderId="15" xfId="0" applyFont="1" applyFill="1" applyBorder="1" applyAlignment="1">
      <alignment horizontal="justify" vertical="center" wrapText="1"/>
    </xf>
    <xf numFmtId="0" fontId="35" fillId="23" borderId="15" xfId="0" applyFont="1" applyFill="1" applyBorder="1" applyAlignment="1">
      <alignment horizontal="center" vertical="center" wrapText="1"/>
    </xf>
    <xf numFmtId="0" fontId="35" fillId="23" borderId="15" xfId="0" applyFont="1" applyFill="1" applyBorder="1" applyAlignment="1">
      <alignment horizontal="center" vertical="center"/>
    </xf>
    <xf numFmtId="0" fontId="35" fillId="23" borderId="15" xfId="0" applyFont="1" applyFill="1" applyBorder="1" applyAlignment="1">
      <alignment horizontal="justify" vertical="center"/>
    </xf>
    <xf numFmtId="14" fontId="35" fillId="23" borderId="15" xfId="0" applyNumberFormat="1" applyFont="1" applyFill="1" applyBorder="1" applyAlignment="1">
      <alignment horizontal="justify" vertical="center"/>
    </xf>
    <xf numFmtId="14" fontId="35" fillId="9" borderId="15" xfId="0" applyNumberFormat="1" applyFont="1" applyFill="1" applyBorder="1" applyAlignment="1">
      <alignment horizontal="justify" vertical="center" wrapText="1"/>
    </xf>
    <xf numFmtId="14" fontId="35" fillId="9" borderId="15" xfId="0" applyNumberFormat="1" applyFont="1" applyFill="1" applyBorder="1" applyAlignment="1">
      <alignment horizontal="justify" vertical="center"/>
    </xf>
    <xf numFmtId="14" fontId="35" fillId="0" borderId="15" xfId="0" applyNumberFormat="1" applyFont="1" applyBorder="1" applyAlignment="1">
      <alignment horizontal="justify" vertical="center" wrapText="1"/>
    </xf>
    <xf numFmtId="14" fontId="35" fillId="0" borderId="15" xfId="0" applyNumberFormat="1" applyFont="1" applyBorder="1" applyAlignment="1">
      <alignment horizontal="center" vertical="center" wrapText="1"/>
    </xf>
    <xf numFmtId="0" fontId="35" fillId="0" borderId="15" xfId="3" applyFont="1" applyBorder="1" applyAlignment="1" applyProtection="1">
      <alignment horizontal="justify" vertical="center" wrapText="1"/>
      <protection locked="0"/>
    </xf>
    <xf numFmtId="0" fontId="35" fillId="0" borderId="15" xfId="0" applyFont="1" applyBorder="1" applyAlignment="1">
      <alignment vertical="center" wrapText="1"/>
    </xf>
    <xf numFmtId="0" fontId="35" fillId="0" borderId="15" xfId="0" applyFont="1" applyBorder="1" applyAlignment="1">
      <alignment vertical="center"/>
    </xf>
    <xf numFmtId="0" fontId="35" fillId="33" borderId="15" xfId="0" applyFont="1" applyFill="1" applyBorder="1" applyAlignment="1">
      <alignment horizontal="center" vertical="center"/>
    </xf>
    <xf numFmtId="9" fontId="0" fillId="9" borderId="0" xfId="2" applyFont="1" applyFill="1"/>
    <xf numFmtId="9" fontId="0" fillId="0" borderId="0" xfId="2" applyFont="1"/>
    <xf numFmtId="0" fontId="0" fillId="26" borderId="0" xfId="0" applyFill="1"/>
    <xf numFmtId="0" fontId="35" fillId="0" borderId="15" xfId="0" applyFont="1" applyBorder="1" applyAlignment="1" applyProtection="1">
      <alignment horizontal="center" vertical="center" wrapText="1"/>
      <protection hidden="1"/>
    </xf>
    <xf numFmtId="9" fontId="35" fillId="0" borderId="15" xfId="2" applyFont="1" applyBorder="1" applyAlignment="1">
      <alignment horizontal="center" vertical="center"/>
    </xf>
    <xf numFmtId="9" fontId="35" fillId="0" borderId="15" xfId="2" applyFont="1" applyBorder="1" applyAlignment="1">
      <alignment horizontal="center" vertical="center" wrapText="1"/>
    </xf>
    <xf numFmtId="0" fontId="35" fillId="0" borderId="15" xfId="0" applyFont="1" applyBorder="1" applyAlignment="1" applyProtection="1">
      <alignment horizontal="justify" vertical="center" wrapText="1"/>
      <protection hidden="1"/>
    </xf>
    <xf numFmtId="0" fontId="35" fillId="0" borderId="15" xfId="0" applyFont="1" applyBorder="1" applyAlignment="1" applyProtection="1">
      <alignment horizontal="center" vertical="center" wrapText="1"/>
      <protection locked="0"/>
    </xf>
    <xf numFmtId="9" fontId="35" fillId="0" borderId="15" xfId="2" applyFont="1" applyFill="1" applyBorder="1" applyAlignment="1" applyProtection="1">
      <alignment horizontal="center" vertical="center" wrapText="1"/>
      <protection locked="0"/>
    </xf>
    <xf numFmtId="9" fontId="35" fillId="0" borderId="15" xfId="0" applyNumberFormat="1" applyFont="1" applyBorder="1" applyAlignment="1">
      <alignment horizontal="center" vertical="center"/>
    </xf>
    <xf numFmtId="0" fontId="35" fillId="11" borderId="15" xfId="0" applyFont="1" applyFill="1" applyBorder="1" applyAlignment="1">
      <alignment horizontal="center" vertical="center"/>
    </xf>
    <xf numFmtId="0" fontId="0" fillId="0" borderId="15" xfId="0" applyFont="1" applyBorder="1" applyAlignment="1">
      <alignment horizontal="center" vertical="center"/>
    </xf>
    <xf numFmtId="14" fontId="0" fillId="0" borderId="15" xfId="0" applyNumberFormat="1" applyFont="1" applyBorder="1" applyAlignment="1">
      <alignment vertical="center"/>
    </xf>
    <xf numFmtId="0" fontId="0" fillId="0" borderId="15" xfId="0" applyFont="1" applyBorder="1"/>
    <xf numFmtId="0" fontId="0" fillId="0" borderId="15" xfId="0" applyFont="1" applyBorder="1" applyAlignment="1">
      <alignment vertical="center"/>
    </xf>
    <xf numFmtId="0" fontId="40" fillId="0" borderId="15" xfId="0" applyFont="1" applyBorder="1" applyAlignment="1">
      <alignment horizontal="center" vertical="center"/>
    </xf>
    <xf numFmtId="0" fontId="0" fillId="0" borderId="15" xfId="0" applyFont="1" applyBorder="1" applyAlignment="1">
      <alignment vertical="center" wrapText="1"/>
    </xf>
    <xf numFmtId="0" fontId="40" fillId="0" borderId="11" xfId="0" applyFont="1" applyBorder="1" applyAlignment="1">
      <alignment wrapText="1"/>
    </xf>
    <xf numFmtId="0" fontId="0" fillId="0" borderId="0" xfId="0" applyFont="1"/>
    <xf numFmtId="0" fontId="40" fillId="22" borderId="11" xfId="0" applyFont="1" applyFill="1" applyBorder="1" applyAlignment="1">
      <alignment vertical="top" wrapText="1"/>
    </xf>
    <xf numFmtId="0" fontId="40" fillId="0" borderId="11" xfId="0" applyFont="1" applyBorder="1" applyAlignment="1">
      <alignment vertical="center" wrapText="1"/>
    </xf>
    <xf numFmtId="0" fontId="35" fillId="0" borderId="11" xfId="0" applyFont="1" applyBorder="1" applyAlignment="1">
      <alignment horizontal="center" vertical="center"/>
    </xf>
    <xf numFmtId="0" fontId="35" fillId="0" borderId="11" xfId="0" applyFont="1" applyBorder="1" applyAlignment="1">
      <alignment horizontal="center" vertical="center" wrapText="1"/>
    </xf>
    <xf numFmtId="0" fontId="0" fillId="9" borderId="15" xfId="0" applyFont="1" applyFill="1" applyBorder="1" applyAlignment="1">
      <alignment vertical="center"/>
    </xf>
    <xf numFmtId="0" fontId="0" fillId="9" borderId="0" xfId="0" applyFont="1" applyFill="1"/>
    <xf numFmtId="0" fontId="35" fillId="9" borderId="15" xfId="3" applyFont="1" applyFill="1" applyBorder="1" applyAlignment="1" applyProtection="1">
      <alignment horizontal="justify" vertical="center"/>
      <protection locked="0"/>
    </xf>
    <xf numFmtId="0" fontId="40" fillId="0" borderId="11" xfId="0" applyFont="1" applyBorder="1"/>
    <xf numFmtId="0" fontId="35" fillId="0" borderId="8" xfId="0" applyFont="1" applyBorder="1" applyAlignment="1">
      <alignment vertical="center" wrapText="1"/>
    </xf>
    <xf numFmtId="0" fontId="35" fillId="0" borderId="8" xfId="0" applyFont="1" applyBorder="1" applyAlignment="1">
      <alignment horizontal="center" vertical="center" wrapText="1"/>
    </xf>
    <xf numFmtId="0" fontId="35" fillId="0" borderId="15" xfId="0" applyFont="1" applyBorder="1" applyAlignment="1" applyProtection="1">
      <alignment horizontal="justify" vertical="center" wrapText="1"/>
      <protection locked="0"/>
    </xf>
    <xf numFmtId="0" fontId="35" fillId="0" borderId="14" xfId="0" applyFont="1" applyBorder="1" applyAlignment="1">
      <alignment horizontal="center" vertical="center"/>
    </xf>
    <xf numFmtId="0" fontId="35" fillId="0" borderId="14" xfId="0" applyFont="1" applyBorder="1" applyAlignment="1" applyProtection="1">
      <alignment horizontal="center" vertical="center" wrapText="1"/>
      <protection locked="0"/>
    </xf>
    <xf numFmtId="0" fontId="35" fillId="0" borderId="9" xfId="0" applyFont="1" applyBorder="1" applyAlignment="1">
      <alignment horizontal="justify" vertical="center" wrapText="1"/>
    </xf>
    <xf numFmtId="0" fontId="35" fillId="0" borderId="22" xfId="0" applyFont="1" applyBorder="1" applyAlignment="1">
      <alignment horizontal="center" vertical="center"/>
    </xf>
    <xf numFmtId="0" fontId="35" fillId="0" borderId="21" xfId="0" applyFont="1" applyBorder="1" applyAlignment="1">
      <alignment horizontal="center" vertical="center"/>
    </xf>
    <xf numFmtId="0" fontId="53" fillId="9" borderId="15"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5" xfId="0" applyFont="1" applyFill="1" applyBorder="1"/>
    <xf numFmtId="0" fontId="0" fillId="9" borderId="15" xfId="0" applyFont="1" applyFill="1" applyBorder="1" applyAlignment="1">
      <alignment horizontal="justify" vertical="top"/>
    </xf>
    <xf numFmtId="0" fontId="0" fillId="9" borderId="15" xfId="0" applyFont="1" applyFill="1" applyBorder="1" applyAlignment="1">
      <alignment horizontal="center" vertical="center" wrapText="1"/>
    </xf>
    <xf numFmtId="0" fontId="35" fillId="0" borderId="15" xfId="3" quotePrefix="1" applyFont="1" applyBorder="1" applyAlignment="1" applyProtection="1">
      <alignment horizontal="justify" vertical="center" wrapText="1"/>
      <protection locked="0"/>
    </xf>
    <xf numFmtId="0" fontId="35" fillId="10" borderId="15" xfId="0" applyFont="1" applyFill="1" applyBorder="1" applyAlignment="1">
      <alignment vertical="center"/>
    </xf>
    <xf numFmtId="14" fontId="0" fillId="9" borderId="15" xfId="0" applyNumberFormat="1" applyFont="1" applyFill="1" applyBorder="1" applyAlignment="1">
      <alignment horizontal="center" vertical="center"/>
    </xf>
    <xf numFmtId="0" fontId="35" fillId="9" borderId="15" xfId="0" applyFont="1" applyFill="1" applyBorder="1" applyAlignment="1" applyProtection="1">
      <alignment horizontal="justify" vertical="center" wrapText="1"/>
      <protection locked="0"/>
    </xf>
    <xf numFmtId="0" fontId="35" fillId="9" borderId="15" xfId="0" applyFont="1" applyFill="1" applyBorder="1" applyAlignment="1" applyProtection="1">
      <alignment horizontal="center" vertical="center" wrapText="1"/>
      <protection locked="0"/>
    </xf>
    <xf numFmtId="14" fontId="35" fillId="0" borderId="11" xfId="0" applyNumberFormat="1" applyFont="1" applyBorder="1" applyAlignment="1">
      <alignment horizontal="center" vertical="center" wrapText="1"/>
    </xf>
    <xf numFmtId="0" fontId="35" fillId="22" borderId="8" xfId="0" applyFont="1" applyFill="1" applyBorder="1" applyAlignment="1">
      <alignment horizontal="center" vertical="center" wrapText="1"/>
    </xf>
    <xf numFmtId="14" fontId="35" fillId="0" borderId="8" xfId="0" applyNumberFormat="1" applyFont="1" applyBorder="1" applyAlignment="1">
      <alignment horizontal="center" vertical="center" wrapText="1"/>
    </xf>
    <xf numFmtId="0" fontId="0" fillId="10" borderId="15" xfId="0" applyFont="1" applyFill="1" applyBorder="1" applyAlignment="1">
      <alignment vertical="center" wrapText="1"/>
    </xf>
    <xf numFmtId="0" fontId="35" fillId="0" borderId="11" xfId="0" applyFont="1" applyBorder="1" applyAlignment="1">
      <alignment horizontal="justify" vertical="center" wrapText="1"/>
    </xf>
    <xf numFmtId="0" fontId="35" fillId="29" borderId="11" xfId="0" applyFont="1" applyFill="1" applyBorder="1" applyAlignment="1">
      <alignment horizontal="center" vertical="center" wrapText="1"/>
    </xf>
    <xf numFmtId="0" fontId="35" fillId="0" borderId="8" xfId="0" applyFont="1" applyBorder="1" applyAlignment="1">
      <alignment horizontal="justify" vertical="center" wrapText="1"/>
    </xf>
    <xf numFmtId="0" fontId="35" fillId="0" borderId="8" xfId="0" applyFont="1" applyBorder="1" applyAlignment="1">
      <alignment horizontal="center" vertical="center"/>
    </xf>
    <xf numFmtId="0" fontId="35" fillId="29" borderId="8" xfId="0" applyFont="1" applyFill="1" applyBorder="1" applyAlignment="1">
      <alignment horizontal="center" vertical="center" wrapText="1"/>
    </xf>
    <xf numFmtId="0" fontId="0" fillId="9" borderId="15" xfId="0" applyFont="1" applyFill="1" applyBorder="1" applyAlignment="1">
      <alignment wrapText="1"/>
    </xf>
    <xf numFmtId="0" fontId="35" fillId="0" borderId="15" xfId="0" quotePrefix="1" applyFont="1" applyBorder="1" applyAlignment="1">
      <alignment horizontal="justify" vertical="center" wrapText="1"/>
    </xf>
    <xf numFmtId="0" fontId="35" fillId="30" borderId="15" xfId="0" applyFont="1" applyFill="1" applyBorder="1" applyAlignment="1">
      <alignment horizontal="center" vertical="center"/>
    </xf>
    <xf numFmtId="17" fontId="35" fillId="0" borderId="15" xfId="0" applyNumberFormat="1" applyFont="1" applyBorder="1" applyAlignment="1">
      <alignment horizontal="justify" vertical="center" wrapText="1"/>
    </xf>
    <xf numFmtId="0" fontId="35" fillId="31" borderId="15" xfId="0" applyFont="1" applyFill="1" applyBorder="1" applyAlignment="1">
      <alignment horizontal="center" vertical="center" wrapText="1"/>
    </xf>
    <xf numFmtId="0" fontId="35" fillId="31" borderId="15" xfId="0" applyFont="1" applyFill="1" applyBorder="1" applyAlignment="1">
      <alignment horizontal="justify" vertical="center" wrapText="1"/>
    </xf>
    <xf numFmtId="0" fontId="35" fillId="31" borderId="15" xfId="0" applyFont="1" applyFill="1" applyBorder="1" applyAlignment="1">
      <alignment horizontal="center" vertical="center"/>
    </xf>
    <xf numFmtId="0" fontId="35" fillId="31" borderId="15" xfId="3" quotePrefix="1" applyFont="1" applyFill="1" applyBorder="1" applyAlignment="1" applyProtection="1">
      <alignment horizontal="justify" vertical="center" wrapText="1"/>
      <protection locked="0"/>
    </xf>
    <xf numFmtId="14" fontId="35" fillId="31" borderId="15" xfId="0" applyNumberFormat="1" applyFont="1" applyFill="1" applyBorder="1" applyAlignment="1">
      <alignment horizontal="justify" vertical="center" wrapText="1"/>
    </xf>
    <xf numFmtId="0" fontId="35" fillId="10" borderId="15" xfId="0" applyFont="1" applyFill="1" applyBorder="1" applyAlignment="1">
      <alignment horizontal="justify" vertical="center" wrapText="1"/>
    </xf>
    <xf numFmtId="0" fontId="35" fillId="9" borderId="15" xfId="0" applyFont="1" applyFill="1" applyBorder="1" applyAlignment="1">
      <alignment vertical="center"/>
    </xf>
    <xf numFmtId="17" fontId="35" fillId="9" borderId="15" xfId="0" applyNumberFormat="1" applyFont="1" applyFill="1" applyBorder="1" applyAlignment="1">
      <alignment vertical="center"/>
    </xf>
    <xf numFmtId="0" fontId="35" fillId="9" borderId="15" xfId="3" quotePrefix="1" applyFont="1" applyFill="1" applyBorder="1" applyAlignment="1" applyProtection="1">
      <alignment horizontal="justify" vertical="center" wrapText="1"/>
      <protection locked="0"/>
    </xf>
    <xf numFmtId="0" fontId="35" fillId="0" borderId="14" xfId="0" applyFont="1" applyBorder="1" applyAlignment="1">
      <alignment vertical="center"/>
    </xf>
    <xf numFmtId="0" fontId="35" fillId="9" borderId="14" xfId="0" applyFont="1" applyFill="1" applyBorder="1" applyAlignment="1">
      <alignment vertical="center"/>
    </xf>
    <xf numFmtId="0" fontId="35" fillId="0" borderId="13" xfId="0" applyFont="1" applyBorder="1" applyAlignment="1">
      <alignment vertical="center"/>
    </xf>
    <xf numFmtId="0" fontId="35" fillId="9" borderId="15" xfId="3" applyFont="1" applyFill="1" applyBorder="1" applyAlignment="1" applyProtection="1">
      <alignment horizontal="justify" vertical="center" wrapText="1"/>
      <protection locked="0"/>
    </xf>
    <xf numFmtId="0" fontId="35" fillId="9" borderId="15" xfId="0" applyFont="1" applyFill="1" applyBorder="1" applyAlignment="1" applyProtection="1">
      <alignment horizontal="justify" vertical="center"/>
      <protection hidden="1"/>
    </xf>
    <xf numFmtId="0" fontId="35" fillId="9" borderId="15" xfId="0" applyFont="1" applyFill="1" applyBorder="1" applyAlignment="1" applyProtection="1">
      <alignment horizontal="justify" vertical="center"/>
      <protection locked="0"/>
    </xf>
    <xf numFmtId="0" fontId="35" fillId="9" borderId="14" xfId="0" applyFont="1" applyFill="1" applyBorder="1" applyAlignment="1">
      <alignment horizontal="center" vertical="center" wrapText="1"/>
    </xf>
    <xf numFmtId="0" fontId="35" fillId="9" borderId="14" xfId="0" applyFont="1" applyFill="1" applyBorder="1" applyAlignment="1">
      <alignment horizontal="justify" vertical="center"/>
    </xf>
    <xf numFmtId="0" fontId="35" fillId="9" borderId="14" xfId="0" applyFont="1" applyFill="1" applyBorder="1" applyAlignment="1" applyProtection="1">
      <alignment horizontal="justify" vertical="center" wrapText="1"/>
      <protection locked="0"/>
    </xf>
    <xf numFmtId="0" fontId="35" fillId="9" borderId="14" xfId="0" applyFont="1" applyFill="1" applyBorder="1" applyAlignment="1" applyProtection="1">
      <alignment horizontal="justify" vertical="center"/>
      <protection locked="0"/>
    </xf>
    <xf numFmtId="0" fontId="35" fillId="9" borderId="21" xfId="0" applyFont="1" applyFill="1" applyBorder="1" applyAlignment="1">
      <alignment horizontal="center" vertical="center" wrapText="1"/>
    </xf>
    <xf numFmtId="0" fontId="35" fillId="9" borderId="21" xfId="0" applyFont="1" applyFill="1" applyBorder="1" applyAlignment="1">
      <alignment horizontal="justify" vertical="center" wrapText="1"/>
    </xf>
    <xf numFmtId="0" fontId="35" fillId="9" borderId="21" xfId="0" applyFont="1" applyFill="1" applyBorder="1" applyAlignment="1" applyProtection="1">
      <alignment horizontal="justify" vertical="center" wrapText="1"/>
      <protection locked="0"/>
    </xf>
    <xf numFmtId="0" fontId="35" fillId="9" borderId="21" xfId="0" applyFont="1" applyFill="1" applyBorder="1" applyAlignment="1">
      <alignment horizontal="justify" vertical="center"/>
    </xf>
    <xf numFmtId="0" fontId="35" fillId="9" borderId="21" xfId="0" applyFont="1" applyFill="1" applyBorder="1" applyAlignment="1" applyProtection="1">
      <alignment horizontal="justify" vertical="center"/>
      <protection locked="0"/>
    </xf>
    <xf numFmtId="0" fontId="35" fillId="9" borderId="11" xfId="0" applyFont="1" applyFill="1" applyBorder="1" applyAlignment="1">
      <alignment horizontal="justify" vertical="center" wrapText="1"/>
    </xf>
    <xf numFmtId="0" fontId="35" fillId="9" borderId="8" xfId="0" applyFont="1" applyFill="1" applyBorder="1" applyAlignment="1">
      <alignment horizontal="justify" vertical="center" wrapText="1"/>
    </xf>
    <xf numFmtId="0" fontId="35" fillId="9" borderId="15" xfId="0" quotePrefix="1" applyFont="1" applyFill="1" applyBorder="1" applyAlignment="1" applyProtection="1">
      <alignment horizontal="justify" vertical="center" wrapText="1"/>
      <protection locked="0"/>
    </xf>
    <xf numFmtId="0" fontId="35" fillId="9" borderId="15" xfId="0" quotePrefix="1" applyFont="1" applyFill="1" applyBorder="1" applyAlignment="1" applyProtection="1">
      <alignment horizontal="justify" vertical="center"/>
      <protection locked="0"/>
    </xf>
    <xf numFmtId="0" fontId="35" fillId="9" borderId="15" xfId="0" quotePrefix="1" applyFont="1" applyFill="1" applyBorder="1" applyAlignment="1">
      <alignment horizontal="justify" vertical="center" wrapText="1"/>
    </xf>
    <xf numFmtId="0" fontId="35" fillId="9" borderId="21" xfId="0" applyFont="1" applyFill="1" applyBorder="1" applyAlignment="1">
      <alignment horizontal="center" vertical="center"/>
    </xf>
    <xf numFmtId="0" fontId="35" fillId="9" borderId="21" xfId="0" applyFont="1" applyFill="1" applyBorder="1" applyAlignment="1">
      <alignment vertical="center"/>
    </xf>
    <xf numFmtId="0" fontId="35" fillId="9" borderId="22" xfId="0" applyFont="1" applyFill="1" applyBorder="1" applyAlignment="1">
      <alignment horizontal="center" vertical="center"/>
    </xf>
    <xf numFmtId="0" fontId="35" fillId="22" borderId="13" xfId="0" applyFont="1" applyFill="1" applyBorder="1" applyAlignment="1">
      <alignment horizontal="center" vertical="center"/>
    </xf>
    <xf numFmtId="0" fontId="35" fillId="24" borderId="15" xfId="0" applyFont="1" applyFill="1" applyBorder="1" applyAlignment="1">
      <alignment horizontal="center" vertical="center" wrapText="1"/>
    </xf>
    <xf numFmtId="0" fontId="35" fillId="22" borderId="11" xfId="0" applyFont="1" applyFill="1" applyBorder="1" applyAlignment="1">
      <alignment horizontal="center" vertical="center"/>
    </xf>
    <xf numFmtId="0" fontId="35" fillId="24" borderId="13" xfId="0" applyFont="1" applyFill="1" applyBorder="1" applyAlignment="1">
      <alignment horizontal="center" vertical="center" wrapText="1"/>
    </xf>
    <xf numFmtId="0" fontId="35" fillId="22" borderId="8" xfId="0" applyFont="1" applyFill="1" applyBorder="1" applyAlignment="1">
      <alignment horizontal="center" vertical="center"/>
    </xf>
    <xf numFmtId="0" fontId="35" fillId="22" borderId="11" xfId="0" applyFont="1" applyFill="1" applyBorder="1" applyAlignment="1">
      <alignment vertical="center"/>
    </xf>
    <xf numFmtId="0" fontId="35" fillId="9" borderId="15" xfId="0" applyFont="1" applyFill="1" applyBorder="1" applyAlignment="1">
      <alignment wrapText="1"/>
    </xf>
    <xf numFmtId="0" fontId="35" fillId="22" borderId="8" xfId="0" applyFont="1" applyFill="1" applyBorder="1" applyAlignment="1">
      <alignment vertical="center"/>
    </xf>
    <xf numFmtId="0" fontId="35" fillId="24" borderId="11" xfId="0" applyFont="1" applyFill="1" applyBorder="1" applyAlignment="1">
      <alignment horizontal="justify" vertical="center" wrapText="1"/>
    </xf>
    <xf numFmtId="0" fontId="35" fillId="24" borderId="8" xfId="0" applyFont="1" applyFill="1" applyBorder="1" applyAlignment="1">
      <alignment horizontal="justify" vertical="center" wrapText="1"/>
    </xf>
    <xf numFmtId="0" fontId="35" fillId="9" borderId="13" xfId="0" applyFont="1" applyFill="1" applyBorder="1" applyAlignment="1">
      <alignment horizontal="justify" vertical="center" wrapText="1"/>
    </xf>
    <xf numFmtId="0" fontId="35" fillId="0" borderId="11" xfId="0" applyFont="1" applyBorder="1" applyAlignment="1">
      <alignment horizontal="justify" vertical="center"/>
    </xf>
    <xf numFmtId="0" fontId="35" fillId="0" borderId="8" xfId="0" applyFont="1" applyBorder="1" applyAlignment="1">
      <alignment horizontal="justify" vertical="center"/>
    </xf>
    <xf numFmtId="0" fontId="38" fillId="0" borderId="11" xfId="0" applyFont="1"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4" fillId="0" borderId="15" xfId="0" applyFont="1" applyBorder="1" applyAlignment="1">
      <alignment horizontal="center" vertical="center" wrapText="1"/>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35" fillId="0" borderId="9" xfId="0" applyFont="1" applyBorder="1" applyAlignment="1">
      <alignment horizontal="center" vertical="center" wrapText="1"/>
    </xf>
    <xf numFmtId="0" fontId="35" fillId="0" borderId="1" xfId="0" applyFont="1" applyBorder="1" applyAlignment="1">
      <alignment horizontal="center" vertical="center" wrapText="1"/>
    </xf>
    <xf numFmtId="0" fontId="0" fillId="9" borderId="22" xfId="0" applyFont="1" applyFill="1" applyBorder="1" applyAlignment="1">
      <alignment horizontal="center" vertical="center"/>
    </xf>
    <xf numFmtId="0" fontId="0" fillId="9" borderId="13" xfId="0" applyFont="1" applyFill="1" applyBorder="1" applyAlignment="1">
      <alignment horizontal="center" vertical="center"/>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4" fillId="0" borderId="15" xfId="0" applyFont="1" applyBorder="1" applyAlignment="1">
      <alignment horizontal="justify" vertical="center" wrapText="1"/>
    </xf>
    <xf numFmtId="0" fontId="4" fillId="0" borderId="11" xfId="0" applyFont="1" applyBorder="1" applyAlignment="1">
      <alignment horizontal="center" vertical="center" wrapText="1"/>
    </xf>
    <xf numFmtId="0" fontId="4" fillId="0" borderId="8" xfId="0" applyFont="1" applyBorder="1" applyAlignment="1">
      <alignment horizontal="center" vertical="center" wrapText="1"/>
    </xf>
    <xf numFmtId="0" fontId="40"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57"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58"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31" fillId="22" borderId="15" xfId="0" applyFont="1" applyFill="1" applyBorder="1" applyAlignment="1">
      <alignment horizontal="center" vertical="center" wrapText="1"/>
    </xf>
    <xf numFmtId="0" fontId="0" fillId="0" borderId="15" xfId="0" applyFill="1" applyBorder="1" applyAlignment="1">
      <alignment horizontal="justify" vertical="top"/>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0" fillId="0" borderId="0" xfId="0" applyBorder="1"/>
    <xf numFmtId="0" fontId="0" fillId="0" borderId="0" xfId="0" applyBorder="1" applyAlignment="1">
      <alignment wrapText="1"/>
    </xf>
    <xf numFmtId="0" fontId="34" fillId="0" borderId="15" xfId="0" applyFont="1" applyBorder="1" applyAlignment="1">
      <alignment horizontal="center" vertical="center"/>
    </xf>
    <xf numFmtId="0" fontId="4" fillId="0" borderId="15" xfId="0" applyFont="1" applyBorder="1" applyAlignment="1">
      <alignment horizontal="center" vertical="center"/>
    </xf>
    <xf numFmtId="14" fontId="4" fillId="0" borderId="11" xfId="0" applyNumberFormat="1" applyFont="1" applyBorder="1" applyAlignment="1">
      <alignment horizontal="center" vertical="center" wrapText="1"/>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51" fillId="0" borderId="15" xfId="0" applyFont="1" applyBorder="1" applyAlignment="1">
      <alignment horizontal="justify"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0" fillId="0" borderId="6" xfId="0" applyBorder="1" applyAlignment="1">
      <alignment horizontal="justify" vertical="center"/>
    </xf>
    <xf numFmtId="0" fontId="51" fillId="0" borderId="15" xfId="0" applyFont="1" applyBorder="1" applyAlignment="1">
      <alignment horizontal="center" vertical="center" wrapText="1"/>
    </xf>
    <xf numFmtId="0" fontId="51" fillId="0" borderId="15" xfId="0" applyFont="1" applyBorder="1" applyAlignment="1">
      <alignment horizontal="center" vertical="center" wrapText="1"/>
    </xf>
    <xf numFmtId="0" fontId="4" fillId="0" borderId="15" xfId="0" applyFont="1" applyBorder="1" applyAlignment="1">
      <alignment horizontal="justify" vertical="center"/>
    </xf>
    <xf numFmtId="0" fontId="51" fillId="22" borderId="15" xfId="0" applyFont="1" applyFill="1" applyBorder="1" applyAlignment="1">
      <alignment horizontal="left" vertical="center" wrapText="1"/>
    </xf>
    <xf numFmtId="0" fontId="0" fillId="22" borderId="15" xfId="0" applyFont="1" applyFill="1" applyBorder="1" applyAlignment="1">
      <alignment horizontal="justify" vertical="center"/>
    </xf>
    <xf numFmtId="0" fontId="35" fillId="24" borderId="11" xfId="0" applyFont="1" applyFill="1" applyBorder="1" applyAlignment="1">
      <alignment horizontal="center" vertical="center" wrapText="1"/>
    </xf>
    <xf numFmtId="0" fontId="35" fillId="9" borderId="11" xfId="0" applyFont="1" applyFill="1" applyBorder="1" applyAlignment="1">
      <alignment wrapText="1"/>
    </xf>
    <xf numFmtId="0" fontId="0" fillId="9" borderId="15" xfId="0" applyFont="1" applyFill="1" applyBorder="1" applyAlignment="1">
      <alignment horizontal="justify" vertical="top" wrapText="1"/>
    </xf>
    <xf numFmtId="0" fontId="35" fillId="24" borderId="8" xfId="0" applyFont="1" applyFill="1" applyBorder="1" applyAlignment="1">
      <alignment horizontal="center" vertical="center" wrapText="1"/>
    </xf>
    <xf numFmtId="0" fontId="35" fillId="9" borderId="8" xfId="0" applyFont="1" applyFill="1" applyBorder="1" applyAlignment="1">
      <alignment wrapText="1"/>
    </xf>
    <xf numFmtId="14" fontId="0" fillId="9" borderId="15" xfId="0" applyNumberFormat="1" applyFont="1" applyFill="1" applyBorder="1" applyAlignment="1">
      <alignment horizontal="center" vertical="center" wrapText="1"/>
    </xf>
    <xf numFmtId="14" fontId="35" fillId="24" borderId="8" xfId="0" applyNumberFormat="1" applyFont="1" applyFill="1" applyBorder="1" applyAlignment="1">
      <alignment horizontal="center" vertical="center" wrapText="1"/>
    </xf>
    <xf numFmtId="0" fontId="55" fillId="24" borderId="8" xfId="0" applyFont="1" applyFill="1" applyBorder="1" applyAlignment="1">
      <alignment horizontal="center" vertical="center" wrapText="1"/>
    </xf>
    <xf numFmtId="14" fontId="35" fillId="9" borderId="15" xfId="0"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14" fontId="4" fillId="9" borderId="15" xfId="0" applyNumberFormat="1" applyFont="1" applyFill="1" applyBorder="1" applyAlignment="1">
      <alignment horizontal="center" vertical="center" wrapText="1"/>
    </xf>
    <xf numFmtId="14" fontId="35" fillId="9" borderId="15" xfId="0" applyNumberFormat="1" applyFont="1" applyFill="1" applyBorder="1" applyAlignment="1">
      <alignment horizontal="center" vertical="center"/>
    </xf>
    <xf numFmtId="0" fontId="34" fillId="24" borderId="15" xfId="0" applyFont="1" applyFill="1" applyBorder="1" applyAlignment="1">
      <alignment horizontal="justify" vertical="center" wrapText="1"/>
    </xf>
    <xf numFmtId="0" fontId="34" fillId="24" borderId="14" xfId="0" applyFont="1" applyFill="1" applyBorder="1" applyAlignment="1">
      <alignment horizontal="justify" vertical="center" wrapText="1"/>
    </xf>
    <xf numFmtId="0" fontId="34" fillId="24" borderId="12" xfId="0" applyFont="1" applyFill="1" applyBorder="1" applyAlignment="1">
      <alignment horizontal="justify" vertical="center" wrapText="1"/>
    </xf>
    <xf numFmtId="0" fontId="51" fillId="9" borderId="15" xfId="0" applyFont="1" applyFill="1" applyBorder="1" applyAlignment="1">
      <alignment horizontal="center" vertical="center"/>
    </xf>
    <xf numFmtId="0" fontId="34" fillId="24" borderId="13" xfId="0" applyFont="1" applyFill="1" applyBorder="1" applyAlignment="1">
      <alignment horizontal="justify" vertical="center" wrapText="1"/>
    </xf>
    <xf numFmtId="0" fontId="31" fillId="24" borderId="15" xfId="0" applyFont="1" applyFill="1" applyBorder="1" applyAlignment="1">
      <alignment horizontal="center" vertical="center"/>
    </xf>
    <xf numFmtId="0" fontId="34" fillId="24" borderId="12" xfId="0" applyFont="1" applyFill="1" applyBorder="1" applyAlignment="1">
      <alignment horizontal="left" vertical="center" wrapText="1"/>
    </xf>
    <xf numFmtId="0" fontId="34" fillId="24" borderId="15" xfId="0" applyFont="1" applyFill="1" applyBorder="1" applyAlignment="1">
      <alignment horizontal="left" vertical="center" wrapText="1"/>
    </xf>
    <xf numFmtId="0" fontId="35" fillId="9" borderId="14" xfId="0" applyFont="1" applyFill="1" applyBorder="1" applyAlignment="1">
      <alignment vertical="center" wrapText="1"/>
    </xf>
    <xf numFmtId="0" fontId="35" fillId="9" borderId="11" xfId="0" applyFont="1" applyFill="1" applyBorder="1" applyAlignment="1">
      <alignment vertical="center" wrapText="1"/>
    </xf>
    <xf numFmtId="0" fontId="40" fillId="9" borderId="11" xfId="0" applyFont="1" applyFill="1" applyBorder="1" applyAlignment="1">
      <alignment vertical="center"/>
    </xf>
    <xf numFmtId="0" fontId="35" fillId="9" borderId="11" xfId="0" applyFont="1" applyFill="1" applyBorder="1" applyAlignment="1">
      <alignment horizontal="center" vertical="center" wrapText="1"/>
    </xf>
    <xf numFmtId="0" fontId="35" fillId="9" borderId="11" xfId="0" applyFont="1" applyFill="1" applyBorder="1" applyAlignment="1">
      <alignment vertical="center"/>
    </xf>
    <xf numFmtId="0" fontId="35" fillId="9" borderId="8" xfId="0" applyFont="1" applyFill="1" applyBorder="1" applyAlignment="1">
      <alignment vertical="center" wrapText="1"/>
    </xf>
    <xf numFmtId="0" fontId="40" fillId="9" borderId="8" xfId="0" applyFont="1" applyFill="1" applyBorder="1" applyAlignment="1">
      <alignment vertical="center"/>
    </xf>
    <xf numFmtId="0" fontId="35" fillId="9" borderId="8" xfId="0" applyFont="1" applyFill="1" applyBorder="1" applyAlignment="1">
      <alignment horizontal="center" vertical="center" wrapText="1"/>
    </xf>
    <xf numFmtId="0" fontId="35" fillId="9" borderId="8" xfId="0" applyFont="1" applyFill="1" applyBorder="1" applyAlignment="1">
      <alignment vertical="center"/>
    </xf>
    <xf numFmtId="0" fontId="0" fillId="9" borderId="11" xfId="0" applyFont="1" applyFill="1" applyBorder="1" applyAlignment="1">
      <alignment horizontal="center" vertical="center"/>
    </xf>
    <xf numFmtId="0" fontId="35" fillId="9" borderId="11" xfId="0" applyFont="1" applyFill="1" applyBorder="1" applyAlignment="1" applyProtection="1">
      <alignment horizontal="center" vertical="center" wrapText="1"/>
      <protection locked="0"/>
    </xf>
    <xf numFmtId="0" fontId="51" fillId="22" borderId="11" xfId="0" applyFont="1" applyFill="1" applyBorder="1" applyAlignment="1">
      <alignment horizontal="justify" vertical="center" wrapText="1"/>
    </xf>
    <xf numFmtId="0" fontId="0" fillId="9" borderId="11" xfId="0" applyFont="1" applyFill="1" applyBorder="1" applyAlignment="1">
      <alignment horizontal="justify" vertical="center" wrapText="1"/>
    </xf>
    <xf numFmtId="0" fontId="4" fillId="0" borderId="11" xfId="0" applyFont="1" applyBorder="1" applyAlignment="1">
      <alignment horizontal="justify" vertical="center" wrapText="1"/>
    </xf>
    <xf numFmtId="0" fontId="4" fillId="9" borderId="11" xfId="0" applyFont="1" applyFill="1" applyBorder="1" applyAlignment="1">
      <alignment horizontal="center" vertical="center" wrapText="1"/>
    </xf>
    <xf numFmtId="0" fontId="4" fillId="9" borderId="11" xfId="0" applyFont="1" applyFill="1" applyBorder="1" applyAlignment="1">
      <alignment horizontal="justify" vertical="center" wrapText="1"/>
    </xf>
    <xf numFmtId="0" fontId="51" fillId="9" borderId="11" xfId="0" applyFont="1" applyFill="1" applyBorder="1" applyAlignment="1">
      <alignment horizontal="justify" vertical="center" wrapText="1"/>
    </xf>
    <xf numFmtId="0" fontId="40" fillId="22" borderId="15" xfId="0" applyFont="1" applyFill="1" applyBorder="1" applyAlignment="1">
      <alignment horizontal="center" vertical="center"/>
    </xf>
    <xf numFmtId="0" fontId="40" fillId="9" borderId="15" xfId="0" applyFont="1" applyFill="1" applyBorder="1" applyAlignment="1">
      <alignment horizontal="center" vertical="center"/>
    </xf>
    <xf numFmtId="0" fontId="51" fillId="22" borderId="15" xfId="0" applyFont="1" applyFill="1" applyBorder="1" applyAlignment="1">
      <alignment horizontal="center" vertical="center" wrapText="1"/>
    </xf>
    <xf numFmtId="0" fontId="40" fillId="22" borderId="8" xfId="0" applyFont="1" applyFill="1" applyBorder="1" applyAlignment="1">
      <alignment horizontal="center" vertical="center"/>
    </xf>
    <xf numFmtId="0" fontId="40" fillId="32" borderId="8" xfId="0" applyFont="1" applyFill="1" applyBorder="1" applyAlignment="1">
      <alignment horizontal="center" vertical="center"/>
    </xf>
    <xf numFmtId="0" fontId="40" fillId="32" borderId="14" xfId="0" applyFont="1" applyFill="1" applyBorder="1" applyAlignment="1">
      <alignment horizontal="center" vertical="center"/>
    </xf>
    <xf numFmtId="0" fontId="40" fillId="32" borderId="13" xfId="0" applyFont="1" applyFill="1" applyBorder="1" applyAlignment="1">
      <alignment horizontal="center" vertical="center"/>
    </xf>
    <xf numFmtId="14" fontId="40" fillId="22" borderId="8" xfId="0" applyNumberFormat="1" applyFont="1" applyFill="1" applyBorder="1" applyAlignment="1">
      <alignment horizontal="center" vertical="center"/>
    </xf>
    <xf numFmtId="0" fontId="40" fillId="0" borderId="8" xfId="0" applyFont="1" applyBorder="1" applyAlignment="1">
      <alignment horizontal="center" vertical="center"/>
    </xf>
    <xf numFmtId="0" fontId="40" fillId="0" borderId="13" xfId="0" applyFont="1" applyBorder="1" applyAlignment="1">
      <alignment horizontal="center" vertical="center"/>
    </xf>
    <xf numFmtId="0" fontId="51" fillId="9" borderId="15" xfId="0" applyFont="1" applyFill="1" applyBorder="1" applyAlignment="1">
      <alignment horizontal="center" vertical="center" wrapText="1"/>
    </xf>
    <xf numFmtId="14" fontId="51" fillId="9" borderId="15" xfId="0" applyNumberFormat="1" applyFont="1" applyFill="1" applyBorder="1" applyAlignment="1">
      <alignment horizontal="center" vertical="center" wrapText="1"/>
    </xf>
    <xf numFmtId="14" fontId="35" fillId="9" borderId="8" xfId="0" applyNumberFormat="1" applyFont="1" applyFill="1" applyBorder="1" applyAlignment="1">
      <alignment horizontal="center" vertical="center" wrapText="1"/>
    </xf>
    <xf numFmtId="0" fontId="35" fillId="9" borderId="15" xfId="0" applyFont="1" applyFill="1" applyBorder="1" applyAlignment="1">
      <alignment horizontal="center" vertical="center"/>
    </xf>
    <xf numFmtId="0" fontId="0" fillId="0" borderId="15" xfId="0" applyBorder="1" applyAlignment="1">
      <alignment horizontal="center" vertical="center"/>
    </xf>
    <xf numFmtId="14" fontId="0" fillId="9" borderId="15" xfId="0" applyNumberFormat="1" applyFill="1" applyBorder="1" applyAlignment="1">
      <alignment horizontal="center" vertical="center"/>
    </xf>
    <xf numFmtId="0" fontId="0" fillId="9" borderId="15" xfId="0" applyFill="1" applyBorder="1" applyAlignment="1">
      <alignment horizontal="center" vertical="center" wrapText="1"/>
    </xf>
    <xf numFmtId="0" fontId="0" fillId="9" borderId="11" xfId="0" applyFill="1" applyBorder="1" applyAlignment="1">
      <alignment horizontal="justify" vertical="center" wrapText="1"/>
    </xf>
    <xf numFmtId="0" fontId="0" fillId="9" borderId="15" xfId="0" applyFill="1" applyBorder="1" applyAlignment="1">
      <alignment horizontal="justify" vertical="center" wrapText="1"/>
    </xf>
    <xf numFmtId="0" fontId="0" fillId="23" borderId="15" xfId="0" applyFill="1" applyBorder="1"/>
    <xf numFmtId="0" fontId="4" fillId="0" borderId="3" xfId="0" applyFont="1" applyBorder="1" applyAlignment="1">
      <alignment horizontal="center" vertical="center" wrapText="1"/>
    </xf>
    <xf numFmtId="0" fontId="4" fillId="0" borderId="14" xfId="0" applyFont="1" applyBorder="1" applyAlignment="1">
      <alignment horizontal="center" vertical="center" wrapText="1"/>
    </xf>
    <xf numFmtId="0" fontId="0" fillId="9" borderId="14" xfId="0" applyFont="1" applyFill="1" applyBorder="1" applyAlignment="1">
      <alignment horizontal="center" vertical="center"/>
    </xf>
    <xf numFmtId="0" fontId="0" fillId="9" borderId="11" xfId="0" applyFill="1" applyBorder="1" applyAlignment="1">
      <alignment horizontal="center" vertical="center"/>
    </xf>
    <xf numFmtId="0" fontId="60" fillId="0" borderId="0" xfId="0" applyFont="1" applyAlignment="1">
      <alignment horizontal="justify" vertical="top"/>
    </xf>
    <xf numFmtId="0" fontId="0" fillId="9" borderId="15" xfId="0" applyFill="1" applyBorder="1" applyAlignment="1">
      <alignment horizontal="justify" vertical="top"/>
    </xf>
    <xf numFmtId="0" fontId="0" fillId="31" borderId="15" xfId="0" applyFill="1"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51" fillId="22" borderId="15" xfId="0" applyFont="1" applyFill="1" applyBorder="1" applyAlignment="1">
      <alignment horizontal="center" vertical="top"/>
    </xf>
    <xf numFmtId="0" fontId="51" fillId="22" borderId="11" xfId="0" applyFont="1" applyFill="1" applyBorder="1" applyAlignment="1">
      <alignment horizontal="center" vertical="top" wrapText="1"/>
    </xf>
    <xf numFmtId="14" fontId="0" fillId="9" borderId="15" xfId="0" applyNumberFormat="1" applyFill="1" applyBorder="1" applyAlignment="1">
      <alignment horizontal="center" vertical="top"/>
    </xf>
    <xf numFmtId="0" fontId="0" fillId="9" borderId="15" xfId="0" applyFill="1" applyBorder="1" applyAlignment="1">
      <alignment horizontal="center" vertical="top"/>
    </xf>
    <xf numFmtId="0" fontId="33" fillId="22" borderId="14" xfId="0" applyFont="1" applyFill="1" applyBorder="1" applyAlignment="1">
      <alignment horizontal="center" vertical="top" wrapText="1"/>
    </xf>
    <xf numFmtId="0" fontId="51" fillId="22" borderId="3" xfId="0" applyFont="1" applyFill="1" applyBorder="1" applyAlignment="1">
      <alignment horizontal="center" vertical="top" wrapText="1"/>
    </xf>
    <xf numFmtId="14" fontId="0" fillId="9" borderId="15" xfId="0" applyNumberFormat="1" applyFill="1" applyBorder="1" applyAlignment="1">
      <alignment horizontal="center" vertical="top" wrapText="1"/>
    </xf>
    <xf numFmtId="0" fontId="0" fillId="9" borderId="15" xfId="0" applyFill="1" applyBorder="1" applyAlignment="1">
      <alignment horizontal="center" vertical="top" wrapText="1"/>
    </xf>
    <xf numFmtId="0" fontId="35" fillId="9" borderId="15" xfId="0" applyFont="1" applyFill="1" applyBorder="1" applyAlignment="1">
      <alignment horizontal="center" vertical="top"/>
    </xf>
    <xf numFmtId="0" fontId="35" fillId="9" borderId="11" xfId="0" applyFont="1" applyFill="1" applyBorder="1" applyAlignment="1">
      <alignment horizontal="center" vertical="top" wrapText="1"/>
    </xf>
    <xf numFmtId="0" fontId="35" fillId="9" borderId="15" xfId="0" applyFont="1" applyFill="1" applyBorder="1" applyAlignment="1">
      <alignment horizontal="center" vertical="top" wrapText="1"/>
    </xf>
    <xf numFmtId="0" fontId="33" fillId="9" borderId="15" xfId="0" applyFont="1" applyFill="1" applyBorder="1" applyAlignment="1">
      <alignment vertical="center" wrapText="1"/>
    </xf>
    <xf numFmtId="0" fontId="0" fillId="10" borderId="15" xfId="0" applyFill="1" applyBorder="1" applyAlignment="1">
      <alignment horizontal="center" vertical="center"/>
    </xf>
    <xf numFmtId="0" fontId="35" fillId="10" borderId="11" xfId="0" applyFont="1" applyFill="1" applyBorder="1" applyAlignment="1">
      <alignment horizontal="left" vertical="center" wrapText="1"/>
    </xf>
    <xf numFmtId="0" fontId="35" fillId="10" borderId="11" xfId="0" applyFont="1" applyFill="1" applyBorder="1" applyAlignment="1">
      <alignment horizontal="justify" vertical="center" wrapText="1"/>
    </xf>
    <xf numFmtId="17" fontId="4" fillId="9" borderId="15" xfId="0" applyNumberFormat="1" applyFont="1" applyFill="1" applyBorder="1" applyAlignment="1">
      <alignment horizontal="center" vertical="center" wrapText="1"/>
    </xf>
    <xf numFmtId="0" fontId="0" fillId="9" borderId="15" xfId="0" applyFill="1" applyBorder="1" applyAlignment="1">
      <alignment horizontal="left" vertical="center" wrapText="1"/>
    </xf>
    <xf numFmtId="14" fontId="0" fillId="9" borderId="15" xfId="0" applyNumberFormat="1" applyFill="1" applyBorder="1" applyAlignment="1">
      <alignment horizontal="justify" vertical="center"/>
    </xf>
    <xf numFmtId="0" fontId="0" fillId="0" borderId="12" xfId="0" applyFill="1" applyBorder="1" applyAlignment="1">
      <alignment horizontal="center" vertical="center" wrapText="1"/>
    </xf>
    <xf numFmtId="0" fontId="0" fillId="0" borderId="12" xfId="0" applyFill="1" applyBorder="1" applyAlignment="1">
      <alignment horizontal="justify" vertical="center" wrapText="1"/>
    </xf>
    <xf numFmtId="0" fontId="51" fillId="22" borderId="15" xfId="0" applyFont="1" applyFill="1" applyBorder="1" applyAlignment="1">
      <alignment horizontal="justify" vertical="center"/>
    </xf>
    <xf numFmtId="0" fontId="4" fillId="22" borderId="15" xfId="0" applyFont="1" applyFill="1" applyBorder="1" applyAlignment="1">
      <alignment horizontal="justify" vertical="center"/>
    </xf>
    <xf numFmtId="0" fontId="4" fillId="9" borderId="15" xfId="0" applyFont="1" applyFill="1" applyBorder="1" applyAlignment="1">
      <alignment horizontal="justify" vertical="center"/>
    </xf>
    <xf numFmtId="0" fontId="4" fillId="9" borderId="15" xfId="0" applyFont="1" applyFill="1" applyBorder="1" applyAlignment="1">
      <alignment horizontal="justify" vertical="center" wrapText="1"/>
    </xf>
    <xf numFmtId="0" fontId="4" fillId="9" borderId="15" xfId="0" applyFont="1" applyFill="1" applyBorder="1" applyAlignment="1" applyProtection="1">
      <alignment horizontal="justify" vertical="center"/>
      <protection locked="0"/>
    </xf>
    <xf numFmtId="14" fontId="0" fillId="0" borderId="15" xfId="0" applyNumberFormat="1" applyBorder="1" applyAlignment="1">
      <alignment horizontal="center" vertical="center"/>
    </xf>
    <xf numFmtId="0" fontId="32" fillId="22" borderId="11" xfId="0" applyFont="1" applyFill="1" applyBorder="1" applyAlignment="1">
      <alignment vertical="top" wrapText="1"/>
    </xf>
    <xf numFmtId="0" fontId="35" fillId="9" borderId="14" xfId="0" applyFont="1" applyFill="1" applyBorder="1" applyAlignment="1">
      <alignment horizontal="center" vertical="center"/>
    </xf>
    <xf numFmtId="0" fontId="35" fillId="9" borderId="13" xfId="0" applyFont="1" applyFill="1" applyBorder="1" applyAlignment="1">
      <alignment horizontal="center" vertical="center"/>
    </xf>
    <xf numFmtId="14" fontId="35" fillId="0" borderId="15" xfId="0" applyNumberFormat="1" applyFont="1" applyBorder="1" applyAlignment="1">
      <alignment horizontal="center" vertical="center"/>
    </xf>
    <xf numFmtId="14" fontId="35" fillId="23" borderId="15" xfId="0" applyNumberFormat="1" applyFont="1" applyFill="1" applyBorder="1" applyAlignment="1">
      <alignment horizontal="center" vertical="center"/>
    </xf>
    <xf numFmtId="0" fontId="35" fillId="9" borderId="11" xfId="0" applyFont="1" applyFill="1" applyBorder="1" applyAlignment="1">
      <alignment horizontal="center" vertical="center"/>
    </xf>
    <xf numFmtId="0" fontId="35" fillId="9" borderId="8" xfId="0" applyFont="1" applyFill="1" applyBorder="1" applyAlignment="1">
      <alignment horizontal="center" vertical="center"/>
    </xf>
    <xf numFmtId="0" fontId="3" fillId="7" borderId="9"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27" borderId="9" xfId="0" applyFont="1" applyFill="1" applyBorder="1" applyAlignment="1" applyProtection="1">
      <alignment horizontal="center" vertical="center" wrapText="1"/>
      <protection locked="0"/>
    </xf>
    <xf numFmtId="0" fontId="3" fillId="27" borderId="10" xfId="0" applyFont="1" applyFill="1" applyBorder="1" applyAlignment="1" applyProtection="1">
      <alignment horizontal="center" vertical="center"/>
      <protection locked="0"/>
    </xf>
    <xf numFmtId="0" fontId="3" fillId="27" borderId="11" xfId="0" applyFont="1" applyFill="1" applyBorder="1" applyAlignment="1" applyProtection="1">
      <alignment horizontal="center" vertical="center"/>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protection locked="0"/>
    </xf>
    <xf numFmtId="0" fontId="3" fillId="5" borderId="11" xfId="0" applyFont="1" applyFill="1" applyBorder="1" applyAlignment="1" applyProtection="1">
      <alignment horizontal="center" vertical="center"/>
      <protection locked="0"/>
    </xf>
    <xf numFmtId="0" fontId="49" fillId="25" borderId="15" xfId="0" applyFont="1" applyFill="1" applyBorder="1" applyAlignment="1" applyProtection="1">
      <alignment horizontal="center" vertical="center"/>
      <protection locked="0"/>
    </xf>
    <xf numFmtId="0" fontId="49" fillId="6" borderId="9" xfId="0" applyFont="1" applyFill="1" applyBorder="1" applyAlignment="1" applyProtection="1">
      <alignment horizontal="center" vertical="center" wrapText="1"/>
      <protection locked="0"/>
    </xf>
    <xf numFmtId="0" fontId="49" fillId="6" borderId="10"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47" fillId="6" borderId="9" xfId="0" applyFont="1" applyFill="1" applyBorder="1" applyAlignment="1" applyProtection="1">
      <alignment horizontal="center" vertical="center" wrapText="1"/>
      <protection locked="0"/>
    </xf>
    <xf numFmtId="0" fontId="47" fillId="6" borderId="10"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protection locked="0"/>
    </xf>
    <xf numFmtId="0" fontId="2" fillId="26" borderId="15" xfId="0" applyFont="1" applyFill="1" applyBorder="1" applyAlignment="1" applyProtection="1">
      <alignment horizontal="center" vertical="center"/>
      <protection locked="0"/>
    </xf>
    <xf numFmtId="0" fontId="2" fillId="26" borderId="9" xfId="0" applyFont="1" applyFill="1" applyBorder="1" applyAlignment="1" applyProtection="1">
      <alignment horizontal="center" vertical="center"/>
      <protection locked="0"/>
    </xf>
    <xf numFmtId="0" fontId="2" fillId="26" borderId="10" xfId="0" applyFont="1" applyFill="1" applyBorder="1" applyAlignment="1" applyProtection="1">
      <alignment horizontal="center" vertical="center"/>
      <protection locked="0"/>
    </xf>
    <xf numFmtId="0" fontId="2" fillId="26" borderId="1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6" fillId="2" borderId="2" xfId="0" applyFont="1" applyFill="1" applyBorder="1" applyAlignment="1" applyProtection="1">
      <alignment horizontal="center" vertical="center"/>
      <protection locked="0"/>
    </xf>
    <xf numFmtId="0" fontId="46" fillId="2" borderId="6" xfId="0" applyFont="1" applyFill="1" applyBorder="1" applyAlignment="1" applyProtection="1">
      <alignment horizontal="center" vertical="center"/>
      <protection locked="0"/>
    </xf>
    <xf numFmtId="0" fontId="46" fillId="2" borderId="7"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47" fillId="3" borderId="2" xfId="0" applyFont="1" applyFill="1" applyBorder="1" applyAlignment="1" applyProtection="1">
      <alignment horizontal="center" vertical="center"/>
      <protection locked="0"/>
    </xf>
    <xf numFmtId="0" fontId="47" fillId="3" borderId="6" xfId="0" applyFont="1" applyFill="1" applyBorder="1" applyAlignment="1" applyProtection="1">
      <alignment horizontal="center" vertical="center"/>
      <protection locked="0"/>
    </xf>
    <xf numFmtId="0" fontId="47" fillId="3" borderId="7" xfId="0" applyFont="1" applyFill="1" applyBorder="1" applyAlignment="1" applyProtection="1">
      <alignment horizontal="center" vertical="center"/>
      <protection locked="0"/>
    </xf>
    <xf numFmtId="0" fontId="47" fillId="4" borderId="9" xfId="0" applyFont="1" applyFill="1" applyBorder="1" applyAlignment="1" applyProtection="1">
      <alignment horizontal="center" vertical="center"/>
      <protection locked="0"/>
    </xf>
    <xf numFmtId="0" fontId="47" fillId="4" borderId="10" xfId="0" applyFont="1" applyFill="1" applyBorder="1" applyAlignment="1" applyProtection="1">
      <alignment horizontal="center" vertical="center"/>
      <protection locked="0"/>
    </xf>
    <xf numFmtId="0" fontId="48" fillId="5" borderId="9" xfId="0" applyFont="1" applyFill="1" applyBorder="1" applyAlignment="1" applyProtection="1">
      <alignment horizontal="center" vertical="center" wrapText="1"/>
      <protection locked="0"/>
    </xf>
    <xf numFmtId="0" fontId="48" fillId="5" borderId="10" xfId="0" applyFont="1" applyFill="1" applyBorder="1" applyAlignment="1" applyProtection="1">
      <alignment horizontal="center" vertical="center" wrapText="1"/>
      <protection locked="0"/>
    </xf>
    <xf numFmtId="0" fontId="48" fillId="5" borderId="11" xfId="0"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44" fillId="0" borderId="4" xfId="0" applyFont="1" applyBorder="1" applyAlignment="1">
      <alignment horizontal="center" vertical="center"/>
    </xf>
    <xf numFmtId="0" fontId="44" fillId="0" borderId="0" xfId="0" applyFont="1" applyAlignment="1">
      <alignment horizontal="center" vertical="center"/>
    </xf>
    <xf numFmtId="0" fontId="44" fillId="0" borderId="5" xfId="0" applyFont="1" applyBorder="1" applyAlignment="1">
      <alignment horizontal="center" vertical="center"/>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5" fillId="0" borderId="14"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21" fillId="6"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2" fillId="14" borderId="15"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cellXfs>
  <cellStyles count="4">
    <cellStyle name="Normal" xfId="0" builtinId="0"/>
    <cellStyle name="Normal_Matriz de Riesgos Servidores-v2" xfId="3" xr:uid="{779E83D4-1501-4DED-9486-4F142C81F970}"/>
    <cellStyle name="Normal_Matriz de Riesgos y Graficas" xfId="1" xr:uid="{00000000-0005-0000-0000-000001000000}"/>
    <cellStyle name="Porcentaje" xfId="2" builtinId="5"/>
  </cellStyles>
  <dxfs count="91">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13</xdr:row>
      <xdr:rowOff>0</xdr:rowOff>
    </xdr:from>
    <xdr:to>
      <xdr:col>3</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1028700</xdr:colOff>
          <xdr:row>2</xdr:row>
          <xdr:rowOff>68580</xdr:rowOff>
        </xdr:from>
        <xdr:to>
          <xdr:col>2</xdr:col>
          <xdr:colOff>670560</xdr:colOff>
          <xdr:row>7</xdr:row>
          <xdr:rowOff>121920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60960</xdr:rowOff>
        </xdr:from>
        <xdr:to>
          <xdr:col>2</xdr:col>
          <xdr:colOff>83820</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0</xdr:col>
      <xdr:colOff>0</xdr:colOff>
      <xdr:row>188</xdr:row>
      <xdr:rowOff>99060</xdr:rowOff>
    </xdr:from>
    <xdr:to>
      <xdr:col>6</xdr:col>
      <xdr:colOff>726555</xdr:colOff>
      <xdr:row>213</xdr:row>
      <xdr:rowOff>12774</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1"/>
        <a:stretch>
          <a:fillRect/>
        </a:stretch>
      </xdr:blipFill>
      <xdr:spPr>
        <a:xfrm>
          <a:off x="0" y="34922460"/>
          <a:ext cx="9238095" cy="4485714"/>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3"/>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4"/>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5"/>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6"/>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7"/>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8"/>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9"/>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0"/>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1"/>
        <a:stretch>
          <a:fillRect/>
        </a:stretch>
      </xdr:blipFill>
      <xdr:spPr>
        <a:xfrm>
          <a:off x="522514" y="15991115"/>
          <a:ext cx="8660338" cy="596043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E129-1A05-4B3F-BDB1-52D5AB100E9C}">
  <sheetPr>
    <pageSetUpPr fitToPage="1"/>
  </sheetPr>
  <dimension ref="A1:BE387"/>
  <sheetViews>
    <sheetView showGridLines="0" tabSelected="1" view="pageBreakPreview" topLeftCell="AN14" zoomScale="80" zoomScaleNormal="80" zoomScaleSheetLayoutView="80" workbookViewId="0">
      <pane ySplit="4" topLeftCell="A18" activePane="bottomLeft" state="frozen"/>
      <selection activeCell="AL14" sqref="AL14"/>
      <selection pane="bottomLeft" activeCell="AS23" sqref="AS23"/>
    </sheetView>
  </sheetViews>
  <sheetFormatPr baseColWidth="10" defaultColWidth="11.44140625" defaultRowHeight="14.4"/>
  <cols>
    <col min="1" max="1" width="26.44140625" customWidth="1"/>
    <col min="2" max="2" width="45.33203125" customWidth="1"/>
    <col min="3" max="3" width="29.33203125" customWidth="1"/>
    <col min="4" max="4" width="38.21875" customWidth="1"/>
    <col min="5" max="7" width="31.6640625" customWidth="1"/>
    <col min="8" max="8" width="22.6640625" customWidth="1"/>
    <col min="9" max="9" width="15.88671875" style="193" customWidth="1"/>
    <col min="10" max="10" width="19.33203125" customWidth="1"/>
    <col min="11" max="11" width="11.5546875" style="193" customWidth="1"/>
    <col min="12" max="12" width="16.88671875" customWidth="1"/>
    <col min="13" max="13" width="11.44140625" style="193" customWidth="1"/>
    <col min="14" max="14" width="39.5546875" customWidth="1"/>
    <col min="15" max="15" width="28.6640625" customWidth="1"/>
    <col min="16" max="16" width="20" style="3" customWidth="1"/>
    <col min="17" max="17" width="31.33203125" style="2" customWidth="1"/>
    <col min="18" max="18" width="20.109375" style="2" customWidth="1"/>
    <col min="19" max="19" width="18.88671875" customWidth="1"/>
    <col min="20" max="20" width="18.109375" customWidth="1"/>
    <col min="21" max="21" width="19.33203125" style="194" customWidth="1"/>
    <col min="22" max="22" width="23.77734375" style="194" customWidth="1"/>
    <col min="23" max="23" width="23.5546875" style="194" customWidth="1"/>
    <col min="24" max="24" width="20.88671875" style="194" customWidth="1"/>
    <col min="25" max="25" width="25.109375" style="194" customWidth="1"/>
    <col min="26" max="26" width="17.5546875" customWidth="1"/>
    <col min="27" max="27" width="23.88671875" customWidth="1"/>
    <col min="28" max="28" width="11.5546875" customWidth="1"/>
    <col min="29" max="29" width="22.109375" customWidth="1"/>
    <col min="30" max="30" width="18.88671875" customWidth="1"/>
    <col min="31" max="31" width="14.6640625" customWidth="1"/>
    <col min="32" max="32" width="11.5546875" customWidth="1"/>
    <col min="33" max="33" width="23.33203125" style="416" customWidth="1"/>
    <col min="34" max="34" width="25.6640625" customWidth="1"/>
    <col min="35" max="35" width="40.33203125" customWidth="1"/>
    <col min="36" max="36" width="26" customWidth="1"/>
    <col min="37" max="37" width="15.6640625" customWidth="1"/>
    <col min="38" max="38" width="17" customWidth="1"/>
    <col min="39" max="39" width="26" customWidth="1"/>
    <col min="40" max="40" width="21.44140625" customWidth="1"/>
    <col min="41" max="41" width="20.88671875" customWidth="1"/>
    <col min="42" max="42" width="28" customWidth="1"/>
    <col min="43" max="45" width="20.44140625" customWidth="1"/>
    <col min="46" max="46" width="17.109375" customWidth="1"/>
    <col min="47" max="47" width="25.88671875" customWidth="1"/>
    <col min="48" max="48" width="20.33203125" style="296" customWidth="1"/>
    <col min="49" max="49" width="19" style="3" customWidth="1"/>
    <col min="50" max="52" width="27.88671875" style="2" customWidth="1"/>
    <col min="53" max="53" width="16.44140625" style="2" customWidth="1"/>
    <col min="54" max="54" width="16.109375" style="2" customWidth="1"/>
    <col min="55" max="55" width="27.6640625" style="2" customWidth="1"/>
    <col min="56" max="56" width="19.33203125" style="2" customWidth="1"/>
    <col min="57" max="57" width="55.33203125" customWidth="1"/>
  </cols>
  <sheetData>
    <row r="1" spans="1:57" hidden="1">
      <c r="I1"/>
      <c r="K1"/>
      <c r="M1"/>
      <c r="P1"/>
      <c r="Q1"/>
      <c r="R1"/>
      <c r="U1"/>
      <c r="V1"/>
      <c r="W1"/>
      <c r="X1"/>
      <c r="Y1"/>
      <c r="AG1"/>
      <c r="AV1"/>
      <c r="AW1"/>
      <c r="AX1"/>
      <c r="AY1"/>
      <c r="AZ1"/>
      <c r="BA1"/>
      <c r="BB1"/>
      <c r="BC1"/>
      <c r="BD1"/>
    </row>
    <row r="2" spans="1:57" ht="18" hidden="1" customHeight="1">
      <c r="A2" s="131"/>
      <c r="B2" s="132"/>
      <c r="C2" s="133"/>
      <c r="D2" s="134" t="s">
        <v>563</v>
      </c>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488" t="s">
        <v>0</v>
      </c>
      <c r="AP2" s="488"/>
      <c r="AQ2" s="489"/>
      <c r="AR2" s="136"/>
      <c r="AS2" s="136"/>
      <c r="AT2" s="136"/>
      <c r="AU2" s="136"/>
      <c r="AV2" s="493" t="s">
        <v>564</v>
      </c>
      <c r="AW2" s="494"/>
      <c r="AX2" s="494"/>
      <c r="AY2" s="494"/>
      <c r="AZ2" s="494"/>
      <c r="BA2" s="494"/>
      <c r="BB2" s="494"/>
      <c r="BC2" s="494"/>
      <c r="BD2" s="495"/>
    </row>
    <row r="3" spans="1:57" ht="14.4" hidden="1" customHeight="1">
      <c r="A3" s="137"/>
      <c r="C3" s="138"/>
      <c r="D3" s="139"/>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490"/>
      <c r="AP3" s="490"/>
      <c r="AQ3" s="491"/>
      <c r="AR3" s="3"/>
      <c r="AS3" s="3"/>
      <c r="AT3" s="3"/>
      <c r="AU3" s="3"/>
      <c r="AV3" s="496"/>
      <c r="AW3" s="497"/>
      <c r="AX3" s="497"/>
      <c r="AY3" s="497"/>
      <c r="AZ3" s="497"/>
      <c r="BA3" s="497"/>
      <c r="BB3" s="497"/>
      <c r="BC3" s="497"/>
      <c r="BD3" s="498"/>
    </row>
    <row r="4" spans="1:57" ht="14.4" hidden="1" customHeight="1">
      <c r="A4" s="137"/>
      <c r="C4" s="138"/>
      <c r="D4" s="139"/>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490"/>
      <c r="AP4" s="490"/>
      <c r="AQ4" s="491"/>
      <c r="AR4" s="3"/>
      <c r="AS4" s="3"/>
      <c r="AT4" s="3"/>
      <c r="AU4" s="3"/>
      <c r="AV4" s="496"/>
      <c r="AW4" s="497"/>
      <c r="AX4" s="497"/>
      <c r="AY4" s="497"/>
      <c r="AZ4" s="497"/>
      <c r="BA4" s="497"/>
      <c r="BB4" s="497"/>
      <c r="BC4" s="497"/>
      <c r="BD4" s="498"/>
    </row>
    <row r="5" spans="1:57" ht="14.4" customHeight="1">
      <c r="A5" s="137"/>
      <c r="D5" s="502" t="s">
        <v>1</v>
      </c>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4"/>
      <c r="AI5" s="504" t="s">
        <v>0</v>
      </c>
      <c r="AJ5" s="141"/>
      <c r="AK5" s="141"/>
      <c r="AL5" s="141"/>
      <c r="AM5" s="141"/>
      <c r="AN5" s="508" t="s">
        <v>2</v>
      </c>
      <c r="AO5" s="492"/>
      <c r="AP5" s="492"/>
      <c r="AQ5" s="492"/>
      <c r="AR5" s="142"/>
      <c r="AS5" s="142"/>
      <c r="AT5" s="142"/>
      <c r="AU5" s="142"/>
      <c r="AV5" s="496"/>
      <c r="AW5" s="497"/>
      <c r="AX5" s="497"/>
      <c r="AY5" s="497"/>
      <c r="AZ5" s="497"/>
      <c r="BA5" s="497"/>
      <c r="BB5" s="497"/>
      <c r="BC5" s="497"/>
      <c r="BD5" s="498"/>
    </row>
    <row r="6" spans="1:57" ht="14.4" customHeight="1">
      <c r="A6" s="137"/>
      <c r="D6" s="502"/>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c r="AE6" s="503"/>
      <c r="AF6" s="503"/>
      <c r="AG6" s="503"/>
      <c r="AH6" s="504"/>
      <c r="AI6" s="504"/>
      <c r="AJ6" s="141"/>
      <c r="AK6" s="141"/>
      <c r="AL6" s="141"/>
      <c r="AM6" s="141"/>
      <c r="AN6" s="509"/>
      <c r="AO6" s="492"/>
      <c r="AP6" s="492"/>
      <c r="AQ6" s="492"/>
      <c r="AR6" s="142"/>
      <c r="AS6" s="142"/>
      <c r="AT6" s="142"/>
      <c r="AU6" s="142"/>
      <c r="AV6" s="496"/>
      <c r="AW6" s="497"/>
      <c r="AX6" s="497"/>
      <c r="AY6" s="497"/>
      <c r="AZ6" s="497"/>
      <c r="BA6" s="497"/>
      <c r="BB6" s="497"/>
      <c r="BC6" s="497"/>
      <c r="BD6" s="498"/>
    </row>
    <row r="7" spans="1:57" ht="14.4" customHeight="1">
      <c r="A7" s="137"/>
      <c r="D7" s="502"/>
      <c r="E7" s="503"/>
      <c r="F7" s="503"/>
      <c r="G7" s="503"/>
      <c r="H7" s="503"/>
      <c r="I7" s="503"/>
      <c r="J7" s="503"/>
      <c r="K7" s="503"/>
      <c r="L7" s="503"/>
      <c r="M7" s="503"/>
      <c r="N7" s="503"/>
      <c r="O7" s="503"/>
      <c r="P7" s="503"/>
      <c r="Q7" s="503"/>
      <c r="R7" s="503"/>
      <c r="S7" s="503"/>
      <c r="T7" s="503"/>
      <c r="U7" s="503"/>
      <c r="V7" s="503"/>
      <c r="W7" s="503"/>
      <c r="X7" s="503"/>
      <c r="Y7" s="503"/>
      <c r="Z7" s="503"/>
      <c r="AA7" s="503"/>
      <c r="AB7" s="503"/>
      <c r="AC7" s="503"/>
      <c r="AD7" s="503"/>
      <c r="AE7" s="503"/>
      <c r="AF7" s="503"/>
      <c r="AG7" s="503"/>
      <c r="AH7" s="504"/>
      <c r="AI7" s="504"/>
      <c r="AJ7" s="141"/>
      <c r="AK7" s="141"/>
      <c r="AL7" s="141"/>
      <c r="AM7" s="141"/>
      <c r="AN7" s="509"/>
      <c r="AO7" s="492"/>
      <c r="AP7" s="492"/>
      <c r="AQ7" s="492"/>
      <c r="AR7" s="142"/>
      <c r="AS7" s="142"/>
      <c r="AT7" s="142"/>
      <c r="AU7" s="142"/>
      <c r="AV7" s="496"/>
      <c r="AW7" s="497"/>
      <c r="AX7" s="497"/>
      <c r="AY7" s="497"/>
      <c r="AZ7" s="497"/>
      <c r="BA7" s="497"/>
      <c r="BB7" s="497"/>
      <c r="BC7" s="497"/>
      <c r="BD7" s="498"/>
    </row>
    <row r="8" spans="1:57" ht="14.4" customHeight="1">
      <c r="A8" s="137"/>
      <c r="D8" s="502"/>
      <c r="E8" s="503"/>
      <c r="F8" s="503"/>
      <c r="G8" s="503"/>
      <c r="H8" s="503"/>
      <c r="I8" s="503"/>
      <c r="J8" s="503"/>
      <c r="K8" s="503"/>
      <c r="L8" s="503"/>
      <c r="M8" s="503"/>
      <c r="N8" s="503"/>
      <c r="O8" s="503"/>
      <c r="P8" s="503"/>
      <c r="Q8" s="503"/>
      <c r="R8" s="503"/>
      <c r="S8" s="503"/>
      <c r="T8" s="503"/>
      <c r="U8" s="503"/>
      <c r="V8" s="503"/>
      <c r="W8" s="503"/>
      <c r="X8" s="503"/>
      <c r="Y8" s="503"/>
      <c r="Z8" s="503"/>
      <c r="AA8" s="503"/>
      <c r="AB8" s="503"/>
      <c r="AC8" s="503"/>
      <c r="AD8" s="503"/>
      <c r="AE8" s="503"/>
      <c r="AF8" s="503"/>
      <c r="AG8" s="503"/>
      <c r="AH8" s="504"/>
      <c r="AI8" s="504"/>
      <c r="AJ8" s="141"/>
      <c r="AK8" s="141"/>
      <c r="AL8" s="141"/>
      <c r="AM8" s="141"/>
      <c r="AN8" s="509"/>
      <c r="AO8" s="492"/>
      <c r="AP8" s="492"/>
      <c r="AQ8" s="492"/>
      <c r="AR8" s="142"/>
      <c r="AS8" s="142"/>
      <c r="AT8" s="142"/>
      <c r="AU8" s="142"/>
      <c r="AV8" s="496"/>
      <c r="AW8" s="497"/>
      <c r="AX8" s="497"/>
      <c r="AY8" s="497"/>
      <c r="AZ8" s="497"/>
      <c r="BA8" s="497"/>
      <c r="BB8" s="497"/>
      <c r="BC8" s="497"/>
      <c r="BD8" s="498"/>
    </row>
    <row r="9" spans="1:57" ht="14.4" customHeight="1">
      <c r="A9" s="137"/>
      <c r="D9" s="502"/>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c r="AG9" s="503"/>
      <c r="AH9" s="504"/>
      <c r="AI9" s="504"/>
      <c r="AJ9" s="141"/>
      <c r="AK9" s="141"/>
      <c r="AL9" s="141"/>
      <c r="AM9" s="141"/>
      <c r="AN9" s="509"/>
      <c r="AO9" s="492"/>
      <c r="AP9" s="492"/>
      <c r="AQ9" s="492"/>
      <c r="AR9" s="142"/>
      <c r="AS9" s="142"/>
      <c r="AT9" s="142"/>
      <c r="AU9" s="142"/>
      <c r="AV9" s="496"/>
      <c r="AW9" s="497"/>
      <c r="AX9" s="497"/>
      <c r="AY9" s="497"/>
      <c r="AZ9" s="497"/>
      <c r="BA9" s="497"/>
      <c r="BB9" s="497"/>
      <c r="BC9" s="497"/>
      <c r="BD9" s="498"/>
    </row>
    <row r="10" spans="1:57" ht="14.4" customHeight="1">
      <c r="A10" s="137"/>
      <c r="D10" s="502"/>
      <c r="E10" s="503"/>
      <c r="F10" s="503"/>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4"/>
      <c r="AI10" s="504"/>
      <c r="AJ10" s="141"/>
      <c r="AK10" s="141"/>
      <c r="AL10" s="141"/>
      <c r="AM10" s="141"/>
      <c r="AN10" s="509"/>
      <c r="AO10" s="492"/>
      <c r="AP10" s="492"/>
      <c r="AQ10" s="492"/>
      <c r="AR10" s="142"/>
      <c r="AS10" s="142"/>
      <c r="AT10" s="142"/>
      <c r="AU10" s="142"/>
      <c r="AV10" s="496"/>
      <c r="AW10" s="497"/>
      <c r="AX10" s="497"/>
      <c r="AY10" s="497"/>
      <c r="AZ10" s="497"/>
      <c r="BA10" s="497"/>
      <c r="BB10" s="497"/>
      <c r="BC10" s="497"/>
      <c r="BD10" s="498"/>
    </row>
    <row r="11" spans="1:57" ht="14.4" customHeight="1">
      <c r="A11" s="143"/>
      <c r="B11" s="144"/>
      <c r="C11" s="144"/>
      <c r="D11" s="505"/>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7"/>
      <c r="AI11" s="507"/>
      <c r="AJ11" s="145"/>
      <c r="AK11" s="145"/>
      <c r="AL11" s="145"/>
      <c r="AM11" s="145"/>
      <c r="AN11" s="510"/>
      <c r="AO11" s="492"/>
      <c r="AP11" s="492"/>
      <c r="AQ11" s="492"/>
      <c r="AR11" s="146"/>
      <c r="AS11" s="146"/>
      <c r="AT11" s="146"/>
      <c r="AU11" s="146"/>
      <c r="AV11" s="499"/>
      <c r="AW11" s="500"/>
      <c r="AX11" s="500"/>
      <c r="AY11" s="500"/>
      <c r="AZ11" s="500"/>
      <c r="BA11" s="500"/>
      <c r="BB11" s="500"/>
      <c r="BC11" s="500"/>
      <c r="BD11" s="501"/>
    </row>
    <row r="12" spans="1:57" ht="14.4" customHeight="1">
      <c r="I12"/>
      <c r="K12"/>
      <c r="M12"/>
      <c r="P12"/>
      <c r="Q12"/>
      <c r="R12"/>
      <c r="U12"/>
      <c r="V12"/>
      <c r="W12"/>
      <c r="X12"/>
      <c r="Y12"/>
      <c r="AG12"/>
      <c r="AN12" s="147"/>
      <c r="AO12" s="148"/>
      <c r="AW12"/>
      <c r="AX12"/>
      <c r="AY12"/>
      <c r="AZ12"/>
      <c r="BA12"/>
      <c r="BB12"/>
      <c r="BC12"/>
      <c r="BD12"/>
    </row>
    <row r="13" spans="1:57">
      <c r="I13"/>
      <c r="K13"/>
      <c r="M13"/>
      <c r="P13"/>
      <c r="Q13"/>
      <c r="R13"/>
      <c r="U13"/>
      <c r="V13"/>
      <c r="W13"/>
      <c r="X13"/>
      <c r="Y13"/>
      <c r="AG13"/>
      <c r="AW13"/>
      <c r="AX13"/>
      <c r="AY13"/>
      <c r="AZ13"/>
      <c r="BA13"/>
      <c r="BB13"/>
      <c r="BC13"/>
      <c r="BD13"/>
    </row>
    <row r="14" spans="1:57" ht="31.8">
      <c r="A14" s="475" t="s">
        <v>3</v>
      </c>
      <c r="B14" s="476"/>
      <c r="C14" s="476"/>
      <c r="D14" s="476"/>
      <c r="E14" s="476"/>
      <c r="F14" s="476"/>
      <c r="G14" s="476"/>
      <c r="H14" s="479" t="s">
        <v>4</v>
      </c>
      <c r="I14" s="480"/>
      <c r="J14" s="480"/>
      <c r="K14" s="480"/>
      <c r="L14" s="480"/>
      <c r="M14" s="480"/>
      <c r="N14" s="483" t="s">
        <v>565</v>
      </c>
      <c r="O14" s="484"/>
      <c r="P14" s="484"/>
      <c r="Q14" s="484"/>
      <c r="R14" s="484"/>
      <c r="S14" s="484"/>
      <c r="T14" s="484"/>
      <c r="U14" s="484"/>
      <c r="V14" s="484"/>
      <c r="W14" s="484"/>
      <c r="X14" s="484"/>
      <c r="Y14" s="484"/>
      <c r="Z14" s="484"/>
      <c r="AA14" s="484"/>
      <c r="AB14" s="484"/>
      <c r="AC14" s="484"/>
      <c r="AD14" s="484"/>
      <c r="AE14" s="484"/>
      <c r="AF14" s="149"/>
      <c r="AG14" s="485" t="s">
        <v>5</v>
      </c>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7"/>
      <c r="BE14" s="460" t="s">
        <v>566</v>
      </c>
    </row>
    <row r="15" spans="1:57" ht="18">
      <c r="A15" s="477"/>
      <c r="B15" s="478"/>
      <c r="C15" s="478"/>
      <c r="D15" s="478"/>
      <c r="E15" s="478"/>
      <c r="F15" s="478"/>
      <c r="G15" s="478"/>
      <c r="H15" s="481"/>
      <c r="I15" s="482"/>
      <c r="J15" s="482"/>
      <c r="K15" s="482"/>
      <c r="L15" s="482"/>
      <c r="M15" s="482"/>
      <c r="N15" s="461"/>
      <c r="O15" s="462"/>
      <c r="P15" s="462"/>
      <c r="Q15" s="462"/>
      <c r="R15" s="462"/>
      <c r="S15" s="462"/>
      <c r="T15" s="463"/>
      <c r="U15" s="464" t="s">
        <v>6</v>
      </c>
      <c r="V15" s="465"/>
      <c r="W15" s="465"/>
      <c r="X15" s="465"/>
      <c r="Y15" s="465"/>
      <c r="Z15" s="465"/>
      <c r="AA15" s="465"/>
      <c r="AB15" s="465"/>
      <c r="AC15" s="465"/>
      <c r="AD15" s="465"/>
      <c r="AE15" s="465"/>
      <c r="AF15" s="150"/>
      <c r="AG15" s="457" t="s">
        <v>567</v>
      </c>
      <c r="AH15" s="466"/>
      <c r="AI15" s="466"/>
      <c r="AJ15" s="466"/>
      <c r="AK15" s="466"/>
      <c r="AL15" s="466"/>
      <c r="AM15" s="466"/>
      <c r="AN15" s="467"/>
      <c r="AO15" s="457" t="s">
        <v>568</v>
      </c>
      <c r="AP15" s="466"/>
      <c r="AQ15" s="466"/>
      <c r="AR15" s="466"/>
      <c r="AS15" s="466"/>
      <c r="AT15" s="466"/>
      <c r="AU15" s="466"/>
      <c r="AV15" s="467"/>
      <c r="AW15" s="457" t="s">
        <v>569</v>
      </c>
      <c r="AX15" s="466"/>
      <c r="AY15" s="466"/>
      <c r="AZ15" s="466"/>
      <c r="BA15" s="466"/>
      <c r="BB15" s="466"/>
      <c r="BC15" s="466"/>
      <c r="BD15" s="467"/>
      <c r="BE15" s="460"/>
    </row>
    <row r="16" spans="1:57" ht="31.95" customHeight="1">
      <c r="A16" s="151"/>
      <c r="B16" s="151"/>
      <c r="C16" s="151"/>
      <c r="D16" s="151"/>
      <c r="E16" s="152"/>
      <c r="F16" s="152"/>
      <c r="G16" s="152"/>
      <c r="H16" s="153"/>
      <c r="I16" s="153"/>
      <c r="J16" s="153"/>
      <c r="K16" s="153"/>
      <c r="L16" s="153"/>
      <c r="M16" s="154"/>
      <c r="N16" s="468" t="s">
        <v>570</v>
      </c>
      <c r="O16" s="469"/>
      <c r="P16" s="469"/>
      <c r="Q16" s="469"/>
      <c r="R16" s="470"/>
      <c r="S16" s="471" t="s">
        <v>571</v>
      </c>
      <c r="T16" s="471"/>
      <c r="U16" s="471" t="s">
        <v>571</v>
      </c>
      <c r="V16" s="471"/>
      <c r="W16" s="472" t="s">
        <v>572</v>
      </c>
      <c r="X16" s="473"/>
      <c r="Y16" s="474"/>
      <c r="Z16" s="155"/>
      <c r="AA16" s="156"/>
      <c r="AB16" s="156"/>
      <c r="AC16" s="156"/>
      <c r="AD16" s="156"/>
      <c r="AE16" s="156"/>
      <c r="AF16" s="157"/>
      <c r="AG16" s="451" t="s">
        <v>7</v>
      </c>
      <c r="AH16" s="452"/>
      <c r="AI16" s="452"/>
      <c r="AJ16" s="452"/>
      <c r="AK16" s="452"/>
      <c r="AL16" s="452"/>
      <c r="AM16" s="452"/>
      <c r="AN16" s="453"/>
      <c r="AO16" s="454" t="s">
        <v>573</v>
      </c>
      <c r="AP16" s="455"/>
      <c r="AQ16" s="455"/>
      <c r="AR16" s="455"/>
      <c r="AS16" s="455"/>
      <c r="AT16" s="455"/>
      <c r="AU16" s="455"/>
      <c r="AV16" s="456"/>
      <c r="AW16" s="457" t="s">
        <v>574</v>
      </c>
      <c r="AX16" s="458"/>
      <c r="AY16" s="458"/>
      <c r="AZ16" s="458"/>
      <c r="BA16" s="458"/>
      <c r="BB16" s="458"/>
      <c r="BC16" s="458"/>
      <c r="BD16" s="459"/>
      <c r="BE16" s="460"/>
    </row>
    <row r="17" spans="1:57" ht="58.5" customHeight="1">
      <c r="A17" s="158" t="s">
        <v>8</v>
      </c>
      <c r="B17" s="158" t="s">
        <v>9</v>
      </c>
      <c r="C17" s="158" t="s">
        <v>10</v>
      </c>
      <c r="D17" s="159" t="s">
        <v>11</v>
      </c>
      <c r="E17" s="158" t="s">
        <v>575</v>
      </c>
      <c r="F17" s="159" t="s">
        <v>576</v>
      </c>
      <c r="G17" s="160" t="s">
        <v>12</v>
      </c>
      <c r="H17" s="161" t="s">
        <v>13</v>
      </c>
      <c r="I17" s="161" t="s">
        <v>14</v>
      </c>
      <c r="J17" s="161" t="s">
        <v>15</v>
      </c>
      <c r="K17" s="161" t="s">
        <v>16</v>
      </c>
      <c r="L17" s="161" t="s">
        <v>17</v>
      </c>
      <c r="M17" s="162" t="s">
        <v>18</v>
      </c>
      <c r="N17" s="155" t="s">
        <v>19</v>
      </c>
      <c r="O17" s="155" t="s">
        <v>577</v>
      </c>
      <c r="P17" s="155" t="s">
        <v>578</v>
      </c>
      <c r="Q17" s="155" t="s">
        <v>579</v>
      </c>
      <c r="R17" s="155" t="s">
        <v>20</v>
      </c>
      <c r="S17" s="163" t="s">
        <v>580</v>
      </c>
      <c r="T17" s="163" t="s">
        <v>581</v>
      </c>
      <c r="U17" s="163" t="s">
        <v>582</v>
      </c>
      <c r="V17" s="163" t="s">
        <v>583</v>
      </c>
      <c r="W17" s="163" t="s">
        <v>21</v>
      </c>
      <c r="X17" s="163" t="s">
        <v>22</v>
      </c>
      <c r="Y17" s="163" t="s">
        <v>23</v>
      </c>
      <c r="Z17" s="155" t="s">
        <v>584</v>
      </c>
      <c r="AA17" s="155" t="s">
        <v>585</v>
      </c>
      <c r="AB17" s="155" t="s">
        <v>14</v>
      </c>
      <c r="AC17" s="155" t="s">
        <v>24</v>
      </c>
      <c r="AD17" s="155" t="s">
        <v>16</v>
      </c>
      <c r="AE17" s="155" t="s">
        <v>25</v>
      </c>
      <c r="AF17" s="164" t="s">
        <v>586</v>
      </c>
      <c r="AG17" s="165" t="s">
        <v>587</v>
      </c>
      <c r="AH17" s="165" t="s">
        <v>588</v>
      </c>
      <c r="AI17" s="165" t="s">
        <v>589</v>
      </c>
      <c r="AJ17" s="165" t="s">
        <v>590</v>
      </c>
      <c r="AK17" s="165" t="s">
        <v>591</v>
      </c>
      <c r="AL17" s="165" t="s">
        <v>592</v>
      </c>
      <c r="AM17" s="165" t="s">
        <v>593</v>
      </c>
      <c r="AN17" s="165" t="s">
        <v>594</v>
      </c>
      <c r="AO17" s="166" t="s">
        <v>587</v>
      </c>
      <c r="AP17" s="166" t="s">
        <v>588</v>
      </c>
      <c r="AQ17" s="166" t="s">
        <v>589</v>
      </c>
      <c r="AR17" s="166" t="s">
        <v>590</v>
      </c>
      <c r="AS17" s="166" t="s">
        <v>591</v>
      </c>
      <c r="AT17" s="166" t="s">
        <v>592</v>
      </c>
      <c r="AU17" s="166" t="s">
        <v>593</v>
      </c>
      <c r="AV17" s="166" t="s">
        <v>594</v>
      </c>
      <c r="AW17" s="167" t="s">
        <v>587</v>
      </c>
      <c r="AX17" s="167" t="s">
        <v>588</v>
      </c>
      <c r="AY17" s="167" t="s">
        <v>589</v>
      </c>
      <c r="AZ17" s="167" t="s">
        <v>590</v>
      </c>
      <c r="BA17" s="167" t="s">
        <v>591</v>
      </c>
      <c r="BB17" s="167" t="s">
        <v>592</v>
      </c>
      <c r="BC17" s="167" t="s">
        <v>593</v>
      </c>
      <c r="BD17" s="167" t="s">
        <v>594</v>
      </c>
      <c r="BE17" s="460"/>
    </row>
    <row r="18" spans="1:57" s="210" customFormat="1" ht="172.5" customHeight="1">
      <c r="A18" s="173" t="s">
        <v>26</v>
      </c>
      <c r="B18" s="179" t="str">
        <f>VLOOKUP(A18,'Fórmulas '!$B$47:$C$67,2,FALSE)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8" s="173" t="str">
        <f>VLOOKUP(A18,'Fórmulas '!$F$47:$G$67,2,FALSE)</f>
        <v>Jefe Oficina Asesora de Planeación</v>
      </c>
      <c r="D18" s="263" t="s">
        <v>595</v>
      </c>
      <c r="E18" s="263" t="s">
        <v>596</v>
      </c>
      <c r="F18" s="263" t="s">
        <v>597</v>
      </c>
      <c r="G18" s="264" t="s">
        <v>27</v>
      </c>
      <c r="H18" s="195" t="s">
        <v>28</v>
      </c>
      <c r="I18" s="196">
        <f>IFERROR(VLOOKUP(H18,'Fórmulas '!$B$5:$C$9,2,),"")</f>
        <v>0.8</v>
      </c>
      <c r="J18" s="195" t="s">
        <v>29</v>
      </c>
      <c r="K18" s="196">
        <f>IFERROR(VLOOKUP(J18,'Fórmulas '!$E$5:$F$9,2,),"")</f>
        <v>0.6</v>
      </c>
      <c r="L18" s="177" t="str">
        <f>IFERROR(VLOOKUP(CONCATENATE(I18,K18),'Fórmulas '!$J$5:$K$29,2,),"")</f>
        <v>ALTO</v>
      </c>
      <c r="M18" s="197">
        <f t="shared" ref="M18:M81" si="0">IFERROR(K18*I18,"")</f>
        <v>0.48</v>
      </c>
      <c r="N18" s="198" t="s">
        <v>598</v>
      </c>
      <c r="O18" s="214" t="s">
        <v>599</v>
      </c>
      <c r="P18" s="213" t="s">
        <v>30</v>
      </c>
      <c r="Q18" s="241" t="s">
        <v>600</v>
      </c>
      <c r="R18" s="241" t="s">
        <v>601</v>
      </c>
      <c r="S18" s="199" t="s">
        <v>31</v>
      </c>
      <c r="T18" s="199" t="s">
        <v>32</v>
      </c>
      <c r="U18" s="200" cm="1">
        <f t="array" ref="U18">_xlfn.IFS(T18="Preventivo",25%,T18="Detectivo",15%,T18="Correctivo",10%)</f>
        <v>0.25</v>
      </c>
      <c r="V18" s="200" cm="1">
        <f t="array" ref="V18">_xlfn.IFS(S18="Automático",25%,S18="Manual",15%)</f>
        <v>0.15</v>
      </c>
      <c r="W18" s="199" t="s">
        <v>33</v>
      </c>
      <c r="X18" s="199" t="s">
        <v>34</v>
      </c>
      <c r="Y18" s="199" t="s">
        <v>35</v>
      </c>
      <c r="Z18" s="201">
        <f>+I18*(1-U18-V18)</f>
        <v>0.48</v>
      </c>
      <c r="AA18" s="202" t="str">
        <f>IF(Z18&lt;='Fórmulas '!$E$16,'Fórmulas '!$F$16,IF('Gestión de Riesgos '!Z18&lt;='Fórmulas '!$E$17,'Fórmulas '!$F$17,IF('Gestión de Riesgos '!Z18&lt;='Fórmulas '!$E$18,'Fórmulas '!$F$18,IF('Gestión de Riesgos '!Z18&lt;='Fórmulas '!$E$19,'Fórmulas '!$F$19,IF('Gestión de Riesgos '!Z18&lt;='Fórmulas '!$E$20,'Fórmulas '!$F$20)))))</f>
        <v>Media</v>
      </c>
      <c r="AB18" s="196">
        <f>IF(AA18&lt;='Fórmulas '!$E$5,'Fórmulas '!$F$5,IF('Gestión de Riesgos '!AA18&lt;='Fórmulas '!$E$6,'Fórmulas '!$F$6,IF('Gestión de Riesgos '!AA18&lt;='Fórmulas '!$E$7,'Fórmulas '!$F$7,IF('Gestión de Riesgos '!AA18&lt;='Fórmulas '!$E$8,'Fórmulas '!$F$8,IF('Gestión de Riesgos '!AA18&lt;='Fórmulas '!$E$9,'Fórmulas '!$F$9)))))</f>
        <v>0.4</v>
      </c>
      <c r="AC18" s="199" t="s">
        <v>29</v>
      </c>
      <c r="AD18" s="196">
        <f>IFERROR(VLOOKUP(AC18,'Fórmulas '!$E$5:$F$9,2,),"")</f>
        <v>0.6</v>
      </c>
      <c r="AE18" s="63" t="str">
        <f>IFERROR(VLOOKUP(CONCATENATE(AB18,AD18),'Fórmulas '!$J$5:$K$29,2),"")</f>
        <v>MODERADO</v>
      </c>
      <c r="AF18" s="63" t="s">
        <v>36</v>
      </c>
      <c r="AG18" s="63" t="s">
        <v>37</v>
      </c>
      <c r="AH18" s="77" t="s">
        <v>602</v>
      </c>
      <c r="AI18" s="77"/>
      <c r="AJ18" s="77" t="s">
        <v>38</v>
      </c>
      <c r="AK18" s="77" t="s">
        <v>38</v>
      </c>
      <c r="AL18" s="204">
        <v>45042</v>
      </c>
      <c r="AM18" s="205"/>
      <c r="AN18" s="206" t="s">
        <v>39</v>
      </c>
      <c r="AO18" s="207" t="s">
        <v>37</v>
      </c>
      <c r="AP18" s="77" t="s">
        <v>1299</v>
      </c>
      <c r="AQ18" s="78" t="s">
        <v>38</v>
      </c>
      <c r="AR18" s="78" t="s">
        <v>38</v>
      </c>
      <c r="AS18" s="78" t="s">
        <v>38</v>
      </c>
      <c r="AT18" s="78" t="s">
        <v>38</v>
      </c>
      <c r="AU18" s="78" t="s">
        <v>38</v>
      </c>
      <c r="AV18" s="78" t="s">
        <v>200</v>
      </c>
      <c r="AW18" s="203" t="s">
        <v>37</v>
      </c>
      <c r="AX18" s="77" t="s">
        <v>1507</v>
      </c>
      <c r="AY18" s="206" t="s">
        <v>38</v>
      </c>
      <c r="AZ18" s="206" t="s">
        <v>38</v>
      </c>
      <c r="BA18" s="206" t="s">
        <v>38</v>
      </c>
      <c r="BB18" s="204">
        <v>45271</v>
      </c>
      <c r="BC18" s="112" t="s">
        <v>38</v>
      </c>
      <c r="BD18" s="206" t="s">
        <v>200</v>
      </c>
      <c r="BE18" s="209"/>
    </row>
    <row r="19" spans="1:57" s="210" customFormat="1" ht="118.8">
      <c r="A19" s="173" t="s">
        <v>26</v>
      </c>
      <c r="B19" s="179" t="str">
        <f>VLOOKUP(A19,'Fórmulas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9" s="173" t="str">
        <f>VLOOKUP(A19,'Fórmulas '!$F$47:$G$67,2,FALSE)</f>
        <v>Jefe Oficina Asesora de Planeación</v>
      </c>
      <c r="D19" s="178" t="s">
        <v>603</v>
      </c>
      <c r="E19" s="179" t="s">
        <v>604</v>
      </c>
      <c r="F19" s="178" t="s">
        <v>605</v>
      </c>
      <c r="G19" s="178" t="s">
        <v>27</v>
      </c>
      <c r="H19" s="195" t="s">
        <v>40</v>
      </c>
      <c r="I19" s="196">
        <f>IFERROR(VLOOKUP(H19,'Fórmulas '!$B$5:$C$9,2,),"")</f>
        <v>0.6</v>
      </c>
      <c r="J19" s="195" t="s">
        <v>29</v>
      </c>
      <c r="K19" s="196">
        <f>IFERROR(VLOOKUP(J19,'Fórmulas '!$E$5:$F$9,2,),"")</f>
        <v>0.6</v>
      </c>
      <c r="L19" s="177" t="str">
        <f>IFERROR(VLOOKUP(CONCATENATE(I19,K19),'Fórmulas '!$J$5:$K$29,2,),"")</f>
        <v>MODERADO</v>
      </c>
      <c r="M19" s="197">
        <f t="shared" si="0"/>
        <v>0.36</v>
      </c>
      <c r="N19" s="77" t="s">
        <v>606</v>
      </c>
      <c r="O19" s="78" t="s">
        <v>607</v>
      </c>
      <c r="P19" s="63" t="s">
        <v>41</v>
      </c>
      <c r="Q19" s="77" t="s">
        <v>608</v>
      </c>
      <c r="R19" s="221" t="s">
        <v>609</v>
      </c>
      <c r="S19" s="199" t="s">
        <v>31</v>
      </c>
      <c r="T19" s="199" t="s">
        <v>32</v>
      </c>
      <c r="U19" s="200" cm="1">
        <f t="array" ref="U19">_xlfn.IFS(T19="Preventivo",25%,T19="Detectivo",15%,T19="Correctivo",10%)</f>
        <v>0.25</v>
      </c>
      <c r="V19" s="200" cm="1">
        <f t="array" ref="V19">_xlfn.IFS(S19="Automático",25%,S19="Manual",15%)</f>
        <v>0.15</v>
      </c>
      <c r="W19" s="199" t="s">
        <v>33</v>
      </c>
      <c r="X19" s="199" t="s">
        <v>34</v>
      </c>
      <c r="Y19" s="199" t="s">
        <v>35</v>
      </c>
      <c r="Z19" s="201">
        <f t="shared" ref="Z19:Z83" si="1">+I19*(1-U19-V19)</f>
        <v>0.36</v>
      </c>
      <c r="AA19" s="202" t="str">
        <f>IF(Z19&lt;='Fórmulas '!$E$16,'Fórmulas '!$F$16,IF('Gestión de Riesgos '!Z19&lt;='Fórmulas '!$E$17,'Fórmulas '!$F$17,IF('Gestión de Riesgos '!Z19&lt;='Fórmulas '!$E$18,'Fórmulas '!$F$18,IF('Gestión de Riesgos '!Z19&lt;='Fórmulas '!$E$19,'Fórmulas '!$F$19,IF('Gestión de Riesgos '!Z19&lt;='Fórmulas '!$E$20,'Fórmulas '!$F$20)))))</f>
        <v>Baja</v>
      </c>
      <c r="AB19" s="196">
        <f>IF(AA19&lt;='Fórmulas '!$E$5,'Fórmulas '!$F$5,IF('Gestión de Riesgos '!AA19&lt;='Fórmulas '!$E$6,'Fórmulas '!$F$6,IF('Gestión de Riesgos '!AA19&lt;='Fórmulas '!$E$7,'Fórmulas '!$F$7,IF('Gestión de Riesgos '!AA19&lt;='Fórmulas '!$E$8,'Fórmulas '!$F$8,IF('Gestión de Riesgos '!AA19&lt;='Fórmulas '!$E$9,'Fórmulas '!$F$9)))))</f>
        <v>0.2</v>
      </c>
      <c r="AC19" s="199" t="s">
        <v>29</v>
      </c>
      <c r="AD19" s="196">
        <f>IFERROR(VLOOKUP(AC19,'Fórmulas '!$E$5:$F$9,2,),"")</f>
        <v>0.6</v>
      </c>
      <c r="AE19" s="63" t="str">
        <f>IFERROR(VLOOKUP(CONCATENATE(AB19,AD19),'Fórmulas '!$J$5:$K$29,2),"")</f>
        <v>MODERADO</v>
      </c>
      <c r="AF19" s="63" t="s">
        <v>36</v>
      </c>
      <c r="AG19" s="63" t="s">
        <v>37</v>
      </c>
      <c r="AH19" s="189" t="s">
        <v>602</v>
      </c>
      <c r="AI19" s="77"/>
      <c r="AJ19" s="77" t="s">
        <v>38</v>
      </c>
      <c r="AK19" s="77" t="s">
        <v>38</v>
      </c>
      <c r="AL19" s="204">
        <v>45042</v>
      </c>
      <c r="AM19" s="206"/>
      <c r="AN19" s="206" t="s">
        <v>39</v>
      </c>
      <c r="AO19" s="203" t="s">
        <v>37</v>
      </c>
      <c r="AP19" s="208" t="s">
        <v>1300</v>
      </c>
      <c r="AQ19" s="78" t="s">
        <v>38</v>
      </c>
      <c r="AR19" s="78" t="s">
        <v>38</v>
      </c>
      <c r="AS19" s="78" t="s">
        <v>38</v>
      </c>
      <c r="AT19" s="78" t="s">
        <v>38</v>
      </c>
      <c r="AU19" s="78" t="s">
        <v>38</v>
      </c>
      <c r="AV19" s="203" t="s">
        <v>200</v>
      </c>
      <c r="AW19" s="203" t="s">
        <v>37</v>
      </c>
      <c r="AX19" s="77" t="s">
        <v>1508</v>
      </c>
      <c r="AY19" s="206" t="s">
        <v>38</v>
      </c>
      <c r="AZ19" s="206" t="s">
        <v>38</v>
      </c>
      <c r="BA19" s="206" t="s">
        <v>38</v>
      </c>
      <c r="BB19" s="204">
        <v>45271</v>
      </c>
      <c r="BC19" s="203" t="s">
        <v>38</v>
      </c>
      <c r="BD19" s="206" t="s">
        <v>200</v>
      </c>
      <c r="BE19" s="211"/>
    </row>
    <row r="20" spans="1:57" s="210" customFormat="1" ht="184.8">
      <c r="A20" s="173" t="s">
        <v>26</v>
      </c>
      <c r="B20" s="179" t="str">
        <f>VLOOKUP(A20,'Fórmulas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20" s="173" t="str">
        <f>VLOOKUP(A20,'Fórmulas '!$F$47:$G$67,2,FALSE)</f>
        <v>Jefe Oficina Asesora de Planeación</v>
      </c>
      <c r="D20" s="178" t="s">
        <v>610</v>
      </c>
      <c r="E20" s="178" t="s">
        <v>611</v>
      </c>
      <c r="F20" s="179" t="s">
        <v>612</v>
      </c>
      <c r="G20" s="264" t="s">
        <v>27</v>
      </c>
      <c r="H20" s="195" t="s">
        <v>28</v>
      </c>
      <c r="I20" s="196">
        <f>IFERROR(VLOOKUP(H20,'Fórmulas '!$B$5:$C$9,2,),"")</f>
        <v>0.8</v>
      </c>
      <c r="J20" s="195" t="s">
        <v>29</v>
      </c>
      <c r="K20" s="196">
        <f>IFERROR(VLOOKUP(J20,'Fórmulas '!$E$5:$F$9,2,),"")</f>
        <v>0.6</v>
      </c>
      <c r="L20" s="177" t="str">
        <f>IFERROR(VLOOKUP(CONCATENATE(I20,K20),'Fórmulas '!$J$5:$K$29,2,),"")</f>
        <v>ALTO</v>
      </c>
      <c r="M20" s="197">
        <f t="shared" si="0"/>
        <v>0.48</v>
      </c>
      <c r="N20" s="77" t="s">
        <v>613</v>
      </c>
      <c r="O20" s="78" t="s">
        <v>614</v>
      </c>
      <c r="P20" s="63" t="s">
        <v>30</v>
      </c>
      <c r="Q20" s="77" t="s">
        <v>615</v>
      </c>
      <c r="R20" s="77" t="s">
        <v>616</v>
      </c>
      <c r="S20" s="199" t="s">
        <v>31</v>
      </c>
      <c r="T20" s="199" t="s">
        <v>32</v>
      </c>
      <c r="U20" s="200" cm="1">
        <f t="array" ref="U20">_xlfn.IFS(T20="Preventivo",25%,T20="Detectivo",15%,T20="Correctivo",10%)</f>
        <v>0.25</v>
      </c>
      <c r="V20" s="200" cm="1">
        <f t="array" ref="V20">_xlfn.IFS(S20="Automático",25%,S20="Manual",15%)</f>
        <v>0.15</v>
      </c>
      <c r="W20" s="199" t="s">
        <v>33</v>
      </c>
      <c r="X20" s="199" t="s">
        <v>34</v>
      </c>
      <c r="Y20" s="199" t="s">
        <v>35</v>
      </c>
      <c r="Z20" s="201">
        <f t="shared" si="1"/>
        <v>0.48</v>
      </c>
      <c r="AA20" s="202" t="str">
        <f>IF(Z20&lt;='Fórmulas '!$E$16,'Fórmulas '!$F$16,IF('Gestión de Riesgos '!Z20&lt;='Fórmulas '!$E$17,'Fórmulas '!$F$17,IF('Gestión de Riesgos '!Z20&lt;='Fórmulas '!$E$18,'Fórmulas '!$F$18,IF('Gestión de Riesgos '!Z20&lt;='Fórmulas '!$E$19,'Fórmulas '!$F$19,IF('Gestión de Riesgos '!Z20&lt;='Fórmulas '!$E$20,'Fórmulas '!$F$20)))))</f>
        <v>Media</v>
      </c>
      <c r="AB20" s="196">
        <f>IF(AA20&lt;='Fórmulas '!$E$5,'Fórmulas '!$F$5,IF('Gestión de Riesgos '!AA20&lt;='Fórmulas '!$E$6,'Fórmulas '!$F$6,IF('Gestión de Riesgos '!AA20&lt;='Fórmulas '!$E$7,'Fórmulas '!$F$7,IF('Gestión de Riesgos '!AA20&lt;='Fórmulas '!$E$8,'Fórmulas '!$F$8,IF('Gestión de Riesgos '!AA20&lt;='Fórmulas '!$E$9,'Fórmulas '!$F$9)))))</f>
        <v>0.4</v>
      </c>
      <c r="AC20" s="199" t="s">
        <v>29</v>
      </c>
      <c r="AD20" s="196">
        <f>IFERROR(VLOOKUP(AC20,'Fórmulas '!$E$5:$F$9,2,),"")</f>
        <v>0.6</v>
      </c>
      <c r="AE20" s="63" t="str">
        <f>IFERROR(VLOOKUP(CONCATENATE(AB20,AD20),'Fórmulas '!$J$5:$K$29,2),"")</f>
        <v>MODERADO</v>
      </c>
      <c r="AF20" s="63" t="s">
        <v>36</v>
      </c>
      <c r="AG20" s="63" t="s">
        <v>37</v>
      </c>
      <c r="AH20" s="189" t="s">
        <v>602</v>
      </c>
      <c r="AI20" s="77"/>
      <c r="AJ20" s="77" t="s">
        <v>38</v>
      </c>
      <c r="AK20" s="77" t="s">
        <v>38</v>
      </c>
      <c r="AL20" s="204">
        <v>45042</v>
      </c>
      <c r="AM20" s="206"/>
      <c r="AN20" s="206" t="s">
        <v>39</v>
      </c>
      <c r="AO20" s="207" t="s">
        <v>37</v>
      </c>
      <c r="AP20" s="212" t="s">
        <v>1301</v>
      </c>
      <c r="AQ20" s="78" t="s">
        <v>38</v>
      </c>
      <c r="AR20" s="78" t="s">
        <v>38</v>
      </c>
      <c r="AS20" s="78" t="s">
        <v>38</v>
      </c>
      <c r="AT20" s="78" t="s">
        <v>38</v>
      </c>
      <c r="AU20" s="78" t="s">
        <v>38</v>
      </c>
      <c r="AV20" s="203" t="s">
        <v>200</v>
      </c>
      <c r="AW20" s="203" t="s">
        <v>37</v>
      </c>
      <c r="AX20" s="77" t="s">
        <v>1301</v>
      </c>
      <c r="AY20" s="206" t="s">
        <v>38</v>
      </c>
      <c r="AZ20" s="206" t="s">
        <v>38</v>
      </c>
      <c r="BA20" s="206" t="s">
        <v>38</v>
      </c>
      <c r="BB20" s="204">
        <v>45271</v>
      </c>
      <c r="BC20" s="203" t="s">
        <v>38</v>
      </c>
      <c r="BD20" s="206" t="s">
        <v>200</v>
      </c>
      <c r="BE20" s="211" t="s">
        <v>1512</v>
      </c>
    </row>
    <row r="21" spans="1:57" s="216" customFormat="1" ht="138.75" customHeight="1">
      <c r="A21" s="173" t="s">
        <v>26</v>
      </c>
      <c r="B21" s="179" t="str">
        <f>VLOOKUP(A21,'Fórmulas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21" s="173" t="str">
        <f>VLOOKUP(A21,'Fórmulas '!$F$47:$G$67,2,FALSE)</f>
        <v>Jefe Oficina Asesora de Planeación</v>
      </c>
      <c r="D21" s="178" t="s">
        <v>617</v>
      </c>
      <c r="E21" s="179" t="s">
        <v>618</v>
      </c>
      <c r="F21" s="178" t="s">
        <v>619</v>
      </c>
      <c r="G21" s="264" t="s">
        <v>27</v>
      </c>
      <c r="H21" s="195" t="s">
        <v>28</v>
      </c>
      <c r="I21" s="196">
        <f>IFERROR(VLOOKUP(H21,'Fórmulas '!$B$5:$C$9,2,),"")</f>
        <v>0.8</v>
      </c>
      <c r="J21" s="195" t="s">
        <v>29</v>
      </c>
      <c r="K21" s="196">
        <f>IFERROR(VLOOKUP(J21,'Fórmulas '!$E$5:$F$9,2,),"")</f>
        <v>0.6</v>
      </c>
      <c r="L21" s="177" t="str">
        <f>IFERROR(VLOOKUP(CONCATENATE(I21,K21),'Fórmulas '!$J$5:$K$29,2,),"")</f>
        <v>ALTO</v>
      </c>
      <c r="M21" s="197">
        <f t="shared" si="0"/>
        <v>0.48</v>
      </c>
      <c r="N21" s="77" t="s">
        <v>620</v>
      </c>
      <c r="O21" s="78" t="s">
        <v>621</v>
      </c>
      <c r="P21" s="213" t="s">
        <v>42</v>
      </c>
      <c r="Q21" s="241" t="s">
        <v>622</v>
      </c>
      <c r="R21" s="241" t="s">
        <v>623</v>
      </c>
      <c r="S21" s="199" t="s">
        <v>31</v>
      </c>
      <c r="T21" s="199" t="s">
        <v>32</v>
      </c>
      <c r="U21" s="200" cm="1">
        <f t="array" ref="U21">_xlfn.IFS(T21="Preventivo",25%,T21="Detectivo",15%,T21="Correctivo",10%)</f>
        <v>0.25</v>
      </c>
      <c r="V21" s="200" cm="1">
        <f t="array" ref="V21">_xlfn.IFS(S21="Automático",25%,S21="Manual",15%)</f>
        <v>0.15</v>
      </c>
      <c r="W21" s="199" t="s">
        <v>33</v>
      </c>
      <c r="X21" s="199" t="s">
        <v>34</v>
      </c>
      <c r="Y21" s="199" t="s">
        <v>35</v>
      </c>
      <c r="Z21" s="201">
        <f t="shared" si="1"/>
        <v>0.48</v>
      </c>
      <c r="AA21" s="202" t="str">
        <f>IF(Z21&lt;='Fórmulas '!$E$16,'Fórmulas '!$F$16,IF('Gestión de Riesgos '!Z21&lt;='Fórmulas '!$E$17,'Fórmulas '!$F$17,IF('Gestión de Riesgos '!Z21&lt;='Fórmulas '!$E$18,'Fórmulas '!$F$18,IF('Gestión de Riesgos '!Z21&lt;='Fórmulas '!$E$19,'Fórmulas '!$F$19,IF('Gestión de Riesgos '!Z21&lt;='Fórmulas '!$E$20,'Fórmulas '!$F$20)))))</f>
        <v>Media</v>
      </c>
      <c r="AB21" s="196">
        <f>IF(AA21&lt;='Fórmulas '!$E$5,'Fórmulas '!$F$5,IF('Gestión de Riesgos '!AA21&lt;='Fórmulas '!$E$6,'Fórmulas '!$F$6,IF('Gestión de Riesgos '!AA21&lt;='Fórmulas '!$E$7,'Fórmulas '!$F$7,IF('Gestión de Riesgos '!AA21&lt;='Fórmulas '!$E$8,'Fórmulas '!$F$8,IF('Gestión de Riesgos '!AA21&lt;='Fórmulas '!$E$9,'Fórmulas '!$F$9)))))</f>
        <v>0.4</v>
      </c>
      <c r="AC21" s="199" t="s">
        <v>29</v>
      </c>
      <c r="AD21" s="196">
        <f>IFERROR(VLOOKUP(AC21,'Fórmulas '!$E$5:$F$9,2,),"")</f>
        <v>0.6</v>
      </c>
      <c r="AE21" s="63" t="str">
        <f>IFERROR(VLOOKUP(CONCATENATE(AB21,AD21),'Fórmulas '!$J$5:$K$29,2),"")</f>
        <v>MODERADO</v>
      </c>
      <c r="AF21" s="63" t="s">
        <v>36</v>
      </c>
      <c r="AG21" s="63" t="s">
        <v>37</v>
      </c>
      <c r="AH21" s="189" t="s">
        <v>602</v>
      </c>
      <c r="AI21" s="77"/>
      <c r="AJ21" s="77" t="s">
        <v>38</v>
      </c>
      <c r="AK21" s="77" t="s">
        <v>38</v>
      </c>
      <c r="AL21" s="204">
        <v>45042</v>
      </c>
      <c r="AM21" s="215"/>
      <c r="AN21" s="206" t="s">
        <v>39</v>
      </c>
      <c r="AO21" s="207" t="s">
        <v>37</v>
      </c>
      <c r="AP21" s="77" t="s">
        <v>1302</v>
      </c>
      <c r="AQ21" s="78" t="s">
        <v>38</v>
      </c>
      <c r="AR21" s="78" t="s">
        <v>38</v>
      </c>
      <c r="AS21" s="78" t="s">
        <v>38</v>
      </c>
      <c r="AT21" s="78" t="s">
        <v>38</v>
      </c>
      <c r="AU21" s="78" t="s">
        <v>38</v>
      </c>
      <c r="AV21" s="78" t="s">
        <v>38</v>
      </c>
      <c r="AW21" s="203" t="s">
        <v>37</v>
      </c>
      <c r="AX21" s="77" t="s">
        <v>1509</v>
      </c>
      <c r="AY21" s="206" t="s">
        <v>38</v>
      </c>
      <c r="AZ21" s="206" t="s">
        <v>38</v>
      </c>
      <c r="BA21" s="206" t="s">
        <v>38</v>
      </c>
      <c r="BB21" s="204">
        <v>45271</v>
      </c>
      <c r="BC21" s="203" t="s">
        <v>38</v>
      </c>
      <c r="BD21" s="206" t="s">
        <v>38</v>
      </c>
      <c r="BE21" s="211"/>
    </row>
    <row r="22" spans="1:57" s="216" customFormat="1" ht="118.8">
      <c r="A22" s="173" t="s">
        <v>26</v>
      </c>
      <c r="B22" s="179" t="str">
        <f>VLOOKUP(A22,'Fórmulas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22" s="173" t="str">
        <f>VLOOKUP(A22,'Fórmulas '!$F$47:$G$67,2,FALSE)</f>
        <v>Jefe Oficina Asesora de Planeación</v>
      </c>
      <c r="D22" s="178" t="s">
        <v>624</v>
      </c>
      <c r="E22" s="217" t="s">
        <v>625</v>
      </c>
      <c r="F22" s="217" t="s">
        <v>626</v>
      </c>
      <c r="G22" s="217" t="s">
        <v>43</v>
      </c>
      <c r="H22" s="63" t="s">
        <v>44</v>
      </c>
      <c r="I22" s="196">
        <f>IFERROR(VLOOKUP(H22,'Fórmulas '!$B$5:$C$9,2,),"")</f>
        <v>0.4</v>
      </c>
      <c r="J22" s="63" t="s">
        <v>45</v>
      </c>
      <c r="K22" s="196">
        <f>IFERROR(VLOOKUP(J22,'Fórmulas '!$E$5:$F$9,2,),"")</f>
        <v>1</v>
      </c>
      <c r="L22" s="177" t="str">
        <f>IFERROR(VLOOKUP(CONCATENATE(I22,K22),'Fórmulas '!$J$5:$K$29,2,),"")</f>
        <v>EXTREMO</v>
      </c>
      <c r="M22" s="197">
        <f t="shared" si="0"/>
        <v>0.4</v>
      </c>
      <c r="N22" s="217" t="s">
        <v>627</v>
      </c>
      <c r="O22" s="214" t="s">
        <v>628</v>
      </c>
      <c r="P22" s="213" t="s">
        <v>46</v>
      </c>
      <c r="Q22" s="241" t="s">
        <v>629</v>
      </c>
      <c r="R22" s="241" t="s">
        <v>630</v>
      </c>
      <c r="S22" s="63" t="s">
        <v>31</v>
      </c>
      <c r="T22" s="63" t="s">
        <v>32</v>
      </c>
      <c r="U22" s="200" cm="1">
        <f t="array" ref="U22">_xlfn.IFS(T22="Preventivo",25%,T22="Detectivo",15%,T22="Correctivo",10%)</f>
        <v>0.25</v>
      </c>
      <c r="V22" s="200" cm="1">
        <f t="array" ref="V22">_xlfn.IFS(S22="Automático",25%,S22="Manual",15%)</f>
        <v>0.15</v>
      </c>
      <c r="W22" s="63" t="s">
        <v>33</v>
      </c>
      <c r="X22" s="63" t="s">
        <v>34</v>
      </c>
      <c r="Y22" s="63" t="s">
        <v>35</v>
      </c>
      <c r="Z22" s="201">
        <f t="shared" si="1"/>
        <v>0.24</v>
      </c>
      <c r="AA22" s="202" t="str">
        <f>IF(Z22&lt;='Fórmulas '!$E$16,'Fórmulas '!$F$16,IF('Gestión de Riesgos '!Z22&lt;='Fórmulas '!$E$17,'Fórmulas '!$F$17,IF('Gestión de Riesgos '!Z22&lt;='Fórmulas '!$E$18,'Fórmulas '!$F$18,IF('Gestión de Riesgos '!Z22&lt;='Fórmulas '!$E$19,'Fórmulas '!$F$19,IF('Gestión de Riesgos '!Z22&lt;='Fórmulas '!$E$20,'Fórmulas '!$F$20)))))</f>
        <v>Baja</v>
      </c>
      <c r="AB22" s="196">
        <f>IF(AA22&lt;='Fórmulas '!$E$5,'Fórmulas '!$F$5,IF('Gestión de Riesgos '!AA22&lt;='Fórmulas '!$E$6,'Fórmulas '!$F$6,IF('Gestión de Riesgos '!AA22&lt;='Fórmulas '!$E$7,'Fórmulas '!$F$7,IF('Gestión de Riesgos '!AA22&lt;='Fórmulas '!$E$8,'Fórmulas '!$F$8,IF('Gestión de Riesgos '!AA22&lt;='Fórmulas '!$E$9,'Fórmulas '!$F$9)))))</f>
        <v>0.2</v>
      </c>
      <c r="AC22" s="63" t="s">
        <v>47</v>
      </c>
      <c r="AD22" s="196">
        <f>IFERROR(VLOOKUP(AC22,'Fórmulas '!$E$5:$F$9,2,),"")</f>
        <v>0.2</v>
      </c>
      <c r="AE22" s="63" t="str">
        <f>IFERROR(VLOOKUP(CONCATENATE(AB22,AD22),'Fórmulas '!$J$5:$K$29,2),"")</f>
        <v>BAJO</v>
      </c>
      <c r="AF22" s="63" t="s">
        <v>36</v>
      </c>
      <c r="AG22" s="63" t="s">
        <v>37</v>
      </c>
      <c r="AH22" s="189" t="s">
        <v>602</v>
      </c>
      <c r="AI22" s="77"/>
      <c r="AJ22" s="77" t="s">
        <v>38</v>
      </c>
      <c r="AK22" s="77" t="s">
        <v>38</v>
      </c>
      <c r="AL22" s="204">
        <v>45042</v>
      </c>
      <c r="AM22" s="78"/>
      <c r="AN22" s="206" t="s">
        <v>39</v>
      </c>
      <c r="AO22" s="63" t="s">
        <v>37</v>
      </c>
      <c r="AP22" s="77" t="s">
        <v>1304</v>
      </c>
      <c r="AQ22" s="78" t="s">
        <v>38</v>
      </c>
      <c r="AR22" s="78" t="s">
        <v>38</v>
      </c>
      <c r="AS22" s="78" t="s">
        <v>38</v>
      </c>
      <c r="AT22" s="78" t="s">
        <v>38</v>
      </c>
      <c r="AU22" s="78" t="s">
        <v>38</v>
      </c>
      <c r="AV22" s="78" t="s">
        <v>38</v>
      </c>
      <c r="AW22" s="203" t="s">
        <v>37</v>
      </c>
      <c r="AX22" s="77" t="s">
        <v>1510</v>
      </c>
      <c r="AY22" s="206" t="s">
        <v>38</v>
      </c>
      <c r="AZ22" s="206" t="s">
        <v>38</v>
      </c>
      <c r="BA22" s="206" t="s">
        <v>38</v>
      </c>
      <c r="BB22" s="204">
        <v>45271</v>
      </c>
      <c r="BC22" s="203" t="s">
        <v>38</v>
      </c>
      <c r="BD22" s="206" t="s">
        <v>38</v>
      </c>
      <c r="BE22" s="218"/>
    </row>
    <row r="23" spans="1:57" s="216" customFormat="1" ht="145.19999999999999">
      <c r="A23" s="173" t="s">
        <v>26</v>
      </c>
      <c r="B23" s="179" t="str">
        <f>VLOOKUP(A23,'Fórmulas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23" s="173" t="str">
        <f>VLOOKUP(A23,'Fórmulas '!$F$47:$G$67,2,FALSE)</f>
        <v>Jefe Oficina Asesora de Planeación</v>
      </c>
      <c r="D23" s="178" t="s">
        <v>631</v>
      </c>
      <c r="E23" s="217" t="s">
        <v>632</v>
      </c>
      <c r="F23" s="217" t="s">
        <v>633</v>
      </c>
      <c r="G23" s="217" t="s">
        <v>43</v>
      </c>
      <c r="H23" s="177" t="s">
        <v>44</v>
      </c>
      <c r="I23" s="196">
        <f>IFERROR(VLOOKUP(H23,'Fórmulas '!$B$5:$C$9,2,),"")</f>
        <v>0.4</v>
      </c>
      <c r="J23" s="177" t="s">
        <v>45</v>
      </c>
      <c r="K23" s="196">
        <f>IFERROR(VLOOKUP(J23,'Fórmulas '!$E$5:$F$9,2,),"")</f>
        <v>1</v>
      </c>
      <c r="L23" s="177" t="str">
        <f>IFERROR(VLOOKUP(CONCATENATE(I23,K23),'Fórmulas '!$J$5:$K$29,2,),"")</f>
        <v>EXTREMO</v>
      </c>
      <c r="M23" s="197">
        <f t="shared" si="0"/>
        <v>0.4</v>
      </c>
      <c r="N23" s="217" t="s">
        <v>634</v>
      </c>
      <c r="O23" s="220" t="s">
        <v>635</v>
      </c>
      <c r="P23" s="220" t="s">
        <v>636</v>
      </c>
      <c r="Q23" s="243" t="s">
        <v>637</v>
      </c>
      <c r="R23" s="243" t="s">
        <v>638</v>
      </c>
      <c r="S23" s="63" t="s">
        <v>31</v>
      </c>
      <c r="T23" s="63" t="s">
        <v>32</v>
      </c>
      <c r="U23" s="200" cm="1">
        <f t="array" ref="U23">_xlfn.IFS(T23="Preventivo",25%,T23="Detectivo",15%,T23="Correctivo",10%)</f>
        <v>0.25</v>
      </c>
      <c r="V23" s="200" cm="1">
        <f t="array" ref="V23">_xlfn.IFS(S23="Automático",25%,S23="Manual",15%)</f>
        <v>0.15</v>
      </c>
      <c r="W23" s="63" t="s">
        <v>33</v>
      </c>
      <c r="X23" s="63" t="s">
        <v>34</v>
      </c>
      <c r="Y23" s="63" t="s">
        <v>35</v>
      </c>
      <c r="Z23" s="201">
        <f t="shared" si="1"/>
        <v>0.24</v>
      </c>
      <c r="AA23" s="202" t="str">
        <f>IF(Z23&lt;='Fórmulas '!$E$16,'Fórmulas '!$F$16,IF('Gestión de Riesgos '!Z23&lt;='Fórmulas '!$E$17,'Fórmulas '!$F$17,IF('Gestión de Riesgos '!Z23&lt;='Fórmulas '!$E$18,'Fórmulas '!$F$18,IF('Gestión de Riesgos '!Z23&lt;='Fórmulas '!$E$19,'Fórmulas '!$F$19,IF('Gestión de Riesgos '!Z23&lt;='Fórmulas '!$E$20,'Fórmulas '!$F$20)))))</f>
        <v>Baja</v>
      </c>
      <c r="AB23" s="196">
        <f>IF(AA23&lt;='Fórmulas '!$E$5,'Fórmulas '!$F$5,IF('Gestión de Riesgos '!AA23&lt;='Fórmulas '!$E$6,'Fórmulas '!$F$6,IF('Gestión de Riesgos '!AA23&lt;='Fórmulas '!$E$7,'Fórmulas '!$F$7,IF('Gestión de Riesgos '!AA23&lt;='Fórmulas '!$E$8,'Fórmulas '!$F$8,IF('Gestión de Riesgos '!AA23&lt;='Fórmulas '!$E$9,'Fórmulas '!$F$9)))))</f>
        <v>0.2</v>
      </c>
      <c r="AC23" s="177" t="s">
        <v>48</v>
      </c>
      <c r="AD23" s="196">
        <f>IFERROR(VLOOKUP(AC23,'Fórmulas '!$E$5:$F$9,2,),"")</f>
        <v>0.8</v>
      </c>
      <c r="AE23" s="63" t="str">
        <f>IFERROR(VLOOKUP(CONCATENATE(AB23,AD23),'Fórmulas '!$J$5:$K$29,2),"")</f>
        <v xml:space="preserve">ALTO </v>
      </c>
      <c r="AF23" s="177" t="s">
        <v>36</v>
      </c>
      <c r="AG23" s="63" t="s">
        <v>37</v>
      </c>
      <c r="AH23" s="189" t="s">
        <v>602</v>
      </c>
      <c r="AI23" s="77"/>
      <c r="AJ23" s="77" t="s">
        <v>38</v>
      </c>
      <c r="AK23" s="77" t="s">
        <v>38</v>
      </c>
      <c r="AL23" s="204">
        <v>45042</v>
      </c>
      <c r="AM23" s="77"/>
      <c r="AN23" s="206" t="s">
        <v>39</v>
      </c>
      <c r="AO23" s="107" t="s">
        <v>37</v>
      </c>
      <c r="AP23" s="77" t="s">
        <v>1303</v>
      </c>
      <c r="AQ23" s="78" t="s">
        <v>38</v>
      </c>
      <c r="AR23" s="78" t="s">
        <v>38</v>
      </c>
      <c r="AS23" s="78" t="s">
        <v>38</v>
      </c>
      <c r="AT23" s="78" t="s">
        <v>38</v>
      </c>
      <c r="AU23" s="78" t="s">
        <v>38</v>
      </c>
      <c r="AV23" s="78" t="s">
        <v>38</v>
      </c>
      <c r="AW23" s="203" t="s">
        <v>37</v>
      </c>
      <c r="AX23" s="77" t="s">
        <v>1511</v>
      </c>
      <c r="AY23" s="206" t="s">
        <v>38</v>
      </c>
      <c r="AZ23" s="206" t="s">
        <v>38</v>
      </c>
      <c r="BA23" s="206" t="s">
        <v>38</v>
      </c>
      <c r="BB23" s="204">
        <v>45271</v>
      </c>
      <c r="BC23" s="203" t="s">
        <v>38</v>
      </c>
      <c r="BD23" s="206" t="s">
        <v>38</v>
      </c>
      <c r="BE23" s="77"/>
    </row>
    <row r="24" spans="1:57" s="216" customFormat="1" ht="79.2">
      <c r="A24" s="173" t="s">
        <v>148</v>
      </c>
      <c r="B24" s="179" t="str">
        <f>VLOOKUP(A24,'Fórmulas '!$B$47:$C$66,2,FALSE)</f>
        <v>Identificar y desarrollar las potencialidades de mejora en los procesos institucionales a partir del seguimiento y evaluación de la gestión.</v>
      </c>
      <c r="C24" s="173" t="str">
        <f>VLOOKUP(A24,'Fórmulas '!$F$47:$G$67,2,FALSE)</f>
        <v>Jefe Oficina Asesora de Planeación</v>
      </c>
      <c r="D24" s="178" t="s">
        <v>639</v>
      </c>
      <c r="E24" s="235" t="s">
        <v>640</v>
      </c>
      <c r="F24" s="264" t="s">
        <v>641</v>
      </c>
      <c r="G24" s="264" t="s">
        <v>27</v>
      </c>
      <c r="H24" s="63" t="s">
        <v>44</v>
      </c>
      <c r="I24" s="196">
        <f>IFERROR(VLOOKUP(H24,'Fórmulas '!$B$5:$C$9,2,),"")</f>
        <v>0.4</v>
      </c>
      <c r="J24" s="63" t="s">
        <v>29</v>
      </c>
      <c r="K24" s="196">
        <f>IFERROR(VLOOKUP(J24,'Fórmulas '!$E$5:$F$9,2,),"")</f>
        <v>0.6</v>
      </c>
      <c r="L24" s="177" t="str">
        <f>IFERROR(VLOOKUP(CONCATENATE(I24,K24),'Fórmulas '!$J$5:$K$29,2,),"")</f>
        <v>MODERADO</v>
      </c>
      <c r="M24" s="197">
        <f t="shared" si="0"/>
        <v>0.24</v>
      </c>
      <c r="N24" s="188" t="s">
        <v>1298</v>
      </c>
      <c r="O24" s="78" t="s">
        <v>642</v>
      </c>
      <c r="P24" s="63" t="s">
        <v>239</v>
      </c>
      <c r="Q24" s="77" t="s">
        <v>643</v>
      </c>
      <c r="R24" s="77" t="s">
        <v>644</v>
      </c>
      <c r="S24" s="63" t="s">
        <v>31</v>
      </c>
      <c r="T24" s="63" t="s">
        <v>32</v>
      </c>
      <c r="U24" s="200" cm="1">
        <f t="array" ref="U24">_xlfn.IFS(T24="Preventivo",25%,T24="Detectivo",15%,T24="Correctivo",10%)</f>
        <v>0.25</v>
      </c>
      <c r="V24" s="200" cm="1">
        <f t="array" ref="V24">_xlfn.IFS(S24="Automático",25%,S24="Manual",15%)</f>
        <v>0.15</v>
      </c>
      <c r="W24" s="199" t="s">
        <v>33</v>
      </c>
      <c r="X24" s="199" t="s">
        <v>34</v>
      </c>
      <c r="Y24" s="199" t="s">
        <v>35</v>
      </c>
      <c r="Z24" s="201">
        <f t="shared" si="1"/>
        <v>0.24</v>
      </c>
      <c r="AA24" s="202" t="str">
        <f>IF(Z24&lt;='Fórmulas '!$E$16,'Fórmulas '!$F$16,IF('Gestión de Riesgos '!Z24&lt;='Fórmulas '!$E$17,'Fórmulas '!$F$17,IF('Gestión de Riesgos '!Z24&lt;='Fórmulas '!$E$18,'Fórmulas '!$F$18,IF('Gestión de Riesgos '!Z24&lt;='Fórmulas '!$E$19,'Fórmulas '!$F$19,IF('Gestión de Riesgos '!Z24&lt;='Fórmulas '!$E$20,'Fórmulas '!$F$20)))))</f>
        <v>Baja</v>
      </c>
      <c r="AB24" s="196">
        <f>IF(AA24&lt;='Fórmulas '!$E$5,'Fórmulas '!$F$5,IF('Gestión de Riesgos '!AA24&lt;='Fórmulas '!$E$6,'Fórmulas '!$F$6,IF('Gestión de Riesgos '!AA24&lt;='Fórmulas '!$E$7,'Fórmulas '!$F$7,IF('Gestión de Riesgos '!AA24&lt;='Fórmulas '!$E$8,'Fórmulas '!$F$8,IF('Gestión de Riesgos '!AA24&lt;='Fórmulas '!$E$9,'Fórmulas '!$F$9)))))</f>
        <v>0.2</v>
      </c>
      <c r="AC24" s="63" t="s">
        <v>186</v>
      </c>
      <c r="AD24" s="196">
        <f>IFERROR(VLOOKUP(AC24,'Fórmulas '!$E$5:$F$9,2,),"")</f>
        <v>0.4</v>
      </c>
      <c r="AE24" s="63" t="str">
        <f>IFERROR(VLOOKUP(CONCATENATE(AB24,AD24),'Fórmulas '!$J$5:$K$29,2),"")</f>
        <v>BAJO</v>
      </c>
      <c r="AF24" s="63" t="s">
        <v>36</v>
      </c>
      <c r="AG24" s="63" t="s">
        <v>37</v>
      </c>
      <c r="AH24" s="77" t="s">
        <v>38</v>
      </c>
      <c r="AI24" s="77" t="s">
        <v>38</v>
      </c>
      <c r="AJ24" s="77" t="s">
        <v>38</v>
      </c>
      <c r="AK24" s="77" t="s">
        <v>38</v>
      </c>
      <c r="AL24" s="77" t="s">
        <v>38</v>
      </c>
      <c r="AM24" s="186">
        <v>45048</v>
      </c>
      <c r="AN24" s="303" t="s">
        <v>39</v>
      </c>
      <c r="AO24" s="228" t="s">
        <v>37</v>
      </c>
      <c r="AP24" s="77" t="s">
        <v>1312</v>
      </c>
      <c r="AQ24" s="228" t="s">
        <v>38</v>
      </c>
      <c r="AR24" s="228" t="s">
        <v>38</v>
      </c>
      <c r="AS24" s="228" t="s">
        <v>38</v>
      </c>
      <c r="AT24" s="228" t="s">
        <v>38</v>
      </c>
      <c r="AU24" s="228" t="s">
        <v>38</v>
      </c>
      <c r="AV24" s="228" t="s">
        <v>200</v>
      </c>
      <c r="AW24" s="64" t="s">
        <v>37</v>
      </c>
      <c r="AX24" s="77" t="s">
        <v>1312</v>
      </c>
      <c r="AY24" s="64" t="s">
        <v>38</v>
      </c>
      <c r="AZ24" s="64" t="s">
        <v>38</v>
      </c>
      <c r="BA24" s="64" t="s">
        <v>38</v>
      </c>
      <c r="BB24" s="404">
        <v>45271</v>
      </c>
      <c r="BC24" s="64" t="s">
        <v>38</v>
      </c>
      <c r="BD24" s="64" t="s">
        <v>200</v>
      </c>
      <c r="BE24" s="19"/>
    </row>
    <row r="25" spans="1:57" s="216" customFormat="1" ht="132">
      <c r="A25" s="265" t="s">
        <v>148</v>
      </c>
      <c r="B25" s="179" t="str">
        <f>VLOOKUP(A25,'Fórmulas '!$B$47:$C$66,2,FALSE)</f>
        <v>Identificar y desarrollar las potencialidades de mejora en los procesos institucionales a partir del seguimiento y evaluación de la gestión.</v>
      </c>
      <c r="C25" s="173" t="str">
        <f>VLOOKUP(A25,'Fórmulas '!$F$47:$G$67,2,FALSE)</f>
        <v>Jefe Oficina Asesora de Planeación</v>
      </c>
      <c r="D25" s="266" t="s">
        <v>645</v>
      </c>
      <c r="E25" s="267" t="s">
        <v>646</v>
      </c>
      <c r="F25" s="266" t="s">
        <v>647</v>
      </c>
      <c r="G25" s="268" t="s">
        <v>27</v>
      </c>
      <c r="H25" s="222" t="s">
        <v>40</v>
      </c>
      <c r="I25" s="196">
        <f>IFERROR(VLOOKUP(H25,'Fórmulas '!$B$5:$C$9,2,),"")</f>
        <v>0.6</v>
      </c>
      <c r="J25" s="222" t="s">
        <v>48</v>
      </c>
      <c r="K25" s="196">
        <f>IFERROR(VLOOKUP(J25,'Fórmulas '!$E$5:$F$9,2,),"")</f>
        <v>0.8</v>
      </c>
      <c r="L25" s="177" t="str">
        <f>IFERROR(VLOOKUP(CONCATENATE(I25,K25),'Fórmulas '!$J$5:$K$29,2,),"")</f>
        <v xml:space="preserve">ALTO </v>
      </c>
      <c r="M25" s="197">
        <f t="shared" si="0"/>
        <v>0.48</v>
      </c>
      <c r="N25" s="188" t="s">
        <v>648</v>
      </c>
      <c r="O25" s="78" t="s">
        <v>649</v>
      </c>
      <c r="P25" s="63" t="s">
        <v>30</v>
      </c>
      <c r="Q25" s="77" t="s">
        <v>650</v>
      </c>
      <c r="R25" s="77" t="s">
        <v>651</v>
      </c>
      <c r="S25" s="222" t="s">
        <v>31</v>
      </c>
      <c r="T25" s="222" t="s">
        <v>32</v>
      </c>
      <c r="U25" s="200" cm="1">
        <f t="array" ref="U25">_xlfn.IFS(T25="Preventivo",25%,T25="Detectivo",15%,T25="Correctivo",10%)</f>
        <v>0.25</v>
      </c>
      <c r="V25" s="200" cm="1">
        <f t="array" ref="V25">_xlfn.IFS(S25="Automático",25%,S25="Manual",15%)</f>
        <v>0.15</v>
      </c>
      <c r="W25" s="223" t="s">
        <v>33</v>
      </c>
      <c r="X25" s="223" t="s">
        <v>34</v>
      </c>
      <c r="Y25" s="223" t="s">
        <v>35</v>
      </c>
      <c r="Z25" s="201">
        <f t="shared" si="1"/>
        <v>0.36</v>
      </c>
      <c r="AA25" s="202" t="str">
        <f>IF(Z25&lt;='Fórmulas '!$E$16,'Fórmulas '!$F$16,IF('Gestión de Riesgos '!Z25&lt;='Fórmulas '!$E$17,'Fórmulas '!$F$17,IF('Gestión de Riesgos '!Z25&lt;='Fórmulas '!$E$18,'Fórmulas '!$F$18,IF('Gestión de Riesgos '!Z25&lt;='Fórmulas '!$E$19,'Fórmulas '!$F$19,IF('Gestión de Riesgos '!Z25&lt;='Fórmulas '!$E$20,'Fórmulas '!$F$20)))))</f>
        <v>Baja</v>
      </c>
      <c r="AB25" s="196">
        <f>IF(AA25&lt;='Fórmulas '!$E$5,'Fórmulas '!$F$5,IF('Gestión de Riesgos '!AA25&lt;='Fórmulas '!$E$6,'Fórmulas '!$F$6,IF('Gestión de Riesgos '!AA25&lt;='Fórmulas '!$E$7,'Fórmulas '!$F$7,IF('Gestión de Riesgos '!AA25&lt;='Fórmulas '!$E$8,'Fórmulas '!$F$8,IF('Gestión de Riesgos '!AA25&lt;='Fórmulas '!$E$9,'Fórmulas '!$F$9)))))</f>
        <v>0.2</v>
      </c>
      <c r="AC25" s="222" t="s">
        <v>29</v>
      </c>
      <c r="AD25" s="196">
        <f>IFERROR(VLOOKUP(AC25,'Fórmulas '!$E$5:$F$9,2,),"")</f>
        <v>0.6</v>
      </c>
      <c r="AE25" s="63" t="str">
        <f>IFERROR(VLOOKUP(CONCATENATE(AB25,AD25),'Fórmulas '!$J$5:$K$29,2),"")</f>
        <v>MODERADO</v>
      </c>
      <c r="AF25" s="222" t="s">
        <v>36</v>
      </c>
      <c r="AG25" s="63" t="s">
        <v>37</v>
      </c>
      <c r="AH25" s="77" t="s">
        <v>38</v>
      </c>
      <c r="AI25" s="77" t="s">
        <v>38</v>
      </c>
      <c r="AJ25" s="77" t="s">
        <v>38</v>
      </c>
      <c r="AK25" s="77" t="s">
        <v>38</v>
      </c>
      <c r="AL25" s="77" t="s">
        <v>38</v>
      </c>
      <c r="AM25" s="186">
        <v>45048</v>
      </c>
      <c r="AN25" s="304" t="s">
        <v>39</v>
      </c>
      <c r="AO25" s="228" t="s">
        <v>37</v>
      </c>
      <c r="AP25" s="179"/>
      <c r="AQ25" s="228" t="s">
        <v>38</v>
      </c>
      <c r="AR25" s="228" t="s">
        <v>38</v>
      </c>
      <c r="AS25" s="228" t="s">
        <v>38</v>
      </c>
      <c r="AT25" s="228" t="s">
        <v>38</v>
      </c>
      <c r="AU25" s="228" t="s">
        <v>38</v>
      </c>
      <c r="AV25" s="228" t="s">
        <v>200</v>
      </c>
      <c r="AW25" s="64" t="s">
        <v>37</v>
      </c>
      <c r="AX25" s="179" t="s">
        <v>1579</v>
      </c>
      <c r="AY25" s="64" t="s">
        <v>38</v>
      </c>
      <c r="AZ25" s="64" t="s">
        <v>38</v>
      </c>
      <c r="BA25" s="64" t="s">
        <v>38</v>
      </c>
      <c r="BB25" s="404">
        <v>45271</v>
      </c>
      <c r="BC25" s="64" t="s">
        <v>38</v>
      </c>
      <c r="BD25" s="64" t="s">
        <v>200</v>
      </c>
      <c r="BE25" s="434" t="s">
        <v>1580</v>
      </c>
    </row>
    <row r="26" spans="1:57" s="216" customFormat="1" ht="211.2">
      <c r="A26" s="269" t="s">
        <v>148</v>
      </c>
      <c r="B26" s="179" t="str">
        <f>VLOOKUP(A26,'Fórmulas '!$B$47:$C$66,2,FALSE)</f>
        <v>Identificar y desarrollar las potencialidades de mejora en los procesos institucionales a partir del seguimiento y evaluación de la gestión.</v>
      </c>
      <c r="C26" s="173" t="str">
        <f>VLOOKUP(A26,'Fórmulas '!$F$47:$G$67,2,FALSE)</f>
        <v>Jefe Oficina Asesora de Planeación</v>
      </c>
      <c r="D26" s="270" t="s">
        <v>652</v>
      </c>
      <c r="E26" s="271" t="s">
        <v>653</v>
      </c>
      <c r="F26" s="272" t="s">
        <v>654</v>
      </c>
      <c r="G26" s="273" t="s">
        <v>27</v>
      </c>
      <c r="H26" s="279" t="s">
        <v>40</v>
      </c>
      <c r="I26" s="196">
        <f>IFERROR(VLOOKUP(H26,'Fórmulas '!$B$5:$C$9,2,),"")</f>
        <v>0.6</v>
      </c>
      <c r="J26" s="280" t="s">
        <v>29</v>
      </c>
      <c r="K26" s="196">
        <f>IFERROR(VLOOKUP(J26,'Fórmulas '!$E$5:$F$9,2,),"")</f>
        <v>0.6</v>
      </c>
      <c r="L26" s="177" t="str">
        <f>IFERROR(VLOOKUP(CONCATENATE(I26,K26),'Fórmulas '!$J$5:$K$29,2,),"")</f>
        <v>MODERADO</v>
      </c>
      <c r="M26" s="197">
        <f t="shared" si="0"/>
        <v>0.36</v>
      </c>
      <c r="N26" s="188" t="s">
        <v>655</v>
      </c>
      <c r="O26" s="214" t="s">
        <v>656</v>
      </c>
      <c r="P26" s="213" t="s">
        <v>312</v>
      </c>
      <c r="Q26" s="77" t="s">
        <v>657</v>
      </c>
      <c r="R26" s="224" t="s">
        <v>658</v>
      </c>
      <c r="S26" s="280" t="s">
        <v>31</v>
      </c>
      <c r="T26" s="280" t="s">
        <v>32</v>
      </c>
      <c r="U26" s="200" cm="1">
        <f t="array" ref="U26">_xlfn.IFS(T26="Preventivo",25%,T26="Detectivo",15%,T26="Correctivo",10%)</f>
        <v>0.25</v>
      </c>
      <c r="V26" s="200" cm="1">
        <f t="array" ref="V26">_xlfn.IFS(S26="Automático",25%,S26="Manual",15%)</f>
        <v>0.15</v>
      </c>
      <c r="W26" s="279" t="s">
        <v>33</v>
      </c>
      <c r="X26" s="279" t="s">
        <v>34</v>
      </c>
      <c r="Y26" s="281" t="s">
        <v>35</v>
      </c>
      <c r="Z26" s="201">
        <f t="shared" si="1"/>
        <v>0.36</v>
      </c>
      <c r="AA26" s="202" t="str">
        <f>IF(Z26&lt;='Fórmulas '!$E$16,'Fórmulas '!$F$16,IF('Gestión de Riesgos '!Z26&lt;='Fórmulas '!$E$17,'Fórmulas '!$F$17,IF('Gestión de Riesgos '!Z26&lt;='Fórmulas '!$E$18,'Fórmulas '!$F$18,IF('Gestión de Riesgos '!Z26&lt;='Fórmulas '!$E$19,'Fórmulas '!$F$19,IF('Gestión de Riesgos '!Z26&lt;='Fórmulas '!$E$20,'Fórmulas '!$F$20)))))</f>
        <v>Baja</v>
      </c>
      <c r="AB26" s="196">
        <f>IF(AA26&lt;='Fórmulas '!$E$5,'Fórmulas '!$F$5,IF('Gestión de Riesgos '!AA26&lt;='Fórmulas '!$E$6,'Fórmulas '!$F$6,IF('Gestión de Riesgos '!AA26&lt;='Fórmulas '!$E$7,'Fórmulas '!$F$7,IF('Gestión de Riesgos '!AA26&lt;='Fórmulas '!$E$8,'Fórmulas '!$F$8,IF('Gestión de Riesgos '!AA26&lt;='Fórmulas '!$E$9,'Fórmulas '!$F$9)))))</f>
        <v>0.2</v>
      </c>
      <c r="AC26" s="225" t="s">
        <v>29</v>
      </c>
      <c r="AD26" s="196">
        <f>IFERROR(VLOOKUP(AC26,'Fórmulas '!$E$5:$F$9,2,),"")</f>
        <v>0.6</v>
      </c>
      <c r="AE26" s="63" t="str">
        <f>IFERROR(VLOOKUP(CONCATENATE(AB26,AD26),'Fórmulas '!$J$5:$K$29,2),"")</f>
        <v>MODERADO</v>
      </c>
      <c r="AF26" s="226" t="s">
        <v>36</v>
      </c>
      <c r="AG26" s="63" t="s">
        <v>37</v>
      </c>
      <c r="AH26" s="77" t="s">
        <v>38</v>
      </c>
      <c r="AI26" s="77" t="s">
        <v>38</v>
      </c>
      <c r="AJ26" s="77" t="s">
        <v>38</v>
      </c>
      <c r="AK26" s="77" t="s">
        <v>38</v>
      </c>
      <c r="AL26" s="77" t="s">
        <v>38</v>
      </c>
      <c r="AM26" s="186">
        <v>45048</v>
      </c>
      <c r="AN26" s="305" t="s">
        <v>39</v>
      </c>
      <c r="AO26" s="228" t="s">
        <v>37</v>
      </c>
      <c r="AP26" s="77" t="s">
        <v>1313</v>
      </c>
      <c r="AQ26" s="228" t="s">
        <v>38</v>
      </c>
      <c r="AR26" s="228" t="s">
        <v>38</v>
      </c>
      <c r="AS26" s="228" t="s">
        <v>38</v>
      </c>
      <c r="AT26" s="228" t="s">
        <v>38</v>
      </c>
      <c r="AU26" s="228" t="s">
        <v>38</v>
      </c>
      <c r="AV26" s="228" t="s">
        <v>200</v>
      </c>
      <c r="AW26" s="64" t="s">
        <v>37</v>
      </c>
      <c r="AX26" s="77" t="s">
        <v>1313</v>
      </c>
      <c r="AY26" s="64" t="s">
        <v>38</v>
      </c>
      <c r="AZ26" s="64" t="s">
        <v>38</v>
      </c>
      <c r="BA26" s="64" t="s">
        <v>38</v>
      </c>
      <c r="BB26" s="404">
        <v>45271</v>
      </c>
      <c r="BC26" s="64" t="s">
        <v>38</v>
      </c>
      <c r="BD26" s="64" t="s">
        <v>200</v>
      </c>
      <c r="BE26" s="19"/>
    </row>
    <row r="27" spans="1:57" s="216" customFormat="1" ht="201.6">
      <c r="A27" s="173" t="s">
        <v>172</v>
      </c>
      <c r="B27" s="179" t="str">
        <f>VLOOKUP(A27,'Fórmulas '!$B$47:$C$66,2,FALSE)</f>
        <v>Fortalecer la imagen institucional de Indeportes Antioquia, como referente social del deporte en el departamento.</v>
      </c>
      <c r="C27" s="173" t="str">
        <f>VLOOKUP(A27,'Fórmulas '!$F$47:$G$67,2,FALSE)</f>
        <v>Jefe Oficina de Comunicaciones</v>
      </c>
      <c r="D27" s="235" t="s">
        <v>659</v>
      </c>
      <c r="E27" s="235" t="s">
        <v>660</v>
      </c>
      <c r="F27" s="235" t="s">
        <v>661</v>
      </c>
      <c r="G27" s="235" t="s">
        <v>43</v>
      </c>
      <c r="H27" s="63" t="s">
        <v>40</v>
      </c>
      <c r="I27" s="196">
        <f>IFERROR(VLOOKUP(H27,'Fórmulas '!$B$5:$C$9,2,),"")</f>
        <v>0.6</v>
      </c>
      <c r="J27" s="63" t="s">
        <v>29</v>
      </c>
      <c r="K27" s="196">
        <f>IFERROR(VLOOKUP(J27,'Fórmulas '!$E$5:$F$9,2,),"")</f>
        <v>0.6</v>
      </c>
      <c r="L27" s="177" t="str">
        <f>IFERROR(VLOOKUP(CONCATENATE(I27,K27),'Fórmulas '!$J$5:$K$29,2,),"")</f>
        <v>MODERADO</v>
      </c>
      <c r="M27" s="197">
        <f t="shared" si="0"/>
        <v>0.36</v>
      </c>
      <c r="N27" s="188" t="s">
        <v>662</v>
      </c>
      <c r="O27" s="78" t="s">
        <v>275</v>
      </c>
      <c r="P27" s="63" t="s">
        <v>312</v>
      </c>
      <c r="Q27" s="77" t="s">
        <v>663</v>
      </c>
      <c r="R27" s="77" t="s">
        <v>664</v>
      </c>
      <c r="S27" s="63" t="s">
        <v>31</v>
      </c>
      <c r="T27" s="190" t="s">
        <v>32</v>
      </c>
      <c r="U27" s="200" cm="1">
        <f t="array" ref="U27">_xlfn.IFS(T27="Preventivo",25%,T27="Detectivo",15%,T27="Correctivo",10%)</f>
        <v>0.25</v>
      </c>
      <c r="V27" s="200" cm="1">
        <f t="array" ref="V27">_xlfn.IFS(S27="Automático",25%,S27="Manual",15%)</f>
        <v>0.15</v>
      </c>
      <c r="W27" s="63" t="s">
        <v>33</v>
      </c>
      <c r="X27" s="63" t="s">
        <v>34</v>
      </c>
      <c r="Y27" s="63" t="s">
        <v>35</v>
      </c>
      <c r="Z27" s="201">
        <f t="shared" si="1"/>
        <v>0.36</v>
      </c>
      <c r="AA27" s="202" t="str">
        <f>IF(Z27&lt;='Fórmulas '!$E$16,'Fórmulas '!$F$16,IF('Gestión de Riesgos '!Z27&lt;='Fórmulas '!$E$17,'Fórmulas '!$F$17,IF('Gestión de Riesgos '!Z27&lt;='Fórmulas '!$E$18,'Fórmulas '!$F$18,IF('Gestión de Riesgos '!Z27&lt;='Fórmulas '!$E$19,'Fórmulas '!$F$19,IF('Gestión de Riesgos '!Z27&lt;='Fórmulas '!$E$20,'Fórmulas '!$F$20)))))</f>
        <v>Baja</v>
      </c>
      <c r="AB27" s="196">
        <f>IF(AA27&lt;='Fórmulas '!$E$5,'Fórmulas '!$F$5,IF('Gestión de Riesgos '!AA27&lt;='Fórmulas '!$E$6,'Fórmulas '!$F$6,IF('Gestión de Riesgos '!AA27&lt;='Fórmulas '!$E$7,'Fórmulas '!$F$7,IF('Gestión de Riesgos '!AA27&lt;='Fórmulas '!$E$8,'Fórmulas '!$F$8,IF('Gestión de Riesgos '!AA27&lt;='Fórmulas '!$E$9,'Fórmulas '!$F$9)))))</f>
        <v>0.2</v>
      </c>
      <c r="AC27" s="63" t="s">
        <v>186</v>
      </c>
      <c r="AD27" s="196">
        <f>IFERROR(VLOOKUP(AC27,'Fórmulas '!$E$5:$F$9,2,),"")</f>
        <v>0.4</v>
      </c>
      <c r="AE27" s="63" t="str">
        <f>IFERROR(VLOOKUP(CONCATENATE(AB27,AD27),'Fórmulas '!$J$5:$K$29,2),"")</f>
        <v>BAJO</v>
      </c>
      <c r="AF27" s="63" t="s">
        <v>665</v>
      </c>
      <c r="AG27" s="63" t="s">
        <v>37</v>
      </c>
      <c r="AH27" s="77" t="s">
        <v>38</v>
      </c>
      <c r="AI27" s="78" t="s">
        <v>38</v>
      </c>
      <c r="AJ27" s="78" t="s">
        <v>38</v>
      </c>
      <c r="AK27" s="78" t="s">
        <v>38</v>
      </c>
      <c r="AL27" s="78" t="s">
        <v>38</v>
      </c>
      <c r="AM27" s="227" t="s">
        <v>666</v>
      </c>
      <c r="AN27" s="228" t="s">
        <v>39</v>
      </c>
      <c r="AO27" s="228" t="s">
        <v>37</v>
      </c>
      <c r="AP27" s="228" t="s">
        <v>38</v>
      </c>
      <c r="AQ27" s="228" t="s">
        <v>38</v>
      </c>
      <c r="AR27" s="228" t="s">
        <v>38</v>
      </c>
      <c r="AS27" s="228" t="s">
        <v>38</v>
      </c>
      <c r="AT27" s="228" t="s">
        <v>38</v>
      </c>
      <c r="AU27" s="228" t="s">
        <v>38</v>
      </c>
      <c r="AV27" s="228" t="s">
        <v>200</v>
      </c>
      <c r="AW27" s="228" t="s">
        <v>676</v>
      </c>
      <c r="AX27" s="413" t="s">
        <v>1519</v>
      </c>
      <c r="AY27" s="228" t="s">
        <v>200</v>
      </c>
      <c r="AZ27" s="228" t="s">
        <v>200</v>
      </c>
      <c r="BA27" s="228" t="s">
        <v>200</v>
      </c>
      <c r="BB27" s="228" t="s">
        <v>200</v>
      </c>
      <c r="BC27" s="228" t="s">
        <v>200</v>
      </c>
      <c r="BD27" s="228" t="s">
        <v>200</v>
      </c>
      <c r="BE27" s="246" t="s">
        <v>1314</v>
      </c>
    </row>
    <row r="28" spans="1:57" s="216" customFormat="1" ht="201.6">
      <c r="A28" s="173" t="s">
        <v>172</v>
      </c>
      <c r="B28" s="179" t="str">
        <f>VLOOKUP(A28,'Fórmulas '!$B$47:$C$66,2,FALSE)</f>
        <v>Fortalecer la imagen institucional de Indeportes Antioquia, como referente social del deporte en el departamento.</v>
      </c>
      <c r="C28" s="173" t="str">
        <f>VLOOKUP(A28,'Fórmulas '!$F$47:$G$67,2,FALSE)</f>
        <v>Jefe Oficina de Comunicaciones</v>
      </c>
      <c r="D28" s="235" t="s">
        <v>667</v>
      </c>
      <c r="E28" s="179" t="s">
        <v>668</v>
      </c>
      <c r="F28" s="235" t="s">
        <v>661</v>
      </c>
      <c r="G28" s="235" t="s">
        <v>43</v>
      </c>
      <c r="H28" s="63" t="s">
        <v>40</v>
      </c>
      <c r="I28" s="196">
        <f>IFERROR(VLOOKUP(H28,'Fórmulas '!$B$5:$C$9,2,),"")</f>
        <v>0.6</v>
      </c>
      <c r="J28" s="63" t="s">
        <v>29</v>
      </c>
      <c r="K28" s="196">
        <f>IFERROR(VLOOKUP(J28,'Fórmulas '!$E$5:$F$9,2,),"")</f>
        <v>0.6</v>
      </c>
      <c r="L28" s="177" t="str">
        <f>IFERROR(VLOOKUP(CONCATENATE(I28,K28),'Fórmulas '!$J$5:$K$29,2,),"")</f>
        <v>MODERADO</v>
      </c>
      <c r="M28" s="197">
        <f t="shared" si="0"/>
        <v>0.36</v>
      </c>
      <c r="N28" s="188" t="s">
        <v>669</v>
      </c>
      <c r="O28" s="78" t="s">
        <v>275</v>
      </c>
      <c r="P28" s="63" t="s">
        <v>312</v>
      </c>
      <c r="Q28" s="77" t="s">
        <v>670</v>
      </c>
      <c r="R28" s="77" t="s">
        <v>664</v>
      </c>
      <c r="S28" s="63" t="s">
        <v>31</v>
      </c>
      <c r="T28" s="190" t="s">
        <v>32</v>
      </c>
      <c r="U28" s="200" cm="1">
        <f t="array" ref="U28">_xlfn.IFS(T28="Preventivo",25%,T28="Detectivo",15%,T28="Correctivo",10%)</f>
        <v>0.25</v>
      </c>
      <c r="V28" s="200" cm="1">
        <f t="array" ref="V28">_xlfn.IFS(S28="Automático",25%,S28="Manual",15%)</f>
        <v>0.15</v>
      </c>
      <c r="W28" s="63" t="s">
        <v>33</v>
      </c>
      <c r="X28" s="63" t="s">
        <v>34</v>
      </c>
      <c r="Y28" s="63" t="s">
        <v>35</v>
      </c>
      <c r="Z28" s="201">
        <f t="shared" si="1"/>
        <v>0.36</v>
      </c>
      <c r="AA28" s="202" t="str">
        <f>IF(Z28&lt;='Fórmulas '!$E$16,'Fórmulas '!$F$16,IF('Gestión de Riesgos '!Z28&lt;='Fórmulas '!$E$17,'Fórmulas '!$F$17,IF('Gestión de Riesgos '!Z28&lt;='Fórmulas '!$E$18,'Fórmulas '!$F$18,IF('Gestión de Riesgos '!Z28&lt;='Fórmulas '!$E$19,'Fórmulas '!$F$19,IF('Gestión de Riesgos '!Z28&lt;='Fórmulas '!$E$20,'Fórmulas '!$F$20)))))</f>
        <v>Baja</v>
      </c>
      <c r="AB28" s="196">
        <f>IF(AA28&lt;='Fórmulas '!$E$5,'Fórmulas '!$F$5,IF('Gestión de Riesgos '!AA28&lt;='Fórmulas '!$E$6,'Fórmulas '!$F$6,IF('Gestión de Riesgos '!AA28&lt;='Fórmulas '!$E$7,'Fórmulas '!$F$7,IF('Gestión de Riesgos '!AA28&lt;='Fórmulas '!$E$8,'Fórmulas '!$F$8,IF('Gestión de Riesgos '!AA28&lt;='Fórmulas '!$E$9,'Fórmulas '!$F$9)))))</f>
        <v>0.2</v>
      </c>
      <c r="AC28" s="63" t="s">
        <v>186</v>
      </c>
      <c r="AD28" s="196">
        <f>IFERROR(VLOOKUP(AC28,'Fórmulas '!$E$5:$F$9,2,),"")</f>
        <v>0.4</v>
      </c>
      <c r="AE28" s="63" t="str">
        <f>IFERROR(VLOOKUP(CONCATENATE(AB28,AD28),'Fórmulas '!$J$5:$K$29,2),"")</f>
        <v>BAJO</v>
      </c>
      <c r="AF28" s="63" t="s">
        <v>665</v>
      </c>
      <c r="AG28" s="402" t="s">
        <v>37</v>
      </c>
      <c r="AH28" s="77" t="s">
        <v>38</v>
      </c>
      <c r="AI28" s="78" t="s">
        <v>38</v>
      </c>
      <c r="AJ28" s="78" t="s">
        <v>38</v>
      </c>
      <c r="AK28" s="78" t="s">
        <v>38</v>
      </c>
      <c r="AL28" s="78" t="s">
        <v>38</v>
      </c>
      <c r="AM28" s="227" t="s">
        <v>666</v>
      </c>
      <c r="AN28" s="228" t="s">
        <v>39</v>
      </c>
      <c r="AO28" s="228" t="s">
        <v>37</v>
      </c>
      <c r="AP28" s="228" t="s">
        <v>38</v>
      </c>
      <c r="AQ28" s="228" t="s">
        <v>38</v>
      </c>
      <c r="AR28" s="228" t="s">
        <v>38</v>
      </c>
      <c r="AS28" s="228" t="s">
        <v>38</v>
      </c>
      <c r="AT28" s="228" t="s">
        <v>38</v>
      </c>
      <c r="AU28" s="228" t="s">
        <v>38</v>
      </c>
      <c r="AV28" s="228" t="s">
        <v>200</v>
      </c>
      <c r="AW28" s="228" t="s">
        <v>676</v>
      </c>
      <c r="AX28" s="413" t="s">
        <v>1519</v>
      </c>
      <c r="AY28" s="228" t="s">
        <v>200</v>
      </c>
      <c r="AZ28" s="228" t="s">
        <v>200</v>
      </c>
      <c r="BA28" s="228" t="s">
        <v>200</v>
      </c>
      <c r="BB28" s="228" t="s">
        <v>200</v>
      </c>
      <c r="BC28" s="228" t="s">
        <v>200</v>
      </c>
      <c r="BD28" s="228" t="s">
        <v>200</v>
      </c>
      <c r="BE28" s="246" t="s">
        <v>1314</v>
      </c>
    </row>
    <row r="29" spans="1:57" s="216" customFormat="1" ht="201.6">
      <c r="A29" s="173" t="s">
        <v>172</v>
      </c>
      <c r="B29" s="179" t="str">
        <f>VLOOKUP(A29,'Fórmulas '!$B$47:$C$66,2,FALSE)</f>
        <v>Fortalecer la imagen institucional de Indeportes Antioquia, como referente social del deporte en el departamento.</v>
      </c>
      <c r="C29" s="173" t="str">
        <f>VLOOKUP(A29,'Fórmulas '!$F$47:$G$67,2,FALSE)</f>
        <v>Jefe Oficina de Comunicaciones</v>
      </c>
      <c r="D29" s="235" t="s">
        <v>667</v>
      </c>
      <c r="E29" s="235" t="s">
        <v>671</v>
      </c>
      <c r="F29" s="235" t="s">
        <v>672</v>
      </c>
      <c r="G29" s="235" t="s">
        <v>43</v>
      </c>
      <c r="H29" s="63" t="s">
        <v>40</v>
      </c>
      <c r="I29" s="196">
        <f>IFERROR(VLOOKUP(H29,'Fórmulas '!$B$5:$C$9,2,),"")</f>
        <v>0.6</v>
      </c>
      <c r="J29" s="63" t="s">
        <v>29</v>
      </c>
      <c r="K29" s="196">
        <f>IFERROR(VLOOKUP(J29,'Fórmulas '!$E$5:$F$9,2,),"")</f>
        <v>0.6</v>
      </c>
      <c r="L29" s="177" t="str">
        <f>IFERROR(VLOOKUP(CONCATENATE(I29,K29),'Fórmulas '!$J$5:$K$29,2,),"")</f>
        <v>MODERADO</v>
      </c>
      <c r="M29" s="197">
        <f t="shared" si="0"/>
        <v>0.36</v>
      </c>
      <c r="N29" s="188" t="s">
        <v>673</v>
      </c>
      <c r="O29" s="78" t="s">
        <v>275</v>
      </c>
      <c r="P29" s="63" t="s">
        <v>312</v>
      </c>
      <c r="Q29" s="77" t="s">
        <v>674</v>
      </c>
      <c r="R29" s="77" t="s">
        <v>675</v>
      </c>
      <c r="S29" s="63" t="s">
        <v>31</v>
      </c>
      <c r="T29" s="190" t="s">
        <v>108</v>
      </c>
      <c r="U29" s="200" cm="1">
        <f t="array" ref="U29">_xlfn.IFS(T29="Preventivo",25%,T29="Detectivo",15%,T29="Correctivo",10%)</f>
        <v>0.15</v>
      </c>
      <c r="V29" s="200" cm="1">
        <f t="array" ref="V29">_xlfn.IFS(S29="Automático",25%,S29="Manual",15%)</f>
        <v>0.15</v>
      </c>
      <c r="W29" s="63" t="s">
        <v>33</v>
      </c>
      <c r="X29" s="63" t="s">
        <v>34</v>
      </c>
      <c r="Y29" s="63" t="s">
        <v>35</v>
      </c>
      <c r="Z29" s="201">
        <f t="shared" si="1"/>
        <v>0.42</v>
      </c>
      <c r="AA29" s="202" t="str">
        <f>IF(Z29&lt;='Fórmulas '!$E$16,'Fórmulas '!$F$16,IF('Gestión de Riesgos '!Z29&lt;='Fórmulas '!$E$17,'Fórmulas '!$F$17,IF('Gestión de Riesgos '!Z29&lt;='Fórmulas '!$E$18,'Fórmulas '!$F$18,IF('Gestión de Riesgos '!Z29&lt;='Fórmulas '!$E$19,'Fórmulas '!$F$19,IF('Gestión de Riesgos '!Z29&lt;='Fórmulas '!$E$20,'Fórmulas '!$F$20)))))</f>
        <v>Media</v>
      </c>
      <c r="AB29" s="196">
        <f>IF(AA29&lt;='Fórmulas '!$E$5,'Fórmulas '!$F$5,IF('Gestión de Riesgos '!AA29&lt;='Fórmulas '!$E$6,'Fórmulas '!$F$6,IF('Gestión de Riesgos '!AA29&lt;='Fórmulas '!$E$7,'Fórmulas '!$F$7,IF('Gestión de Riesgos '!AA29&lt;='Fórmulas '!$E$8,'Fórmulas '!$F$8,IF('Gestión de Riesgos '!AA29&lt;='Fórmulas '!$E$9,'Fórmulas '!$F$9)))))</f>
        <v>0.4</v>
      </c>
      <c r="AC29" s="63" t="s">
        <v>186</v>
      </c>
      <c r="AD29" s="196">
        <f>IFERROR(VLOOKUP(AC29,'Fórmulas '!$E$5:$F$9,2,),"")</f>
        <v>0.4</v>
      </c>
      <c r="AE29" s="63" t="str">
        <f>IFERROR(VLOOKUP(CONCATENATE(AB29,AD29),'Fórmulas '!$J$5:$K$29,2),"")</f>
        <v>MODERADO</v>
      </c>
      <c r="AF29" s="63" t="s">
        <v>665</v>
      </c>
      <c r="AG29" s="402" t="s">
        <v>676</v>
      </c>
      <c r="AH29" s="77" t="s">
        <v>38</v>
      </c>
      <c r="AI29" s="78" t="s">
        <v>38</v>
      </c>
      <c r="AJ29" s="78" t="s">
        <v>38</v>
      </c>
      <c r="AK29" s="78" t="s">
        <v>38</v>
      </c>
      <c r="AL29" s="78" t="s">
        <v>38</v>
      </c>
      <c r="AM29" s="227" t="s">
        <v>666</v>
      </c>
      <c r="AN29" s="228" t="s">
        <v>39</v>
      </c>
      <c r="AO29" s="228" t="s">
        <v>37</v>
      </c>
      <c r="AP29" s="228" t="s">
        <v>38</v>
      </c>
      <c r="AQ29" s="228" t="s">
        <v>38</v>
      </c>
      <c r="AR29" s="228" t="s">
        <v>38</v>
      </c>
      <c r="AS29" s="228" t="s">
        <v>38</v>
      </c>
      <c r="AT29" s="228" t="s">
        <v>38</v>
      </c>
      <c r="AU29" s="228" t="s">
        <v>38</v>
      </c>
      <c r="AV29" s="228" t="s">
        <v>200</v>
      </c>
      <c r="AW29" s="228" t="s">
        <v>676</v>
      </c>
      <c r="AX29" s="413" t="s">
        <v>1519</v>
      </c>
      <c r="AY29" s="228" t="s">
        <v>200</v>
      </c>
      <c r="AZ29" s="228" t="s">
        <v>200</v>
      </c>
      <c r="BA29" s="228" t="s">
        <v>200</v>
      </c>
      <c r="BB29" s="228" t="s">
        <v>200</v>
      </c>
      <c r="BC29" s="228" t="s">
        <v>200</v>
      </c>
      <c r="BD29" s="228" t="s">
        <v>200</v>
      </c>
      <c r="BE29" s="246" t="s">
        <v>1314</v>
      </c>
    </row>
    <row r="30" spans="1:57" s="216" customFormat="1" ht="224.4" customHeight="1">
      <c r="A30" s="173" t="s">
        <v>188</v>
      </c>
      <c r="B30" s="179" t="str">
        <f>VLOOKUP(A30,'Fórmulas '!$B$47:$C$66,2,FALSE)</f>
        <v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v>
      </c>
      <c r="C30" s="173" t="str">
        <f>VLOOKUP(A30,'Fórmulas '!$F$47:$G$67,2,FALSE)</f>
        <v>Coordinador de Investigación</v>
      </c>
      <c r="D30" s="264" t="s">
        <v>677</v>
      </c>
      <c r="E30" s="264" t="s">
        <v>678</v>
      </c>
      <c r="F30" s="264" t="s">
        <v>679</v>
      </c>
      <c r="G30" s="264" t="s">
        <v>43</v>
      </c>
      <c r="H30" s="63" t="s">
        <v>44</v>
      </c>
      <c r="I30" s="196">
        <f>IFERROR(VLOOKUP(H30,'Fórmulas '!$B$5:$C$9,2,),"")</f>
        <v>0.4</v>
      </c>
      <c r="J30" s="63" t="s">
        <v>47</v>
      </c>
      <c r="K30" s="196">
        <f>IFERROR(VLOOKUP(J30,'Fórmulas '!$E$5:$F$9,2,),"")</f>
        <v>0.2</v>
      </c>
      <c r="L30" s="177" t="str">
        <f>IFERROR(VLOOKUP(CONCATENATE(I30,K30),'Fórmulas '!$J$5:$K$29,2,),"")</f>
        <v>BAJO</v>
      </c>
      <c r="M30" s="197">
        <f t="shared" si="0"/>
        <v>8.0000000000000016E-2</v>
      </c>
      <c r="N30" s="188" t="s">
        <v>680</v>
      </c>
      <c r="O30" s="78" t="s">
        <v>681</v>
      </c>
      <c r="P30" s="63" t="s">
        <v>248</v>
      </c>
      <c r="Q30" s="77" t="s">
        <v>682</v>
      </c>
      <c r="R30" s="77" t="s">
        <v>683</v>
      </c>
      <c r="S30" s="63" t="s">
        <v>31</v>
      </c>
      <c r="T30" s="63" t="s">
        <v>32</v>
      </c>
      <c r="U30" s="200" cm="1">
        <f t="array" ref="U30">_xlfn.IFS(T30="Preventivo",25%,T30="Detectivo",15%,T30="Correctivo",10%)</f>
        <v>0.25</v>
      </c>
      <c r="V30" s="200" cm="1">
        <f t="array" ref="V30">_xlfn.IFS(S30="Automático",25%,S30="Manual",15%)</f>
        <v>0.15</v>
      </c>
      <c r="W30" s="63" t="s">
        <v>33</v>
      </c>
      <c r="X30" s="63" t="s">
        <v>34</v>
      </c>
      <c r="Y30" s="63" t="s">
        <v>35</v>
      </c>
      <c r="Z30" s="201">
        <f t="shared" si="1"/>
        <v>0.24</v>
      </c>
      <c r="AA30" s="202" t="str">
        <f>IF(Z30&lt;='Fórmulas '!$E$16,'Fórmulas '!$F$16,IF('Gestión de Riesgos '!Z30&lt;='Fórmulas '!$E$17,'Fórmulas '!$F$17,IF('Gestión de Riesgos '!Z30&lt;='Fórmulas '!$E$18,'Fórmulas '!$F$18,IF('Gestión de Riesgos '!Z30&lt;='Fórmulas '!$E$19,'Fórmulas '!$F$19,IF('Gestión de Riesgos '!Z30&lt;='Fórmulas '!$E$20,'Fórmulas '!$F$20)))))</f>
        <v>Baja</v>
      </c>
      <c r="AB30" s="196">
        <f>IF(AA30&lt;='Fórmulas '!$E$5,'Fórmulas '!$F$5,IF('Gestión de Riesgos '!AA30&lt;='Fórmulas '!$E$6,'Fórmulas '!$F$6,IF('Gestión de Riesgos '!AA30&lt;='Fórmulas '!$E$7,'Fórmulas '!$F$7,IF('Gestión de Riesgos '!AA30&lt;='Fórmulas '!$E$8,'Fórmulas '!$F$8,IF('Gestión de Riesgos '!AA30&lt;='Fórmulas '!$E$9,'Fórmulas '!$F$9)))))</f>
        <v>0.2</v>
      </c>
      <c r="AC30" s="63" t="s">
        <v>47</v>
      </c>
      <c r="AD30" s="196">
        <f>IFERROR(VLOOKUP(AC30,'Fórmulas '!$E$5:$F$9,2,),"")</f>
        <v>0.2</v>
      </c>
      <c r="AE30" s="63" t="str">
        <f>IFERROR(VLOOKUP(CONCATENATE(AB30,AD30),'Fórmulas '!$J$5:$K$29,2),"")</f>
        <v>BAJO</v>
      </c>
      <c r="AF30" s="63" t="s">
        <v>36</v>
      </c>
      <c r="AG30" s="63" t="s">
        <v>37</v>
      </c>
      <c r="AH30" s="77" t="s">
        <v>684</v>
      </c>
      <c r="AI30" s="77" t="s">
        <v>115</v>
      </c>
      <c r="AJ30" s="77" t="s">
        <v>685</v>
      </c>
      <c r="AK30" s="186" t="s">
        <v>115</v>
      </c>
      <c r="AL30" s="186">
        <v>45040</v>
      </c>
      <c r="AM30" s="77" t="s">
        <v>686</v>
      </c>
      <c r="AN30" s="77" t="s">
        <v>39</v>
      </c>
      <c r="AO30" s="306" t="s">
        <v>37</v>
      </c>
      <c r="AP30" s="300" t="s">
        <v>115</v>
      </c>
      <c r="AQ30" s="300" t="s">
        <v>115</v>
      </c>
      <c r="AR30" s="300" t="s">
        <v>685</v>
      </c>
      <c r="AS30" s="300" t="s">
        <v>115</v>
      </c>
      <c r="AT30" s="300" t="s">
        <v>115</v>
      </c>
      <c r="AU30" s="300" t="s">
        <v>686</v>
      </c>
      <c r="AV30" s="306" t="s">
        <v>200</v>
      </c>
      <c r="AW30" s="105" t="s">
        <v>329</v>
      </c>
      <c r="AX30" s="300" t="s">
        <v>115</v>
      </c>
      <c r="AY30" s="300" t="s">
        <v>115</v>
      </c>
      <c r="AZ30" s="300" t="s">
        <v>115</v>
      </c>
      <c r="BA30" s="300" t="s">
        <v>115</v>
      </c>
      <c r="BB30" s="300" t="s">
        <v>115</v>
      </c>
      <c r="BC30" s="300" t="s">
        <v>115</v>
      </c>
      <c r="BD30" s="300" t="s">
        <v>115</v>
      </c>
      <c r="BE30" s="300" t="s">
        <v>686</v>
      </c>
    </row>
    <row r="31" spans="1:57" s="216" customFormat="1" ht="184.8" customHeight="1">
      <c r="A31" s="173" t="s">
        <v>188</v>
      </c>
      <c r="B31" s="179" t="str">
        <f>VLOOKUP(A31,'Fórmulas '!$B$47:$C$66,2,FALSE)</f>
        <v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v>
      </c>
      <c r="C31" s="173" t="str">
        <f>VLOOKUP(A31,'Fórmulas '!$F$47:$G$67,2,FALSE)</f>
        <v>Coordinador de Investigación</v>
      </c>
      <c r="D31" s="264" t="s">
        <v>687</v>
      </c>
      <c r="E31" s="235" t="s">
        <v>688</v>
      </c>
      <c r="F31" s="235" t="s">
        <v>689</v>
      </c>
      <c r="G31" s="264" t="s">
        <v>209</v>
      </c>
      <c r="H31" s="63" t="s">
        <v>40</v>
      </c>
      <c r="I31" s="196">
        <f>IFERROR(VLOOKUP(H31,'Fórmulas '!$B$5:$C$9,2,),"")</f>
        <v>0.6</v>
      </c>
      <c r="J31" s="63" t="s">
        <v>29</v>
      </c>
      <c r="K31" s="196">
        <f>IFERROR(VLOOKUP(J31,'Fórmulas '!$E$5:$F$9,2,),"")</f>
        <v>0.6</v>
      </c>
      <c r="L31" s="177" t="str">
        <f>IFERROR(VLOOKUP(CONCATENATE(I31,K31),'Fórmulas '!$J$5:$K$29,2,),"")</f>
        <v>MODERADO</v>
      </c>
      <c r="M31" s="197">
        <f t="shared" si="0"/>
        <v>0.36</v>
      </c>
      <c r="N31" s="188" t="s">
        <v>690</v>
      </c>
      <c r="O31" s="78" t="s">
        <v>681</v>
      </c>
      <c r="P31" s="63" t="s">
        <v>251</v>
      </c>
      <c r="Q31" s="77" t="s">
        <v>691</v>
      </c>
      <c r="R31" s="77" t="s">
        <v>692</v>
      </c>
      <c r="S31" s="63" t="s">
        <v>31</v>
      </c>
      <c r="T31" s="63" t="s">
        <v>32</v>
      </c>
      <c r="U31" s="200" cm="1">
        <f t="array" ref="U31">_xlfn.IFS(T31="Preventivo",25%,T31="Detectivo",15%,T31="Correctivo",10%)</f>
        <v>0.25</v>
      </c>
      <c r="V31" s="200" cm="1">
        <f t="array" ref="V31">_xlfn.IFS(S31="Automático",25%,S31="Manual",15%)</f>
        <v>0.15</v>
      </c>
      <c r="W31" s="63" t="s">
        <v>33</v>
      </c>
      <c r="X31" s="63" t="s">
        <v>34</v>
      </c>
      <c r="Y31" s="63" t="s">
        <v>35</v>
      </c>
      <c r="Z31" s="201">
        <f t="shared" si="1"/>
        <v>0.36</v>
      </c>
      <c r="AA31" s="202" t="str">
        <f>IF(Z31&lt;='Fórmulas '!$E$16,'Fórmulas '!$F$16,IF('Gestión de Riesgos '!Z31&lt;='Fórmulas '!$E$17,'Fórmulas '!$F$17,IF('Gestión de Riesgos '!Z31&lt;='Fórmulas '!$E$18,'Fórmulas '!$F$18,IF('Gestión de Riesgos '!Z31&lt;='Fórmulas '!$E$19,'Fórmulas '!$F$19,IF('Gestión de Riesgos '!Z31&lt;='Fórmulas '!$E$20,'Fórmulas '!$F$20)))))</f>
        <v>Baja</v>
      </c>
      <c r="AB31" s="196">
        <f>IF(AA31&lt;='Fórmulas '!$E$5,'Fórmulas '!$F$5,IF('Gestión de Riesgos '!AA31&lt;='Fórmulas '!$E$6,'Fórmulas '!$F$6,IF('Gestión de Riesgos '!AA31&lt;='Fórmulas '!$E$7,'Fórmulas '!$F$7,IF('Gestión de Riesgos '!AA31&lt;='Fórmulas '!$E$8,'Fórmulas '!$F$8,IF('Gestión de Riesgos '!AA31&lt;='Fórmulas '!$E$9,'Fórmulas '!$F$9)))))</f>
        <v>0.2</v>
      </c>
      <c r="AC31" s="63" t="s">
        <v>29</v>
      </c>
      <c r="AD31" s="196">
        <f>IFERROR(VLOOKUP(AC31,'Fórmulas '!$E$5:$F$9,2,),"")</f>
        <v>0.6</v>
      </c>
      <c r="AE31" s="63" t="str">
        <f>IFERROR(VLOOKUP(CONCATENATE(AB31,AD31),'Fórmulas '!$J$5:$K$29,2),"")</f>
        <v>MODERADO</v>
      </c>
      <c r="AF31" s="63" t="s">
        <v>213</v>
      </c>
      <c r="AG31" s="63" t="s">
        <v>37</v>
      </c>
      <c r="AH31" s="77" t="s">
        <v>693</v>
      </c>
      <c r="AI31" s="77" t="s">
        <v>115</v>
      </c>
      <c r="AJ31" s="77" t="s">
        <v>685</v>
      </c>
      <c r="AK31" s="186" t="s">
        <v>115</v>
      </c>
      <c r="AL31" s="186">
        <v>45040</v>
      </c>
      <c r="AM31" s="77" t="s">
        <v>686</v>
      </c>
      <c r="AN31" s="77" t="s">
        <v>39</v>
      </c>
      <c r="AO31" s="228" t="s">
        <v>37</v>
      </c>
      <c r="AP31" s="300" t="s">
        <v>115</v>
      </c>
      <c r="AQ31" s="300" t="s">
        <v>115</v>
      </c>
      <c r="AR31" s="300" t="s">
        <v>685</v>
      </c>
      <c r="AS31" s="300" t="s">
        <v>115</v>
      </c>
      <c r="AT31" s="300" t="s">
        <v>115</v>
      </c>
      <c r="AU31" s="300" t="s">
        <v>686</v>
      </c>
      <c r="AV31" s="228" t="s">
        <v>200</v>
      </c>
      <c r="AW31" s="64" t="s">
        <v>37</v>
      </c>
      <c r="AX31" s="300" t="s">
        <v>115</v>
      </c>
      <c r="AY31" s="300" t="s">
        <v>115</v>
      </c>
      <c r="AZ31" s="300" t="s">
        <v>115</v>
      </c>
      <c r="BA31" s="300" t="s">
        <v>115</v>
      </c>
      <c r="BB31" s="300" t="s">
        <v>115</v>
      </c>
      <c r="BC31" s="300" t="s">
        <v>115</v>
      </c>
      <c r="BD31" s="300" t="s">
        <v>115</v>
      </c>
      <c r="BE31" s="300" t="s">
        <v>686</v>
      </c>
    </row>
    <row r="32" spans="1:57" s="216" customFormat="1" ht="105.6" customHeight="1">
      <c r="A32" s="173" t="s">
        <v>188</v>
      </c>
      <c r="B32" s="179" t="str">
        <f>VLOOKUP(A32,'Fórmulas '!$B$47:$C$66,2,FALSE)</f>
        <v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v>
      </c>
      <c r="C32" s="173" t="str">
        <f>VLOOKUP(A32,'Fórmulas '!$F$47:$G$67,2,FALSE)</f>
        <v>Coordinador de Investigación</v>
      </c>
      <c r="D32" s="264" t="s">
        <v>694</v>
      </c>
      <c r="E32" s="264" t="s">
        <v>695</v>
      </c>
      <c r="F32" s="264" t="s">
        <v>696</v>
      </c>
      <c r="G32" s="264" t="s">
        <v>43</v>
      </c>
      <c r="H32" s="63" t="s">
        <v>44</v>
      </c>
      <c r="I32" s="196">
        <f>IFERROR(VLOOKUP(H32,'Fórmulas '!$B$5:$C$9,2,),"")</f>
        <v>0.4</v>
      </c>
      <c r="J32" s="63" t="s">
        <v>47</v>
      </c>
      <c r="K32" s="196">
        <f>IFERROR(VLOOKUP(J32,'Fórmulas '!$E$5:$F$9,2,),"")</f>
        <v>0.2</v>
      </c>
      <c r="L32" s="177" t="str">
        <f>IFERROR(VLOOKUP(CONCATENATE(I32,K32),'Fórmulas '!$J$5:$K$29,2,),"")</f>
        <v>BAJO</v>
      </c>
      <c r="M32" s="197">
        <f t="shared" si="0"/>
        <v>8.0000000000000016E-2</v>
      </c>
      <c r="N32" s="232" t="s">
        <v>697</v>
      </c>
      <c r="O32" s="78" t="s">
        <v>681</v>
      </c>
      <c r="P32" s="63" t="s">
        <v>251</v>
      </c>
      <c r="Q32" s="174" t="s">
        <v>1315</v>
      </c>
      <c r="R32" s="174" t="s">
        <v>698</v>
      </c>
      <c r="S32" s="63" t="s">
        <v>31</v>
      </c>
      <c r="T32" s="63" t="s">
        <v>32</v>
      </c>
      <c r="U32" s="200" cm="1">
        <f t="array" ref="U32">_xlfn.IFS(T32="Preventivo",25%,T32="Detectivo",15%,T32="Correctivo",10%)</f>
        <v>0.25</v>
      </c>
      <c r="V32" s="200" cm="1">
        <f t="array" ref="V32">_xlfn.IFS(S32="Automático",25%,S32="Manual",15%)</f>
        <v>0.15</v>
      </c>
      <c r="W32" s="63" t="s">
        <v>33</v>
      </c>
      <c r="X32" s="63" t="s">
        <v>34</v>
      </c>
      <c r="Y32" s="63" t="s">
        <v>35</v>
      </c>
      <c r="Z32" s="201">
        <f t="shared" si="1"/>
        <v>0.24</v>
      </c>
      <c r="AA32" s="202" t="str">
        <f>IF(Z32&lt;='Fórmulas '!$E$16,'Fórmulas '!$F$16,IF('Gestión de Riesgos '!Z32&lt;='Fórmulas '!$E$17,'Fórmulas '!$F$17,IF('Gestión de Riesgos '!Z32&lt;='Fórmulas '!$E$18,'Fórmulas '!$F$18,IF('Gestión de Riesgos '!Z32&lt;='Fórmulas '!$E$19,'Fórmulas '!$F$19,IF('Gestión de Riesgos '!Z32&lt;='Fórmulas '!$E$20,'Fórmulas '!$F$20)))))</f>
        <v>Baja</v>
      </c>
      <c r="AB32" s="196">
        <f>IF(AA32&lt;='Fórmulas '!$E$5,'Fórmulas '!$F$5,IF('Gestión de Riesgos '!AA32&lt;='Fórmulas '!$E$6,'Fórmulas '!$F$6,IF('Gestión de Riesgos '!AA32&lt;='Fórmulas '!$E$7,'Fórmulas '!$F$7,IF('Gestión de Riesgos '!AA32&lt;='Fórmulas '!$E$8,'Fórmulas '!$F$8,IF('Gestión de Riesgos '!AA32&lt;='Fórmulas '!$E$9,'Fórmulas '!$F$9)))))</f>
        <v>0.2</v>
      </c>
      <c r="AC32" s="63" t="s">
        <v>47</v>
      </c>
      <c r="AD32" s="196">
        <f>IFERROR(VLOOKUP(AC32,'Fórmulas '!$E$5:$F$9,2,),"")</f>
        <v>0.2</v>
      </c>
      <c r="AE32" s="63" t="str">
        <f>IFERROR(VLOOKUP(CONCATENATE(AB32,AD32),'Fórmulas '!$J$5:$K$29,2),"")</f>
        <v>BAJO</v>
      </c>
      <c r="AF32" s="63" t="s">
        <v>36</v>
      </c>
      <c r="AG32" s="63" t="s">
        <v>37</v>
      </c>
      <c r="AH32" s="77" t="s">
        <v>115</v>
      </c>
      <c r="AI32" s="77" t="s">
        <v>115</v>
      </c>
      <c r="AJ32" s="77" t="s">
        <v>685</v>
      </c>
      <c r="AK32" s="186" t="s">
        <v>115</v>
      </c>
      <c r="AL32" s="186">
        <v>45040</v>
      </c>
      <c r="AM32" s="77" t="s">
        <v>686</v>
      </c>
      <c r="AN32" s="77" t="s">
        <v>39</v>
      </c>
      <c r="AO32" s="228" t="s">
        <v>37</v>
      </c>
      <c r="AP32" s="409" t="s">
        <v>115</v>
      </c>
      <c r="AQ32" s="410" t="s">
        <v>115</v>
      </c>
      <c r="AR32" s="410" t="s">
        <v>685</v>
      </c>
      <c r="AS32" s="410" t="s">
        <v>115</v>
      </c>
      <c r="AT32" s="410" t="s">
        <v>115</v>
      </c>
      <c r="AU32" s="410" t="s">
        <v>686</v>
      </c>
      <c r="AV32" s="411" t="s">
        <v>200</v>
      </c>
      <c r="AW32" s="64" t="s">
        <v>37</v>
      </c>
      <c r="AX32" s="300" t="s">
        <v>115</v>
      </c>
      <c r="AY32" s="300" t="s">
        <v>115</v>
      </c>
      <c r="AZ32" s="300" t="s">
        <v>115</v>
      </c>
      <c r="BA32" s="300" t="s">
        <v>115</v>
      </c>
      <c r="BB32" s="300" t="s">
        <v>115</v>
      </c>
      <c r="BC32" s="300" t="s">
        <v>115</v>
      </c>
      <c r="BD32" s="300" t="s">
        <v>115</v>
      </c>
      <c r="BE32" s="300" t="s">
        <v>686</v>
      </c>
    </row>
    <row r="33" spans="1:57" s="216" customFormat="1" ht="171.6" customHeight="1">
      <c r="A33" s="173" t="s">
        <v>699</v>
      </c>
      <c r="B33" s="179" t="str">
        <f>VLOOKUP(A33,'Fórmulas '!$B$47:$C$66,2,FALSE)</f>
        <v>Asesorar a los entes deportivos municipales, corporaciones subregionales, ligas y otros organismos del sector, para el desarrollo de los programas de deporte. educación física, recreación y actividad física.</v>
      </c>
      <c r="C33" s="173" t="str">
        <f>VLOOKUP(A33,'Fórmulas '!$F$47:$G$67,2,FALSE)</f>
        <v>Subgerente de Fomento y Desarrollo Deportivo</v>
      </c>
      <c r="D33" s="235" t="s">
        <v>700</v>
      </c>
      <c r="E33" s="179" t="s">
        <v>701</v>
      </c>
      <c r="F33" s="235" t="s">
        <v>702</v>
      </c>
      <c r="G33" s="235" t="s">
        <v>43</v>
      </c>
      <c r="H33" s="63" t="s">
        <v>169</v>
      </c>
      <c r="I33" s="196">
        <f>IFERROR(VLOOKUP(H33,'Fórmulas '!$B$5:$C$9,2,),"")</f>
        <v>0.2</v>
      </c>
      <c r="J33" s="63" t="s">
        <v>45</v>
      </c>
      <c r="K33" s="196">
        <f>IFERROR(VLOOKUP(J33,'Fórmulas '!$E$5:$F$9,2,),"")</f>
        <v>1</v>
      </c>
      <c r="L33" s="177" t="str">
        <f>IFERROR(VLOOKUP(CONCATENATE(I33,K33),'Fórmulas '!$J$5:$K$29,2,),"")</f>
        <v>EXTREMO</v>
      </c>
      <c r="M33" s="197">
        <f t="shared" si="0"/>
        <v>0.2</v>
      </c>
      <c r="N33" s="77" t="s">
        <v>703</v>
      </c>
      <c r="O33" s="78" t="s">
        <v>704</v>
      </c>
      <c r="P33" s="63" t="s">
        <v>324</v>
      </c>
      <c r="Q33" s="77" t="s">
        <v>705</v>
      </c>
      <c r="R33" s="77" t="s">
        <v>706</v>
      </c>
      <c r="S33" s="63" t="s">
        <v>31</v>
      </c>
      <c r="T33" s="233" t="s">
        <v>108</v>
      </c>
      <c r="U33" s="200" cm="1">
        <f t="array" ref="U33">_xlfn.IFS(T33="Preventivo",25%,T33="Detectivo",15%,T33="Correctivo",10%)</f>
        <v>0.15</v>
      </c>
      <c r="V33" s="200" cm="1">
        <f t="array" ref="V33">_xlfn.IFS(S33="Automático",25%,S33="Manual",15%)</f>
        <v>0.15</v>
      </c>
      <c r="W33" s="63" t="s">
        <v>33</v>
      </c>
      <c r="X33" s="63" t="s">
        <v>34</v>
      </c>
      <c r="Y33" s="63" t="s">
        <v>35</v>
      </c>
      <c r="Z33" s="201">
        <f t="shared" si="1"/>
        <v>0.13999999999999999</v>
      </c>
      <c r="AA33" s="202" t="str">
        <f>IF(Z33&lt;='Fórmulas '!$E$16,'Fórmulas '!$F$16,IF('Gestión de Riesgos '!Z33&lt;='Fórmulas '!$E$17,'Fórmulas '!$F$17,IF('Gestión de Riesgos '!Z33&lt;='Fórmulas '!$E$18,'Fórmulas '!$F$18,IF('Gestión de Riesgos '!Z33&lt;='Fórmulas '!$E$19,'Fórmulas '!$F$19,IF('Gestión de Riesgos '!Z33&lt;='Fórmulas '!$E$20,'Fórmulas '!$F$20)))))</f>
        <v>Muy baja</v>
      </c>
      <c r="AB33" s="196" t="b">
        <f>IF(AA33&lt;='Fórmulas '!$E$5,'Fórmulas '!$F$5,IF('Gestión de Riesgos '!AA33&lt;='Fórmulas '!$E$6,'Fórmulas '!$F$6,IF('Gestión de Riesgos '!AA33&lt;='Fórmulas '!$E$7,'Fórmulas '!$F$7,IF('Gestión de Riesgos '!AA33&lt;='Fórmulas '!$E$8,'Fórmulas '!$F$8,IF('Gestión de Riesgos '!AA33&lt;='Fórmulas '!$E$9,'Fórmulas '!$F$9)))))</f>
        <v>0</v>
      </c>
      <c r="AC33" s="63" t="s">
        <v>186</v>
      </c>
      <c r="AD33" s="196">
        <f>IFERROR(VLOOKUP(AC33,'Fórmulas '!$E$5:$F$9,2,),"")</f>
        <v>0.4</v>
      </c>
      <c r="AE33" s="63" t="str">
        <f>IFERROR(VLOOKUP(CONCATENATE(AB33,AD33),'Fórmulas '!$J$5:$K$29,2),"")</f>
        <v>EXTREMO</v>
      </c>
      <c r="AF33" s="63" t="s">
        <v>213</v>
      </c>
      <c r="AG33" s="402" t="s">
        <v>37</v>
      </c>
      <c r="AH33" s="177" t="s">
        <v>38</v>
      </c>
      <c r="AI33" s="228" t="s">
        <v>38</v>
      </c>
      <c r="AJ33" s="228" t="s">
        <v>38</v>
      </c>
      <c r="AK33" s="228" t="s">
        <v>38</v>
      </c>
      <c r="AL33" s="228" t="s">
        <v>38</v>
      </c>
      <c r="AM33" s="234">
        <v>45050</v>
      </c>
      <c r="AN33" s="228"/>
      <c r="AO33" s="228"/>
      <c r="AP33" s="229"/>
      <c r="AQ33" s="228"/>
      <c r="AR33" s="228"/>
      <c r="AS33" s="228"/>
      <c r="AT33" s="228"/>
      <c r="AU33" s="228"/>
      <c r="AV33" s="228"/>
      <c r="AW33" s="228"/>
      <c r="AX33" s="230"/>
      <c r="AY33" s="230"/>
      <c r="AZ33" s="230"/>
      <c r="BA33" s="230"/>
      <c r="BB33" s="230"/>
      <c r="BC33" s="228"/>
      <c r="BD33" s="230"/>
      <c r="BE33" s="354" t="s">
        <v>1518</v>
      </c>
    </row>
    <row r="34" spans="1:57" s="216" customFormat="1" ht="158.4" customHeight="1">
      <c r="A34" s="173" t="s">
        <v>699</v>
      </c>
      <c r="B34" s="179" t="str">
        <f>VLOOKUP(A34,'Fórmulas '!$B$47:$C$66,2,FALSE)</f>
        <v>Asesorar a los entes deportivos municipales, corporaciones subregionales, ligas y otros organismos del sector, para el desarrollo de los programas de deporte. educación física, recreación y actividad física.</v>
      </c>
      <c r="C34" s="173" t="str">
        <f>VLOOKUP(A34,'Fórmulas '!$F$47:$G$67,2,FALSE)</f>
        <v>Subgerente de Fomento y Desarrollo Deportivo</v>
      </c>
      <c r="D34" s="235" t="s">
        <v>707</v>
      </c>
      <c r="E34" s="235" t="s">
        <v>708</v>
      </c>
      <c r="F34" s="235" t="s">
        <v>709</v>
      </c>
      <c r="G34" s="235" t="s">
        <v>43</v>
      </c>
      <c r="H34" s="63" t="s">
        <v>28</v>
      </c>
      <c r="I34" s="196">
        <f>IFERROR(VLOOKUP(H34,'Fórmulas '!$B$5:$C$9,2,),"")</f>
        <v>0.8</v>
      </c>
      <c r="J34" s="63" t="s">
        <v>48</v>
      </c>
      <c r="K34" s="196">
        <f>IFERROR(VLOOKUP(J34,'Fórmulas '!$E$5:$F$9,2,),"")</f>
        <v>0.8</v>
      </c>
      <c r="L34" s="177" t="str">
        <f>IFERROR(VLOOKUP(CONCATENATE(I34,K34),'Fórmulas '!$J$5:$K$29,2,),"")</f>
        <v>ALTO</v>
      </c>
      <c r="M34" s="197">
        <f t="shared" si="0"/>
        <v>0.64000000000000012</v>
      </c>
      <c r="N34" s="77" t="s">
        <v>710</v>
      </c>
      <c r="O34" s="78" t="s">
        <v>711</v>
      </c>
      <c r="P34" s="63" t="s">
        <v>312</v>
      </c>
      <c r="Q34" s="77" t="s">
        <v>712</v>
      </c>
      <c r="R34" s="77" t="s">
        <v>713</v>
      </c>
      <c r="S34" s="63" t="s">
        <v>31</v>
      </c>
      <c r="T34" s="233" t="s">
        <v>32</v>
      </c>
      <c r="U34" s="200" cm="1">
        <f t="array" ref="U34">_xlfn.IFS(T34="Preventivo",25%,T34="Detectivo",15%,T34="Correctivo",10%)</f>
        <v>0.25</v>
      </c>
      <c r="V34" s="200" cm="1">
        <f t="array" ref="V34">_xlfn.IFS(S34="Automático",25%,S34="Manual",15%)</f>
        <v>0.15</v>
      </c>
      <c r="W34" s="63" t="s">
        <v>33</v>
      </c>
      <c r="X34" s="63" t="s">
        <v>34</v>
      </c>
      <c r="Y34" s="63" t="s">
        <v>35</v>
      </c>
      <c r="Z34" s="201">
        <f t="shared" si="1"/>
        <v>0.48</v>
      </c>
      <c r="AA34" s="202" t="str">
        <f>IF(Z34&lt;='Fórmulas '!$E$16,'Fórmulas '!$F$16,IF('Gestión de Riesgos '!Z34&lt;='Fórmulas '!$E$17,'Fórmulas '!$F$17,IF('Gestión de Riesgos '!Z34&lt;='Fórmulas '!$E$18,'Fórmulas '!$F$18,IF('Gestión de Riesgos '!Z34&lt;='Fórmulas '!$E$19,'Fórmulas '!$F$19,IF('Gestión de Riesgos '!Z34&lt;='Fórmulas '!$E$20,'Fórmulas '!$F$20)))))</f>
        <v>Media</v>
      </c>
      <c r="AB34" s="196">
        <f>IF(AA34&lt;='Fórmulas '!$E$5,'Fórmulas '!$F$5,IF('Gestión de Riesgos '!AA34&lt;='Fórmulas '!$E$6,'Fórmulas '!$F$6,IF('Gestión de Riesgos '!AA34&lt;='Fórmulas '!$E$7,'Fórmulas '!$F$7,IF('Gestión de Riesgos '!AA34&lt;='Fórmulas '!$E$8,'Fórmulas '!$F$8,IF('Gestión de Riesgos '!AA34&lt;='Fórmulas '!$E$9,'Fórmulas '!$F$9)))))</f>
        <v>0.4</v>
      </c>
      <c r="AC34" s="63" t="s">
        <v>186</v>
      </c>
      <c r="AD34" s="196">
        <f>IFERROR(VLOOKUP(AC34,'Fórmulas '!$E$5:$F$9,2,),"")</f>
        <v>0.4</v>
      </c>
      <c r="AE34" s="63" t="str">
        <f>IFERROR(VLOOKUP(CONCATENATE(AB34,AD34),'Fórmulas '!$J$5:$K$29,2),"")</f>
        <v>MODERADO</v>
      </c>
      <c r="AF34" s="63" t="s">
        <v>213</v>
      </c>
      <c r="AG34" s="402" t="s">
        <v>37</v>
      </c>
      <c r="AH34" s="177" t="s">
        <v>38</v>
      </c>
      <c r="AI34" s="228" t="s">
        <v>38</v>
      </c>
      <c r="AJ34" s="228" t="s">
        <v>38</v>
      </c>
      <c r="AK34" s="228" t="s">
        <v>38</v>
      </c>
      <c r="AL34" s="228" t="s">
        <v>38</v>
      </c>
      <c r="AM34" s="234">
        <v>45050</v>
      </c>
      <c r="AN34" s="228"/>
      <c r="AO34" s="228"/>
      <c r="AP34" s="229"/>
      <c r="AQ34" s="228"/>
      <c r="AR34" s="228"/>
      <c r="AS34" s="228"/>
      <c r="AT34" s="228"/>
      <c r="AU34" s="228"/>
      <c r="AV34" s="228"/>
      <c r="AW34" s="228"/>
      <c r="AX34" s="230"/>
      <c r="AY34" s="230"/>
      <c r="AZ34" s="230"/>
      <c r="BA34" s="230"/>
      <c r="BB34" s="230"/>
      <c r="BC34" s="228"/>
      <c r="BD34" s="230"/>
      <c r="BE34" s="354" t="s">
        <v>1518</v>
      </c>
    </row>
    <row r="35" spans="1:57" s="216" customFormat="1" ht="145.19999999999999" customHeight="1">
      <c r="A35" s="173" t="s">
        <v>714</v>
      </c>
      <c r="B35" s="179" t="str">
        <f>VLOOKUP(A35,'Fórmulas '!$B$47:$C$66,2,FALSE)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C35" s="173" t="str">
        <f>VLOOKUP(A35,'Fórmulas '!$F$47:$G$67,2,FALSE)</f>
        <v>Coordinador Sistema Departamental de Capacitación</v>
      </c>
      <c r="D35" s="235" t="s">
        <v>715</v>
      </c>
      <c r="E35" s="235" t="s">
        <v>716</v>
      </c>
      <c r="F35" s="235" t="s">
        <v>717</v>
      </c>
      <c r="G35" s="179" t="s">
        <v>43</v>
      </c>
      <c r="H35" s="177" t="s">
        <v>44</v>
      </c>
      <c r="I35" s="196">
        <f>IFERROR(VLOOKUP(H35,'Fórmulas '!$B$5:$C$9,2,),"")</f>
        <v>0.4</v>
      </c>
      <c r="J35" s="177" t="s">
        <v>29</v>
      </c>
      <c r="K35" s="196">
        <f>IFERROR(VLOOKUP(J35,'Fórmulas '!$E$5:$F$9,2,),"")</f>
        <v>0.6</v>
      </c>
      <c r="L35" s="177" t="str">
        <f>IFERROR(VLOOKUP(CONCATENATE(I35,K35),'Fórmulas '!$J$5:$K$29,2,),"")</f>
        <v>MODERADO</v>
      </c>
      <c r="M35" s="197">
        <f t="shared" si="0"/>
        <v>0.24</v>
      </c>
      <c r="N35" s="77" t="s">
        <v>718</v>
      </c>
      <c r="O35" s="78" t="s">
        <v>719</v>
      </c>
      <c r="P35" s="63" t="s">
        <v>336</v>
      </c>
      <c r="Q35" s="77" t="s">
        <v>720</v>
      </c>
      <c r="R35" s="77" t="s">
        <v>721</v>
      </c>
      <c r="S35" s="177" t="s">
        <v>31</v>
      </c>
      <c r="T35" s="177" t="s">
        <v>32</v>
      </c>
      <c r="U35" s="200" cm="1">
        <f t="array" ref="U35">_xlfn.IFS(T35="Preventivo",25%,T35="Detectivo",15%,T35="Correctivo",10%)</f>
        <v>0.25</v>
      </c>
      <c r="V35" s="200" cm="1">
        <f t="array" ref="V35">_xlfn.IFS(S35="Automático",25%,S35="Manual",15%)</f>
        <v>0.15</v>
      </c>
      <c r="W35" s="177" t="s">
        <v>33</v>
      </c>
      <c r="X35" s="177" t="s">
        <v>34</v>
      </c>
      <c r="Y35" s="177" t="s">
        <v>35</v>
      </c>
      <c r="Z35" s="201">
        <f t="shared" si="1"/>
        <v>0.24</v>
      </c>
      <c r="AA35" s="202" t="str">
        <f>IF(Z35&lt;='Fórmulas '!$E$16,'Fórmulas '!$F$16,IF('Gestión de Riesgos '!Z35&lt;='Fórmulas '!$E$17,'Fórmulas '!$F$17,IF('Gestión de Riesgos '!Z35&lt;='Fórmulas '!$E$18,'Fórmulas '!$F$18,IF('Gestión de Riesgos '!Z35&lt;='Fórmulas '!$E$19,'Fórmulas '!$F$19,IF('Gestión de Riesgos '!Z35&lt;='Fórmulas '!$E$20,'Fórmulas '!$F$20)))))</f>
        <v>Baja</v>
      </c>
      <c r="AB35" s="196">
        <f>IF(AA35&lt;='Fórmulas '!$E$5,'Fórmulas '!$F$5,IF('Gestión de Riesgos '!AA35&lt;='Fórmulas '!$E$6,'Fórmulas '!$F$6,IF('Gestión de Riesgos '!AA35&lt;='Fórmulas '!$E$7,'Fórmulas '!$F$7,IF('Gestión de Riesgos '!AA35&lt;='Fórmulas '!$E$8,'Fórmulas '!$F$8,IF('Gestión de Riesgos '!AA35&lt;='Fórmulas '!$E$9,'Fórmulas '!$F$9)))))</f>
        <v>0.2</v>
      </c>
      <c r="AC35" s="177" t="s">
        <v>29</v>
      </c>
      <c r="AD35" s="196">
        <f>IFERROR(VLOOKUP(AC35,'Fórmulas '!$E$5:$F$9,2,),"")</f>
        <v>0.6</v>
      </c>
      <c r="AE35" s="63" t="str">
        <f>IFERROR(VLOOKUP(CONCATENATE(AB35,AD35),'Fórmulas '!$J$5:$K$29,2),"")</f>
        <v>MODERADO</v>
      </c>
      <c r="AF35" s="177" t="s">
        <v>36</v>
      </c>
      <c r="AG35" s="63" t="s">
        <v>37</v>
      </c>
      <c r="AH35" s="77" t="s">
        <v>722</v>
      </c>
      <c r="AI35" s="77" t="s">
        <v>38</v>
      </c>
      <c r="AJ35" s="77" t="s">
        <v>38</v>
      </c>
      <c r="AK35" s="77" t="s">
        <v>38</v>
      </c>
      <c r="AL35" s="77" t="s">
        <v>38</v>
      </c>
      <c r="AM35" s="77" t="s">
        <v>38</v>
      </c>
      <c r="AN35" s="77" t="s">
        <v>38</v>
      </c>
      <c r="AO35" s="228" t="s">
        <v>37</v>
      </c>
      <c r="AP35" s="381" t="s">
        <v>722</v>
      </c>
      <c r="AQ35" s="228" t="s">
        <v>38</v>
      </c>
      <c r="AR35" s="228" t="s">
        <v>38</v>
      </c>
      <c r="AS35" s="228" t="s">
        <v>38</v>
      </c>
      <c r="AT35" s="228" t="s">
        <v>38</v>
      </c>
      <c r="AU35" s="228" t="s">
        <v>38</v>
      </c>
      <c r="AV35" s="228" t="s">
        <v>200</v>
      </c>
      <c r="AW35" s="64" t="s">
        <v>37</v>
      </c>
      <c r="AX35" s="412" t="s">
        <v>722</v>
      </c>
      <c r="AY35" s="64" t="s">
        <v>38</v>
      </c>
      <c r="AZ35" s="64" t="s">
        <v>38</v>
      </c>
      <c r="BA35" s="64" t="s">
        <v>38</v>
      </c>
      <c r="BB35" s="64" t="s">
        <v>38</v>
      </c>
      <c r="BC35" s="64" t="s">
        <v>38</v>
      </c>
      <c r="BD35" s="64" t="s">
        <v>200</v>
      </c>
      <c r="BE35" s="19"/>
    </row>
    <row r="36" spans="1:57" s="216" customFormat="1" ht="237.6" customHeight="1">
      <c r="A36" s="173" t="s">
        <v>714</v>
      </c>
      <c r="B36" s="179" t="str">
        <f>VLOOKUP(A36,'Fórmulas '!$B$47:$C$66,2,FALSE)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C36" s="173" t="str">
        <f>VLOOKUP(A36,'Fórmulas '!$F$47:$G$67,2,FALSE)</f>
        <v>Coordinador Sistema Departamental de Capacitación</v>
      </c>
      <c r="D36" s="235" t="s">
        <v>723</v>
      </c>
      <c r="E36" s="235" t="s">
        <v>724</v>
      </c>
      <c r="F36" s="235" t="s">
        <v>725</v>
      </c>
      <c r="G36" s="179" t="s">
        <v>43</v>
      </c>
      <c r="H36" s="177" t="s">
        <v>40</v>
      </c>
      <c r="I36" s="196">
        <f>IFERROR(VLOOKUP(H36,'Fórmulas '!$B$5:$C$9,2,),"")</f>
        <v>0.6</v>
      </c>
      <c r="J36" s="177" t="s">
        <v>29</v>
      </c>
      <c r="K36" s="196">
        <f>IFERROR(VLOOKUP(J36,'Fórmulas '!$E$5:$F$9,2,),"")</f>
        <v>0.6</v>
      </c>
      <c r="L36" s="177" t="str">
        <f>IFERROR(VLOOKUP(CONCATENATE(I36,K36),'Fórmulas '!$J$5:$K$29,2,),"")</f>
        <v>MODERADO</v>
      </c>
      <c r="M36" s="197">
        <f t="shared" si="0"/>
        <v>0.36</v>
      </c>
      <c r="N36" s="77" t="s">
        <v>1505</v>
      </c>
      <c r="O36" s="78" t="s">
        <v>719</v>
      </c>
      <c r="P36" s="63" t="s">
        <v>336</v>
      </c>
      <c r="Q36" s="77" t="s">
        <v>726</v>
      </c>
      <c r="R36" s="77" t="s">
        <v>727</v>
      </c>
      <c r="S36" s="177" t="s">
        <v>31</v>
      </c>
      <c r="T36" s="177" t="s">
        <v>32</v>
      </c>
      <c r="U36" s="200" cm="1">
        <f t="array" ref="U36">_xlfn.IFS(T36="Preventivo",25%,T36="Detectivo",15%,T36="Correctivo",10%)</f>
        <v>0.25</v>
      </c>
      <c r="V36" s="200" cm="1">
        <f t="array" ref="V36">_xlfn.IFS(S36="Automático",25%,S36="Manual",15%)</f>
        <v>0.15</v>
      </c>
      <c r="W36" s="177" t="s">
        <v>33</v>
      </c>
      <c r="X36" s="177" t="s">
        <v>34</v>
      </c>
      <c r="Y36" s="177" t="s">
        <v>35</v>
      </c>
      <c r="Z36" s="201">
        <f t="shared" si="1"/>
        <v>0.36</v>
      </c>
      <c r="AA36" s="202" t="str">
        <f>IF(Z36&lt;='Fórmulas '!$E$16,'Fórmulas '!$F$16,IF('Gestión de Riesgos '!Z36&lt;='Fórmulas '!$E$17,'Fórmulas '!$F$17,IF('Gestión de Riesgos '!Z36&lt;='Fórmulas '!$E$18,'Fórmulas '!$F$18,IF('Gestión de Riesgos '!Z36&lt;='Fórmulas '!$E$19,'Fórmulas '!$F$19,IF('Gestión de Riesgos '!Z36&lt;='Fórmulas '!$E$20,'Fórmulas '!$F$20)))))</f>
        <v>Baja</v>
      </c>
      <c r="AB36" s="196">
        <f>IF(AA36&lt;='Fórmulas '!$E$5,'Fórmulas '!$F$5,IF('Gestión de Riesgos '!AA36&lt;='Fórmulas '!$E$6,'Fórmulas '!$F$6,IF('Gestión de Riesgos '!AA36&lt;='Fórmulas '!$E$7,'Fórmulas '!$F$7,IF('Gestión de Riesgos '!AA36&lt;='Fórmulas '!$E$8,'Fórmulas '!$F$8,IF('Gestión de Riesgos '!AA36&lt;='Fórmulas '!$E$9,'Fórmulas '!$F$9)))))</f>
        <v>0.2</v>
      </c>
      <c r="AC36" s="177" t="s">
        <v>29</v>
      </c>
      <c r="AD36" s="196">
        <f>IFERROR(VLOOKUP(AC36,'Fórmulas '!$E$5:$F$9,2,),"")</f>
        <v>0.6</v>
      </c>
      <c r="AE36" s="63" t="str">
        <f>IFERROR(VLOOKUP(CONCATENATE(AB36,AD36),'Fórmulas '!$J$5:$K$29,2),"")</f>
        <v>MODERADO</v>
      </c>
      <c r="AF36" s="177" t="s">
        <v>36</v>
      </c>
      <c r="AG36" s="63" t="s">
        <v>37</v>
      </c>
      <c r="AH36" s="77" t="s">
        <v>722</v>
      </c>
      <c r="AI36" s="77" t="s">
        <v>38</v>
      </c>
      <c r="AJ36" s="77" t="s">
        <v>38</v>
      </c>
      <c r="AK36" s="77" t="s">
        <v>38</v>
      </c>
      <c r="AL36" s="77" t="s">
        <v>38</v>
      </c>
      <c r="AM36" s="77" t="s">
        <v>38</v>
      </c>
      <c r="AN36" s="77" t="s">
        <v>38</v>
      </c>
      <c r="AO36" s="228" t="s">
        <v>37</v>
      </c>
      <c r="AP36" s="381" t="s">
        <v>722</v>
      </c>
      <c r="AQ36" s="228" t="s">
        <v>38</v>
      </c>
      <c r="AR36" s="228" t="s">
        <v>38</v>
      </c>
      <c r="AS36" s="228" t="s">
        <v>38</v>
      </c>
      <c r="AT36" s="228" t="s">
        <v>38</v>
      </c>
      <c r="AU36" s="228" t="s">
        <v>38</v>
      </c>
      <c r="AV36" s="228" t="s">
        <v>200</v>
      </c>
      <c r="AW36" s="64" t="s">
        <v>37</v>
      </c>
      <c r="AX36" s="412" t="s">
        <v>722</v>
      </c>
      <c r="AY36" s="64" t="s">
        <v>38</v>
      </c>
      <c r="AZ36" s="64" t="s">
        <v>38</v>
      </c>
      <c r="BA36" s="64" t="s">
        <v>38</v>
      </c>
      <c r="BB36" s="64" t="s">
        <v>38</v>
      </c>
      <c r="BC36" s="64" t="s">
        <v>38</v>
      </c>
      <c r="BD36" s="64" t="s">
        <v>200</v>
      </c>
      <c r="BE36" s="19"/>
    </row>
    <row r="37" spans="1:57" s="216" customFormat="1" ht="171.6" customHeight="1">
      <c r="A37" s="173" t="s">
        <v>714</v>
      </c>
      <c r="B37" s="179" t="str">
        <f>VLOOKUP(A37,'Fórmulas '!$B$47:$C$66,2,FALSE)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C37" s="173" t="str">
        <f>VLOOKUP(A37,'Fórmulas '!$F$47:$G$67,2,FALSE)</f>
        <v>Coordinador Sistema Departamental de Capacitación</v>
      </c>
      <c r="D37" s="235" t="s">
        <v>728</v>
      </c>
      <c r="E37" s="235" t="s">
        <v>729</v>
      </c>
      <c r="F37" s="235" t="s">
        <v>730</v>
      </c>
      <c r="G37" s="179" t="s">
        <v>43</v>
      </c>
      <c r="H37" s="177" t="s">
        <v>44</v>
      </c>
      <c r="I37" s="196">
        <f>IFERROR(VLOOKUP(H37,'Fórmulas '!$B$5:$C$9,2,),"")</f>
        <v>0.4</v>
      </c>
      <c r="J37" s="177" t="s">
        <v>47</v>
      </c>
      <c r="K37" s="196">
        <f>IFERROR(VLOOKUP(J37,'Fórmulas '!$E$5:$F$9,2,),"")</f>
        <v>0.2</v>
      </c>
      <c r="L37" s="177" t="str">
        <f>IFERROR(VLOOKUP(CONCATENATE(I37,K37),'Fórmulas '!$J$5:$K$29,2,),"")</f>
        <v>BAJO</v>
      </c>
      <c r="M37" s="197">
        <f t="shared" si="0"/>
        <v>8.0000000000000016E-2</v>
      </c>
      <c r="N37" s="77" t="s">
        <v>731</v>
      </c>
      <c r="O37" s="78" t="s">
        <v>719</v>
      </c>
      <c r="P37" s="63" t="s">
        <v>233</v>
      </c>
      <c r="Q37" s="174" t="s">
        <v>732</v>
      </c>
      <c r="R37" s="77" t="s">
        <v>733</v>
      </c>
      <c r="S37" s="177" t="s">
        <v>31</v>
      </c>
      <c r="T37" s="177" t="s">
        <v>32</v>
      </c>
      <c r="U37" s="200" cm="1">
        <f t="array" ref="U37">_xlfn.IFS(T37="Preventivo",25%,T37="Detectivo",15%,T37="Correctivo",10%)</f>
        <v>0.25</v>
      </c>
      <c r="V37" s="200" cm="1">
        <f t="array" ref="V37">_xlfn.IFS(S37="Automático",25%,S37="Manual",15%)</f>
        <v>0.15</v>
      </c>
      <c r="W37" s="177" t="s">
        <v>33</v>
      </c>
      <c r="X37" s="177" t="s">
        <v>34</v>
      </c>
      <c r="Y37" s="177" t="s">
        <v>35</v>
      </c>
      <c r="Z37" s="201">
        <f t="shared" si="1"/>
        <v>0.24</v>
      </c>
      <c r="AA37" s="202" t="str">
        <f>IF(Z37&lt;='Fórmulas '!$E$16,'Fórmulas '!$F$16,IF('Gestión de Riesgos '!Z37&lt;='Fórmulas '!$E$17,'Fórmulas '!$F$17,IF('Gestión de Riesgos '!Z37&lt;='Fórmulas '!$E$18,'Fórmulas '!$F$18,IF('Gestión de Riesgos '!Z37&lt;='Fórmulas '!$E$19,'Fórmulas '!$F$19,IF('Gestión de Riesgos '!Z37&lt;='Fórmulas '!$E$20,'Fórmulas '!$F$20)))))</f>
        <v>Baja</v>
      </c>
      <c r="AB37" s="196">
        <f>IF(AA37&lt;='Fórmulas '!$E$5,'Fórmulas '!$F$5,IF('Gestión de Riesgos '!AA37&lt;='Fórmulas '!$E$6,'Fórmulas '!$F$6,IF('Gestión de Riesgos '!AA37&lt;='Fórmulas '!$E$7,'Fórmulas '!$F$7,IF('Gestión de Riesgos '!AA37&lt;='Fórmulas '!$E$8,'Fórmulas '!$F$8,IF('Gestión de Riesgos '!AA37&lt;='Fórmulas '!$E$9,'Fórmulas '!$F$9)))))</f>
        <v>0.2</v>
      </c>
      <c r="AC37" s="177" t="s">
        <v>47</v>
      </c>
      <c r="AD37" s="196">
        <f>IFERROR(VLOOKUP(AC37,'Fórmulas '!$E$5:$F$9,2,),"")</f>
        <v>0.2</v>
      </c>
      <c r="AE37" s="63" t="str">
        <f>IFERROR(VLOOKUP(CONCATENATE(AB37,AD37),'Fórmulas '!$J$5:$K$29,2),"")</f>
        <v>BAJO</v>
      </c>
      <c r="AF37" s="177" t="s">
        <v>36</v>
      </c>
      <c r="AG37" s="63" t="s">
        <v>37</v>
      </c>
      <c r="AH37" s="77" t="s">
        <v>722</v>
      </c>
      <c r="AI37" s="77" t="s">
        <v>38</v>
      </c>
      <c r="AJ37" s="77" t="s">
        <v>38</v>
      </c>
      <c r="AK37" s="77" t="s">
        <v>38</v>
      </c>
      <c r="AL37" s="77" t="s">
        <v>38</v>
      </c>
      <c r="AM37" s="77" t="s">
        <v>38</v>
      </c>
      <c r="AN37" s="77" t="s">
        <v>38</v>
      </c>
      <c r="AO37" s="228" t="s">
        <v>37</v>
      </c>
      <c r="AP37" s="381" t="s">
        <v>722</v>
      </c>
      <c r="AQ37" s="228" t="s">
        <v>38</v>
      </c>
      <c r="AR37" s="228" t="s">
        <v>38</v>
      </c>
      <c r="AS37" s="228" t="s">
        <v>38</v>
      </c>
      <c r="AT37" s="228" t="s">
        <v>38</v>
      </c>
      <c r="AU37" s="228" t="s">
        <v>38</v>
      </c>
      <c r="AV37" s="228" t="s">
        <v>200</v>
      </c>
      <c r="AW37" s="64" t="s">
        <v>37</v>
      </c>
      <c r="AX37" s="412" t="s">
        <v>722</v>
      </c>
      <c r="AY37" s="64" t="s">
        <v>38</v>
      </c>
      <c r="AZ37" s="64" t="s">
        <v>38</v>
      </c>
      <c r="BA37" s="64" t="s">
        <v>38</v>
      </c>
      <c r="BB37" s="64" t="s">
        <v>38</v>
      </c>
      <c r="BC37" s="64" t="s">
        <v>38</v>
      </c>
      <c r="BD37" s="64" t="s">
        <v>200</v>
      </c>
      <c r="BE37" s="19"/>
    </row>
    <row r="38" spans="1:57" s="216" customFormat="1" ht="105.6" customHeight="1">
      <c r="A38" s="173" t="s">
        <v>222</v>
      </c>
      <c r="B38" s="179" t="str">
        <f>VLOOKUP(A38,'Fórmulas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38" s="173" t="str">
        <f>VLOOKUP(A38,'Fórmulas '!$F$47:$G$67,2,FALSE)</f>
        <v>Subgerente de Altos Logros -  Jefe de Oficina de Medicina Deportiva</v>
      </c>
      <c r="D38" s="235" t="s">
        <v>734</v>
      </c>
      <c r="E38" s="235" t="s">
        <v>735</v>
      </c>
      <c r="F38" s="235" t="s">
        <v>736</v>
      </c>
      <c r="G38" s="179" t="s">
        <v>43</v>
      </c>
      <c r="H38" s="177" t="s">
        <v>28</v>
      </c>
      <c r="I38" s="196">
        <f>IFERROR(VLOOKUP(H38,'Fórmulas '!$B$5:$C$9,2,),"")</f>
        <v>0.8</v>
      </c>
      <c r="J38" s="177" t="s">
        <v>48</v>
      </c>
      <c r="K38" s="196">
        <f>IFERROR(VLOOKUP(J38,'Fórmulas '!$E$5:$F$9,2,),"")</f>
        <v>0.8</v>
      </c>
      <c r="L38" s="177" t="str">
        <f>IFERROR(VLOOKUP(CONCATENATE(I38,K38),'Fórmulas '!$J$5:$K$29,2,),"")</f>
        <v>ALTO</v>
      </c>
      <c r="M38" s="197">
        <f t="shared" si="0"/>
        <v>0.64000000000000012</v>
      </c>
      <c r="N38" s="77" t="s">
        <v>737</v>
      </c>
      <c r="O38" s="199" t="s">
        <v>738</v>
      </c>
      <c r="P38" s="199" t="s">
        <v>42</v>
      </c>
      <c r="Q38" s="235" t="s">
        <v>739</v>
      </c>
      <c r="R38" s="77" t="s">
        <v>740</v>
      </c>
      <c r="S38" s="177" t="s">
        <v>31</v>
      </c>
      <c r="T38" s="177" t="s">
        <v>32</v>
      </c>
      <c r="U38" s="200" cm="1">
        <f t="array" ref="U38">_xlfn.IFS(T38="Preventivo",25%,T38="Detectivo",15%,T38="Correctivo",10%)</f>
        <v>0.25</v>
      </c>
      <c r="V38" s="200" cm="1">
        <f t="array" ref="V38">_xlfn.IFS(S38="Automático",25%,S38="Manual",15%)</f>
        <v>0.15</v>
      </c>
      <c r="W38" s="177" t="s">
        <v>33</v>
      </c>
      <c r="X38" s="177" t="s">
        <v>34</v>
      </c>
      <c r="Y38" s="177" t="s">
        <v>35</v>
      </c>
      <c r="Z38" s="201">
        <f t="shared" si="1"/>
        <v>0.48</v>
      </c>
      <c r="AA38" s="202" t="str">
        <f>IF(Z38&lt;='Fórmulas '!$E$16,'Fórmulas '!$F$16,IF('Gestión de Riesgos '!Z38&lt;='Fórmulas '!$E$17,'Fórmulas '!$F$17,IF('Gestión de Riesgos '!Z38&lt;='Fórmulas '!$E$18,'Fórmulas '!$F$18,IF('Gestión de Riesgos '!Z38&lt;='Fórmulas '!$E$19,'Fórmulas '!$F$19,IF('Gestión de Riesgos '!Z38&lt;='Fórmulas '!$E$20,'Fórmulas '!$F$20)))))</f>
        <v>Media</v>
      </c>
      <c r="AB38" s="196">
        <f>IF(AA38&lt;='Fórmulas '!$E$5,'Fórmulas '!$F$5,IF('Gestión de Riesgos '!AA38&lt;='Fórmulas '!$E$6,'Fórmulas '!$F$6,IF('Gestión de Riesgos '!AA38&lt;='Fórmulas '!$E$7,'Fórmulas '!$F$7,IF('Gestión de Riesgos '!AA38&lt;='Fórmulas '!$E$8,'Fórmulas '!$F$8,IF('Gestión de Riesgos '!AA38&lt;='Fórmulas '!$E$9,'Fórmulas '!$F$9)))))</f>
        <v>0.4</v>
      </c>
      <c r="AC38" s="177" t="s">
        <v>29</v>
      </c>
      <c r="AD38" s="196">
        <f>IFERROR(VLOOKUP(AC38,'Fórmulas '!$E$5:$F$9,2,),"")</f>
        <v>0.6</v>
      </c>
      <c r="AE38" s="63" t="str">
        <f>IFERROR(VLOOKUP(CONCATENATE(AB38,AD38),'Fórmulas '!$J$5:$K$29,2),"")</f>
        <v>MODERADO</v>
      </c>
      <c r="AF38" s="177" t="s">
        <v>36</v>
      </c>
      <c r="AG38" s="63" t="s">
        <v>37</v>
      </c>
      <c r="AH38" s="236" t="s">
        <v>741</v>
      </c>
      <c r="AI38" s="235" t="s">
        <v>742</v>
      </c>
      <c r="AJ38" s="63" t="s">
        <v>743</v>
      </c>
      <c r="AK38" s="187" t="s">
        <v>744</v>
      </c>
      <c r="AL38" s="78" t="s">
        <v>357</v>
      </c>
      <c r="AM38" s="235" t="s">
        <v>745</v>
      </c>
      <c r="AN38" s="63" t="s">
        <v>39</v>
      </c>
      <c r="AO38" s="63" t="s">
        <v>37</v>
      </c>
      <c r="AP38" s="382" t="s">
        <v>38</v>
      </c>
      <c r="AQ38" s="236" t="s">
        <v>38</v>
      </c>
      <c r="AR38" s="236" t="s">
        <v>38</v>
      </c>
      <c r="AS38" s="236" t="s">
        <v>38</v>
      </c>
      <c r="AT38" s="236" t="s">
        <v>38</v>
      </c>
      <c r="AU38" s="236" t="s">
        <v>38</v>
      </c>
      <c r="AV38" s="63" t="s">
        <v>200</v>
      </c>
      <c r="AW38" s="63" t="s">
        <v>37</v>
      </c>
      <c r="AX38" s="382" t="s">
        <v>38</v>
      </c>
      <c r="AY38" s="236" t="s">
        <v>38</v>
      </c>
      <c r="AZ38" s="236" t="s">
        <v>38</v>
      </c>
      <c r="BA38" s="236" t="s">
        <v>38</v>
      </c>
      <c r="BB38" s="236" t="s">
        <v>38</v>
      </c>
      <c r="BC38" s="236" t="s">
        <v>38</v>
      </c>
      <c r="BD38" s="63" t="s">
        <v>200</v>
      </c>
      <c r="BE38" s="11"/>
    </row>
    <row r="39" spans="1:57" s="216" customFormat="1" ht="145.19999999999999" customHeight="1">
      <c r="A39" s="173" t="s">
        <v>222</v>
      </c>
      <c r="B39" s="179" t="str">
        <f>VLOOKUP(A39,'Fórmulas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39" s="173" t="str">
        <f>VLOOKUP(A39,'Fórmulas '!$F$47:$G$67,2,FALSE)</f>
        <v>Subgerente de Altos Logros -  Jefe de Oficina de Medicina Deportiva</v>
      </c>
      <c r="D39" s="235" t="s">
        <v>1317</v>
      </c>
      <c r="E39" s="235" t="s">
        <v>746</v>
      </c>
      <c r="F39" s="235" t="s">
        <v>1318</v>
      </c>
      <c r="G39" s="179" t="s">
        <v>184</v>
      </c>
      <c r="H39" s="177" t="s">
        <v>169</v>
      </c>
      <c r="I39" s="196">
        <f>IFERROR(VLOOKUP(H39,'Fórmulas '!$B$5:$C$9,2,),"")</f>
        <v>0.2</v>
      </c>
      <c r="J39" s="177" t="s">
        <v>48</v>
      </c>
      <c r="K39" s="196">
        <f>IFERROR(VLOOKUP(J39,'Fórmulas '!$E$5:$F$9,2,),"")</f>
        <v>0.8</v>
      </c>
      <c r="L39" s="177" t="str">
        <f>IFERROR(VLOOKUP(CONCATENATE(I39,K39),'Fórmulas '!$J$5:$K$29,2,),"")</f>
        <v xml:space="preserve">ALTO </v>
      </c>
      <c r="M39" s="197">
        <f t="shared" si="0"/>
        <v>0.16000000000000003</v>
      </c>
      <c r="N39" s="77" t="s">
        <v>1320</v>
      </c>
      <c r="O39" s="199" t="s">
        <v>738</v>
      </c>
      <c r="P39" s="199" t="s">
        <v>42</v>
      </c>
      <c r="Q39" s="235" t="s">
        <v>747</v>
      </c>
      <c r="R39" s="77" t="s">
        <v>748</v>
      </c>
      <c r="S39" s="177" t="s">
        <v>31</v>
      </c>
      <c r="T39" s="177" t="s">
        <v>32</v>
      </c>
      <c r="U39" s="200" cm="1">
        <f t="array" ref="U39">_xlfn.IFS(T39="Preventivo",25%,T39="Detectivo",15%,T39="Correctivo",10%)</f>
        <v>0.25</v>
      </c>
      <c r="V39" s="200" cm="1">
        <f t="array" ref="V39">_xlfn.IFS(S39="Automático",25%,S39="Manual",15%)</f>
        <v>0.15</v>
      </c>
      <c r="W39" s="177" t="s">
        <v>33</v>
      </c>
      <c r="X39" s="177" t="s">
        <v>34</v>
      </c>
      <c r="Y39" s="177" t="s">
        <v>35</v>
      </c>
      <c r="Z39" s="201">
        <f t="shared" si="1"/>
        <v>0.12</v>
      </c>
      <c r="AA39" s="202" t="str">
        <f>IF(Z39&lt;='Fórmulas '!$E$16,'Fórmulas '!$F$16,IF('Gestión de Riesgos '!Z39&lt;='Fórmulas '!$E$17,'Fórmulas '!$F$17,IF('Gestión de Riesgos '!Z39&lt;='Fórmulas '!$E$18,'Fórmulas '!$F$18,IF('Gestión de Riesgos '!Z39&lt;='Fórmulas '!$E$19,'Fórmulas '!$F$19,IF('Gestión de Riesgos '!Z39&lt;='Fórmulas '!$E$20,'Fórmulas '!$F$20)))))</f>
        <v>Muy baja</v>
      </c>
      <c r="AB39" s="196" t="b">
        <f>IF(AA39&lt;='Fórmulas '!$E$5,'Fórmulas '!$F$5,IF('Gestión de Riesgos '!AA39&lt;='Fórmulas '!$E$6,'Fórmulas '!$F$6,IF('Gestión de Riesgos '!AA39&lt;='Fórmulas '!$E$7,'Fórmulas '!$F$7,IF('Gestión de Riesgos '!AA39&lt;='Fórmulas '!$E$8,'Fórmulas '!$F$8,IF('Gestión de Riesgos '!AA39&lt;='Fórmulas '!$E$9,'Fórmulas '!$F$9)))))</f>
        <v>0</v>
      </c>
      <c r="AC39" s="177" t="s">
        <v>29</v>
      </c>
      <c r="AD39" s="196">
        <f>IFERROR(VLOOKUP(AC39,'Fórmulas '!$E$5:$F$9,2,),"")</f>
        <v>0.6</v>
      </c>
      <c r="AE39" s="63" t="str">
        <f>IFERROR(VLOOKUP(CONCATENATE(AB39,AD39),'Fórmulas '!$J$5:$K$29,2),"")</f>
        <v>EXTREMO</v>
      </c>
      <c r="AF39" s="177" t="s">
        <v>36</v>
      </c>
      <c r="AG39" s="63" t="s">
        <v>676</v>
      </c>
      <c r="AH39" s="236" t="s">
        <v>741</v>
      </c>
      <c r="AI39" s="235" t="s">
        <v>749</v>
      </c>
      <c r="AJ39" s="63" t="s">
        <v>345</v>
      </c>
      <c r="AK39" s="187" t="s">
        <v>744</v>
      </c>
      <c r="AL39" s="78" t="s">
        <v>750</v>
      </c>
      <c r="AM39" s="235" t="s">
        <v>745</v>
      </c>
      <c r="AN39" s="63" t="s">
        <v>39</v>
      </c>
      <c r="AO39" s="63" t="s">
        <v>37</v>
      </c>
      <c r="AP39" s="382" t="s">
        <v>38</v>
      </c>
      <c r="AQ39" s="236" t="s">
        <v>38</v>
      </c>
      <c r="AR39" s="236" t="s">
        <v>38</v>
      </c>
      <c r="AS39" s="236" t="s">
        <v>38</v>
      </c>
      <c r="AT39" s="236" t="s">
        <v>38</v>
      </c>
      <c r="AU39" s="236" t="s">
        <v>38</v>
      </c>
      <c r="AV39" s="78" t="s">
        <v>200</v>
      </c>
      <c r="AW39" s="63" t="s">
        <v>37</v>
      </c>
      <c r="AX39" s="382" t="s">
        <v>38</v>
      </c>
      <c r="AY39" s="236" t="s">
        <v>38</v>
      </c>
      <c r="AZ39" s="236" t="s">
        <v>38</v>
      </c>
      <c r="BA39" s="236" t="s">
        <v>38</v>
      </c>
      <c r="BB39" s="236" t="s">
        <v>38</v>
      </c>
      <c r="BC39" s="236" t="s">
        <v>38</v>
      </c>
      <c r="BD39" s="78" t="s">
        <v>200</v>
      </c>
      <c r="BE39" s="11"/>
    </row>
    <row r="40" spans="1:57" s="216" customFormat="1" ht="184.8" customHeight="1">
      <c r="A40" s="173" t="s">
        <v>222</v>
      </c>
      <c r="B40" s="179" t="str">
        <f>VLOOKUP(A40,'Fórmulas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40" s="173" t="str">
        <f>VLOOKUP(A40,'Fórmulas '!$F$47:$G$67,2,FALSE)</f>
        <v>Subgerente de Altos Logros -  Jefe de Oficina de Medicina Deportiva</v>
      </c>
      <c r="D40" s="235" t="s">
        <v>751</v>
      </c>
      <c r="E40" s="235" t="s">
        <v>752</v>
      </c>
      <c r="F40" s="235" t="s">
        <v>1319</v>
      </c>
      <c r="G40" s="179" t="s">
        <v>184</v>
      </c>
      <c r="H40" s="177" t="s">
        <v>28</v>
      </c>
      <c r="I40" s="196">
        <f>IFERROR(VLOOKUP(H40,'Fórmulas '!$B$5:$C$9,2,),"")</f>
        <v>0.8</v>
      </c>
      <c r="J40" s="177" t="s">
        <v>48</v>
      </c>
      <c r="K40" s="196">
        <f>IFERROR(VLOOKUP(J40,'Fórmulas '!$E$5:$F$9,2,),"")</f>
        <v>0.8</v>
      </c>
      <c r="L40" s="177" t="str">
        <f>IFERROR(VLOOKUP(CONCATENATE(I40,K40),'Fórmulas '!$J$5:$K$29,2,),"")</f>
        <v>ALTO</v>
      </c>
      <c r="M40" s="197">
        <f t="shared" si="0"/>
        <v>0.64000000000000012</v>
      </c>
      <c r="N40" s="77" t="s">
        <v>1321</v>
      </c>
      <c r="O40" s="199" t="s">
        <v>738</v>
      </c>
      <c r="P40" s="199" t="s">
        <v>42</v>
      </c>
      <c r="Q40" s="235" t="s">
        <v>1323</v>
      </c>
      <c r="R40" s="176" t="s">
        <v>753</v>
      </c>
      <c r="S40" s="177" t="s">
        <v>31</v>
      </c>
      <c r="T40" s="177" t="s">
        <v>32</v>
      </c>
      <c r="U40" s="200" cm="1">
        <f t="array" ref="U40">_xlfn.IFS(T40="Preventivo",25%,T40="Detectivo",15%,T40="Correctivo",10%)</f>
        <v>0.25</v>
      </c>
      <c r="V40" s="200" cm="1">
        <f t="array" ref="V40">_xlfn.IFS(S40="Automático",25%,S40="Manual",15%)</f>
        <v>0.15</v>
      </c>
      <c r="W40" s="177" t="s">
        <v>33</v>
      </c>
      <c r="X40" s="177" t="s">
        <v>34</v>
      </c>
      <c r="Y40" s="177" t="s">
        <v>35</v>
      </c>
      <c r="Z40" s="201">
        <f t="shared" si="1"/>
        <v>0.48</v>
      </c>
      <c r="AA40" s="202" t="str">
        <f>IF(Z40&lt;='Fórmulas '!$E$16,'Fórmulas '!$F$16,IF('Gestión de Riesgos '!Z40&lt;='Fórmulas '!$E$17,'Fórmulas '!$F$17,IF('Gestión de Riesgos '!Z40&lt;='Fórmulas '!$E$18,'Fórmulas '!$F$18,IF('Gestión de Riesgos '!Z40&lt;='Fórmulas '!$E$19,'Fórmulas '!$F$19,IF('Gestión de Riesgos '!Z40&lt;='Fórmulas '!$E$20,'Fórmulas '!$F$20)))))</f>
        <v>Media</v>
      </c>
      <c r="AB40" s="196">
        <f>IF(AA40&lt;='Fórmulas '!$E$5,'Fórmulas '!$F$5,IF('Gestión de Riesgos '!AA40&lt;='Fórmulas '!$E$6,'Fórmulas '!$F$6,IF('Gestión de Riesgos '!AA40&lt;='Fórmulas '!$E$7,'Fórmulas '!$F$7,IF('Gestión de Riesgos '!AA40&lt;='Fórmulas '!$E$8,'Fórmulas '!$F$8,IF('Gestión de Riesgos '!AA40&lt;='Fórmulas '!$E$9,'Fórmulas '!$F$9)))))</f>
        <v>0.4</v>
      </c>
      <c r="AC40" s="177" t="s">
        <v>29</v>
      </c>
      <c r="AD40" s="196">
        <f>IFERROR(VLOOKUP(AC40,'Fórmulas '!$E$5:$F$9,2,),"")</f>
        <v>0.6</v>
      </c>
      <c r="AE40" s="63" t="str">
        <f>IFERROR(VLOOKUP(CONCATENATE(AB40,AD40),'Fórmulas '!$J$5:$K$29,2),"")</f>
        <v>MODERADO</v>
      </c>
      <c r="AF40" s="177" t="s">
        <v>36</v>
      </c>
      <c r="AG40" s="63" t="s">
        <v>37</v>
      </c>
      <c r="AH40" s="78" t="s">
        <v>741</v>
      </c>
      <c r="AI40" s="77" t="s">
        <v>754</v>
      </c>
      <c r="AJ40" s="77" t="s">
        <v>755</v>
      </c>
      <c r="AK40" s="77" t="s">
        <v>756</v>
      </c>
      <c r="AL40" s="77" t="s">
        <v>750</v>
      </c>
      <c r="AM40" s="77" t="s">
        <v>745</v>
      </c>
      <c r="AN40" s="77" t="s">
        <v>39</v>
      </c>
      <c r="AO40" s="63" t="s">
        <v>37</v>
      </c>
      <c r="AP40" s="382" t="s">
        <v>38</v>
      </c>
      <c r="AQ40" s="236" t="s">
        <v>38</v>
      </c>
      <c r="AR40" s="236" t="s">
        <v>38</v>
      </c>
      <c r="AS40" s="236" t="s">
        <v>38</v>
      </c>
      <c r="AT40" s="236" t="s">
        <v>38</v>
      </c>
      <c r="AU40" s="236" t="s">
        <v>38</v>
      </c>
      <c r="AV40" s="78" t="s">
        <v>200</v>
      </c>
      <c r="AW40" s="63" t="s">
        <v>37</v>
      </c>
      <c r="AX40" s="382" t="s">
        <v>38</v>
      </c>
      <c r="AY40" s="236" t="s">
        <v>38</v>
      </c>
      <c r="AZ40" s="236" t="s">
        <v>38</v>
      </c>
      <c r="BA40" s="236" t="s">
        <v>38</v>
      </c>
      <c r="BB40" s="236" t="s">
        <v>38</v>
      </c>
      <c r="BC40" s="236" t="s">
        <v>38</v>
      </c>
      <c r="BD40" s="78" t="s">
        <v>200</v>
      </c>
      <c r="BE40" s="9"/>
    </row>
    <row r="41" spans="1:57" s="216" customFormat="1" ht="132" customHeight="1">
      <c r="A41" s="173" t="s">
        <v>222</v>
      </c>
      <c r="B41" s="179" t="str">
        <f>VLOOKUP(A41,'Fórmulas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41" s="173" t="str">
        <f>VLOOKUP(A41,'Fórmulas '!$F$47:$G$67,2,FALSE)</f>
        <v>Subgerente de Altos Logros -  Jefe de Oficina de Medicina Deportiva</v>
      </c>
      <c r="D41" s="235" t="s">
        <v>757</v>
      </c>
      <c r="E41" s="235" t="s">
        <v>758</v>
      </c>
      <c r="F41" s="235" t="s">
        <v>759</v>
      </c>
      <c r="G41" s="179" t="s">
        <v>43</v>
      </c>
      <c r="H41" s="177" t="s">
        <v>169</v>
      </c>
      <c r="I41" s="196">
        <f>IFERROR(VLOOKUP(H41,'Fórmulas '!$B$5:$C$9,2,),"")</f>
        <v>0.2</v>
      </c>
      <c r="J41" s="177" t="s">
        <v>29</v>
      </c>
      <c r="K41" s="196">
        <f>IFERROR(VLOOKUP(J41,'Fórmulas '!$E$5:$F$9,2,),"")</f>
        <v>0.6</v>
      </c>
      <c r="L41" s="177" t="str">
        <f>IFERROR(VLOOKUP(CONCATENATE(I41,K41),'Fórmulas '!$J$5:$K$29,2,),"")</f>
        <v>MODERADO</v>
      </c>
      <c r="M41" s="197">
        <f t="shared" si="0"/>
        <v>0.12</v>
      </c>
      <c r="N41" s="77" t="s">
        <v>760</v>
      </c>
      <c r="O41" s="173" t="s">
        <v>761</v>
      </c>
      <c r="P41" s="177" t="s">
        <v>312</v>
      </c>
      <c r="Q41" s="178" t="s">
        <v>762</v>
      </c>
      <c r="R41" s="179" t="s">
        <v>763</v>
      </c>
      <c r="S41" s="177" t="s">
        <v>31</v>
      </c>
      <c r="T41" s="177" t="s">
        <v>32</v>
      </c>
      <c r="U41" s="200" cm="1">
        <f t="array" ref="U41">_xlfn.IFS(T41="Preventivo",25%,T41="Detectivo",15%,T41="Correctivo",10%)</f>
        <v>0.25</v>
      </c>
      <c r="V41" s="200" cm="1">
        <f t="array" ref="V41">_xlfn.IFS(S41="Automático",25%,S41="Manual",15%)</f>
        <v>0.15</v>
      </c>
      <c r="W41" s="177" t="s">
        <v>33</v>
      </c>
      <c r="X41" s="177" t="s">
        <v>34</v>
      </c>
      <c r="Y41" s="177" t="s">
        <v>35</v>
      </c>
      <c r="Z41" s="201">
        <f t="shared" si="1"/>
        <v>0.12</v>
      </c>
      <c r="AA41" s="202" t="str">
        <f>IF(Z41&lt;='Fórmulas '!$E$16,'Fórmulas '!$F$16,IF('Gestión de Riesgos '!Z41&lt;='Fórmulas '!$E$17,'Fórmulas '!$F$17,IF('Gestión de Riesgos '!Z41&lt;='Fórmulas '!$E$18,'Fórmulas '!$F$18,IF('Gestión de Riesgos '!Z41&lt;='Fórmulas '!$E$19,'Fórmulas '!$F$19,IF('Gestión de Riesgos '!Z41&lt;='Fórmulas '!$E$20,'Fórmulas '!$F$20)))))</f>
        <v>Muy baja</v>
      </c>
      <c r="AB41" s="196" t="b">
        <f>IF(AA41&lt;='Fórmulas '!$E$5,'Fórmulas '!$F$5,IF('Gestión de Riesgos '!AA41&lt;='Fórmulas '!$E$6,'Fórmulas '!$F$6,IF('Gestión de Riesgos '!AA41&lt;='Fórmulas '!$E$7,'Fórmulas '!$F$7,IF('Gestión de Riesgos '!AA41&lt;='Fórmulas '!$E$8,'Fórmulas '!$F$8,IF('Gestión de Riesgos '!AA41&lt;='Fórmulas '!$E$9,'Fórmulas '!$F$9)))))</f>
        <v>0</v>
      </c>
      <c r="AC41" s="177" t="s">
        <v>47</v>
      </c>
      <c r="AD41" s="196">
        <f>IFERROR(VLOOKUP(AC41,'Fórmulas '!$E$5:$F$9,2,),"")</f>
        <v>0.2</v>
      </c>
      <c r="AE41" s="63" t="str">
        <f>IFERROR(VLOOKUP(CONCATENATE(AB41,AD41),'Fórmulas '!$J$5:$K$29,2),"")</f>
        <v>EXTREMO</v>
      </c>
      <c r="AF41" s="177" t="s">
        <v>36</v>
      </c>
      <c r="AG41" s="63" t="s">
        <v>37</v>
      </c>
      <c r="AH41" s="214" t="s">
        <v>764</v>
      </c>
      <c r="AI41" s="214" t="s">
        <v>765</v>
      </c>
      <c r="AJ41" s="214" t="s">
        <v>766</v>
      </c>
      <c r="AK41" s="237">
        <v>44927</v>
      </c>
      <c r="AL41" s="237">
        <v>45046</v>
      </c>
      <c r="AM41" s="237">
        <v>45046</v>
      </c>
      <c r="AN41" s="214" t="s">
        <v>767</v>
      </c>
      <c r="AO41" s="63" t="s">
        <v>37</v>
      </c>
      <c r="AP41" s="382" t="s">
        <v>38</v>
      </c>
      <c r="AQ41" s="236" t="s">
        <v>38</v>
      </c>
      <c r="AR41" s="236" t="s">
        <v>38</v>
      </c>
      <c r="AS41" s="236" t="s">
        <v>38</v>
      </c>
      <c r="AT41" s="236" t="s">
        <v>38</v>
      </c>
      <c r="AU41" s="236" t="s">
        <v>38</v>
      </c>
      <c r="AV41" s="78" t="s">
        <v>200</v>
      </c>
      <c r="AW41" s="63"/>
      <c r="AX41" s="174"/>
      <c r="AY41" s="174"/>
      <c r="AZ41" s="174"/>
      <c r="BA41" s="174"/>
      <c r="BB41" s="175"/>
      <c r="BC41" s="447"/>
      <c r="BD41" s="174"/>
      <c r="BE41" s="19"/>
    </row>
    <row r="42" spans="1:57" s="216" customFormat="1" ht="105.6">
      <c r="A42" s="173" t="s">
        <v>222</v>
      </c>
      <c r="B42" s="179" t="str">
        <f>VLOOKUP(A42,'Fórmulas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42" s="173" t="str">
        <f>VLOOKUP(A42,'Fórmulas '!$F$47:$G$67,2,FALSE)</f>
        <v>Subgerente de Altos Logros -  Jefe de Oficina de Medicina Deportiva</v>
      </c>
      <c r="D42" s="235" t="s">
        <v>768</v>
      </c>
      <c r="E42" s="235" t="s">
        <v>769</v>
      </c>
      <c r="F42" s="235" t="s">
        <v>770</v>
      </c>
      <c r="G42" s="179" t="s">
        <v>43</v>
      </c>
      <c r="H42" s="177" t="s">
        <v>169</v>
      </c>
      <c r="I42" s="196">
        <f>IFERROR(VLOOKUP(H42,'Fórmulas '!$B$5:$C$9,2,),"")</f>
        <v>0.2</v>
      </c>
      <c r="J42" s="177" t="s">
        <v>45</v>
      </c>
      <c r="K42" s="196">
        <f>IFERROR(VLOOKUP(J42,'Fórmulas '!$E$5:$F$9,2,),"")</f>
        <v>1</v>
      </c>
      <c r="L42" s="177" t="str">
        <f>IFERROR(VLOOKUP(CONCATENATE(I42,K42),'Fórmulas '!$J$5:$K$29,2,),"")</f>
        <v>EXTREMO</v>
      </c>
      <c r="M42" s="197">
        <f t="shared" si="0"/>
        <v>0.2</v>
      </c>
      <c r="N42" s="77" t="s">
        <v>1322</v>
      </c>
      <c r="O42" s="180" t="s">
        <v>761</v>
      </c>
      <c r="P42" s="181" t="s">
        <v>251</v>
      </c>
      <c r="Q42" s="182" t="s">
        <v>771</v>
      </c>
      <c r="R42" s="176" t="s">
        <v>772</v>
      </c>
      <c r="S42" s="177" t="s">
        <v>31</v>
      </c>
      <c r="T42" s="177" t="s">
        <v>108</v>
      </c>
      <c r="U42" s="200" cm="1">
        <f t="array" ref="U42">_xlfn.IFS(T42="Preventivo",25%,T42="Detectivo",15%,T42="Correctivo",10%)</f>
        <v>0.15</v>
      </c>
      <c r="V42" s="200" cm="1">
        <f t="array" ref="V42">_xlfn.IFS(S42="Automático",25%,S42="Manual",15%)</f>
        <v>0.15</v>
      </c>
      <c r="W42" s="177" t="s">
        <v>33</v>
      </c>
      <c r="X42" s="177" t="s">
        <v>190</v>
      </c>
      <c r="Y42" s="177" t="s">
        <v>35</v>
      </c>
      <c r="Z42" s="201">
        <f t="shared" si="1"/>
        <v>0.13999999999999999</v>
      </c>
      <c r="AA42" s="202" t="str">
        <f>IF(Z42&lt;='Fórmulas '!$E$16,'Fórmulas '!$F$16,IF('Gestión de Riesgos '!Z42&lt;='Fórmulas '!$E$17,'Fórmulas '!$F$17,IF('Gestión de Riesgos '!Z42&lt;='Fórmulas '!$E$18,'Fórmulas '!$F$18,IF('Gestión de Riesgos '!Z42&lt;='Fórmulas '!$E$19,'Fórmulas '!$F$19,IF('Gestión de Riesgos '!Z42&lt;='Fórmulas '!$E$20,'Fórmulas '!$F$20)))))</f>
        <v>Muy baja</v>
      </c>
      <c r="AB42" s="196" t="b">
        <f>IF(AA42&lt;='Fórmulas '!$E$5,'Fórmulas '!$F$5,IF('Gestión de Riesgos '!AA42&lt;='Fórmulas '!$E$6,'Fórmulas '!$F$6,IF('Gestión de Riesgos '!AA42&lt;='Fórmulas '!$E$7,'Fórmulas '!$F$7,IF('Gestión de Riesgos '!AA42&lt;='Fórmulas '!$E$8,'Fórmulas '!$F$8,IF('Gestión de Riesgos '!AA42&lt;='Fórmulas '!$E$9,'Fórmulas '!$F$9)))))</f>
        <v>0</v>
      </c>
      <c r="AC42" s="177" t="s">
        <v>47</v>
      </c>
      <c r="AD42" s="196">
        <f>IFERROR(VLOOKUP(AC42,'Fórmulas '!$E$5:$F$9,2,),"")</f>
        <v>0.2</v>
      </c>
      <c r="AE42" s="63" t="str">
        <f>IFERROR(VLOOKUP(CONCATENATE(AB42,AD42),'Fórmulas '!$J$5:$K$29,2),"")</f>
        <v>EXTREMO</v>
      </c>
      <c r="AF42" s="177" t="s">
        <v>36</v>
      </c>
      <c r="AG42" s="282" t="s">
        <v>37</v>
      </c>
      <c r="AH42" s="238" t="s">
        <v>773</v>
      </c>
      <c r="AI42" s="238" t="s">
        <v>774</v>
      </c>
      <c r="AJ42" s="238" t="s">
        <v>766</v>
      </c>
      <c r="AK42" s="239">
        <v>44927</v>
      </c>
      <c r="AL42" s="239">
        <v>45046</v>
      </c>
      <c r="AM42" s="239">
        <v>45046</v>
      </c>
      <c r="AN42" s="220" t="s">
        <v>767</v>
      </c>
      <c r="AO42" s="181" t="s">
        <v>37</v>
      </c>
      <c r="AP42" s="382" t="s">
        <v>38</v>
      </c>
      <c r="AQ42" s="236" t="s">
        <v>38</v>
      </c>
      <c r="AR42" s="236" t="s">
        <v>38</v>
      </c>
      <c r="AS42" s="236" t="s">
        <v>38</v>
      </c>
      <c r="AT42" s="236" t="s">
        <v>38</v>
      </c>
      <c r="AU42" s="236" t="s">
        <v>38</v>
      </c>
      <c r="AV42" s="180" t="s">
        <v>200</v>
      </c>
      <c r="AW42" s="181"/>
      <c r="AX42" s="182"/>
      <c r="AY42" s="182"/>
      <c r="AZ42" s="182"/>
      <c r="BA42" s="182"/>
      <c r="BB42" s="183"/>
      <c r="BC42" s="448"/>
      <c r="BD42" s="182"/>
      <c r="BE42" s="408"/>
    </row>
    <row r="43" spans="1:57" s="216" customFormat="1" ht="105.6">
      <c r="A43" s="173" t="s">
        <v>222</v>
      </c>
      <c r="B43" s="179" t="str">
        <f>VLOOKUP(A43,'Fórmulas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43" s="173" t="str">
        <f>VLOOKUP(A43,'Fórmulas '!$F$47:$G$67,2,FALSE)</f>
        <v>Subgerente de Altos Logros -  Jefe de Oficina de Medicina Deportiva</v>
      </c>
      <c r="D43" s="235" t="s">
        <v>775</v>
      </c>
      <c r="E43" s="235" t="s">
        <v>776</v>
      </c>
      <c r="F43" s="235" t="s">
        <v>777</v>
      </c>
      <c r="G43" s="179" t="s">
        <v>43</v>
      </c>
      <c r="H43" s="177" t="s">
        <v>28</v>
      </c>
      <c r="I43" s="196">
        <f>IFERROR(VLOOKUP(H43,'Fórmulas '!$B$5:$C$9,2,),"")</f>
        <v>0.8</v>
      </c>
      <c r="J43" s="177" t="s">
        <v>29</v>
      </c>
      <c r="K43" s="196">
        <f>IFERROR(VLOOKUP(J43,'Fórmulas '!$E$5:$F$9,2,),"")</f>
        <v>0.6</v>
      </c>
      <c r="L43" s="177" t="str">
        <f>IFERROR(VLOOKUP(CONCATENATE(I43,K43),'Fórmulas '!$J$5:$K$29,2,),"")</f>
        <v>ALTO</v>
      </c>
      <c r="M43" s="197">
        <f t="shared" si="0"/>
        <v>0.48</v>
      </c>
      <c r="N43" s="77" t="s">
        <v>778</v>
      </c>
      <c r="O43" s="173" t="s">
        <v>761</v>
      </c>
      <c r="P43" s="177" t="s">
        <v>251</v>
      </c>
      <c r="Q43" s="178" t="s">
        <v>779</v>
      </c>
      <c r="R43" s="178" t="s">
        <v>780</v>
      </c>
      <c r="S43" s="177" t="s">
        <v>31</v>
      </c>
      <c r="T43" s="177" t="s">
        <v>32</v>
      </c>
      <c r="U43" s="200" cm="1">
        <f t="array" ref="U43">_xlfn.IFS(T43="Preventivo",25%,T43="Detectivo",15%,T43="Correctivo",10%)</f>
        <v>0.25</v>
      </c>
      <c r="V43" s="200" cm="1">
        <f t="array" ref="V43">_xlfn.IFS(S43="Automático",25%,S43="Manual",15%)</f>
        <v>0.15</v>
      </c>
      <c r="W43" s="177" t="s">
        <v>33</v>
      </c>
      <c r="X43" s="177" t="s">
        <v>190</v>
      </c>
      <c r="Y43" s="177" t="s">
        <v>35</v>
      </c>
      <c r="Z43" s="201">
        <f t="shared" si="1"/>
        <v>0.48</v>
      </c>
      <c r="AA43" s="202" t="str">
        <f>IF(Z43&lt;='Fórmulas '!$E$16,'Fórmulas '!$F$16,IF('Gestión de Riesgos '!Z43&lt;='Fórmulas '!$E$17,'Fórmulas '!$F$17,IF('Gestión de Riesgos '!Z43&lt;='Fórmulas '!$E$18,'Fórmulas '!$F$18,IF('Gestión de Riesgos '!Z43&lt;='Fórmulas '!$E$19,'Fórmulas '!$F$19,IF('Gestión de Riesgos '!Z43&lt;='Fórmulas '!$E$20,'Fórmulas '!$F$20)))))</f>
        <v>Media</v>
      </c>
      <c r="AB43" s="196">
        <f>IF(AA43&lt;='Fórmulas '!$E$5,'Fórmulas '!$F$5,IF('Gestión de Riesgos '!AA43&lt;='Fórmulas '!$E$6,'Fórmulas '!$F$6,IF('Gestión de Riesgos '!AA43&lt;='Fórmulas '!$E$7,'Fórmulas '!$F$7,IF('Gestión de Riesgos '!AA43&lt;='Fórmulas '!$E$8,'Fórmulas '!$F$8,IF('Gestión de Riesgos '!AA43&lt;='Fórmulas '!$E$9,'Fórmulas '!$F$9)))))</f>
        <v>0.4</v>
      </c>
      <c r="AC43" s="177" t="s">
        <v>47</v>
      </c>
      <c r="AD43" s="196">
        <f>IFERROR(VLOOKUP(AC43,'Fórmulas '!$E$5:$F$9,2,),"")</f>
        <v>0.2</v>
      </c>
      <c r="AE43" s="63" t="str">
        <f>IFERROR(VLOOKUP(CONCATENATE(AB43,AD43),'Fórmulas '!$J$5:$K$29,2),"")</f>
        <v>BAJO</v>
      </c>
      <c r="AF43" s="177" t="s">
        <v>36</v>
      </c>
      <c r="AG43" s="107" t="s">
        <v>37</v>
      </c>
      <c r="AH43" s="220" t="s">
        <v>781</v>
      </c>
      <c r="AI43" s="220" t="s">
        <v>782</v>
      </c>
      <c r="AJ43" s="220" t="s">
        <v>766</v>
      </c>
      <c r="AK43" s="239">
        <v>44927</v>
      </c>
      <c r="AL43" s="239">
        <v>45046</v>
      </c>
      <c r="AM43" s="239">
        <v>45046</v>
      </c>
      <c r="AN43" s="220" t="s">
        <v>767</v>
      </c>
      <c r="AO43" s="63" t="s">
        <v>37</v>
      </c>
      <c r="AP43" s="382" t="s">
        <v>38</v>
      </c>
      <c r="AQ43" s="236" t="s">
        <v>38</v>
      </c>
      <c r="AR43" s="236" t="s">
        <v>38</v>
      </c>
      <c r="AS43" s="236" t="s">
        <v>38</v>
      </c>
      <c r="AT43" s="236" t="s">
        <v>38</v>
      </c>
      <c r="AU43" s="236" t="s">
        <v>38</v>
      </c>
      <c r="AV43" s="78" t="s">
        <v>200</v>
      </c>
      <c r="AW43" s="63"/>
      <c r="AX43" s="174"/>
      <c r="AY43" s="174"/>
      <c r="AZ43" s="174"/>
      <c r="BA43" s="174"/>
      <c r="BB43" s="175"/>
      <c r="BC43" s="447"/>
      <c r="BD43" s="174"/>
      <c r="BE43" s="19"/>
    </row>
    <row r="44" spans="1:57" s="216" customFormat="1" ht="132" customHeight="1">
      <c r="A44" s="173" t="s">
        <v>358</v>
      </c>
      <c r="B44" s="179" t="str">
        <f>VLOOKUP(A44,'Fórmulas '!$B$47:$C$66,2,FALSE)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C44" s="173" t="str">
        <f>VLOOKUP(A44,'Fórmulas '!$F$47:$G$67,2,FALSE)</f>
        <v xml:space="preserve">​​​​​​​Coordinador de Escuelas Deporte Formativo
</v>
      </c>
      <c r="D44" s="235" t="s">
        <v>1520</v>
      </c>
      <c r="E44" s="235" t="s">
        <v>783</v>
      </c>
      <c r="F44" s="235" t="s">
        <v>784</v>
      </c>
      <c r="G44" s="179" t="s">
        <v>43</v>
      </c>
      <c r="H44" s="177" t="s">
        <v>44</v>
      </c>
      <c r="I44" s="196">
        <f>IFERROR(VLOOKUP(H44,'Fórmulas '!$B$5:$C$9,2,),"")</f>
        <v>0.4</v>
      </c>
      <c r="J44" s="177" t="s">
        <v>29</v>
      </c>
      <c r="K44" s="196">
        <f>IFERROR(VLOOKUP(J44,'Fórmulas '!$E$5:$F$9,2,),"")</f>
        <v>0.6</v>
      </c>
      <c r="L44" s="177" t="str">
        <f>IFERROR(VLOOKUP(CONCATENATE(I44,K44),'Fórmulas '!$J$5:$K$29,2,),"")</f>
        <v>MODERADO</v>
      </c>
      <c r="M44" s="197">
        <f t="shared" si="0"/>
        <v>0.24</v>
      </c>
      <c r="N44" s="77" t="s">
        <v>1356</v>
      </c>
      <c r="O44" s="173" t="s">
        <v>785</v>
      </c>
      <c r="P44" s="177" t="s">
        <v>786</v>
      </c>
      <c r="Q44" s="179" t="s">
        <v>787</v>
      </c>
      <c r="R44" s="178" t="s">
        <v>788</v>
      </c>
      <c r="S44" s="177" t="s">
        <v>31</v>
      </c>
      <c r="T44" s="177" t="s">
        <v>32</v>
      </c>
      <c r="U44" s="200" cm="1">
        <f t="array" ref="U44">_xlfn.IFS(T44="Preventivo",25%,T44="Detectivo",15%,T44="Correctivo",10%)</f>
        <v>0.25</v>
      </c>
      <c r="V44" s="200" cm="1">
        <f t="array" ref="V44">_xlfn.IFS(S44="Automático",25%,S44="Manual",15%)</f>
        <v>0.15</v>
      </c>
      <c r="W44" s="177" t="s">
        <v>33</v>
      </c>
      <c r="X44" s="177" t="s">
        <v>34</v>
      </c>
      <c r="Y44" s="177" t="s">
        <v>35</v>
      </c>
      <c r="Z44" s="201">
        <f t="shared" si="1"/>
        <v>0.24</v>
      </c>
      <c r="AA44" s="202" t="str">
        <f>IF(Z44&lt;='Fórmulas '!$E$16,'Fórmulas '!$F$16,IF('Gestión de Riesgos '!Z44&lt;='Fórmulas '!$E$17,'Fórmulas '!$F$17,IF('Gestión de Riesgos '!Z44&lt;='Fórmulas '!$E$18,'Fórmulas '!$F$18,IF('Gestión de Riesgos '!Z44&lt;='Fórmulas '!$E$19,'Fórmulas '!$F$19,IF('Gestión de Riesgos '!Z44&lt;='Fórmulas '!$E$20,'Fórmulas '!$F$20)))))</f>
        <v>Baja</v>
      </c>
      <c r="AB44" s="196">
        <f>IF(AA44&lt;='Fórmulas '!$E$5,'Fórmulas '!$F$5,IF('Gestión de Riesgos '!AA44&lt;='Fórmulas '!$E$6,'Fórmulas '!$F$6,IF('Gestión de Riesgos '!AA44&lt;='Fórmulas '!$E$7,'Fórmulas '!$F$7,IF('Gestión de Riesgos '!AA44&lt;='Fórmulas '!$E$8,'Fórmulas '!$F$8,IF('Gestión de Riesgos '!AA44&lt;='Fórmulas '!$E$9,'Fórmulas '!$F$9)))))</f>
        <v>0.2</v>
      </c>
      <c r="AC44" s="177" t="s">
        <v>47</v>
      </c>
      <c r="AD44" s="196">
        <f>IFERROR(VLOOKUP(AC44,'Fórmulas '!$E$5:$F$9,2,),"")</f>
        <v>0.2</v>
      </c>
      <c r="AE44" s="63" t="str">
        <f>IFERROR(VLOOKUP(CONCATENATE(AB44,AD44),'Fórmulas '!$J$5:$K$29,2),"")</f>
        <v>BAJO</v>
      </c>
      <c r="AF44" s="177" t="s">
        <v>36</v>
      </c>
      <c r="AG44" s="402" t="s">
        <v>37</v>
      </c>
      <c r="AH44" s="179" t="s">
        <v>38</v>
      </c>
      <c r="AI44" s="179" t="s">
        <v>38</v>
      </c>
      <c r="AJ44" s="179" t="s">
        <v>38</v>
      </c>
      <c r="AK44" s="179" t="s">
        <v>38</v>
      </c>
      <c r="AL44" s="179" t="s">
        <v>38</v>
      </c>
      <c r="AM44" s="391" t="s">
        <v>38</v>
      </c>
      <c r="AN44" s="391" t="s">
        <v>38</v>
      </c>
      <c r="AO44" s="177" t="s">
        <v>37</v>
      </c>
      <c r="AP44" s="383" t="s">
        <v>38</v>
      </c>
      <c r="AQ44" s="391" t="s">
        <v>38</v>
      </c>
      <c r="AR44" s="391" t="s">
        <v>38</v>
      </c>
      <c r="AS44" s="391" t="s">
        <v>38</v>
      </c>
      <c r="AT44" s="391" t="s">
        <v>38</v>
      </c>
      <c r="AU44" s="391" t="s">
        <v>38</v>
      </c>
      <c r="AV44" s="391" t="s">
        <v>38</v>
      </c>
      <c r="AW44" s="402" t="s">
        <v>37</v>
      </c>
      <c r="AX44" s="383" t="s">
        <v>38</v>
      </c>
      <c r="AY44" s="391" t="s">
        <v>38</v>
      </c>
      <c r="AZ44" s="391" t="s">
        <v>38</v>
      </c>
      <c r="BA44" s="391" t="s">
        <v>38</v>
      </c>
      <c r="BB44" s="391" t="s">
        <v>38</v>
      </c>
      <c r="BC44" s="391" t="s">
        <v>38</v>
      </c>
      <c r="BD44" s="391" t="s">
        <v>38</v>
      </c>
      <c r="BE44" s="240"/>
    </row>
    <row r="45" spans="1:57" s="216" customFormat="1" ht="237.6" customHeight="1">
      <c r="A45" s="173" t="s">
        <v>358</v>
      </c>
      <c r="B45" s="179" t="str">
        <f>VLOOKUP(A45,'Fórmulas '!$B$47:$C$66,2,FALSE)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C45" s="173" t="str">
        <f>VLOOKUP(A45,'Fórmulas '!$F$47:$G$67,2,FALSE)</f>
        <v xml:space="preserve">​​​​​​​Coordinador de Escuelas Deporte Formativo
</v>
      </c>
      <c r="D45" s="235" t="s">
        <v>1352</v>
      </c>
      <c r="E45" s="235" t="s">
        <v>1353</v>
      </c>
      <c r="F45" s="235" t="s">
        <v>1354</v>
      </c>
      <c r="G45" s="179" t="s">
        <v>43</v>
      </c>
      <c r="H45" s="177" t="s">
        <v>40</v>
      </c>
      <c r="I45" s="196">
        <f>IFERROR(VLOOKUP(H45,'Fórmulas '!$B$5:$C$9,2,),"")</f>
        <v>0.6</v>
      </c>
      <c r="J45" s="177" t="s">
        <v>29</v>
      </c>
      <c r="K45" s="196">
        <f>IFERROR(VLOOKUP(J45,'Fórmulas '!$E$5:$F$9,2,),"")</f>
        <v>0.6</v>
      </c>
      <c r="L45" s="177" t="str">
        <f>IFERROR(VLOOKUP(CONCATENATE(I45,K45),'Fórmulas '!$J$5:$K$29,2,),"")</f>
        <v>MODERADO</v>
      </c>
      <c r="M45" s="197">
        <f t="shared" si="0"/>
        <v>0.36</v>
      </c>
      <c r="N45" s="77" t="s">
        <v>1355</v>
      </c>
      <c r="O45" s="173" t="s">
        <v>785</v>
      </c>
      <c r="P45" s="177" t="s">
        <v>324</v>
      </c>
      <c r="Q45" s="179" t="s">
        <v>1357</v>
      </c>
      <c r="R45" s="178" t="s">
        <v>1358</v>
      </c>
      <c r="S45" s="177" t="s">
        <v>31</v>
      </c>
      <c r="T45" s="177" t="s">
        <v>32</v>
      </c>
      <c r="U45" s="200" cm="1">
        <f t="array" ref="U45">_xlfn.IFS(T45="Preventivo",25%,T45="Detectivo",15%,T45="Correctivo",10%)</f>
        <v>0.25</v>
      </c>
      <c r="V45" s="200" cm="1">
        <f t="array" ref="V45">_xlfn.IFS(S45="Automático",25%,S45="Manual",15%)</f>
        <v>0.15</v>
      </c>
      <c r="W45" s="177" t="s">
        <v>33</v>
      </c>
      <c r="X45" s="177" t="s">
        <v>34</v>
      </c>
      <c r="Y45" s="177" t="s">
        <v>35</v>
      </c>
      <c r="Z45" s="201">
        <f t="shared" si="1"/>
        <v>0.36</v>
      </c>
      <c r="AA45" s="202" t="str">
        <f>IF(Z45&lt;='Fórmulas '!$E$16,'Fórmulas '!$F$16,IF('Gestión de Riesgos '!Z45&lt;='Fórmulas '!$E$17,'Fórmulas '!$F$17,IF('Gestión de Riesgos '!Z45&lt;='Fórmulas '!$E$18,'Fórmulas '!$F$18,IF('Gestión de Riesgos '!Z45&lt;='Fórmulas '!$E$19,'Fórmulas '!$F$19,IF('Gestión de Riesgos '!Z45&lt;='Fórmulas '!$E$20,'Fórmulas '!$F$20)))))</f>
        <v>Baja</v>
      </c>
      <c r="AB45" s="196">
        <f>IF(AA45&lt;='Fórmulas '!$E$5,'Fórmulas '!$F$5,IF('Gestión de Riesgos '!AA45&lt;='Fórmulas '!$E$6,'Fórmulas '!$F$6,IF('Gestión de Riesgos '!AA45&lt;='Fórmulas '!$E$7,'Fórmulas '!$F$7,IF('Gestión de Riesgos '!AA45&lt;='Fórmulas '!$E$8,'Fórmulas '!$F$8,IF('Gestión de Riesgos '!AA45&lt;='Fórmulas '!$E$9,'Fórmulas '!$F$9)))))</f>
        <v>0.2</v>
      </c>
      <c r="AC45" s="177" t="s">
        <v>47</v>
      </c>
      <c r="AD45" s="196">
        <f>IFERROR(VLOOKUP(AC45,'Fórmulas '!$E$5:$F$9,2,),"")</f>
        <v>0.2</v>
      </c>
      <c r="AE45" s="63" t="str">
        <f>IFERROR(VLOOKUP(CONCATENATE(AB45,AD45),'Fórmulas '!$J$5:$K$29,2),"")</f>
        <v>BAJO</v>
      </c>
      <c r="AF45" s="177" t="s">
        <v>36</v>
      </c>
      <c r="AG45" s="402" t="s">
        <v>37</v>
      </c>
      <c r="AH45" s="179" t="s">
        <v>38</v>
      </c>
      <c r="AI45" s="179" t="s">
        <v>38</v>
      </c>
      <c r="AJ45" s="179" t="s">
        <v>38</v>
      </c>
      <c r="AK45" s="179" t="s">
        <v>38</v>
      </c>
      <c r="AL45" s="179" t="s">
        <v>38</v>
      </c>
      <c r="AM45" s="391" t="s">
        <v>38</v>
      </c>
      <c r="AN45" s="391" t="s">
        <v>38</v>
      </c>
      <c r="AO45" s="177" t="s">
        <v>37</v>
      </c>
      <c r="AP45" s="383" t="s">
        <v>38</v>
      </c>
      <c r="AQ45" s="391" t="s">
        <v>38</v>
      </c>
      <c r="AR45" s="391" t="s">
        <v>38</v>
      </c>
      <c r="AS45" s="391" t="s">
        <v>38</v>
      </c>
      <c r="AT45" s="391" t="s">
        <v>38</v>
      </c>
      <c r="AU45" s="391" t="s">
        <v>38</v>
      </c>
      <c r="AV45" s="391" t="s">
        <v>38</v>
      </c>
      <c r="AW45" s="402" t="s">
        <v>37</v>
      </c>
      <c r="AX45" s="383" t="s">
        <v>38</v>
      </c>
      <c r="AY45" s="391" t="s">
        <v>38</v>
      </c>
      <c r="AZ45" s="391" t="s">
        <v>38</v>
      </c>
      <c r="BA45" s="391" t="s">
        <v>38</v>
      </c>
      <c r="BB45" s="391" t="s">
        <v>38</v>
      </c>
      <c r="BC45" s="391" t="s">
        <v>38</v>
      </c>
      <c r="BD45" s="391" t="s">
        <v>38</v>
      </c>
      <c r="BE45" s="240"/>
    </row>
    <row r="46" spans="1:57" s="216" customFormat="1" ht="132" customHeight="1">
      <c r="A46" s="283" t="s">
        <v>298</v>
      </c>
      <c r="B46" s="179" t="str">
        <f>VLOOKUP(A46,'Fórmulas '!$B$47:$C$66,2,FALSE)</f>
        <v> Fomentar la práctica del deporte, la educación física y la recreación en el departamento de Antioquia a través del diseño y acompañamiento de programas y proyectos orientados a la población en general y grupos especiales.</v>
      </c>
      <c r="C46" s="173" t="str">
        <f>VLOOKUP(A46,'Fórmulas '!$F$47:$G$67,2,FALSE)</f>
        <v>Subgerente de Fomento y Desarrollo Deportivo</v>
      </c>
      <c r="D46" s="290" t="s">
        <v>789</v>
      </c>
      <c r="E46" s="274" t="s">
        <v>790</v>
      </c>
      <c r="F46" s="274" t="s">
        <v>791</v>
      </c>
      <c r="G46" s="290" t="s">
        <v>43</v>
      </c>
      <c r="H46" s="284" t="s">
        <v>28</v>
      </c>
      <c r="I46" s="196">
        <f>IFERROR(VLOOKUP(H46,'Fórmulas '!$B$5:$C$9,2,),"")</f>
        <v>0.8</v>
      </c>
      <c r="J46" s="284" t="s">
        <v>48</v>
      </c>
      <c r="K46" s="196">
        <f>IFERROR(VLOOKUP(J46,'Fórmulas '!$E$5:$F$9,2,),"")</f>
        <v>0.8</v>
      </c>
      <c r="L46" s="177" t="str">
        <f>IFERROR(VLOOKUP(CONCATENATE(I46,K46),'Fórmulas '!$J$5:$K$29,2,),"")</f>
        <v>ALTO</v>
      </c>
      <c r="M46" s="197">
        <f t="shared" si="0"/>
        <v>0.64000000000000012</v>
      </c>
      <c r="N46" s="241" t="s">
        <v>792</v>
      </c>
      <c r="O46" s="214" t="s">
        <v>275</v>
      </c>
      <c r="P46" s="213" t="s">
        <v>248</v>
      </c>
      <c r="Q46" s="241" t="s">
        <v>793</v>
      </c>
      <c r="R46" s="77" t="s">
        <v>794</v>
      </c>
      <c r="S46" s="177" t="s">
        <v>31</v>
      </c>
      <c r="T46" s="177" t="s">
        <v>32</v>
      </c>
      <c r="U46" s="200" cm="1">
        <f t="array" ref="U46">_xlfn.IFS(T46="Preventivo",25%,T46="Detectivo",15%,T46="Correctivo",10%)</f>
        <v>0.25</v>
      </c>
      <c r="V46" s="200" cm="1">
        <f t="array" ref="V46">_xlfn.IFS(S46="Automático",25%,S46="Manual",15%)</f>
        <v>0.15</v>
      </c>
      <c r="W46" s="177" t="s">
        <v>33</v>
      </c>
      <c r="X46" s="177" t="s">
        <v>190</v>
      </c>
      <c r="Y46" s="177" t="s">
        <v>35</v>
      </c>
      <c r="Z46" s="201">
        <f t="shared" si="1"/>
        <v>0.48</v>
      </c>
      <c r="AA46" s="202" t="str">
        <f>IF(Z46&lt;='Fórmulas '!$E$16,'Fórmulas '!$F$16,IF('Gestión de Riesgos '!Z46&lt;='Fórmulas '!$E$17,'Fórmulas '!$F$17,IF('Gestión de Riesgos '!Z46&lt;='Fórmulas '!$E$18,'Fórmulas '!$F$18,IF('Gestión de Riesgos '!Z46&lt;='Fórmulas '!$E$19,'Fórmulas '!$F$19,IF('Gestión de Riesgos '!Z46&lt;='Fórmulas '!$E$20,'Fórmulas '!$F$20)))))</f>
        <v>Media</v>
      </c>
      <c r="AB46" s="196">
        <f>IF(AA46&lt;='Fórmulas '!$E$5,'Fórmulas '!$F$5,IF('Gestión de Riesgos '!AA46&lt;='Fórmulas '!$E$6,'Fórmulas '!$F$6,IF('Gestión de Riesgos '!AA46&lt;='Fórmulas '!$E$7,'Fórmulas '!$F$7,IF('Gestión de Riesgos '!AA46&lt;='Fórmulas '!$E$8,'Fórmulas '!$F$8,IF('Gestión de Riesgos '!AA46&lt;='Fórmulas '!$E$9,'Fórmulas '!$F$9)))))</f>
        <v>0.4</v>
      </c>
      <c r="AC46" s="284" t="s">
        <v>253</v>
      </c>
      <c r="AD46" s="196" t="str">
        <f>IFERROR(VLOOKUP(AC46,'Fórmulas '!$E$5:$F$9,2,),"")</f>
        <v/>
      </c>
      <c r="AE46" s="63" t="str">
        <f>IFERROR(VLOOKUP(CONCATENATE(AB46,AD46),'Fórmulas '!$J$5:$K$29,2),"")</f>
        <v>EXTREMO</v>
      </c>
      <c r="AF46" s="284" t="s">
        <v>36</v>
      </c>
      <c r="AG46" s="402" t="s">
        <v>37</v>
      </c>
      <c r="AH46" s="214" t="s">
        <v>38</v>
      </c>
      <c r="AI46" s="214" t="s">
        <v>38</v>
      </c>
      <c r="AJ46" s="242" t="s">
        <v>275</v>
      </c>
      <c r="AK46" s="214" t="s">
        <v>38</v>
      </c>
      <c r="AL46" s="214" t="s">
        <v>38</v>
      </c>
      <c r="AM46" s="214" t="s">
        <v>38</v>
      </c>
      <c r="AN46" s="214" t="s">
        <v>38</v>
      </c>
      <c r="AO46" s="228" t="s">
        <v>37</v>
      </c>
      <c r="AP46" s="313" t="s">
        <v>38</v>
      </c>
      <c r="AQ46" s="313" t="s">
        <v>38</v>
      </c>
      <c r="AR46" s="313" t="s">
        <v>275</v>
      </c>
      <c r="AS46" s="313" t="s">
        <v>38</v>
      </c>
      <c r="AT46" s="313" t="s">
        <v>38</v>
      </c>
      <c r="AU46" s="313" t="s">
        <v>38</v>
      </c>
      <c r="AV46" s="228" t="s">
        <v>200</v>
      </c>
      <c r="AW46" s="228"/>
      <c r="AX46" s="230"/>
      <c r="AY46" s="230"/>
      <c r="AZ46" s="230"/>
      <c r="BA46" s="230"/>
      <c r="BB46" s="230"/>
      <c r="BC46" s="228"/>
      <c r="BD46" s="230"/>
      <c r="BE46" s="229"/>
    </row>
    <row r="47" spans="1:57" s="216" customFormat="1" ht="92.4" customHeight="1">
      <c r="A47" s="285" t="s">
        <v>298</v>
      </c>
      <c r="B47" s="179" t="str">
        <f>VLOOKUP(A47,'Fórmulas '!$B$47:$C$66,2,FALSE)</f>
        <v> Fomentar la práctica del deporte, la educación física y la recreación en el departamento de Antioquia a través del diseño y acompañamiento de programas y proyectos orientados a la población en general y grupos especiales.</v>
      </c>
      <c r="C47" s="173" t="str">
        <f>VLOOKUP(A47,'Fórmulas '!$F$47:$G$67,2,FALSE)</f>
        <v>Subgerente de Fomento y Desarrollo Deportivo</v>
      </c>
      <c r="D47" s="291" t="s">
        <v>1316</v>
      </c>
      <c r="E47" s="275" t="s">
        <v>795</v>
      </c>
      <c r="F47" s="275" t="s">
        <v>796</v>
      </c>
      <c r="G47" s="291" t="s">
        <v>43</v>
      </c>
      <c r="H47" s="286" t="s">
        <v>28</v>
      </c>
      <c r="I47" s="196">
        <f>IFERROR(VLOOKUP(H47,'Fórmulas '!$B$5:$C$9,2,),"")</f>
        <v>0.8</v>
      </c>
      <c r="J47" s="286" t="s">
        <v>48</v>
      </c>
      <c r="K47" s="196">
        <f>IFERROR(VLOOKUP(J47,'Fórmulas '!$E$5:$F$9,2,),"")</f>
        <v>0.8</v>
      </c>
      <c r="L47" s="177" t="str">
        <f>IFERROR(VLOOKUP(CONCATENATE(I47,K47),'Fórmulas '!$J$5:$K$29,2,),"")</f>
        <v>ALTO</v>
      </c>
      <c r="M47" s="197">
        <f t="shared" si="0"/>
        <v>0.64000000000000012</v>
      </c>
      <c r="N47" s="243" t="s">
        <v>797</v>
      </c>
      <c r="O47" s="220" t="s">
        <v>798</v>
      </c>
      <c r="P47" s="244" t="s">
        <v>251</v>
      </c>
      <c r="Q47" s="243" t="s">
        <v>799</v>
      </c>
      <c r="R47" s="77" t="s">
        <v>800</v>
      </c>
      <c r="S47" s="177" t="s">
        <v>31</v>
      </c>
      <c r="T47" s="177" t="s">
        <v>32</v>
      </c>
      <c r="U47" s="200" cm="1">
        <f t="array" ref="U47">_xlfn.IFS(T47="Preventivo",25%,T47="Detectivo",15%,T47="Correctivo",10%)</f>
        <v>0.25</v>
      </c>
      <c r="V47" s="200" cm="1">
        <f t="array" ref="V47">_xlfn.IFS(S47="Automático",25%,S47="Manual",15%)</f>
        <v>0.15</v>
      </c>
      <c r="W47" s="177" t="s">
        <v>33</v>
      </c>
      <c r="X47" s="177" t="s">
        <v>34</v>
      </c>
      <c r="Y47" s="177" t="s">
        <v>35</v>
      </c>
      <c r="Z47" s="201">
        <f t="shared" si="1"/>
        <v>0.48</v>
      </c>
      <c r="AA47" s="202" t="str">
        <f>IF(Z47&lt;='Fórmulas '!$E$16,'Fórmulas '!$F$16,IF('Gestión de Riesgos '!Z47&lt;='Fórmulas '!$E$17,'Fórmulas '!$F$17,IF('Gestión de Riesgos '!Z47&lt;='Fórmulas '!$E$18,'Fórmulas '!$F$18,IF('Gestión de Riesgos '!Z47&lt;='Fórmulas '!$E$19,'Fórmulas '!$F$19,IF('Gestión de Riesgos '!Z47&lt;='Fórmulas '!$E$20,'Fórmulas '!$F$20)))))</f>
        <v>Media</v>
      </c>
      <c r="AB47" s="196">
        <f>IF(AA47&lt;='Fórmulas '!$E$5,'Fórmulas '!$F$5,IF('Gestión de Riesgos '!AA47&lt;='Fórmulas '!$E$6,'Fórmulas '!$F$6,IF('Gestión de Riesgos '!AA47&lt;='Fórmulas '!$E$7,'Fórmulas '!$F$7,IF('Gestión de Riesgos '!AA47&lt;='Fórmulas '!$E$8,'Fórmulas '!$F$8,IF('Gestión de Riesgos '!AA47&lt;='Fórmulas '!$E$9,'Fórmulas '!$F$9)))))</f>
        <v>0.4</v>
      </c>
      <c r="AC47" s="286" t="s">
        <v>253</v>
      </c>
      <c r="AD47" s="196" t="str">
        <f>IFERROR(VLOOKUP(AC47,'Fórmulas '!$E$5:$F$9,2,),"")</f>
        <v/>
      </c>
      <c r="AE47" s="63" t="str">
        <f>IFERROR(VLOOKUP(CONCATENATE(AB47,AD47),'Fórmulas '!$J$5:$K$29,2),"")</f>
        <v>EXTREMO</v>
      </c>
      <c r="AF47" s="286" t="s">
        <v>36</v>
      </c>
      <c r="AG47" s="402" t="s">
        <v>37</v>
      </c>
      <c r="AH47" s="220" t="s">
        <v>38</v>
      </c>
      <c r="AI47" s="220" t="s">
        <v>38</v>
      </c>
      <c r="AJ47" s="245" t="s">
        <v>275</v>
      </c>
      <c r="AK47" s="220" t="s">
        <v>38</v>
      </c>
      <c r="AL47" s="220" t="s">
        <v>38</v>
      </c>
      <c r="AM47" s="220" t="s">
        <v>38</v>
      </c>
      <c r="AN47" s="220" t="s">
        <v>38</v>
      </c>
      <c r="AO47" s="228" t="s">
        <v>37</v>
      </c>
      <c r="AP47" s="314" t="s">
        <v>38</v>
      </c>
      <c r="AQ47" s="314" t="s">
        <v>38</v>
      </c>
      <c r="AR47" s="314" t="s">
        <v>275</v>
      </c>
      <c r="AS47" s="314" t="s">
        <v>38</v>
      </c>
      <c r="AT47" s="314" t="s">
        <v>38</v>
      </c>
      <c r="AU47" s="314" t="s">
        <v>38</v>
      </c>
      <c r="AV47" s="228" t="s">
        <v>200</v>
      </c>
      <c r="AW47" s="228"/>
      <c r="AX47" s="230"/>
      <c r="AY47" s="230"/>
      <c r="AZ47" s="230"/>
      <c r="BA47" s="230"/>
      <c r="BB47" s="230"/>
      <c r="BC47" s="228"/>
      <c r="BD47" s="230"/>
      <c r="BE47" s="229"/>
    </row>
    <row r="48" spans="1:57" s="216" customFormat="1" ht="108.6" customHeight="1">
      <c r="A48" s="283" t="s">
        <v>310</v>
      </c>
      <c r="B48" s="179" t="str">
        <f>VLOOKUP(A48,'Fórmulas '!$B$47:$C$66,2,FALSE)</f>
        <v>Promover en los municipios del Departamento de Antioquia, la apropiación y conocimiento de herramientas lúdico recreativas, mediante intervenciones de formación, asesoría y alianzas interinstitucionales para el aprovechamiento del tiempo libre.</v>
      </c>
      <c r="C48" s="173" t="str">
        <f>VLOOKUP(A48,'Fórmulas '!$F$47:$G$67,2,FALSE)</f>
        <v>Líder de Recreación</v>
      </c>
      <c r="D48" s="274" t="s">
        <v>801</v>
      </c>
      <c r="E48" s="274" t="s">
        <v>802</v>
      </c>
      <c r="F48" s="274" t="s">
        <v>803</v>
      </c>
      <c r="G48" s="290" t="s">
        <v>43</v>
      </c>
      <c r="H48" s="287" t="s">
        <v>40</v>
      </c>
      <c r="I48" s="196">
        <f>IFERROR(VLOOKUP(H48,'Fórmulas '!$B$5:$C$9,2,),"")</f>
        <v>0.6</v>
      </c>
      <c r="J48" s="287" t="s">
        <v>48</v>
      </c>
      <c r="K48" s="196">
        <f>IFERROR(VLOOKUP(J48,'Fórmulas '!$E$5:$F$9,2,),"")</f>
        <v>0.8</v>
      </c>
      <c r="L48" s="177" t="str">
        <f>IFERROR(VLOOKUP(CONCATENATE(I48,K48),'Fórmulas '!$J$5:$K$29,2,),"")</f>
        <v xml:space="preserve">ALTO </v>
      </c>
      <c r="M48" s="197">
        <f t="shared" si="0"/>
        <v>0.48</v>
      </c>
      <c r="N48" s="241" t="s">
        <v>804</v>
      </c>
      <c r="O48" s="214" t="s">
        <v>805</v>
      </c>
      <c r="P48" s="213" t="s">
        <v>42</v>
      </c>
      <c r="Q48" s="293" t="s">
        <v>806</v>
      </c>
      <c r="R48" s="293" t="s">
        <v>807</v>
      </c>
      <c r="S48" s="286" t="s">
        <v>31</v>
      </c>
      <c r="T48" s="286" t="s">
        <v>32</v>
      </c>
      <c r="U48" s="200" cm="1">
        <f t="array" ref="U48">_xlfn.IFS(T48="Preventivo",25%,T48="Detectivo",15%,T48="Correctivo",10%)</f>
        <v>0.25</v>
      </c>
      <c r="V48" s="200" cm="1">
        <f t="array" ref="V48">_xlfn.IFS(S48="Automático",25%,S48="Manual",15%)</f>
        <v>0.15</v>
      </c>
      <c r="W48" s="177" t="s">
        <v>33</v>
      </c>
      <c r="X48" s="177" t="s">
        <v>34</v>
      </c>
      <c r="Y48" s="177" t="s">
        <v>35</v>
      </c>
      <c r="Z48" s="201">
        <f t="shared" si="1"/>
        <v>0.36</v>
      </c>
      <c r="AA48" s="202" t="str">
        <f>IF(Z48&lt;='Fórmulas '!$E$16,'Fórmulas '!$F$16,IF('Gestión de Riesgos '!Z48&lt;='Fórmulas '!$E$17,'Fórmulas '!$F$17,IF('Gestión de Riesgos '!Z48&lt;='Fórmulas '!$E$18,'Fórmulas '!$F$18,IF('Gestión de Riesgos '!Z48&lt;='Fórmulas '!$E$19,'Fórmulas '!$F$19,IF('Gestión de Riesgos '!Z48&lt;='Fórmulas '!$E$20,'Fórmulas '!$F$20)))))</f>
        <v>Baja</v>
      </c>
      <c r="AB48" s="196">
        <f>IF(AA48&lt;='Fórmulas '!$E$5,'Fórmulas '!$F$5,IF('Gestión de Riesgos '!AA48&lt;='Fórmulas '!$E$6,'Fórmulas '!$F$6,IF('Gestión de Riesgos '!AA48&lt;='Fórmulas '!$E$7,'Fórmulas '!$F$7,IF('Gestión de Riesgos '!AA48&lt;='Fórmulas '!$E$8,'Fórmulas '!$F$8,IF('Gestión de Riesgos '!AA48&lt;='Fórmulas '!$E$9,'Fórmulas '!$F$9)))))</f>
        <v>0.2</v>
      </c>
      <c r="AC48" s="286" t="s">
        <v>29</v>
      </c>
      <c r="AD48" s="196">
        <f>IFERROR(VLOOKUP(AC48,'Fórmulas '!$E$5:$F$9,2,),"")</f>
        <v>0.6</v>
      </c>
      <c r="AE48" s="63" t="str">
        <f>IFERROR(VLOOKUP(CONCATENATE(AB48,AD48),'Fórmulas '!$J$5:$K$29,2),"")</f>
        <v>MODERADO</v>
      </c>
      <c r="AF48" s="286" t="s">
        <v>36</v>
      </c>
      <c r="AG48" s="402" t="s">
        <v>37</v>
      </c>
      <c r="AH48" s="288" t="s">
        <v>808</v>
      </c>
      <c r="AI48" s="229" t="s">
        <v>38</v>
      </c>
      <c r="AJ48" s="229" t="s">
        <v>38</v>
      </c>
      <c r="AK48" s="229" t="s">
        <v>38</v>
      </c>
      <c r="AL48" s="229" t="s">
        <v>38</v>
      </c>
      <c r="AM48" s="229" t="s">
        <v>38</v>
      </c>
      <c r="AN48" s="229" t="s">
        <v>38</v>
      </c>
      <c r="AO48" s="228" t="s">
        <v>37</v>
      </c>
      <c r="AP48" s="384" t="s">
        <v>808</v>
      </c>
      <c r="AQ48" s="228" t="s">
        <v>38</v>
      </c>
      <c r="AR48" s="228" t="s">
        <v>38</v>
      </c>
      <c r="AS48" s="228" t="s">
        <v>38</v>
      </c>
      <c r="AT48" s="228" t="s">
        <v>38</v>
      </c>
      <c r="AU48" s="228" t="s">
        <v>38</v>
      </c>
      <c r="AV48" s="228" t="s">
        <v>200</v>
      </c>
      <c r="AW48" s="64" t="s">
        <v>37</v>
      </c>
      <c r="AX48" s="406" t="s">
        <v>808</v>
      </c>
      <c r="AY48" s="64" t="s">
        <v>38</v>
      </c>
      <c r="AZ48" s="64" t="s">
        <v>38</v>
      </c>
      <c r="BA48" s="64" t="s">
        <v>38</v>
      </c>
      <c r="BB48" s="64" t="s">
        <v>38</v>
      </c>
      <c r="BC48" s="64" t="s">
        <v>38</v>
      </c>
      <c r="BD48" s="64" t="s">
        <v>200</v>
      </c>
      <c r="BE48" s="19"/>
    </row>
    <row r="49" spans="1:57" s="216" customFormat="1" ht="92.4" customHeight="1">
      <c r="A49" s="285" t="s">
        <v>310</v>
      </c>
      <c r="B49" s="179" t="str">
        <f>VLOOKUP(A49,'Fórmulas '!$B$47:$C$66,2,FALSE)</f>
        <v>Promover en los municipios del Departamento de Antioquia, la apropiación y conocimiento de herramientas lúdico recreativas, mediante intervenciones de formación, asesoría y alianzas interinstitucionales para el aprovechamiento del tiempo libre.</v>
      </c>
      <c r="C49" s="173" t="str">
        <f>VLOOKUP(A49,'Fórmulas '!$F$47:$G$67,2,FALSE)</f>
        <v>Líder de Recreación</v>
      </c>
      <c r="D49" s="275" t="s">
        <v>809</v>
      </c>
      <c r="E49" s="275" t="s">
        <v>810</v>
      </c>
      <c r="F49" s="275" t="s">
        <v>811</v>
      </c>
      <c r="G49" s="291" t="s">
        <v>43</v>
      </c>
      <c r="H49" s="289" t="s">
        <v>40</v>
      </c>
      <c r="I49" s="196">
        <f>IFERROR(VLOOKUP(H49,'Fórmulas '!$B$5:$C$9,2,),"")</f>
        <v>0.6</v>
      </c>
      <c r="J49" s="289" t="s">
        <v>48</v>
      </c>
      <c r="K49" s="196">
        <f>IFERROR(VLOOKUP(J49,'Fórmulas '!$E$5:$F$9,2,),"")</f>
        <v>0.8</v>
      </c>
      <c r="L49" s="177" t="str">
        <f>IFERROR(VLOOKUP(CONCATENATE(I49,K49),'Fórmulas '!$J$5:$K$29,2,),"")</f>
        <v xml:space="preserve">ALTO </v>
      </c>
      <c r="M49" s="197">
        <f t="shared" si="0"/>
        <v>0.48</v>
      </c>
      <c r="N49" s="243" t="s">
        <v>812</v>
      </c>
      <c r="O49" s="220" t="s">
        <v>275</v>
      </c>
      <c r="P49" s="244" t="s">
        <v>41</v>
      </c>
      <c r="Q49" s="294" t="s">
        <v>813</v>
      </c>
      <c r="R49" s="243" t="s">
        <v>814</v>
      </c>
      <c r="S49" s="177" t="s">
        <v>31</v>
      </c>
      <c r="T49" s="177" t="s">
        <v>32</v>
      </c>
      <c r="U49" s="200" cm="1">
        <f t="array" ref="U49">_xlfn.IFS(T49="Preventivo",25%,T49="Detectivo",15%,T49="Correctivo",10%)</f>
        <v>0.25</v>
      </c>
      <c r="V49" s="200" cm="1">
        <f t="array" ref="V49">_xlfn.IFS(S49="Automático",25%,S49="Manual",15%)</f>
        <v>0.15</v>
      </c>
      <c r="W49" s="177" t="s">
        <v>33</v>
      </c>
      <c r="X49" s="177" t="s">
        <v>34</v>
      </c>
      <c r="Y49" s="177" t="s">
        <v>35</v>
      </c>
      <c r="Z49" s="201">
        <f t="shared" si="1"/>
        <v>0.36</v>
      </c>
      <c r="AA49" s="202" t="str">
        <f>IF(Z49&lt;='Fórmulas '!$E$16,'Fórmulas '!$F$16,IF('Gestión de Riesgos '!Z49&lt;='Fórmulas '!$E$17,'Fórmulas '!$F$17,IF('Gestión de Riesgos '!Z49&lt;='Fórmulas '!$E$18,'Fórmulas '!$F$18,IF('Gestión de Riesgos '!Z49&lt;='Fórmulas '!$E$19,'Fórmulas '!$F$19,IF('Gestión de Riesgos '!Z49&lt;='Fórmulas '!$E$20,'Fórmulas '!$F$20)))))</f>
        <v>Baja</v>
      </c>
      <c r="AB49" s="196">
        <f>IF(AA49&lt;='Fórmulas '!$E$5,'Fórmulas '!$F$5,IF('Gestión de Riesgos '!AA49&lt;='Fórmulas '!$E$6,'Fórmulas '!$F$6,IF('Gestión de Riesgos '!AA49&lt;='Fórmulas '!$E$7,'Fórmulas '!$F$7,IF('Gestión de Riesgos '!AA49&lt;='Fórmulas '!$E$8,'Fórmulas '!$F$8,IF('Gestión de Riesgos '!AA49&lt;='Fórmulas '!$E$9,'Fórmulas '!$F$9)))))</f>
        <v>0.2</v>
      </c>
      <c r="AC49" s="286" t="s">
        <v>29</v>
      </c>
      <c r="AD49" s="196">
        <f>IFERROR(VLOOKUP(AC49,'Fórmulas '!$E$5:$F$9,2,),"")</f>
        <v>0.6</v>
      </c>
      <c r="AE49" s="63" t="str">
        <f>IFERROR(VLOOKUP(CONCATENATE(AB49,AD49),'Fórmulas '!$J$5:$K$29,2),"")</f>
        <v>MODERADO</v>
      </c>
      <c r="AF49" s="286" t="s">
        <v>36</v>
      </c>
      <c r="AG49" s="402" t="s">
        <v>37</v>
      </c>
      <c r="AH49" s="288" t="s">
        <v>815</v>
      </c>
      <c r="AI49" s="229" t="s">
        <v>38</v>
      </c>
      <c r="AJ49" s="229" t="s">
        <v>38</v>
      </c>
      <c r="AK49" s="229" t="s">
        <v>38</v>
      </c>
      <c r="AL49" s="229" t="s">
        <v>38</v>
      </c>
      <c r="AM49" s="229" t="s">
        <v>38</v>
      </c>
      <c r="AN49" s="229" t="s">
        <v>38</v>
      </c>
      <c r="AO49" s="228" t="s">
        <v>37</v>
      </c>
      <c r="AP49" s="384" t="s">
        <v>815</v>
      </c>
      <c r="AQ49" s="228" t="s">
        <v>38</v>
      </c>
      <c r="AR49" s="228" t="s">
        <v>38</v>
      </c>
      <c r="AS49" s="228" t="s">
        <v>38</v>
      </c>
      <c r="AT49" s="228" t="s">
        <v>38</v>
      </c>
      <c r="AU49" s="228" t="s">
        <v>38</v>
      </c>
      <c r="AV49" s="228" t="s">
        <v>200</v>
      </c>
      <c r="AW49" s="64" t="s">
        <v>37</v>
      </c>
      <c r="AX49" s="406" t="s">
        <v>815</v>
      </c>
      <c r="AY49" s="64" t="s">
        <v>38</v>
      </c>
      <c r="AZ49" s="64" t="s">
        <v>38</v>
      </c>
      <c r="BA49" s="64" t="s">
        <v>38</v>
      </c>
      <c r="BB49" s="64" t="s">
        <v>38</v>
      </c>
      <c r="BC49" s="64" t="s">
        <v>38</v>
      </c>
      <c r="BD49" s="64" t="s">
        <v>200</v>
      </c>
      <c r="BE49" s="19"/>
    </row>
    <row r="50" spans="1:57" s="216" customFormat="1" ht="106.2">
      <c r="A50" s="285" t="s">
        <v>310</v>
      </c>
      <c r="B50" s="179" t="str">
        <f>VLOOKUP(A50,'Fórmulas '!$B$47:$C$66,2,FALSE)</f>
        <v>Promover en los municipios del Departamento de Antioquia, la apropiación y conocimiento de herramientas lúdico recreativas, mediante intervenciones de formación, asesoría y alianzas interinstitucionales para el aprovechamiento del tiempo libre.</v>
      </c>
      <c r="C50" s="173" t="str">
        <f>VLOOKUP(A50,'Fórmulas '!$F$47:$G$67,2,FALSE)</f>
        <v>Líder de Recreación</v>
      </c>
      <c r="D50" s="275" t="s">
        <v>1343</v>
      </c>
      <c r="E50" s="275" t="s">
        <v>816</v>
      </c>
      <c r="F50" s="275" t="s">
        <v>817</v>
      </c>
      <c r="G50" s="291" t="s">
        <v>43</v>
      </c>
      <c r="H50" s="286" t="s">
        <v>28</v>
      </c>
      <c r="I50" s="196">
        <f>IFERROR(VLOOKUP(H50,'Fórmulas '!$B$5:$C$9,2,),"")</f>
        <v>0.8</v>
      </c>
      <c r="J50" s="286" t="s">
        <v>48</v>
      </c>
      <c r="K50" s="196">
        <f>IFERROR(VLOOKUP(J50,'Fórmulas '!$E$5:$F$9,2,),"")</f>
        <v>0.8</v>
      </c>
      <c r="L50" s="177" t="str">
        <f>IFERROR(VLOOKUP(CONCATENATE(I50,K50),'Fórmulas '!$J$5:$K$29,2,),"")</f>
        <v>ALTO</v>
      </c>
      <c r="M50" s="197">
        <f t="shared" si="0"/>
        <v>0.64000000000000012</v>
      </c>
      <c r="N50" s="243" t="s">
        <v>818</v>
      </c>
      <c r="O50" s="220" t="s">
        <v>275</v>
      </c>
      <c r="P50" s="244" t="s">
        <v>41</v>
      </c>
      <c r="Q50" s="243" t="s">
        <v>819</v>
      </c>
      <c r="R50" s="243" t="s">
        <v>820</v>
      </c>
      <c r="S50" s="177" t="s">
        <v>31</v>
      </c>
      <c r="T50" s="177" t="s">
        <v>32</v>
      </c>
      <c r="U50" s="200" cm="1">
        <f t="array" ref="U50">_xlfn.IFS(T50="Preventivo",25%,T50="Detectivo",15%,T50="Correctivo",10%)</f>
        <v>0.25</v>
      </c>
      <c r="V50" s="200" cm="1">
        <f t="array" ref="V50">_xlfn.IFS(S50="Automático",25%,S50="Manual",15%)</f>
        <v>0.15</v>
      </c>
      <c r="W50" s="177" t="s">
        <v>33</v>
      </c>
      <c r="X50" s="177" t="s">
        <v>34</v>
      </c>
      <c r="Y50" s="177" t="s">
        <v>35</v>
      </c>
      <c r="Z50" s="201">
        <f t="shared" si="1"/>
        <v>0.48</v>
      </c>
      <c r="AA50" s="202" t="str">
        <f>IF(Z50&lt;='Fórmulas '!$E$16,'Fórmulas '!$F$16,IF('Gestión de Riesgos '!Z50&lt;='Fórmulas '!$E$17,'Fórmulas '!$F$17,IF('Gestión de Riesgos '!Z50&lt;='Fórmulas '!$E$18,'Fórmulas '!$F$18,IF('Gestión de Riesgos '!Z50&lt;='Fórmulas '!$E$19,'Fórmulas '!$F$19,IF('Gestión de Riesgos '!Z50&lt;='Fórmulas '!$E$20,'Fórmulas '!$F$20)))))</f>
        <v>Media</v>
      </c>
      <c r="AB50" s="196">
        <f>IF(AA50&lt;='Fórmulas '!$E$5,'Fórmulas '!$F$5,IF('Gestión de Riesgos '!AA50&lt;='Fórmulas '!$E$6,'Fórmulas '!$F$6,IF('Gestión de Riesgos '!AA50&lt;='Fórmulas '!$E$7,'Fórmulas '!$F$7,IF('Gestión de Riesgos '!AA50&lt;='Fórmulas '!$E$8,'Fórmulas '!$F$8,IF('Gestión de Riesgos '!AA50&lt;='Fórmulas '!$E$9,'Fórmulas '!$F$9)))))</f>
        <v>0.4</v>
      </c>
      <c r="AC50" s="286" t="s">
        <v>29</v>
      </c>
      <c r="AD50" s="196">
        <f>IFERROR(VLOOKUP(AC50,'Fórmulas '!$E$5:$F$9,2,),"")</f>
        <v>0.6</v>
      </c>
      <c r="AE50" s="63" t="str">
        <f>IFERROR(VLOOKUP(CONCATENATE(AB50,AD50),'Fórmulas '!$J$5:$K$29,2),"")</f>
        <v>MODERADO</v>
      </c>
      <c r="AF50" s="286" t="s">
        <v>36</v>
      </c>
      <c r="AG50" s="402" t="s">
        <v>37</v>
      </c>
      <c r="AH50" s="288" t="s">
        <v>821</v>
      </c>
      <c r="AI50" s="229" t="s">
        <v>38</v>
      </c>
      <c r="AJ50" s="229" t="s">
        <v>38</v>
      </c>
      <c r="AK50" s="229" t="s">
        <v>38</v>
      </c>
      <c r="AL50" s="229" t="s">
        <v>38</v>
      </c>
      <c r="AM50" s="229" t="s">
        <v>38</v>
      </c>
      <c r="AN50" s="229" t="s">
        <v>38</v>
      </c>
      <c r="AO50" s="228" t="s">
        <v>37</v>
      </c>
      <c r="AP50" s="384" t="s">
        <v>1344</v>
      </c>
      <c r="AQ50" s="228" t="s">
        <v>38</v>
      </c>
      <c r="AR50" s="228" t="s">
        <v>38</v>
      </c>
      <c r="AS50" s="228" t="s">
        <v>38</v>
      </c>
      <c r="AT50" s="228" t="s">
        <v>38</v>
      </c>
      <c r="AU50" s="228" t="s">
        <v>38</v>
      </c>
      <c r="AV50" s="228" t="s">
        <v>200</v>
      </c>
      <c r="AW50" s="64" t="s">
        <v>37</v>
      </c>
      <c r="AX50" s="406" t="s">
        <v>1344</v>
      </c>
      <c r="AY50" s="64" t="s">
        <v>38</v>
      </c>
      <c r="AZ50" s="64" t="s">
        <v>38</v>
      </c>
      <c r="BA50" s="64" t="s">
        <v>38</v>
      </c>
      <c r="BB50" s="64" t="s">
        <v>38</v>
      </c>
      <c r="BC50" s="64" t="s">
        <v>38</v>
      </c>
      <c r="BD50" s="64" t="s">
        <v>200</v>
      </c>
      <c r="BE50" s="19"/>
    </row>
    <row r="51" spans="1:57" s="216" customFormat="1" ht="184.8">
      <c r="A51" s="173" t="s">
        <v>218</v>
      </c>
      <c r="B51" s="179" t="str">
        <f>VLOOKUP(A51,'Fórmulas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51" s="173" t="str">
        <f>VLOOKUP(A51,'Fórmulas '!$F$47:$G$67,2,FALSE)</f>
        <v>Coordinador Programa Por su Salud Muévase Pues</v>
      </c>
      <c r="D51" s="235" t="s">
        <v>1346</v>
      </c>
      <c r="E51" s="235" t="s">
        <v>822</v>
      </c>
      <c r="F51" s="235" t="s">
        <v>823</v>
      </c>
      <c r="G51" s="179" t="s">
        <v>43</v>
      </c>
      <c r="H51" s="177" t="s">
        <v>28</v>
      </c>
      <c r="I51" s="196">
        <f>IFERROR(VLOOKUP(H51,'Fórmulas '!$B$5:$C$9,2,),"")</f>
        <v>0.8</v>
      </c>
      <c r="J51" s="177" t="s">
        <v>29</v>
      </c>
      <c r="K51" s="196">
        <f>IFERROR(VLOOKUP(J51,'Fórmulas '!$E$5:$F$9,2,),"")</f>
        <v>0.6</v>
      </c>
      <c r="L51" s="177" t="str">
        <f>IFERROR(VLOOKUP(CONCATENATE(I51,K51),'Fórmulas '!$J$5:$K$29,2,),"")</f>
        <v>ALTO</v>
      </c>
      <c r="M51" s="197">
        <f t="shared" si="0"/>
        <v>0.48</v>
      </c>
      <c r="N51" s="77" t="s">
        <v>824</v>
      </c>
      <c r="O51" s="78" t="s">
        <v>825</v>
      </c>
      <c r="P51" s="63" t="s">
        <v>251</v>
      </c>
      <c r="Q51" s="77" t="s">
        <v>826</v>
      </c>
      <c r="R51" s="174" t="s">
        <v>827</v>
      </c>
      <c r="S51" s="177" t="s">
        <v>31</v>
      </c>
      <c r="T51" s="177" t="s">
        <v>203</v>
      </c>
      <c r="U51" s="200" cm="1">
        <f t="array" ref="U51">_xlfn.IFS(T51="Preventivo",25%,T51="Detectivo",15%,T51="Correctivo",10%)</f>
        <v>0.1</v>
      </c>
      <c r="V51" s="200" cm="1">
        <f t="array" ref="V51">_xlfn.IFS(S51="Automático",25%,S51="Manual",15%)</f>
        <v>0.15</v>
      </c>
      <c r="W51" s="177" t="s">
        <v>33</v>
      </c>
      <c r="X51" s="177" t="s">
        <v>34</v>
      </c>
      <c r="Y51" s="177" t="s">
        <v>35</v>
      </c>
      <c r="Z51" s="201">
        <f t="shared" si="1"/>
        <v>0.60000000000000009</v>
      </c>
      <c r="AA51" s="202" t="str">
        <f>IF(Z51&lt;='Fórmulas '!$E$16,'Fórmulas '!$F$16,IF('Gestión de Riesgos '!Z51&lt;='Fórmulas '!$E$17,'Fórmulas '!$F$17,IF('Gestión de Riesgos '!Z51&lt;='Fórmulas '!$E$18,'Fórmulas '!$F$18,IF('Gestión de Riesgos '!Z51&lt;='Fórmulas '!$E$19,'Fórmulas '!$F$19,IF('Gestión de Riesgos '!Z51&lt;='Fórmulas '!$E$20,'Fórmulas '!$F$20)))))</f>
        <v>Media</v>
      </c>
      <c r="AB51" s="196">
        <f>IF(AA51&lt;='Fórmulas '!$E$5,'Fórmulas '!$F$5,IF('Gestión de Riesgos '!AA51&lt;='Fórmulas '!$E$6,'Fórmulas '!$F$6,IF('Gestión de Riesgos '!AA51&lt;='Fórmulas '!$E$7,'Fórmulas '!$F$7,IF('Gestión de Riesgos '!AA51&lt;='Fórmulas '!$E$8,'Fórmulas '!$F$8,IF('Gestión de Riesgos '!AA51&lt;='Fórmulas '!$E$9,'Fórmulas '!$F$9)))))</f>
        <v>0.4</v>
      </c>
      <c r="AC51" s="177" t="s">
        <v>29</v>
      </c>
      <c r="AD51" s="196">
        <f>IFERROR(VLOOKUP(AC51,'Fórmulas '!E5:F9,2,),"")</f>
        <v>0.6</v>
      </c>
      <c r="AE51" s="63" t="str">
        <f>IFERROR(VLOOKUP(CONCATENATE(AB51,AD51),'Fórmulas '!$J$5:$K$29,2),"")</f>
        <v>MODERADO</v>
      </c>
      <c r="AF51" s="177" t="s">
        <v>36</v>
      </c>
      <c r="AG51" s="63" t="s">
        <v>37</v>
      </c>
      <c r="AH51" s="78" t="s">
        <v>38</v>
      </c>
      <c r="AI51" s="78" t="s">
        <v>38</v>
      </c>
      <c r="AJ51" s="78" t="s">
        <v>38</v>
      </c>
      <c r="AK51" s="78" t="s">
        <v>38</v>
      </c>
      <c r="AL51" s="78" t="s">
        <v>38</v>
      </c>
      <c r="AM51" s="77" t="s">
        <v>828</v>
      </c>
      <c r="AN51" s="77" t="s">
        <v>39</v>
      </c>
      <c r="AO51" s="63" t="s">
        <v>37</v>
      </c>
      <c r="AP51" s="313" t="s">
        <v>38</v>
      </c>
      <c r="AQ51" s="300" t="s">
        <v>38</v>
      </c>
      <c r="AR51" s="322" t="s">
        <v>1345</v>
      </c>
      <c r="AS51" s="300" t="s">
        <v>38</v>
      </c>
      <c r="AT51" s="323">
        <v>45160</v>
      </c>
      <c r="AU51" s="300" t="s">
        <v>38</v>
      </c>
      <c r="AV51" s="324" t="s">
        <v>841</v>
      </c>
      <c r="AW51" s="64" t="s">
        <v>329</v>
      </c>
      <c r="AX51" s="313" t="s">
        <v>38</v>
      </c>
      <c r="AY51" s="300" t="s">
        <v>38</v>
      </c>
      <c r="AZ51" s="348" t="s">
        <v>1345</v>
      </c>
      <c r="BA51" s="313" t="s">
        <v>38</v>
      </c>
      <c r="BB51" s="404">
        <v>45278</v>
      </c>
      <c r="BC51" s="313" t="s">
        <v>38</v>
      </c>
      <c r="BD51" s="324" t="s">
        <v>841</v>
      </c>
      <c r="BE51" s="405"/>
    </row>
    <row r="52" spans="1:57" s="216" customFormat="1" ht="145.19999999999999">
      <c r="A52" s="173" t="s">
        <v>218</v>
      </c>
      <c r="B52" s="179" t="str">
        <f>VLOOKUP(A52,'Fórmulas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52" s="173" t="str">
        <f>VLOOKUP(A52,'Fórmulas '!$F$47:$G$67,2,FALSE)</f>
        <v>Coordinador Programa Por su Salud Muévase Pues</v>
      </c>
      <c r="D52" s="235" t="s">
        <v>829</v>
      </c>
      <c r="E52" s="235" t="s">
        <v>1347</v>
      </c>
      <c r="F52" s="235" t="s">
        <v>1348</v>
      </c>
      <c r="G52" s="179" t="s">
        <v>43</v>
      </c>
      <c r="H52" s="177" t="s">
        <v>40</v>
      </c>
      <c r="I52" s="196">
        <f>IFERROR(VLOOKUP(H52,'Fórmulas '!$B$5:$C$9,2,),"")</f>
        <v>0.6</v>
      </c>
      <c r="J52" s="177" t="s">
        <v>48</v>
      </c>
      <c r="K52" s="196">
        <f>IFERROR(VLOOKUP(J52,'Fórmulas '!$E$5:$F$9,2,),"")</f>
        <v>0.8</v>
      </c>
      <c r="L52" s="177" t="str">
        <f>IFERROR(VLOOKUP(CONCATENATE(I52,K52),'Fórmulas '!$J$5:$K$29,2,),"")</f>
        <v xml:space="preserve">ALTO </v>
      </c>
      <c r="M52" s="197">
        <f t="shared" si="0"/>
        <v>0.48</v>
      </c>
      <c r="N52" s="77" t="s">
        <v>1349</v>
      </c>
      <c r="O52" s="78" t="s">
        <v>825</v>
      </c>
      <c r="P52" s="63" t="s">
        <v>248</v>
      </c>
      <c r="Q52" s="77" t="s">
        <v>830</v>
      </c>
      <c r="R52" s="77" t="s">
        <v>831</v>
      </c>
      <c r="S52" s="177" t="s">
        <v>31</v>
      </c>
      <c r="T52" s="177" t="s">
        <v>32</v>
      </c>
      <c r="U52" s="200" cm="1">
        <f t="array" ref="U52">_xlfn.IFS(T52="Preventivo",25%,T52="Detectivo",15%,T52="Correctivo",10%)</f>
        <v>0.25</v>
      </c>
      <c r="V52" s="200" cm="1">
        <f t="array" ref="V52">_xlfn.IFS(S52="Automático",25%,S52="Manual",15%)</f>
        <v>0.15</v>
      </c>
      <c r="W52" s="177" t="s">
        <v>33</v>
      </c>
      <c r="X52" s="177" t="s">
        <v>34</v>
      </c>
      <c r="Y52" s="177" t="s">
        <v>35</v>
      </c>
      <c r="Z52" s="201">
        <f t="shared" si="1"/>
        <v>0.36</v>
      </c>
      <c r="AA52" s="202" t="str">
        <f>IF(Z52&lt;='Fórmulas '!$E$16,'Fórmulas '!$F$16,IF('Gestión de Riesgos '!Z52&lt;='Fórmulas '!$E$17,'Fórmulas '!$F$17,IF('Gestión de Riesgos '!Z52&lt;='Fórmulas '!$E$18,'Fórmulas '!$F$18,IF('Gestión de Riesgos '!Z52&lt;='Fórmulas '!$E$19,'Fórmulas '!$F$19,IF('Gestión de Riesgos '!Z52&lt;='Fórmulas '!$E$20,'Fórmulas '!$F$20)))))</f>
        <v>Baja</v>
      </c>
      <c r="AB52" s="196">
        <f>IF(AA52&lt;='Fórmulas '!$E$5,'Fórmulas '!$F$5,IF('Gestión de Riesgos '!AA52&lt;='Fórmulas '!$E$6,'Fórmulas '!$F$6,IF('Gestión de Riesgos '!AA52&lt;='Fórmulas '!$E$7,'Fórmulas '!$F$7,IF('Gestión de Riesgos '!AA52&lt;='Fórmulas '!$E$8,'Fórmulas '!$F$8,IF('Gestión de Riesgos '!AA52&lt;='Fórmulas '!$E$9,'Fórmulas '!$F$9)))))</f>
        <v>0.2</v>
      </c>
      <c r="AC52" s="177" t="s">
        <v>48</v>
      </c>
      <c r="AD52" s="196">
        <f>IFERROR(VLOOKUP(AC52,'Fórmulas '!$E$5:$F$9,2,),"")</f>
        <v>0.8</v>
      </c>
      <c r="AE52" s="63" t="str">
        <f>IFERROR(VLOOKUP(CONCATENATE(AB52,AD52),'Fórmulas '!$J$5:$K$29,2),"")</f>
        <v xml:space="preserve">ALTO </v>
      </c>
      <c r="AF52" s="177" t="s">
        <v>36</v>
      </c>
      <c r="AG52" s="63" t="s">
        <v>37</v>
      </c>
      <c r="AH52" s="78" t="s">
        <v>38</v>
      </c>
      <c r="AI52" s="78" t="s">
        <v>38</v>
      </c>
      <c r="AJ52" s="78" t="s">
        <v>38</v>
      </c>
      <c r="AK52" s="78" t="s">
        <v>38</v>
      </c>
      <c r="AL52" s="78" t="s">
        <v>38</v>
      </c>
      <c r="AM52" s="77" t="s">
        <v>828</v>
      </c>
      <c r="AN52" s="77" t="s">
        <v>39</v>
      </c>
      <c r="AO52" s="228" t="s">
        <v>37</v>
      </c>
      <c r="AP52" s="313" t="s">
        <v>38</v>
      </c>
      <c r="AQ52" s="300" t="s">
        <v>38</v>
      </c>
      <c r="AR52" s="322" t="s">
        <v>1345</v>
      </c>
      <c r="AS52" s="300" t="s">
        <v>38</v>
      </c>
      <c r="AT52" s="323">
        <v>45160</v>
      </c>
      <c r="AU52" s="300" t="s">
        <v>38</v>
      </c>
      <c r="AV52" s="228" t="s">
        <v>39</v>
      </c>
      <c r="AW52" s="64" t="s">
        <v>329</v>
      </c>
      <c r="AX52" s="313" t="s">
        <v>38</v>
      </c>
      <c r="AY52" s="300" t="s">
        <v>38</v>
      </c>
      <c r="AZ52" s="348" t="s">
        <v>1345</v>
      </c>
      <c r="BA52" s="313" t="s">
        <v>38</v>
      </c>
      <c r="BB52" s="404">
        <v>45278</v>
      </c>
      <c r="BC52" s="313" t="s">
        <v>38</v>
      </c>
      <c r="BD52" s="64" t="s">
        <v>39</v>
      </c>
      <c r="BE52" s="405"/>
    </row>
    <row r="53" spans="1:57" s="216" customFormat="1" ht="105.6">
      <c r="A53" s="173" t="s">
        <v>218</v>
      </c>
      <c r="B53" s="179" t="str">
        <f>VLOOKUP(A53,'Fórmulas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53" s="173" t="str">
        <f>VLOOKUP(A53,'Fórmulas '!$F$47:$G$67,2,FALSE)</f>
        <v>Coordinador Programa Por su Salud Muévase Pues</v>
      </c>
      <c r="D53" s="235" t="s">
        <v>832</v>
      </c>
      <c r="E53" s="235" t="s">
        <v>833</v>
      </c>
      <c r="F53" s="235" t="s">
        <v>834</v>
      </c>
      <c r="G53" s="179" t="s">
        <v>43</v>
      </c>
      <c r="H53" s="177" t="s">
        <v>44</v>
      </c>
      <c r="I53" s="196">
        <f>IFERROR(VLOOKUP(H53,'Fórmulas '!$B$5:$C$9,2,),"")</f>
        <v>0.4</v>
      </c>
      <c r="J53" s="177" t="s">
        <v>29</v>
      </c>
      <c r="K53" s="196">
        <f>IFERROR(VLOOKUP(J53,'Fórmulas '!$E$5:$F$9,2,),"")</f>
        <v>0.6</v>
      </c>
      <c r="L53" s="177" t="str">
        <f>IFERROR(VLOOKUP(CONCATENATE(I53,K53),'Fórmulas '!$J$5:$K$29,2,),"")</f>
        <v>MODERADO</v>
      </c>
      <c r="M53" s="197">
        <f t="shared" si="0"/>
        <v>0.24</v>
      </c>
      <c r="N53" s="77" t="s">
        <v>835</v>
      </c>
      <c r="O53" s="78" t="s">
        <v>825</v>
      </c>
      <c r="P53" s="63" t="s">
        <v>248</v>
      </c>
      <c r="Q53" s="77" t="s">
        <v>836</v>
      </c>
      <c r="R53" s="77" t="s">
        <v>837</v>
      </c>
      <c r="S53" s="177" t="s">
        <v>31</v>
      </c>
      <c r="T53" s="177" t="s">
        <v>32</v>
      </c>
      <c r="U53" s="200" cm="1">
        <f t="array" ref="U53">_xlfn.IFS(T53="Preventivo",25%,T53="Detectivo",15%,T53="Correctivo",10%)</f>
        <v>0.25</v>
      </c>
      <c r="V53" s="200" cm="1">
        <f t="array" ref="V53">_xlfn.IFS(S53="Automático",25%,S53="Manual",15%)</f>
        <v>0.15</v>
      </c>
      <c r="W53" s="177" t="s">
        <v>33</v>
      </c>
      <c r="X53" s="177" t="s">
        <v>34</v>
      </c>
      <c r="Y53" s="177" t="s">
        <v>35</v>
      </c>
      <c r="Z53" s="201">
        <f t="shared" si="1"/>
        <v>0.24</v>
      </c>
      <c r="AA53" s="202" t="str">
        <f>IF(Z53&lt;='Fórmulas '!$E$16,'Fórmulas '!$F$16,IF('Gestión de Riesgos '!Z53&lt;='Fórmulas '!$E$17,'Fórmulas '!$F$17,IF('Gestión de Riesgos '!Z53&lt;='Fórmulas '!$E$18,'Fórmulas '!$F$18,IF('Gestión de Riesgos '!Z53&lt;='Fórmulas '!$E$19,'Fórmulas '!$F$19,IF('Gestión de Riesgos '!Z53&lt;='Fórmulas '!$E$20,'Fórmulas '!$F$20)))))</f>
        <v>Baja</v>
      </c>
      <c r="AB53" s="196">
        <f>IF(AA53&lt;='Fórmulas '!$E$5,'Fórmulas '!$F$5,IF('Gestión de Riesgos '!AA53&lt;='Fórmulas '!$E$6,'Fórmulas '!$F$6,IF('Gestión de Riesgos '!AA53&lt;='Fórmulas '!$E$7,'Fórmulas '!$F$7,IF('Gestión de Riesgos '!AA53&lt;='Fórmulas '!$E$8,'Fórmulas '!$F$8,IF('Gestión de Riesgos '!AA53&lt;='Fórmulas '!$E$9,'Fórmulas '!$F$9)))))</f>
        <v>0.2</v>
      </c>
      <c r="AC53" s="177" t="s">
        <v>186</v>
      </c>
      <c r="AD53" s="196">
        <f>IFERROR(VLOOKUP(AC53,'Fórmulas '!$E$5:$F$9,2,),"")</f>
        <v>0.4</v>
      </c>
      <c r="AE53" s="63" t="str">
        <f>IFERROR(VLOOKUP(CONCATENATE(AB53,AD53),'Fórmulas '!$J$5:$K$29,2),"")</f>
        <v>BAJO</v>
      </c>
      <c r="AF53" s="177" t="s">
        <v>36</v>
      </c>
      <c r="AG53" s="63" t="s">
        <v>37</v>
      </c>
      <c r="AH53" s="78" t="s">
        <v>38</v>
      </c>
      <c r="AI53" s="78" t="s">
        <v>38</v>
      </c>
      <c r="AJ53" s="78" t="s">
        <v>38</v>
      </c>
      <c r="AK53" s="78" t="s">
        <v>38</v>
      </c>
      <c r="AL53" s="78" t="s">
        <v>38</v>
      </c>
      <c r="AM53" s="77" t="s">
        <v>828</v>
      </c>
      <c r="AN53" s="77" t="s">
        <v>39</v>
      </c>
      <c r="AO53" s="228" t="s">
        <v>205</v>
      </c>
      <c r="AP53" s="384" t="s">
        <v>1351</v>
      </c>
      <c r="AQ53" s="300" t="s">
        <v>38</v>
      </c>
      <c r="AR53" s="300" t="s">
        <v>38</v>
      </c>
      <c r="AS53" s="300" t="s">
        <v>38</v>
      </c>
      <c r="AT53" s="300" t="s">
        <v>38</v>
      </c>
      <c r="AU53" s="300" t="s">
        <v>38</v>
      </c>
      <c r="AV53" s="228" t="s">
        <v>185</v>
      </c>
      <c r="AW53" s="64" t="s">
        <v>205</v>
      </c>
      <c r="AX53" s="406" t="s">
        <v>1351</v>
      </c>
      <c r="AY53" s="300" t="s">
        <v>38</v>
      </c>
      <c r="AZ53" s="300" t="s">
        <v>38</v>
      </c>
      <c r="BA53" s="300" t="s">
        <v>38</v>
      </c>
      <c r="BB53" s="300" t="s">
        <v>38</v>
      </c>
      <c r="BC53" s="300" t="s">
        <v>38</v>
      </c>
      <c r="BD53" s="97" t="s">
        <v>1513</v>
      </c>
      <c r="BE53" s="407" t="s">
        <v>1350</v>
      </c>
    </row>
    <row r="54" spans="1:57" s="216" customFormat="1" ht="211.2" customHeight="1">
      <c r="A54" s="173" t="s">
        <v>245</v>
      </c>
      <c r="B54" s="179" t="str">
        <f>VLOOKUP(A54,'Fórmulas '!$B$47:$C$66,2,FALSE)</f>
        <v>Apoyar el desarrollo eficiente de los procesos internos, mediante la administración de los bienes y prestación de los servicios internos requeridos.</v>
      </c>
      <c r="C54" s="173" t="str">
        <f>VLOOKUP(A54,'Fórmulas '!$F$47:$G$67,2,FALSE)</f>
        <v>Coordinador Equipo Administrativo</v>
      </c>
      <c r="D54" s="179" t="s">
        <v>1375</v>
      </c>
      <c r="E54" s="179" t="s">
        <v>838</v>
      </c>
      <c r="F54" s="179" t="s">
        <v>839</v>
      </c>
      <c r="G54" s="264" t="s">
        <v>43</v>
      </c>
      <c r="H54" s="177" t="s">
        <v>28</v>
      </c>
      <c r="I54" s="196">
        <f>IFERROR(VLOOKUP(H54,'Fórmulas '!$B$5:$C$9,2,),"")</f>
        <v>0.8</v>
      </c>
      <c r="J54" s="177" t="s">
        <v>48</v>
      </c>
      <c r="K54" s="196">
        <f>IFERROR(VLOOKUP(J54,'Fórmulas '!$E$5:$F$9,2,),"")</f>
        <v>0.8</v>
      </c>
      <c r="L54" s="177" t="str">
        <f>IFERROR(VLOOKUP(CONCATENATE(I54,K54),'Fórmulas '!$J$5:$K$29,2,),"")</f>
        <v>ALTO</v>
      </c>
      <c r="M54" s="197">
        <f t="shared" si="0"/>
        <v>0.64000000000000012</v>
      </c>
      <c r="N54" s="77" t="s">
        <v>1253</v>
      </c>
      <c r="O54" s="214" t="s">
        <v>1280</v>
      </c>
      <c r="P54" s="214" t="s">
        <v>375</v>
      </c>
      <c r="Q54" s="77" t="s">
        <v>1281</v>
      </c>
      <c r="R54" s="77" t="s">
        <v>840</v>
      </c>
      <c r="S54" s="63" t="s">
        <v>31</v>
      </c>
      <c r="T54" s="63" t="s">
        <v>32</v>
      </c>
      <c r="U54" s="200" cm="1">
        <f t="array" ref="U54">_xlfn.IFS(T54="Preventivo",25%,T54="Detectivo",15%,T54="Correctivo",10%)</f>
        <v>0.25</v>
      </c>
      <c r="V54" s="200" cm="1">
        <f t="array" ref="V54">_xlfn.IFS(S54="Automático",25%,S54="Manual",15%)</f>
        <v>0.15</v>
      </c>
      <c r="W54" s="63" t="s">
        <v>33</v>
      </c>
      <c r="X54" s="63" t="s">
        <v>34</v>
      </c>
      <c r="Y54" s="63" t="s">
        <v>35</v>
      </c>
      <c r="Z54" s="201">
        <f t="shared" si="1"/>
        <v>0.48</v>
      </c>
      <c r="AA54" s="202" t="str">
        <f>IF(Z54&lt;='Fórmulas '!$E$16,'Fórmulas '!$F$16,IF('Gestión de Riesgos '!Z54&lt;='Fórmulas '!$E$17,'Fórmulas '!$F$17,IF('Gestión de Riesgos '!Z54&lt;='Fórmulas '!$E$18,'Fórmulas '!$F$18,IF('Gestión de Riesgos '!Z54&lt;='Fórmulas '!$E$19,'Fórmulas '!$F$19,IF('Gestión de Riesgos '!Z54&lt;='Fórmulas '!$E$20,'Fórmulas '!$F$20)))))</f>
        <v>Media</v>
      </c>
      <c r="AB54" s="196">
        <f>IF(AA54&lt;='Fórmulas '!$E$5,'Fórmulas '!$F$5,IF('Gestión de Riesgos '!AA54&lt;='Fórmulas '!$E$6,'Fórmulas '!$F$6,IF('Gestión de Riesgos '!AA54&lt;='Fórmulas '!$E$7,'Fórmulas '!$F$7,IF('Gestión de Riesgos '!AA54&lt;='Fórmulas '!$E$8,'Fórmulas '!$F$8,IF('Gestión de Riesgos '!AA54&lt;='Fórmulas '!$E$9,'Fórmulas '!$F$9)))))</f>
        <v>0.4</v>
      </c>
      <c r="AC54" s="177" t="s">
        <v>48</v>
      </c>
      <c r="AD54" s="196">
        <f>IFERROR(VLOOKUP(AC54,'Fórmulas '!$E$5:$F$9,2,),"")</f>
        <v>0.8</v>
      </c>
      <c r="AE54" s="63" t="str">
        <f>IFERROR(VLOOKUP(CONCATENATE(AB54,AD54),'Fórmulas '!$J$5:$K$29,2),"")</f>
        <v>ALTO</v>
      </c>
      <c r="AF54" s="63" t="s">
        <v>36</v>
      </c>
      <c r="AG54" s="63" t="s">
        <v>37</v>
      </c>
      <c r="AH54" s="77" t="s">
        <v>38</v>
      </c>
      <c r="AI54" s="77" t="s">
        <v>38</v>
      </c>
      <c r="AJ54" s="77" t="s">
        <v>38</v>
      </c>
      <c r="AK54" s="77" t="s">
        <v>38</v>
      </c>
      <c r="AL54" s="77" t="s">
        <v>38</v>
      </c>
      <c r="AM54" s="186">
        <v>45049</v>
      </c>
      <c r="AN54" s="77" t="s">
        <v>841</v>
      </c>
      <c r="AO54" s="228" t="s">
        <v>104</v>
      </c>
      <c r="AP54" s="384" t="s">
        <v>1377</v>
      </c>
      <c r="AQ54" s="231" t="s">
        <v>1385</v>
      </c>
      <c r="AR54" s="231" t="s">
        <v>1386</v>
      </c>
      <c r="AS54" s="228" t="s">
        <v>1378</v>
      </c>
      <c r="AT54" s="231" t="s">
        <v>1379</v>
      </c>
      <c r="AU54" s="231" t="s">
        <v>1380</v>
      </c>
      <c r="AV54" s="228" t="s">
        <v>39</v>
      </c>
      <c r="AW54" s="64" t="s">
        <v>37</v>
      </c>
      <c r="AX54" s="97" t="s">
        <v>1527</v>
      </c>
      <c r="AY54" s="405" t="s">
        <v>38</v>
      </c>
      <c r="AZ54" s="405" t="s">
        <v>38</v>
      </c>
      <c r="BA54" s="405" t="s">
        <v>38</v>
      </c>
      <c r="BB54" s="405" t="s">
        <v>38</v>
      </c>
      <c r="BC54" s="405" t="s">
        <v>38</v>
      </c>
      <c r="BD54" s="405" t="s">
        <v>38</v>
      </c>
      <c r="BE54" s="405" t="s">
        <v>1528</v>
      </c>
    </row>
    <row r="55" spans="1:57" s="216" customFormat="1" ht="132">
      <c r="A55" s="173" t="s">
        <v>245</v>
      </c>
      <c r="B55" s="179" t="str">
        <f>VLOOKUP(A55,'Fórmulas '!$B$47:$C$66,2,FALSE)</f>
        <v>Apoyar el desarrollo eficiente de los procesos internos, mediante la administración de los bienes y prestación de los servicios internos requeridos.</v>
      </c>
      <c r="C55" s="173" t="str">
        <f>VLOOKUP(A55,'Fórmulas '!$F$47:$G$67,2,FALSE)</f>
        <v>Coordinador Equipo Administrativo</v>
      </c>
      <c r="D55" s="179" t="s">
        <v>1376</v>
      </c>
      <c r="E55" s="292" t="s">
        <v>842</v>
      </c>
      <c r="F55" s="179" t="s">
        <v>843</v>
      </c>
      <c r="G55" s="264" t="s">
        <v>43</v>
      </c>
      <c r="H55" s="177" t="s">
        <v>40</v>
      </c>
      <c r="I55" s="196">
        <f>IFERROR(VLOOKUP(H55,'Fórmulas '!$B$5:$C$9,2,),"")</f>
        <v>0.6</v>
      </c>
      <c r="J55" s="177" t="s">
        <v>29</v>
      </c>
      <c r="K55" s="196">
        <f>IFERROR(VLOOKUP(J55,'Fórmulas '!$E$5:$F$9,2,),"")</f>
        <v>0.6</v>
      </c>
      <c r="L55" s="177" t="str">
        <f>IFERROR(VLOOKUP(CONCATENATE(I55,K55),'Fórmulas '!$J$5:$K$29,2,),"")</f>
        <v>MODERADO</v>
      </c>
      <c r="M55" s="197">
        <f t="shared" si="0"/>
        <v>0.36</v>
      </c>
      <c r="N55" s="77" t="s">
        <v>1254</v>
      </c>
      <c r="O55" s="220" t="s">
        <v>1284</v>
      </c>
      <c r="P55" s="78" t="s">
        <v>1283</v>
      </c>
      <c r="Q55" s="77" t="s">
        <v>1282</v>
      </c>
      <c r="R55" s="77" t="s">
        <v>844</v>
      </c>
      <c r="S55" s="63" t="s">
        <v>31</v>
      </c>
      <c r="T55" s="63" t="s">
        <v>32</v>
      </c>
      <c r="U55" s="200" cm="1">
        <f t="array" ref="U55">_xlfn.IFS(T55="Preventivo",25%,T55="Detectivo",15%,T55="Correctivo",10%)</f>
        <v>0.25</v>
      </c>
      <c r="V55" s="200" cm="1">
        <f t="array" ref="V55">_xlfn.IFS(S55="Automático",25%,S55="Manual",15%)</f>
        <v>0.15</v>
      </c>
      <c r="W55" s="63" t="s">
        <v>33</v>
      </c>
      <c r="X55" s="63" t="s">
        <v>34</v>
      </c>
      <c r="Y55" s="63" t="s">
        <v>35</v>
      </c>
      <c r="Z55" s="201">
        <f t="shared" si="1"/>
        <v>0.36</v>
      </c>
      <c r="AA55" s="202" t="str">
        <f>IF(Z55&lt;='Fórmulas '!$E$16,'Fórmulas '!$F$16,IF('Gestión de Riesgos '!Z55&lt;='Fórmulas '!$E$17,'Fórmulas '!$F$17,IF('Gestión de Riesgos '!Z55&lt;='Fórmulas '!$E$18,'Fórmulas '!$F$18,IF('Gestión de Riesgos '!Z55&lt;='Fórmulas '!$E$19,'Fórmulas '!$F$19,IF('Gestión de Riesgos '!Z55&lt;='Fórmulas '!$E$20,'Fórmulas '!$F$20)))))</f>
        <v>Baja</v>
      </c>
      <c r="AB55" s="196">
        <f>IF(AA55&lt;='Fórmulas '!$E$5,'Fórmulas '!$F$5,IF('Gestión de Riesgos '!AA55&lt;='Fórmulas '!$E$6,'Fórmulas '!$F$6,IF('Gestión de Riesgos '!AA55&lt;='Fórmulas '!$E$7,'Fórmulas '!$F$7,IF('Gestión de Riesgos '!AA55&lt;='Fórmulas '!$E$8,'Fórmulas '!$F$8,IF('Gestión de Riesgos '!AA55&lt;='Fórmulas '!$E$9,'Fórmulas '!$F$9)))))</f>
        <v>0.2</v>
      </c>
      <c r="AC55" s="177" t="s">
        <v>48</v>
      </c>
      <c r="AD55" s="196">
        <f>IFERROR(VLOOKUP(AC55,'Fórmulas '!$E$5:$F$9,2,),"")</f>
        <v>0.8</v>
      </c>
      <c r="AE55" s="63" t="str">
        <f>IFERROR(VLOOKUP(CONCATENATE(AB55,AD55),'Fórmulas '!$J$5:$K$29,2),"")</f>
        <v xml:space="preserve">ALTO </v>
      </c>
      <c r="AF55" s="63" t="s">
        <v>36</v>
      </c>
      <c r="AG55" s="63" t="s">
        <v>37</v>
      </c>
      <c r="AH55" s="77" t="s">
        <v>38</v>
      </c>
      <c r="AI55" s="77" t="s">
        <v>38</v>
      </c>
      <c r="AJ55" s="77" t="s">
        <v>38</v>
      </c>
      <c r="AK55" s="77" t="s">
        <v>38</v>
      </c>
      <c r="AL55" s="77" t="s">
        <v>38</v>
      </c>
      <c r="AM55" s="186">
        <v>45049</v>
      </c>
      <c r="AN55" s="77" t="s">
        <v>841</v>
      </c>
      <c r="AO55" s="228" t="s">
        <v>37</v>
      </c>
      <c r="AP55" s="385" t="s">
        <v>1381</v>
      </c>
      <c r="AQ55" s="300" t="s">
        <v>38</v>
      </c>
      <c r="AR55" s="300" t="s">
        <v>38</v>
      </c>
      <c r="AS55" s="300" t="s">
        <v>38</v>
      </c>
      <c r="AT55" s="300" t="s">
        <v>38</v>
      </c>
      <c r="AU55" s="323">
        <v>45166</v>
      </c>
      <c r="AV55" s="228" t="s">
        <v>39</v>
      </c>
      <c r="AW55" s="64" t="s">
        <v>37</v>
      </c>
      <c r="AX55" s="414" t="s">
        <v>1529</v>
      </c>
      <c r="AY55" s="300" t="s">
        <v>38</v>
      </c>
      <c r="AZ55" s="405" t="s">
        <v>38</v>
      </c>
      <c r="BA55" s="405" t="s">
        <v>38</v>
      </c>
      <c r="BB55" s="405" t="s">
        <v>38</v>
      </c>
      <c r="BC55" s="405" t="s">
        <v>38</v>
      </c>
      <c r="BD55" s="405" t="s">
        <v>1530</v>
      </c>
      <c r="BE55" s="405" t="s">
        <v>1531</v>
      </c>
    </row>
    <row r="56" spans="1:57" s="216" customFormat="1" ht="290.39999999999998">
      <c r="A56" s="173" t="s">
        <v>245</v>
      </c>
      <c r="B56" s="179" t="str">
        <f>VLOOKUP(A56,'Fórmulas '!$B$47:$C$66,2,FALSE)</f>
        <v>Apoyar el desarrollo eficiente de los procesos internos, mediante la administración de los bienes y prestación de los servicios internos requeridos.</v>
      </c>
      <c r="C56" s="173" t="str">
        <f>VLOOKUP(A56,'Fórmulas '!$F$47:$G$67,2,FALSE)</f>
        <v>Coordinador Equipo Administrativo</v>
      </c>
      <c r="D56" s="179" t="s">
        <v>845</v>
      </c>
      <c r="E56" s="292" t="s">
        <v>846</v>
      </c>
      <c r="F56" s="179" t="s">
        <v>847</v>
      </c>
      <c r="G56" s="264" t="s">
        <v>43</v>
      </c>
      <c r="H56" s="177" t="s">
        <v>40</v>
      </c>
      <c r="I56" s="196">
        <f>IFERROR(VLOOKUP(H56,'Fórmulas '!$B$5:$C$9,2,),"")</f>
        <v>0.6</v>
      </c>
      <c r="J56" s="177" t="s">
        <v>48</v>
      </c>
      <c r="K56" s="196">
        <f>IFERROR(VLOOKUP(J56,'Fórmulas '!$E$5:$F$9,2,),"")</f>
        <v>0.8</v>
      </c>
      <c r="L56" s="177" t="str">
        <f>IFERROR(VLOOKUP(CONCATENATE(I56,K56),'Fórmulas '!$J$5:$K$29,2,),"")</f>
        <v xml:space="preserve">ALTO </v>
      </c>
      <c r="M56" s="197">
        <f t="shared" si="0"/>
        <v>0.48</v>
      </c>
      <c r="N56" s="77" t="s">
        <v>1255</v>
      </c>
      <c r="O56" s="220" t="s">
        <v>1286</v>
      </c>
      <c r="P56" s="78" t="s">
        <v>1285</v>
      </c>
      <c r="Q56" s="77" t="s">
        <v>1290</v>
      </c>
      <c r="R56" s="77" t="s">
        <v>848</v>
      </c>
      <c r="S56" s="63" t="s">
        <v>31</v>
      </c>
      <c r="T56" s="63" t="s">
        <v>32</v>
      </c>
      <c r="U56" s="200" cm="1">
        <f t="array" ref="U56">_xlfn.IFS(T56="Preventivo",25%,T56="Detectivo",15%,T56="Correctivo",10%)</f>
        <v>0.25</v>
      </c>
      <c r="V56" s="200" cm="1">
        <f t="array" ref="V56">_xlfn.IFS(S56="Automático",25%,S56="Manual",15%)</f>
        <v>0.15</v>
      </c>
      <c r="W56" s="63" t="s">
        <v>189</v>
      </c>
      <c r="X56" s="63" t="s">
        <v>34</v>
      </c>
      <c r="Y56" s="63" t="s">
        <v>35</v>
      </c>
      <c r="Z56" s="201">
        <f t="shared" si="1"/>
        <v>0.36</v>
      </c>
      <c r="AA56" s="202" t="str">
        <f>IF(Z56&lt;='Fórmulas '!$E$16,'Fórmulas '!$F$16,IF('Gestión de Riesgos '!Z56&lt;='Fórmulas '!$E$17,'Fórmulas '!$F$17,IF('Gestión de Riesgos '!Z56&lt;='Fórmulas '!$E$18,'Fórmulas '!$F$18,IF('Gestión de Riesgos '!Z56&lt;='Fórmulas '!$E$19,'Fórmulas '!$F$19,IF('Gestión de Riesgos '!Z56&lt;='Fórmulas '!$E$20,'Fórmulas '!$F$20)))))</f>
        <v>Baja</v>
      </c>
      <c r="AB56" s="196">
        <f>IF(AA56&lt;='Fórmulas '!$E$5,'Fórmulas '!$F$5,IF('Gestión de Riesgos '!AA56&lt;='Fórmulas '!$E$6,'Fórmulas '!$F$6,IF('Gestión de Riesgos '!AA56&lt;='Fórmulas '!$E$7,'Fórmulas '!$F$7,IF('Gestión de Riesgos '!AA56&lt;='Fórmulas '!$E$8,'Fórmulas '!$F$8,IF('Gestión de Riesgos '!AA56&lt;='Fórmulas '!$E$9,'Fórmulas '!$F$9)))))</f>
        <v>0.2</v>
      </c>
      <c r="AC56" s="177" t="s">
        <v>48</v>
      </c>
      <c r="AD56" s="196">
        <f>IFERROR(VLOOKUP(AC56,'Fórmulas '!$E$5:$F$9,2,),"")</f>
        <v>0.8</v>
      </c>
      <c r="AE56" s="63" t="str">
        <f>IFERROR(VLOOKUP(CONCATENATE(AB56,AD56),'Fórmulas '!$J$5:$K$29,2),"")</f>
        <v xml:space="preserve">ALTO </v>
      </c>
      <c r="AF56" s="63" t="s">
        <v>36</v>
      </c>
      <c r="AG56" s="63" t="s">
        <v>37</v>
      </c>
      <c r="AH56" s="77" t="s">
        <v>38</v>
      </c>
      <c r="AI56" s="77" t="s">
        <v>38</v>
      </c>
      <c r="AJ56" s="77" t="s">
        <v>38</v>
      </c>
      <c r="AK56" s="77" t="s">
        <v>38</v>
      </c>
      <c r="AL56" s="77" t="s">
        <v>38</v>
      </c>
      <c r="AM56" s="186">
        <v>45049</v>
      </c>
      <c r="AN56" s="77" t="s">
        <v>841</v>
      </c>
      <c r="AO56" s="228"/>
      <c r="AP56" s="385" t="s">
        <v>1382</v>
      </c>
      <c r="AQ56" s="300" t="s">
        <v>38</v>
      </c>
      <c r="AR56" s="300" t="s">
        <v>38</v>
      </c>
      <c r="AS56" s="300" t="s">
        <v>38</v>
      </c>
      <c r="AT56" s="300" t="s">
        <v>38</v>
      </c>
      <c r="AU56" s="323">
        <v>45166</v>
      </c>
      <c r="AV56" s="228" t="s">
        <v>39</v>
      </c>
      <c r="AW56" s="64" t="s">
        <v>37</v>
      </c>
      <c r="AX56" s="64" t="s">
        <v>38</v>
      </c>
      <c r="AY56" s="64" t="s">
        <v>38</v>
      </c>
      <c r="AZ56" s="64" t="s">
        <v>38</v>
      </c>
      <c r="BA56" s="64" t="s">
        <v>38</v>
      </c>
      <c r="BB56" s="64" t="s">
        <v>38</v>
      </c>
      <c r="BC56" s="405" t="s">
        <v>38</v>
      </c>
      <c r="BD56" s="64" t="s">
        <v>1532</v>
      </c>
      <c r="BE56" s="405" t="s">
        <v>1533</v>
      </c>
    </row>
    <row r="57" spans="1:57" s="216" customFormat="1" ht="224.4">
      <c r="A57" s="173" t="s">
        <v>245</v>
      </c>
      <c r="B57" s="179" t="str">
        <f>VLOOKUP(A57,'Fórmulas '!$B$47:$C$66,2,FALSE)</f>
        <v>Apoyar el desarrollo eficiente de los procesos internos, mediante la administración de los bienes y prestación de los servicios internos requeridos.</v>
      </c>
      <c r="C57" s="173" t="str">
        <f>VLOOKUP(A57,'Fórmulas '!$F$47:$G$67,2,FALSE)</f>
        <v>Coordinador Equipo Administrativo</v>
      </c>
      <c r="D57" s="179" t="s">
        <v>849</v>
      </c>
      <c r="E57" s="292" t="s">
        <v>850</v>
      </c>
      <c r="F57" s="179" t="s">
        <v>851</v>
      </c>
      <c r="G57" s="264" t="s">
        <v>43</v>
      </c>
      <c r="H57" s="177" t="s">
        <v>40</v>
      </c>
      <c r="I57" s="196">
        <f>IFERROR(VLOOKUP(H57,'Fórmulas '!$B$5:$C$9,2,),"")</f>
        <v>0.6</v>
      </c>
      <c r="J57" s="177" t="s">
        <v>29</v>
      </c>
      <c r="K57" s="196">
        <f>IFERROR(VLOOKUP(J57,'Fórmulas '!$E$5:$F$9,2,),"")</f>
        <v>0.6</v>
      </c>
      <c r="L57" s="177" t="str">
        <f>IFERROR(VLOOKUP(CONCATENATE(I57,K57),'Fórmulas '!$J$5:$K$29,2,),"")</f>
        <v>MODERADO</v>
      </c>
      <c r="M57" s="197">
        <f t="shared" si="0"/>
        <v>0.36</v>
      </c>
      <c r="N57" s="77" t="s">
        <v>1256</v>
      </c>
      <c r="O57" s="220" t="s">
        <v>1288</v>
      </c>
      <c r="P57" s="220" t="s">
        <v>375</v>
      </c>
      <c r="Q57" s="77" t="s">
        <v>1287</v>
      </c>
      <c r="R57" s="77" t="s">
        <v>852</v>
      </c>
      <c r="S57" s="63" t="s">
        <v>31</v>
      </c>
      <c r="T57" s="63" t="s">
        <v>32</v>
      </c>
      <c r="U57" s="200" cm="1">
        <f t="array" ref="U57">_xlfn.IFS(T57="Preventivo",25%,T57="Detectivo",15%,T57="Correctivo",10%)</f>
        <v>0.25</v>
      </c>
      <c r="V57" s="200" cm="1">
        <f t="array" ref="V57">_xlfn.IFS(S57="Automático",25%,S57="Manual",15%)</f>
        <v>0.15</v>
      </c>
      <c r="W57" s="63" t="s">
        <v>33</v>
      </c>
      <c r="X57" s="63" t="s">
        <v>34</v>
      </c>
      <c r="Y57" s="63" t="s">
        <v>35</v>
      </c>
      <c r="Z57" s="201">
        <f t="shared" si="1"/>
        <v>0.36</v>
      </c>
      <c r="AA57" s="202" t="str">
        <f>IF(Z57&lt;='Fórmulas '!$E$16,'Fórmulas '!$F$16,IF('Gestión de Riesgos '!Z57&lt;='Fórmulas '!$E$17,'Fórmulas '!$F$17,IF('Gestión de Riesgos '!Z57&lt;='Fórmulas '!$E$18,'Fórmulas '!$F$18,IF('Gestión de Riesgos '!Z57&lt;='Fórmulas '!$E$19,'Fórmulas '!$F$19,IF('Gestión de Riesgos '!Z57&lt;='Fórmulas '!$E$20,'Fórmulas '!$F$20)))))</f>
        <v>Baja</v>
      </c>
      <c r="AB57" s="196">
        <f>IF(AA57&lt;='Fórmulas '!$E$5,'Fórmulas '!$F$5,IF('Gestión de Riesgos '!AA57&lt;='Fórmulas '!$E$6,'Fórmulas '!$F$6,IF('Gestión de Riesgos '!AA57&lt;='Fórmulas '!$E$7,'Fórmulas '!$F$7,IF('Gestión de Riesgos '!AA57&lt;='Fórmulas '!$E$8,'Fórmulas '!$F$8,IF('Gestión de Riesgos '!AA57&lt;='Fórmulas '!$E$9,'Fórmulas '!$F$9)))))</f>
        <v>0.2</v>
      </c>
      <c r="AC57" s="177" t="s">
        <v>48</v>
      </c>
      <c r="AD57" s="196">
        <f>IFERROR(VLOOKUP(AC57,'Fórmulas '!$E$5:$F$9,2,),"")</f>
        <v>0.8</v>
      </c>
      <c r="AE57" s="63" t="str">
        <f>IFERROR(VLOOKUP(CONCATENATE(AB57,AD57),'Fórmulas '!$J$5:$K$29,2),"")</f>
        <v xml:space="preserve">ALTO </v>
      </c>
      <c r="AF57" s="63" t="s">
        <v>36</v>
      </c>
      <c r="AG57" s="63" t="s">
        <v>37</v>
      </c>
      <c r="AH57" s="77" t="s">
        <v>38</v>
      </c>
      <c r="AI57" s="77" t="s">
        <v>38</v>
      </c>
      <c r="AJ57" s="77" t="s">
        <v>38</v>
      </c>
      <c r="AK57" s="77" t="s">
        <v>38</v>
      </c>
      <c r="AL57" s="77" t="s">
        <v>38</v>
      </c>
      <c r="AM57" s="186">
        <v>45049</v>
      </c>
      <c r="AN57" s="77" t="s">
        <v>841</v>
      </c>
      <c r="AO57" s="228" t="s">
        <v>37</v>
      </c>
      <c r="AP57" s="385" t="s">
        <v>1383</v>
      </c>
      <c r="AQ57" s="300" t="s">
        <v>38</v>
      </c>
      <c r="AR57" s="300" t="s">
        <v>38</v>
      </c>
      <c r="AS57" s="300" t="s">
        <v>38</v>
      </c>
      <c r="AT57" s="300" t="s">
        <v>38</v>
      </c>
      <c r="AU57" s="323">
        <v>45166</v>
      </c>
      <c r="AV57" s="228" t="s">
        <v>39</v>
      </c>
      <c r="AW57" s="64" t="s">
        <v>37</v>
      </c>
      <c r="AX57" s="64" t="s">
        <v>38</v>
      </c>
      <c r="AY57" s="64" t="s">
        <v>38</v>
      </c>
      <c r="AZ57" s="64" t="s">
        <v>38</v>
      </c>
      <c r="BA57" s="64" t="s">
        <v>38</v>
      </c>
      <c r="BB57" s="64" t="s">
        <v>38</v>
      </c>
      <c r="BC57" s="405" t="s">
        <v>38</v>
      </c>
      <c r="BD57" s="64" t="s">
        <v>38</v>
      </c>
      <c r="BE57" s="405" t="s">
        <v>1534</v>
      </c>
    </row>
    <row r="58" spans="1:57" s="216" customFormat="1" ht="118.8">
      <c r="A58" s="173" t="s">
        <v>245</v>
      </c>
      <c r="B58" s="179" t="str">
        <f>VLOOKUP(A58,'Fórmulas '!$B$47:$C$66,2,FALSE)</f>
        <v>Apoyar el desarrollo eficiente de los procesos internos, mediante la administración de los bienes y prestación de los servicios internos requeridos.</v>
      </c>
      <c r="C58" s="173" t="str">
        <f>VLOOKUP(A58,'Fórmulas '!$F$47:$G$67,2,FALSE)</f>
        <v>Coordinador Equipo Administrativo</v>
      </c>
      <c r="D58" s="179" t="s">
        <v>853</v>
      </c>
      <c r="E58" s="292" t="s">
        <v>854</v>
      </c>
      <c r="F58" s="179" t="s">
        <v>855</v>
      </c>
      <c r="G58" s="264" t="s">
        <v>43</v>
      </c>
      <c r="H58" s="177" t="s">
        <v>40</v>
      </c>
      <c r="I58" s="196">
        <f>IFERROR(VLOOKUP(H58,'Fórmulas '!$B$5:$C$9,2,),"")</f>
        <v>0.6</v>
      </c>
      <c r="J58" s="177" t="s">
        <v>48</v>
      </c>
      <c r="K58" s="196">
        <f>IFERROR(VLOOKUP(J58,'Fórmulas '!$E$5:$F$9,2,),"")</f>
        <v>0.8</v>
      </c>
      <c r="L58" s="177" t="str">
        <f>IFERROR(VLOOKUP(CONCATENATE(I58,K58),'Fórmulas '!$J$5:$K$29,2,),"")</f>
        <v xml:space="preserve">ALTO </v>
      </c>
      <c r="M58" s="197">
        <f t="shared" si="0"/>
        <v>0.48</v>
      </c>
      <c r="N58" s="77" t="s">
        <v>1257</v>
      </c>
      <c r="O58" s="220" t="s">
        <v>1289</v>
      </c>
      <c r="P58" s="220" t="s">
        <v>856</v>
      </c>
      <c r="Q58" s="77" t="s">
        <v>1291</v>
      </c>
      <c r="R58" s="77" t="s">
        <v>857</v>
      </c>
      <c r="S58" s="63" t="s">
        <v>31</v>
      </c>
      <c r="T58" s="63" t="s">
        <v>32</v>
      </c>
      <c r="U58" s="200" cm="1">
        <f t="array" ref="U58">_xlfn.IFS(T58="Preventivo",25%,T58="Detectivo",15%,T58="Correctivo",10%)</f>
        <v>0.25</v>
      </c>
      <c r="V58" s="200" cm="1">
        <f t="array" ref="V58">_xlfn.IFS(S58="Automático",25%,S58="Manual",15%)</f>
        <v>0.15</v>
      </c>
      <c r="W58" s="63" t="s">
        <v>33</v>
      </c>
      <c r="X58" s="63" t="s">
        <v>34</v>
      </c>
      <c r="Y58" s="63" t="s">
        <v>35</v>
      </c>
      <c r="Z58" s="201">
        <f t="shared" si="1"/>
        <v>0.36</v>
      </c>
      <c r="AA58" s="202" t="str">
        <f>IF(Z58&lt;='Fórmulas '!$E$16,'Fórmulas '!$F$16,IF('Gestión de Riesgos '!Z58&lt;='Fórmulas '!$E$17,'Fórmulas '!$F$17,IF('Gestión de Riesgos '!Z58&lt;='Fórmulas '!$E$18,'Fórmulas '!$F$18,IF('Gestión de Riesgos '!Z58&lt;='Fórmulas '!$E$19,'Fórmulas '!$F$19,IF('Gestión de Riesgos '!Z58&lt;='Fórmulas '!$E$20,'Fórmulas '!$F$20)))))</f>
        <v>Baja</v>
      </c>
      <c r="AB58" s="196">
        <f>IF(AA58&lt;='Fórmulas '!$E$5,'Fórmulas '!$F$5,IF('Gestión de Riesgos '!AA58&lt;='Fórmulas '!$E$6,'Fórmulas '!$F$6,IF('Gestión de Riesgos '!AA58&lt;='Fórmulas '!$E$7,'Fórmulas '!$F$7,IF('Gestión de Riesgos '!AA58&lt;='Fórmulas '!$E$8,'Fórmulas '!$F$8,IF('Gestión de Riesgos '!AA58&lt;='Fórmulas '!$E$9,'Fórmulas '!$F$9)))))</f>
        <v>0.2</v>
      </c>
      <c r="AC58" s="177" t="s">
        <v>48</v>
      </c>
      <c r="AD58" s="196">
        <f>IFERROR(VLOOKUP(AC58,'Fórmulas '!$E$5:$F$9,2,),"")</f>
        <v>0.8</v>
      </c>
      <c r="AE58" s="63" t="str">
        <f>IFERROR(VLOOKUP(CONCATENATE(AB58,AD58),'Fórmulas '!$J$5:$K$29,2),"")</f>
        <v xml:space="preserve">ALTO </v>
      </c>
      <c r="AF58" s="63" t="s">
        <v>36</v>
      </c>
      <c r="AG58" s="63" t="s">
        <v>37</v>
      </c>
      <c r="AH58" s="77" t="s">
        <v>38</v>
      </c>
      <c r="AI58" s="77" t="s">
        <v>38</v>
      </c>
      <c r="AJ58" s="77" t="s">
        <v>38</v>
      </c>
      <c r="AK58" s="77" t="s">
        <v>38</v>
      </c>
      <c r="AL58" s="77" t="s">
        <v>38</v>
      </c>
      <c r="AM58" s="186">
        <v>45049</v>
      </c>
      <c r="AN58" s="77" t="s">
        <v>841</v>
      </c>
      <c r="AO58" s="228" t="s">
        <v>37</v>
      </c>
      <c r="AP58" s="385" t="s">
        <v>1384</v>
      </c>
      <c r="AQ58" s="300" t="s">
        <v>38</v>
      </c>
      <c r="AR58" s="300" t="s">
        <v>38</v>
      </c>
      <c r="AS58" s="300" t="s">
        <v>38</v>
      </c>
      <c r="AT58" s="300" t="s">
        <v>38</v>
      </c>
      <c r="AU58" s="323">
        <v>45166</v>
      </c>
      <c r="AV58" s="228" t="s">
        <v>39</v>
      </c>
      <c r="AW58" s="64" t="s">
        <v>37</v>
      </c>
      <c r="AX58" s="64" t="s">
        <v>38</v>
      </c>
      <c r="AY58" s="64" t="s">
        <v>38</v>
      </c>
      <c r="AZ58" s="64" t="s">
        <v>38</v>
      </c>
      <c r="BA58" s="64" t="s">
        <v>38</v>
      </c>
      <c r="BB58" s="64" t="s">
        <v>38</v>
      </c>
      <c r="BC58" s="405" t="s">
        <v>38</v>
      </c>
      <c r="BD58" s="64" t="s">
        <v>38</v>
      </c>
      <c r="BE58" s="405" t="s">
        <v>1534</v>
      </c>
    </row>
    <row r="59" spans="1:57" s="216" customFormat="1" ht="158.4" customHeight="1">
      <c r="A59" s="173" t="s">
        <v>259</v>
      </c>
      <c r="B59" s="179" t="str">
        <f>VLOOKUP(A59,'Fórmulas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59" s="173" t="str">
        <f>VLOOKUP(A59,'Fórmulas '!$F$47:$G$67,2,FALSE)</f>
        <v>Jefe de Oficina Jurídica</v>
      </c>
      <c r="D59" s="178" t="s">
        <v>1422</v>
      </c>
      <c r="E59" s="276" t="s">
        <v>858</v>
      </c>
      <c r="F59" s="276" t="s">
        <v>859</v>
      </c>
      <c r="G59" s="277" t="s">
        <v>43</v>
      </c>
      <c r="H59" s="63" t="s">
        <v>216</v>
      </c>
      <c r="I59" s="196">
        <f>IFERROR(VLOOKUP(H59,'Fórmulas '!$B$5:$C$9,2,),"")</f>
        <v>1</v>
      </c>
      <c r="J59" s="63" t="s">
        <v>48</v>
      </c>
      <c r="K59" s="196">
        <f>IFERROR(VLOOKUP(J59,'Fórmulas '!$E$5:$F$9,2,),"")</f>
        <v>0.8</v>
      </c>
      <c r="L59" s="177" t="str">
        <f>IFERROR(VLOOKUP(CONCATENATE(I59,K59),'Fórmulas '!$J$5:$K$29,2,),"")</f>
        <v>ALTO</v>
      </c>
      <c r="M59" s="197">
        <f t="shared" si="0"/>
        <v>0.8</v>
      </c>
      <c r="N59" s="232" t="s">
        <v>1424</v>
      </c>
      <c r="O59" s="78" t="s">
        <v>863</v>
      </c>
      <c r="P59" s="63" t="s">
        <v>417</v>
      </c>
      <c r="Q59" s="232" t="s">
        <v>1425</v>
      </c>
      <c r="R59" s="232" t="s">
        <v>1426</v>
      </c>
      <c r="S59" s="63" t="s">
        <v>31</v>
      </c>
      <c r="T59" s="63" t="s">
        <v>32</v>
      </c>
      <c r="U59" s="200" cm="1">
        <f t="array" ref="U59">_xlfn.IFS(T59="Preventivo",25%,T59="Detectivo",15%,T59="Correctivo",10%)</f>
        <v>0.25</v>
      </c>
      <c r="V59" s="200" cm="1">
        <f t="array" ref="V59">_xlfn.IFS(S59="Automático",25%,S59="Manual",15%)</f>
        <v>0.15</v>
      </c>
      <c r="W59" s="63" t="s">
        <v>33</v>
      </c>
      <c r="X59" s="63" t="s">
        <v>34</v>
      </c>
      <c r="Y59" s="63" t="s">
        <v>35</v>
      </c>
      <c r="Z59" s="201">
        <f t="shared" si="1"/>
        <v>0.6</v>
      </c>
      <c r="AA59" s="202" t="str">
        <f>IF(Z59&lt;='Fórmulas '!$E$16,'Fórmulas '!$F$16,IF('Gestión de Riesgos '!Z59&lt;='Fórmulas '!$E$17,'Fórmulas '!$F$17,IF('Gestión de Riesgos '!Z59&lt;='Fórmulas '!$E$18,'Fórmulas '!$F$18,IF('Gestión de Riesgos '!Z59&lt;='Fórmulas '!$E$19,'Fórmulas '!$F$19,IF('Gestión de Riesgos '!Z59&lt;='Fórmulas '!$E$20,'Fórmulas '!$F$20)))))</f>
        <v>Media</v>
      </c>
      <c r="AB59" s="196">
        <f>IF(AA59&lt;='Fórmulas '!$E$5,'Fórmulas '!$F$5,IF('Gestión de Riesgos '!AA59&lt;='Fórmulas '!$E$6,'Fórmulas '!$F$6,IF('Gestión de Riesgos '!AA59&lt;='Fórmulas '!$E$7,'Fórmulas '!$F$7,IF('Gestión de Riesgos '!AA59&lt;='Fórmulas '!$E$8,'Fórmulas '!$F$8,IF('Gestión de Riesgos '!AA59&lt;='Fórmulas '!$E$9,'Fórmulas '!$F$9)))))</f>
        <v>0.4</v>
      </c>
      <c r="AC59" s="63" t="s">
        <v>45</v>
      </c>
      <c r="AD59" s="196">
        <f>IFERROR(VLOOKUP(AC59,'Fórmulas '!$E$5:$F$9,2,),"")</f>
        <v>1</v>
      </c>
      <c r="AE59" s="63" t="str">
        <f>IFERROR(VLOOKUP(CONCATENATE(AB59,AD59),'Fórmulas '!$J$5:$K$29,2),"")</f>
        <v>EXTREMO</v>
      </c>
      <c r="AF59" s="63" t="s">
        <v>36</v>
      </c>
      <c r="AG59" s="63" t="s">
        <v>37</v>
      </c>
      <c r="AH59" s="77" t="s">
        <v>38</v>
      </c>
      <c r="AI59" s="77" t="s">
        <v>38</v>
      </c>
      <c r="AJ59" s="77" t="s">
        <v>38</v>
      </c>
      <c r="AK59" s="77" t="s">
        <v>38</v>
      </c>
      <c r="AL59" s="77" t="s">
        <v>38</v>
      </c>
      <c r="AM59" s="186">
        <v>45037</v>
      </c>
      <c r="AN59" s="78" t="s">
        <v>841</v>
      </c>
      <c r="AO59" s="337" t="s">
        <v>329</v>
      </c>
      <c r="AP59" s="313" t="s">
        <v>38</v>
      </c>
      <c r="AQ59" s="313" t="s">
        <v>38</v>
      </c>
      <c r="AR59" s="313" t="s">
        <v>38</v>
      </c>
      <c r="AS59" s="313" t="s">
        <v>38</v>
      </c>
      <c r="AT59" s="338">
        <v>45146</v>
      </c>
      <c r="AU59" s="313" t="s">
        <v>1436</v>
      </c>
      <c r="AV59" s="214" t="s">
        <v>39</v>
      </c>
      <c r="AW59" s="405" t="s">
        <v>1581</v>
      </c>
      <c r="AX59" s="97" t="s">
        <v>115</v>
      </c>
      <c r="AY59" s="97" t="s">
        <v>115</v>
      </c>
      <c r="AZ59" s="97" t="s">
        <v>115</v>
      </c>
      <c r="BA59" s="97" t="s">
        <v>115</v>
      </c>
      <c r="BB59" s="435">
        <v>45279</v>
      </c>
      <c r="BC59" s="64"/>
      <c r="BD59" s="97"/>
      <c r="BE59" s="19"/>
    </row>
    <row r="60" spans="1:57" s="216" customFormat="1" ht="158.4" customHeight="1">
      <c r="A60" s="173" t="s">
        <v>259</v>
      </c>
      <c r="B60" s="179" t="str">
        <f>VLOOKUP(A60,'Fórmulas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60" s="173" t="str">
        <f>VLOOKUP(A60,'Fórmulas '!$F$47:$G$67,2,FALSE)</f>
        <v>Jefe de Oficina Jurídica</v>
      </c>
      <c r="D60" s="264" t="s">
        <v>1423</v>
      </c>
      <c r="E60" s="278" t="s">
        <v>860</v>
      </c>
      <c r="F60" s="276" t="s">
        <v>861</v>
      </c>
      <c r="G60" s="277" t="s">
        <v>43</v>
      </c>
      <c r="H60" s="63" t="s">
        <v>216</v>
      </c>
      <c r="I60" s="196">
        <f>IFERROR(VLOOKUP(H60,'Fórmulas '!$B$5:$C$9,2,),"")</f>
        <v>1</v>
      </c>
      <c r="J60" s="63" t="s">
        <v>29</v>
      </c>
      <c r="K60" s="196">
        <f>IFERROR(VLOOKUP(J60,'Fórmulas '!$E$5:$F$9,2,),"")</f>
        <v>0.6</v>
      </c>
      <c r="L60" s="177" t="str">
        <f>IFERROR(VLOOKUP(CONCATENATE(I60,K60),'Fórmulas '!$J$5:$K$29,2,),"")</f>
        <v xml:space="preserve">ALTO </v>
      </c>
      <c r="M60" s="197">
        <f t="shared" si="0"/>
        <v>0.6</v>
      </c>
      <c r="N60" s="232" t="s">
        <v>862</v>
      </c>
      <c r="O60" s="78" t="s">
        <v>863</v>
      </c>
      <c r="P60" s="63" t="s">
        <v>417</v>
      </c>
      <c r="Q60" s="232" t="s">
        <v>864</v>
      </c>
      <c r="R60" s="232" t="s">
        <v>865</v>
      </c>
      <c r="S60" s="63" t="s">
        <v>31</v>
      </c>
      <c r="T60" s="63" t="s">
        <v>32</v>
      </c>
      <c r="U60" s="200" cm="1">
        <f t="array" ref="U60">_xlfn.IFS(T60="Preventivo",25%,T60="Detectivo",15%,T60="Correctivo",10%)</f>
        <v>0.25</v>
      </c>
      <c r="V60" s="200" cm="1">
        <f t="array" ref="V60">_xlfn.IFS(S60="Automático",25%,S60="Manual",15%)</f>
        <v>0.15</v>
      </c>
      <c r="W60" s="63" t="s">
        <v>33</v>
      </c>
      <c r="X60" s="63" t="s">
        <v>34</v>
      </c>
      <c r="Y60" s="63" t="s">
        <v>35</v>
      </c>
      <c r="Z60" s="201">
        <f t="shared" si="1"/>
        <v>0.6</v>
      </c>
      <c r="AA60" s="202" t="str">
        <f>IF(Z60&lt;='Fórmulas '!$E$16,'Fórmulas '!$F$16,IF('Gestión de Riesgos '!Z60&lt;='Fórmulas '!$E$17,'Fórmulas '!$F$17,IF('Gestión de Riesgos '!Z60&lt;='Fórmulas '!$E$18,'Fórmulas '!$F$18,IF('Gestión de Riesgos '!Z60&lt;='Fórmulas '!$E$19,'Fórmulas '!$F$19,IF('Gestión de Riesgos '!Z60&lt;='Fórmulas '!$E$20,'Fórmulas '!$F$20)))))</f>
        <v>Media</v>
      </c>
      <c r="AB60" s="196">
        <f>IF(AA60&lt;='Fórmulas '!$E$5,'Fórmulas '!$F$5,IF('Gestión de Riesgos '!AA60&lt;='Fórmulas '!$E$6,'Fórmulas '!$F$6,IF('Gestión de Riesgos '!AA60&lt;='Fórmulas '!$E$7,'Fórmulas '!$F$7,IF('Gestión de Riesgos '!AA60&lt;='Fórmulas '!$E$8,'Fórmulas '!$F$8,IF('Gestión de Riesgos '!AA60&lt;='Fórmulas '!$E$9,'Fórmulas '!$F$9)))))</f>
        <v>0.4</v>
      </c>
      <c r="AC60" s="63" t="s">
        <v>48</v>
      </c>
      <c r="AD60" s="196">
        <f>IFERROR(VLOOKUP(AC60,'Fórmulas '!$E$5:$F$9,2,),"")</f>
        <v>0.8</v>
      </c>
      <c r="AE60" s="63" t="str">
        <f>IFERROR(VLOOKUP(CONCATENATE(AB60,AD60),'Fórmulas '!$J$5:$K$29,2),"")</f>
        <v>ALTO</v>
      </c>
      <c r="AF60" s="63" t="s">
        <v>36</v>
      </c>
      <c r="AG60" s="63" t="s">
        <v>37</v>
      </c>
      <c r="AH60" s="77" t="s">
        <v>38</v>
      </c>
      <c r="AI60" s="77" t="s">
        <v>38</v>
      </c>
      <c r="AJ60" s="77" t="s">
        <v>38</v>
      </c>
      <c r="AK60" s="77" t="s">
        <v>38</v>
      </c>
      <c r="AL60" s="77" t="s">
        <v>38</v>
      </c>
      <c r="AM60" s="186">
        <v>45037</v>
      </c>
      <c r="AN60" s="78" t="s">
        <v>841</v>
      </c>
      <c r="AO60" s="337" t="s">
        <v>329</v>
      </c>
      <c r="AP60" s="313" t="s">
        <v>38</v>
      </c>
      <c r="AQ60" s="313" t="s">
        <v>38</v>
      </c>
      <c r="AR60" s="313" t="s">
        <v>38</v>
      </c>
      <c r="AS60" s="313" t="s">
        <v>38</v>
      </c>
      <c r="AT60" s="338">
        <v>45146</v>
      </c>
      <c r="AU60" s="313" t="s">
        <v>1436</v>
      </c>
      <c r="AV60" s="78" t="s">
        <v>39</v>
      </c>
      <c r="AW60" s="405" t="s">
        <v>1581</v>
      </c>
      <c r="AX60" s="97" t="s">
        <v>115</v>
      </c>
      <c r="AY60" s="97" t="s">
        <v>115</v>
      </c>
      <c r="AZ60" s="97" t="s">
        <v>115</v>
      </c>
      <c r="BA60" s="97" t="s">
        <v>115</v>
      </c>
      <c r="BB60" s="435">
        <v>45279</v>
      </c>
      <c r="BC60" s="64"/>
      <c r="BD60" s="97"/>
      <c r="BE60" s="19"/>
    </row>
    <row r="61" spans="1:57" s="216" customFormat="1" ht="158.4">
      <c r="A61" s="173" t="s">
        <v>259</v>
      </c>
      <c r="B61" s="179" t="str">
        <f>VLOOKUP(A61,'Fórmulas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61" s="173" t="str">
        <f>VLOOKUP(A61,'Fórmulas '!$F$47:$G$67,2,FALSE)</f>
        <v>Jefe de Oficina Jurídica</v>
      </c>
      <c r="D61" s="264" t="s">
        <v>1258</v>
      </c>
      <c r="E61" s="276" t="s">
        <v>866</v>
      </c>
      <c r="F61" s="276" t="s">
        <v>867</v>
      </c>
      <c r="G61" s="277" t="s">
        <v>27</v>
      </c>
      <c r="H61" s="63" t="s">
        <v>40</v>
      </c>
      <c r="I61" s="196">
        <f>IFERROR(VLOOKUP(H61,'Fórmulas '!$B$5:$C$9,2,),"")</f>
        <v>0.6</v>
      </c>
      <c r="J61" s="63" t="s">
        <v>29</v>
      </c>
      <c r="K61" s="196">
        <f>IFERROR(VLOOKUP(J61,'Fórmulas '!$E$5:$F$9,2,),"")</f>
        <v>0.6</v>
      </c>
      <c r="L61" s="177" t="str">
        <f>IFERROR(VLOOKUP(CONCATENATE(I61,K61),'Fórmulas '!$J$5:$K$29,2,),"")</f>
        <v>MODERADO</v>
      </c>
      <c r="M61" s="197">
        <f t="shared" si="0"/>
        <v>0.36</v>
      </c>
      <c r="N61" s="232" t="s">
        <v>1427</v>
      </c>
      <c r="O61" s="78" t="s">
        <v>1428</v>
      </c>
      <c r="P61" s="63" t="s">
        <v>868</v>
      </c>
      <c r="Q61" s="232" t="s">
        <v>1429</v>
      </c>
      <c r="R61" s="232"/>
      <c r="S61" s="63" t="s">
        <v>31</v>
      </c>
      <c r="T61" s="63" t="s">
        <v>32</v>
      </c>
      <c r="U61" s="200" cm="1">
        <f t="array" ref="U61">_xlfn.IFS(T61="Preventivo",25%,T61="Detectivo",15%,T61="Correctivo",10%)</f>
        <v>0.25</v>
      </c>
      <c r="V61" s="200" cm="1">
        <f t="array" ref="V61">_xlfn.IFS(S61="Automático",25%,S61="Manual",15%)</f>
        <v>0.15</v>
      </c>
      <c r="W61" s="63" t="s">
        <v>33</v>
      </c>
      <c r="X61" s="63" t="s">
        <v>34</v>
      </c>
      <c r="Y61" s="63" t="s">
        <v>35</v>
      </c>
      <c r="Z61" s="201">
        <f t="shared" si="1"/>
        <v>0.36</v>
      </c>
      <c r="AA61" s="202" t="str">
        <f>IF(Z61&lt;='Fórmulas '!$E$16,'Fórmulas '!$F$16,IF('Gestión de Riesgos '!Z61&lt;='Fórmulas '!$E$17,'Fórmulas '!$F$17,IF('Gestión de Riesgos '!Z61&lt;='Fórmulas '!$E$18,'Fórmulas '!$F$18,IF('Gestión de Riesgos '!Z61&lt;='Fórmulas '!$E$19,'Fórmulas '!$F$19,IF('Gestión de Riesgos '!Z61&lt;='Fórmulas '!$E$20,'Fórmulas '!$F$20)))))</f>
        <v>Baja</v>
      </c>
      <c r="AB61" s="196">
        <f>IF(AA61&lt;='Fórmulas '!$E$5,'Fórmulas '!$F$5,IF('Gestión de Riesgos '!AA61&lt;='Fórmulas '!$E$6,'Fórmulas '!$F$6,IF('Gestión de Riesgos '!AA61&lt;='Fórmulas '!$E$7,'Fórmulas '!$F$7,IF('Gestión de Riesgos '!AA61&lt;='Fórmulas '!$E$8,'Fórmulas '!$F$8,IF('Gestión de Riesgos '!AA61&lt;='Fórmulas '!$E$9,'Fórmulas '!$F$9)))))</f>
        <v>0.2</v>
      </c>
      <c r="AC61" s="177" t="s">
        <v>48</v>
      </c>
      <c r="AD61" s="196">
        <f>IFERROR(VLOOKUP(AC61,'Fórmulas '!$E$5:$F$9,2,),"")</f>
        <v>0.8</v>
      </c>
      <c r="AE61" s="63" t="str">
        <f>IFERROR(VLOOKUP(CONCATENATE(AB61,AD61),'Fórmulas '!$J$5:$K$29,2),"")</f>
        <v xml:space="preserve">ALTO </v>
      </c>
      <c r="AF61" s="63" t="s">
        <v>36</v>
      </c>
      <c r="AG61" s="63" t="s">
        <v>37</v>
      </c>
      <c r="AH61" s="77" t="s">
        <v>38</v>
      </c>
      <c r="AI61" s="77" t="s">
        <v>38</v>
      </c>
      <c r="AJ61" s="77" t="s">
        <v>38</v>
      </c>
      <c r="AK61" s="77" t="s">
        <v>38</v>
      </c>
      <c r="AL61" s="77" t="s">
        <v>38</v>
      </c>
      <c r="AM61" s="186">
        <v>45037</v>
      </c>
      <c r="AN61" s="78" t="s">
        <v>841</v>
      </c>
      <c r="AO61" s="337" t="s">
        <v>329</v>
      </c>
      <c r="AP61" s="313" t="s">
        <v>38</v>
      </c>
      <c r="AQ61" s="313" t="s">
        <v>38</v>
      </c>
      <c r="AR61" s="313" t="s">
        <v>38</v>
      </c>
      <c r="AS61" s="313" t="s">
        <v>38</v>
      </c>
      <c r="AT61" s="338">
        <v>45146</v>
      </c>
      <c r="AU61" s="313" t="s">
        <v>1436</v>
      </c>
      <c r="AV61" s="78" t="s">
        <v>39</v>
      </c>
      <c r="AW61" s="405" t="s">
        <v>1581</v>
      </c>
      <c r="AX61" s="97" t="s">
        <v>115</v>
      </c>
      <c r="AY61" s="97" t="s">
        <v>115</v>
      </c>
      <c r="AZ61" s="97" t="s">
        <v>115</v>
      </c>
      <c r="BA61" s="97" t="s">
        <v>115</v>
      </c>
      <c r="BB61" s="435">
        <v>45279</v>
      </c>
      <c r="BC61" s="64"/>
      <c r="BD61" s="414"/>
      <c r="BE61" s="19"/>
    </row>
    <row r="62" spans="1:57" s="216" customFormat="1" ht="158.4">
      <c r="A62" s="173" t="s">
        <v>259</v>
      </c>
      <c r="B62" s="179" t="str">
        <f>VLOOKUP(A62,'Fórmulas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62" s="173" t="str">
        <f>VLOOKUP(A62,'Fórmulas '!$F$47:$G$67,2,FALSE)</f>
        <v>Jefe de Oficina Jurídica</v>
      </c>
      <c r="D62" s="264" t="s">
        <v>1430</v>
      </c>
      <c r="E62" s="276" t="s">
        <v>870</v>
      </c>
      <c r="F62" s="277" t="s">
        <v>871</v>
      </c>
      <c r="G62" s="277" t="s">
        <v>43</v>
      </c>
      <c r="H62" s="63" t="s">
        <v>40</v>
      </c>
      <c r="I62" s="196">
        <f>IFERROR(VLOOKUP(H62,'Fórmulas '!$B$5:$C$9,2,),"")</f>
        <v>0.6</v>
      </c>
      <c r="J62" s="63" t="s">
        <v>48</v>
      </c>
      <c r="K62" s="196">
        <f>IFERROR(VLOOKUP(J62,'Fórmulas '!$E$5:$F$9,2,),"")</f>
        <v>0.8</v>
      </c>
      <c r="L62" s="177" t="str">
        <f>IFERROR(VLOOKUP(CONCATENATE(I62,K62),'Fórmulas '!$J$5:$K$29,2,),"")</f>
        <v xml:space="preserve">ALTO </v>
      </c>
      <c r="M62" s="197">
        <f t="shared" si="0"/>
        <v>0.48</v>
      </c>
      <c r="N62" s="232" t="s">
        <v>1432</v>
      </c>
      <c r="O62" s="78" t="s">
        <v>863</v>
      </c>
      <c r="P62" s="63" t="s">
        <v>30</v>
      </c>
      <c r="Q62" s="232" t="s">
        <v>869</v>
      </c>
      <c r="R62" s="232" t="s">
        <v>872</v>
      </c>
      <c r="S62" s="63" t="s">
        <v>31</v>
      </c>
      <c r="T62" s="63" t="s">
        <v>32</v>
      </c>
      <c r="U62" s="200" cm="1">
        <f t="array" ref="U62">_xlfn.IFS(T62="Preventivo",25%,T62="Detectivo",15%,T62="Correctivo",10%)</f>
        <v>0.25</v>
      </c>
      <c r="V62" s="200" cm="1">
        <f t="array" ref="V62">_xlfn.IFS(S62="Automático",25%,S62="Manual",15%)</f>
        <v>0.15</v>
      </c>
      <c r="W62" s="63" t="s">
        <v>33</v>
      </c>
      <c r="X62" s="63" t="s">
        <v>34</v>
      </c>
      <c r="Y62" s="63" t="s">
        <v>35</v>
      </c>
      <c r="Z62" s="201">
        <f t="shared" si="1"/>
        <v>0.36</v>
      </c>
      <c r="AA62" s="202" t="str">
        <f>IF(Z62&lt;='Fórmulas '!$E$16,'Fórmulas '!$F$16,IF('Gestión de Riesgos '!Z62&lt;='Fórmulas '!$E$17,'Fórmulas '!$F$17,IF('Gestión de Riesgos '!Z62&lt;='Fórmulas '!$E$18,'Fórmulas '!$F$18,IF('Gestión de Riesgos '!Z62&lt;='Fórmulas '!$E$19,'Fórmulas '!$F$19,IF('Gestión de Riesgos '!Z62&lt;='Fórmulas '!$E$20,'Fórmulas '!$F$20)))))</f>
        <v>Baja</v>
      </c>
      <c r="AB62" s="196">
        <f>IF(AA62&lt;='Fórmulas '!$E$5,'Fórmulas '!$F$5,IF('Gestión de Riesgos '!AA62&lt;='Fórmulas '!$E$6,'Fórmulas '!$F$6,IF('Gestión de Riesgos '!AA62&lt;='Fórmulas '!$E$7,'Fórmulas '!$F$7,IF('Gestión de Riesgos '!AA62&lt;='Fórmulas '!$E$8,'Fórmulas '!$F$8,IF('Gestión de Riesgos '!AA62&lt;='Fórmulas '!$E$9,'Fórmulas '!$F$9)))))</f>
        <v>0.2</v>
      </c>
      <c r="AC62" s="63" t="s">
        <v>48</v>
      </c>
      <c r="AD62" s="196">
        <f>IFERROR(VLOOKUP(AC62,'Fórmulas '!$E$5:$F$9,2,),"")</f>
        <v>0.8</v>
      </c>
      <c r="AE62" s="63" t="str">
        <f>IFERROR(VLOOKUP(CONCATENATE(AB62,AD62),'Fórmulas '!$J$5:$K$29,2),"")</f>
        <v xml:space="preserve">ALTO </v>
      </c>
      <c r="AF62" s="63" t="s">
        <v>36</v>
      </c>
      <c r="AG62" s="63" t="s">
        <v>37</v>
      </c>
      <c r="AH62" s="77" t="s">
        <v>38</v>
      </c>
      <c r="AI62" s="77" t="s">
        <v>38</v>
      </c>
      <c r="AJ62" s="77" t="s">
        <v>38</v>
      </c>
      <c r="AK62" s="77" t="s">
        <v>38</v>
      </c>
      <c r="AL62" s="77" t="s">
        <v>38</v>
      </c>
      <c r="AM62" s="186">
        <v>45037</v>
      </c>
      <c r="AN62" s="78" t="s">
        <v>841</v>
      </c>
      <c r="AO62" s="337" t="s">
        <v>329</v>
      </c>
      <c r="AP62" s="313" t="s">
        <v>38</v>
      </c>
      <c r="AQ62" s="313" t="s">
        <v>38</v>
      </c>
      <c r="AR62" s="313" t="s">
        <v>38</v>
      </c>
      <c r="AS62" s="313" t="s">
        <v>38</v>
      </c>
      <c r="AT62" s="338">
        <v>45146</v>
      </c>
      <c r="AU62" s="313" t="s">
        <v>1436</v>
      </c>
      <c r="AV62" s="78" t="s">
        <v>39</v>
      </c>
      <c r="AW62" s="405" t="s">
        <v>1581</v>
      </c>
      <c r="AX62" s="97" t="s">
        <v>115</v>
      </c>
      <c r="AY62" s="97" t="s">
        <v>115</v>
      </c>
      <c r="AZ62" s="97" t="s">
        <v>115</v>
      </c>
      <c r="BA62" s="97" t="s">
        <v>115</v>
      </c>
      <c r="BB62" s="435">
        <v>45279</v>
      </c>
      <c r="BC62" s="64"/>
      <c r="BD62" s="414"/>
      <c r="BE62" s="19"/>
    </row>
    <row r="63" spans="1:57" s="216" customFormat="1" ht="158.4">
      <c r="A63" s="173" t="s">
        <v>259</v>
      </c>
      <c r="B63" s="179" t="str">
        <f>VLOOKUP(A63,'Fórmulas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63" s="173" t="str">
        <f>VLOOKUP(A63,'Fórmulas '!$F$47:$G$67,2,FALSE)</f>
        <v>Jefe de Oficina Jurídica</v>
      </c>
      <c r="D63" s="264" t="s">
        <v>1431</v>
      </c>
      <c r="E63" s="276" t="s">
        <v>873</v>
      </c>
      <c r="F63" s="277" t="s">
        <v>874</v>
      </c>
      <c r="G63" s="277" t="s">
        <v>225</v>
      </c>
      <c r="H63" s="63" t="s">
        <v>40</v>
      </c>
      <c r="I63" s="196">
        <f>IFERROR(VLOOKUP(H63,'Fórmulas '!$B$5:$C$9,2,),"")</f>
        <v>0.6</v>
      </c>
      <c r="J63" s="63" t="s">
        <v>29</v>
      </c>
      <c r="K63" s="196">
        <f>IFERROR(VLOOKUP(J63,'Fórmulas '!$E$5:$F$9,2,),"")</f>
        <v>0.6</v>
      </c>
      <c r="L63" s="177" t="str">
        <f>IFERROR(VLOOKUP(CONCATENATE(I63,K63),'Fórmulas '!$J$5:$K$29,2,),"")</f>
        <v>MODERADO</v>
      </c>
      <c r="M63" s="197">
        <f t="shared" si="0"/>
        <v>0.36</v>
      </c>
      <c r="N63" s="232" t="s">
        <v>1433</v>
      </c>
      <c r="O63" s="78" t="s">
        <v>875</v>
      </c>
      <c r="P63" s="63" t="s">
        <v>417</v>
      </c>
      <c r="Q63" s="232" t="s">
        <v>876</v>
      </c>
      <c r="R63" s="232" t="s">
        <v>877</v>
      </c>
      <c r="S63" s="63" t="s">
        <v>31</v>
      </c>
      <c r="T63" s="63" t="s">
        <v>108</v>
      </c>
      <c r="U63" s="200" cm="1">
        <f t="array" ref="U63">_xlfn.IFS(T63="Preventivo",25%,T63="Detectivo",15%,T63="Correctivo",10%)</f>
        <v>0.15</v>
      </c>
      <c r="V63" s="200" cm="1">
        <f t="array" ref="V63">_xlfn.IFS(S63="Automático",25%,S63="Manual",15%)</f>
        <v>0.15</v>
      </c>
      <c r="W63" s="63" t="s">
        <v>33</v>
      </c>
      <c r="X63" s="63" t="s">
        <v>34</v>
      </c>
      <c r="Y63" s="63" t="s">
        <v>35</v>
      </c>
      <c r="Z63" s="201">
        <f t="shared" si="1"/>
        <v>0.42</v>
      </c>
      <c r="AA63" s="202" t="str">
        <f>IF(Z63&lt;='Fórmulas '!$E$16,'Fórmulas '!$F$16,IF('Gestión de Riesgos '!Z63&lt;='Fórmulas '!$E$17,'Fórmulas '!$F$17,IF('Gestión de Riesgos '!Z63&lt;='Fórmulas '!$E$18,'Fórmulas '!$F$18,IF('Gestión de Riesgos '!Z63&lt;='Fórmulas '!$E$19,'Fórmulas '!$F$19,IF('Gestión de Riesgos '!Z63&lt;='Fórmulas '!$E$20,'Fórmulas '!$F$20)))))</f>
        <v>Media</v>
      </c>
      <c r="AB63" s="196">
        <f>IF(AA63&lt;='Fórmulas '!$E$5,'Fórmulas '!$F$5,IF('Gestión de Riesgos '!AA63&lt;='Fórmulas '!$E$6,'Fórmulas '!$F$6,IF('Gestión de Riesgos '!AA63&lt;='Fórmulas '!$E$7,'Fórmulas '!$F$7,IF('Gestión de Riesgos '!AA63&lt;='Fórmulas '!$E$8,'Fórmulas '!$F$8,IF('Gestión de Riesgos '!AA63&lt;='Fórmulas '!$E$9,'Fórmulas '!$F$9)))))</f>
        <v>0.4</v>
      </c>
      <c r="AC63" s="63" t="s">
        <v>48</v>
      </c>
      <c r="AD63" s="196">
        <f>IFERROR(VLOOKUP(AC63,'Fórmulas '!$E$5:$F$9,2,),"")</f>
        <v>0.8</v>
      </c>
      <c r="AE63" s="63" t="str">
        <f>IFERROR(VLOOKUP(CONCATENATE(AB63,AD63),'Fórmulas '!$J$5:$K$29,2),"")</f>
        <v>ALTO</v>
      </c>
      <c r="AF63" s="63" t="s">
        <v>36</v>
      </c>
      <c r="AG63" s="63" t="s">
        <v>37</v>
      </c>
      <c r="AH63" s="77" t="s">
        <v>38</v>
      </c>
      <c r="AI63" s="77" t="s">
        <v>38</v>
      </c>
      <c r="AJ63" s="77" t="s">
        <v>38</v>
      </c>
      <c r="AK63" s="77" t="s">
        <v>38</v>
      </c>
      <c r="AL63" s="77" t="s">
        <v>38</v>
      </c>
      <c r="AM63" s="186">
        <v>45037</v>
      </c>
      <c r="AN63" s="78" t="s">
        <v>841</v>
      </c>
      <c r="AO63" s="337" t="s">
        <v>329</v>
      </c>
      <c r="AP63" s="313" t="s">
        <v>38</v>
      </c>
      <c r="AQ63" s="313" t="s">
        <v>38</v>
      </c>
      <c r="AR63" s="313" t="s">
        <v>38</v>
      </c>
      <c r="AS63" s="313" t="s">
        <v>38</v>
      </c>
      <c r="AT63" s="338">
        <v>45146</v>
      </c>
      <c r="AU63" s="313" t="s">
        <v>1436</v>
      </c>
      <c r="AV63" s="78" t="s">
        <v>39</v>
      </c>
      <c r="AW63" s="405" t="s">
        <v>1581</v>
      </c>
      <c r="AX63" s="97" t="s">
        <v>115</v>
      </c>
      <c r="AY63" s="97" t="s">
        <v>115</v>
      </c>
      <c r="AZ63" s="97" t="s">
        <v>115</v>
      </c>
      <c r="BA63" s="97" t="s">
        <v>115</v>
      </c>
      <c r="BB63" s="435">
        <v>45279</v>
      </c>
      <c r="BC63" s="64"/>
      <c r="BD63" s="414"/>
      <c r="BE63" s="19"/>
    </row>
    <row r="64" spans="1:57" s="216" customFormat="1" ht="158.4">
      <c r="A64" s="173" t="s">
        <v>259</v>
      </c>
      <c r="B64" s="179" t="str">
        <f>VLOOKUP(A64,'Fórmulas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64" s="173" t="str">
        <f>VLOOKUP(A64,'Fórmulas '!$F$47:$G$67,2,FALSE)</f>
        <v>Jefe de Oficina Jurídica</v>
      </c>
      <c r="D64" s="264" t="s">
        <v>1259</v>
      </c>
      <c r="E64" s="277" t="s">
        <v>878</v>
      </c>
      <c r="F64" s="277" t="s">
        <v>879</v>
      </c>
      <c r="G64" s="277" t="s">
        <v>43</v>
      </c>
      <c r="H64" s="63" t="s">
        <v>40</v>
      </c>
      <c r="I64" s="196">
        <f>IFERROR(VLOOKUP(H64,'Fórmulas '!$B$5:$C$9,2,),"")</f>
        <v>0.6</v>
      </c>
      <c r="J64" s="63" t="s">
        <v>29</v>
      </c>
      <c r="K64" s="196">
        <f>IFERROR(VLOOKUP(J64,'Fórmulas '!$E$5:$F$9,2,),"")</f>
        <v>0.6</v>
      </c>
      <c r="L64" s="177" t="str">
        <f>IFERROR(VLOOKUP(CONCATENATE(I64,K64),'Fórmulas '!$J$5:$K$29,2,),"")</f>
        <v>MODERADO</v>
      </c>
      <c r="M64" s="197">
        <f t="shared" si="0"/>
        <v>0.36</v>
      </c>
      <c r="N64" s="188" t="s">
        <v>1434</v>
      </c>
      <c r="O64" s="78" t="s">
        <v>1435</v>
      </c>
      <c r="P64" s="63" t="s">
        <v>417</v>
      </c>
      <c r="Q64" s="232" t="s">
        <v>880</v>
      </c>
      <c r="R64" s="232" t="s">
        <v>877</v>
      </c>
      <c r="S64" s="63" t="s">
        <v>31</v>
      </c>
      <c r="T64" s="63" t="s">
        <v>108</v>
      </c>
      <c r="U64" s="200" cm="1">
        <f t="array" ref="U64">_xlfn.IFS(T64="Preventivo",25%,T64="Detectivo",15%,T64="Correctivo",10%)</f>
        <v>0.15</v>
      </c>
      <c r="V64" s="200" cm="1">
        <f t="array" ref="V64">_xlfn.IFS(S64="Automático",25%,S64="Manual",15%)</f>
        <v>0.15</v>
      </c>
      <c r="W64" s="63" t="s">
        <v>33</v>
      </c>
      <c r="X64" s="63" t="s">
        <v>34</v>
      </c>
      <c r="Y64" s="63" t="s">
        <v>35</v>
      </c>
      <c r="Z64" s="201">
        <f t="shared" si="1"/>
        <v>0.42</v>
      </c>
      <c r="AA64" s="202" t="str">
        <f>IF(Z64&lt;='Fórmulas '!$E$16,'Fórmulas '!$F$16,IF('Gestión de Riesgos '!Z64&lt;='Fórmulas '!$E$17,'Fórmulas '!$F$17,IF('Gestión de Riesgos '!Z64&lt;='Fórmulas '!$E$18,'Fórmulas '!$F$18,IF('Gestión de Riesgos '!Z64&lt;='Fórmulas '!$E$19,'Fórmulas '!$F$19,IF('Gestión de Riesgos '!Z64&lt;='Fórmulas '!$E$20,'Fórmulas '!$F$20)))))</f>
        <v>Media</v>
      </c>
      <c r="AB64" s="196">
        <f>IF(AA64&lt;='Fórmulas '!$E$5,'Fórmulas '!$F$5,IF('Gestión de Riesgos '!AA64&lt;='Fórmulas '!$E$6,'Fórmulas '!$F$6,IF('Gestión de Riesgos '!AA64&lt;='Fórmulas '!$E$7,'Fórmulas '!$F$7,IF('Gestión de Riesgos '!AA64&lt;='Fórmulas '!$E$8,'Fórmulas '!$F$8,IF('Gestión de Riesgos '!AA64&lt;='Fórmulas '!$E$9,'Fórmulas '!$F$9)))))</f>
        <v>0.4</v>
      </c>
      <c r="AC64" s="63" t="s">
        <v>29</v>
      </c>
      <c r="AD64" s="196">
        <f>IFERROR(VLOOKUP(AC64,'Fórmulas '!$E$5:$F$9,2,),"")</f>
        <v>0.6</v>
      </c>
      <c r="AE64" s="63" t="str">
        <f>IFERROR(VLOOKUP(CONCATENATE(AB64,AD64),'Fórmulas '!$J$5:$K$29,2),"")</f>
        <v>MODERADO</v>
      </c>
      <c r="AF64" s="63" t="s">
        <v>36</v>
      </c>
      <c r="AG64" s="63" t="s">
        <v>37</v>
      </c>
      <c r="AH64" s="77" t="s">
        <v>38</v>
      </c>
      <c r="AI64" s="77" t="s">
        <v>38</v>
      </c>
      <c r="AJ64" s="77" t="s">
        <v>38</v>
      </c>
      <c r="AK64" s="77" t="s">
        <v>38</v>
      </c>
      <c r="AL64" s="77" t="s">
        <v>38</v>
      </c>
      <c r="AM64" s="186">
        <v>45037</v>
      </c>
      <c r="AN64" s="78" t="s">
        <v>841</v>
      </c>
      <c r="AO64" s="337" t="s">
        <v>329</v>
      </c>
      <c r="AP64" s="313" t="s">
        <v>38</v>
      </c>
      <c r="AQ64" s="313" t="s">
        <v>38</v>
      </c>
      <c r="AR64" s="313" t="s">
        <v>38</v>
      </c>
      <c r="AS64" s="313" t="s">
        <v>38</v>
      </c>
      <c r="AT64" s="338">
        <v>45146</v>
      </c>
      <c r="AU64" s="313" t="s">
        <v>1436</v>
      </c>
      <c r="AV64" s="78" t="s">
        <v>39</v>
      </c>
      <c r="AW64" s="405" t="s">
        <v>1581</v>
      </c>
      <c r="AX64" s="97" t="s">
        <v>115</v>
      </c>
      <c r="AY64" s="97" t="s">
        <v>115</v>
      </c>
      <c r="AZ64" s="97" t="s">
        <v>115</v>
      </c>
      <c r="BA64" s="97" t="s">
        <v>115</v>
      </c>
      <c r="BB64" s="435">
        <v>45279</v>
      </c>
      <c r="BC64" s="64"/>
      <c r="BD64" s="414"/>
      <c r="BE64" s="19"/>
    </row>
    <row r="65" spans="1:57" s="216" customFormat="1" ht="211.2">
      <c r="A65" s="173" t="s">
        <v>256</v>
      </c>
      <c r="B65" s="179" t="str">
        <f>VLOOKUP(A65,'Fórmulas '!$B$47:$C$66,2,FALSE)</f>
        <v>lanear, organizar, ejecutar y hacer seguimiento a las acciones que promuevan el desarrollo del talento Humano durante el ciclo de vida laboral de los servidores públicos del instituto.</v>
      </c>
      <c r="C65" s="173" t="str">
        <f>VLOOKUP(A65,'Fórmulas '!$F$47:$G$67,2,FALSE)</f>
        <v>Jefe de Oficina de Talento Humano</v>
      </c>
      <c r="D65" s="264" t="s">
        <v>881</v>
      </c>
      <c r="E65" s="178" t="s">
        <v>882</v>
      </c>
      <c r="F65" s="178" t="s">
        <v>883</v>
      </c>
      <c r="G65" s="178" t="s">
        <v>43</v>
      </c>
      <c r="H65" s="63" t="s">
        <v>44</v>
      </c>
      <c r="I65" s="196">
        <f>IFERROR(VLOOKUP(H65,'Fórmulas '!$B$5:$C$9,2,),"")</f>
        <v>0.4</v>
      </c>
      <c r="J65" s="63" t="s">
        <v>29</v>
      </c>
      <c r="K65" s="196">
        <f>IFERROR(VLOOKUP(J65,'Fórmulas '!$E$5:$F$9,2,),"")</f>
        <v>0.6</v>
      </c>
      <c r="L65" s="177" t="str">
        <f>IFERROR(VLOOKUP(CONCATENATE(I65,K65),'Fórmulas '!$J$5:$K$29,2,),"")</f>
        <v>MODERADO</v>
      </c>
      <c r="M65" s="197">
        <f t="shared" si="0"/>
        <v>0.24</v>
      </c>
      <c r="N65" s="188" t="s">
        <v>884</v>
      </c>
      <c r="O65" s="78" t="s">
        <v>885</v>
      </c>
      <c r="P65" s="63" t="s">
        <v>375</v>
      </c>
      <c r="Q65" s="77" t="s">
        <v>886</v>
      </c>
      <c r="R65" s="77" t="s">
        <v>887</v>
      </c>
      <c r="S65" s="63" t="s">
        <v>31</v>
      </c>
      <c r="T65" s="63" t="s">
        <v>108</v>
      </c>
      <c r="U65" s="200" cm="1">
        <f t="array" ref="U65">_xlfn.IFS(T65="Preventivo",25%,T65="Detectivo",15%,T65="Correctivo",10%)</f>
        <v>0.15</v>
      </c>
      <c r="V65" s="200" cm="1">
        <f t="array" ref="V65">_xlfn.IFS(S65="Automático",25%,S65="Manual",15%)</f>
        <v>0.15</v>
      </c>
      <c r="W65" s="63" t="s">
        <v>33</v>
      </c>
      <c r="X65" s="63" t="s">
        <v>34</v>
      </c>
      <c r="Y65" s="63" t="s">
        <v>35</v>
      </c>
      <c r="Z65" s="201">
        <f t="shared" si="1"/>
        <v>0.27999999999999997</v>
      </c>
      <c r="AA65" s="202" t="str">
        <f>IF(Z65&lt;='Fórmulas '!$E$16,'Fórmulas '!$F$16,IF('Gestión de Riesgos '!Z65&lt;='Fórmulas '!$E$17,'Fórmulas '!$F$17,IF('Gestión de Riesgos '!Z65&lt;='Fórmulas '!$E$18,'Fórmulas '!$F$18,IF('Gestión de Riesgos '!Z65&lt;='Fórmulas '!$E$19,'Fórmulas '!$F$19,IF('Gestión de Riesgos '!Z65&lt;='Fórmulas '!$E$20,'Fórmulas '!$F$20)))))</f>
        <v>Baja</v>
      </c>
      <c r="AB65" s="196">
        <f>IF(AA65&lt;='Fórmulas '!$E$5,'Fórmulas '!$F$5,IF('Gestión de Riesgos '!AA65&lt;='Fórmulas '!$E$6,'Fórmulas '!$F$6,IF('Gestión de Riesgos '!AA65&lt;='Fórmulas '!$E$7,'Fórmulas '!$F$7,IF('Gestión de Riesgos '!AA65&lt;='Fórmulas '!$E$8,'Fórmulas '!$F$8,IF('Gestión de Riesgos '!AA65&lt;='Fórmulas '!$E$9,'Fórmulas '!$F$9)))))</f>
        <v>0.2</v>
      </c>
      <c r="AC65" s="63" t="s">
        <v>47</v>
      </c>
      <c r="AD65" s="196">
        <f>IFERROR(VLOOKUP(AC65,'Fórmulas '!$E$5:$F$9,2,),"")</f>
        <v>0.2</v>
      </c>
      <c r="AE65" s="63" t="str">
        <f>IFERROR(VLOOKUP(CONCATENATE(AB65,AD65),'Fórmulas '!$J$5:$K$29,2),"")</f>
        <v>BAJO</v>
      </c>
      <c r="AF65" s="248" t="s">
        <v>36</v>
      </c>
      <c r="AG65" s="63" t="s">
        <v>37</v>
      </c>
      <c r="AH65" s="77" t="s">
        <v>888</v>
      </c>
      <c r="AI65" s="77" t="s">
        <v>888</v>
      </c>
      <c r="AJ65" s="77" t="s">
        <v>888</v>
      </c>
      <c r="AK65" s="77" t="s">
        <v>888</v>
      </c>
      <c r="AL65" s="186" t="s">
        <v>888</v>
      </c>
      <c r="AM65" s="77">
        <v>45050</v>
      </c>
      <c r="AN65" s="77" t="s">
        <v>841</v>
      </c>
      <c r="AO65" s="389" t="s">
        <v>37</v>
      </c>
      <c r="AP65" s="77" t="s">
        <v>888</v>
      </c>
      <c r="AQ65" s="77" t="s">
        <v>888</v>
      </c>
      <c r="AR65" s="77" t="s">
        <v>888</v>
      </c>
      <c r="AS65" s="77" t="s">
        <v>888</v>
      </c>
      <c r="AT65" s="77" t="s">
        <v>888</v>
      </c>
      <c r="AU65" s="77" t="s">
        <v>888</v>
      </c>
      <c r="AV65" s="315" t="s">
        <v>888</v>
      </c>
      <c r="AW65" s="64" t="s">
        <v>37</v>
      </c>
      <c r="AX65" s="315" t="s">
        <v>888</v>
      </c>
      <c r="AY65" s="315" t="s">
        <v>888</v>
      </c>
      <c r="AZ65" s="315" t="s">
        <v>888</v>
      </c>
      <c r="BA65" s="315" t="s">
        <v>888</v>
      </c>
      <c r="BB65" s="315" t="s">
        <v>888</v>
      </c>
      <c r="BC65" s="315" t="s">
        <v>888</v>
      </c>
      <c r="BD65" s="315" t="s">
        <v>888</v>
      </c>
      <c r="BE65" s="77"/>
    </row>
    <row r="66" spans="1:57" s="216" customFormat="1" ht="264">
      <c r="A66" s="173" t="s">
        <v>256</v>
      </c>
      <c r="B66" s="179" t="str">
        <f>VLOOKUP(A66,'Fórmulas '!$B$47:$C$66,2,FALSE)</f>
        <v>lanear, organizar, ejecutar y hacer seguimiento a las acciones que promuevan el desarrollo del talento Humano durante el ciclo de vida laboral de los servidores públicos del instituto.</v>
      </c>
      <c r="C66" s="173" t="str">
        <f>VLOOKUP(A66,'Fórmulas '!$F$47:$G$67,2,FALSE)</f>
        <v>Jefe de Oficina de Talento Humano</v>
      </c>
      <c r="D66" s="264" t="s">
        <v>889</v>
      </c>
      <c r="E66" s="179" t="s">
        <v>890</v>
      </c>
      <c r="F66" s="178" t="s">
        <v>891</v>
      </c>
      <c r="G66" s="178" t="s">
        <v>43</v>
      </c>
      <c r="H66" s="63" t="s">
        <v>28</v>
      </c>
      <c r="I66" s="196">
        <f>IFERROR(VLOOKUP(H66,'Fórmulas '!$B$5:$C$9,2,),"")</f>
        <v>0.8</v>
      </c>
      <c r="J66" s="63" t="s">
        <v>48</v>
      </c>
      <c r="K66" s="196">
        <f>IFERROR(VLOOKUP(J66,'Fórmulas '!$E$5:$F$9,2,),"")</f>
        <v>0.8</v>
      </c>
      <c r="L66" s="177" t="str">
        <f>IFERROR(VLOOKUP(CONCATENATE(I66,K66),'Fórmulas '!$J$5:$K$29,2,),"")</f>
        <v>ALTO</v>
      </c>
      <c r="M66" s="197">
        <f t="shared" si="0"/>
        <v>0.64000000000000012</v>
      </c>
      <c r="N66" s="258" t="s">
        <v>892</v>
      </c>
      <c r="O66" s="78" t="s">
        <v>893</v>
      </c>
      <c r="P66" s="63" t="s">
        <v>375</v>
      </c>
      <c r="Q66" s="77" t="s">
        <v>894</v>
      </c>
      <c r="R66" s="77" t="s">
        <v>895</v>
      </c>
      <c r="S66" s="63" t="s">
        <v>31</v>
      </c>
      <c r="T66" s="63" t="s">
        <v>32</v>
      </c>
      <c r="U66" s="200" cm="1">
        <f t="array" ref="U66">_xlfn.IFS(T66="Preventivo",25%,T66="Detectivo",15%,T66="Correctivo",10%)</f>
        <v>0.25</v>
      </c>
      <c r="V66" s="200" cm="1">
        <f t="array" ref="V66">_xlfn.IFS(S66="Automático",25%,S66="Manual",15%)</f>
        <v>0.15</v>
      </c>
      <c r="W66" s="63" t="s">
        <v>189</v>
      </c>
      <c r="X66" s="63" t="s">
        <v>34</v>
      </c>
      <c r="Y66" s="63" t="s">
        <v>35</v>
      </c>
      <c r="Z66" s="201">
        <f t="shared" si="1"/>
        <v>0.48</v>
      </c>
      <c r="AA66" s="202" t="str">
        <f>IF(Z66&lt;='Fórmulas '!$E$16,'Fórmulas '!$F$16,IF('Gestión de Riesgos '!Z66&lt;='Fórmulas '!$E$17,'Fórmulas '!$F$17,IF('Gestión de Riesgos '!Z66&lt;='Fórmulas '!$E$18,'Fórmulas '!$F$18,IF('Gestión de Riesgos '!Z66&lt;='Fórmulas '!$E$19,'Fórmulas '!$F$19,IF('Gestión de Riesgos '!Z66&lt;='Fórmulas '!$E$20,'Fórmulas '!$F$20)))))</f>
        <v>Media</v>
      </c>
      <c r="AB66" s="196">
        <f>IF(AA66&lt;='Fórmulas '!$E$5,'Fórmulas '!$F$5,IF('Gestión de Riesgos '!AA66&lt;='Fórmulas '!$E$6,'Fórmulas '!$F$6,IF('Gestión de Riesgos '!AA66&lt;='Fórmulas '!$E$7,'Fórmulas '!$F$7,IF('Gestión de Riesgos '!AA66&lt;='Fórmulas '!$E$8,'Fórmulas '!$F$8,IF('Gestión de Riesgos '!AA66&lt;='Fórmulas '!$E$9,'Fórmulas '!$F$9)))))</f>
        <v>0.4</v>
      </c>
      <c r="AC66" s="63" t="s">
        <v>29</v>
      </c>
      <c r="AD66" s="196">
        <f>IFERROR(VLOOKUP(AC66,'Fórmulas '!$E$5:$F$9,2,),"")</f>
        <v>0.6</v>
      </c>
      <c r="AE66" s="63" t="str">
        <f>IFERROR(VLOOKUP(CONCATENATE(AB66,AD66),'Fórmulas '!$J$5:$K$29,2),"")</f>
        <v>MODERADO</v>
      </c>
      <c r="AF66" s="63" t="s">
        <v>36</v>
      </c>
      <c r="AG66" s="63" t="s">
        <v>37</v>
      </c>
      <c r="AH66" s="179" t="s">
        <v>888</v>
      </c>
      <c r="AI66" s="77" t="s">
        <v>888</v>
      </c>
      <c r="AJ66" s="77" t="s">
        <v>888</v>
      </c>
      <c r="AK66" s="77" t="s">
        <v>888</v>
      </c>
      <c r="AL66" s="186" t="s">
        <v>888</v>
      </c>
      <c r="AM66" s="77">
        <v>45050</v>
      </c>
      <c r="AN66" s="77" t="s">
        <v>841</v>
      </c>
      <c r="AO66" s="389" t="s">
        <v>37</v>
      </c>
      <c r="AP66" s="219" t="s">
        <v>888</v>
      </c>
      <c r="AQ66" s="392" t="s">
        <v>888</v>
      </c>
      <c r="AR66" s="392" t="s">
        <v>888</v>
      </c>
      <c r="AS66" s="392" t="s">
        <v>888</v>
      </c>
      <c r="AT66" s="392" t="s">
        <v>888</v>
      </c>
      <c r="AU66" s="392" t="s">
        <v>888</v>
      </c>
      <c r="AV66" s="64" t="s">
        <v>888</v>
      </c>
      <c r="AW66" s="64" t="s">
        <v>37</v>
      </c>
      <c r="AX66" s="64" t="s">
        <v>888</v>
      </c>
      <c r="AY66" s="64" t="s">
        <v>888</v>
      </c>
      <c r="AZ66" s="64" t="s">
        <v>888</v>
      </c>
      <c r="BA66" s="64" t="s">
        <v>888</v>
      </c>
      <c r="BB66" s="64" t="s">
        <v>888</v>
      </c>
      <c r="BC66" s="64" t="s">
        <v>888</v>
      </c>
      <c r="BD66" s="64" t="s">
        <v>888</v>
      </c>
      <c r="BE66" s="77"/>
    </row>
    <row r="67" spans="1:57" s="216" customFormat="1" ht="132">
      <c r="A67" s="173" t="s">
        <v>256</v>
      </c>
      <c r="B67" s="179" t="str">
        <f>VLOOKUP(A67,'Fórmulas '!$B$47:$C$66,2,FALSE)</f>
        <v>lanear, organizar, ejecutar y hacer seguimiento a las acciones que promuevan el desarrollo del talento Humano durante el ciclo de vida laboral de los servidores públicos del instituto.</v>
      </c>
      <c r="C67" s="173" t="str">
        <f>VLOOKUP(A67,'Fórmulas '!$F$47:$G$67,2,FALSE)</f>
        <v>Jefe de Oficina de Talento Humano</v>
      </c>
      <c r="D67" s="264" t="s">
        <v>896</v>
      </c>
      <c r="E67" s="178" t="s">
        <v>897</v>
      </c>
      <c r="F67" s="178" t="s">
        <v>898</v>
      </c>
      <c r="G67" s="178" t="s">
        <v>43</v>
      </c>
      <c r="H67" s="63" t="s">
        <v>40</v>
      </c>
      <c r="I67" s="196">
        <f>IFERROR(VLOOKUP(H67,'Fórmulas '!$B$5:$C$9,2,),"")</f>
        <v>0.6</v>
      </c>
      <c r="J67" s="63" t="s">
        <v>29</v>
      </c>
      <c r="K67" s="196">
        <f>IFERROR(VLOOKUP(J67,'Fórmulas '!$E$5:$F$9,2,),"")</f>
        <v>0.6</v>
      </c>
      <c r="L67" s="177" t="str">
        <f>IFERROR(VLOOKUP(CONCATENATE(I67,K67),'Fórmulas '!$J$5:$K$29,2,),"")</f>
        <v>MODERADO</v>
      </c>
      <c r="M67" s="197">
        <f t="shared" si="0"/>
        <v>0.36</v>
      </c>
      <c r="N67" s="232" t="s">
        <v>899</v>
      </c>
      <c r="O67" s="78" t="s">
        <v>900</v>
      </c>
      <c r="P67" s="63" t="s">
        <v>375</v>
      </c>
      <c r="Q67" s="77" t="s">
        <v>901</v>
      </c>
      <c r="R67" s="77" t="s">
        <v>902</v>
      </c>
      <c r="S67" s="63" t="s">
        <v>31</v>
      </c>
      <c r="T67" s="63" t="s">
        <v>32</v>
      </c>
      <c r="U67" s="200" cm="1">
        <f t="array" ref="U67">_xlfn.IFS(T67="Preventivo",25%,T67="Detectivo",15%,T67="Correctivo",10%)</f>
        <v>0.25</v>
      </c>
      <c r="V67" s="200" cm="1">
        <f t="array" ref="V67">_xlfn.IFS(S67="Automático",25%,S67="Manual",15%)</f>
        <v>0.15</v>
      </c>
      <c r="W67" s="63" t="s">
        <v>189</v>
      </c>
      <c r="X67" s="63" t="s">
        <v>34</v>
      </c>
      <c r="Y67" s="63" t="s">
        <v>35</v>
      </c>
      <c r="Z67" s="201">
        <f t="shared" si="1"/>
        <v>0.36</v>
      </c>
      <c r="AA67" s="202" t="str">
        <f>IF(Z67&lt;='Fórmulas '!$E$16,'Fórmulas '!$F$16,IF('Gestión de Riesgos '!Z67&lt;='Fórmulas '!$E$17,'Fórmulas '!$F$17,IF('Gestión de Riesgos '!Z67&lt;='Fórmulas '!$E$18,'Fórmulas '!$F$18,IF('Gestión de Riesgos '!Z67&lt;='Fórmulas '!$E$19,'Fórmulas '!$F$19,IF('Gestión de Riesgos '!Z67&lt;='Fórmulas '!$E$20,'Fórmulas '!$F$20)))))</f>
        <v>Baja</v>
      </c>
      <c r="AB67" s="196">
        <f>IF(AA67&lt;='Fórmulas '!$E$5,'Fórmulas '!$F$5,IF('Gestión de Riesgos '!AA67&lt;='Fórmulas '!$E$6,'Fórmulas '!$F$6,IF('Gestión de Riesgos '!AA67&lt;='Fórmulas '!$E$7,'Fórmulas '!$F$7,IF('Gestión de Riesgos '!AA67&lt;='Fórmulas '!$E$8,'Fórmulas '!$F$8,IF('Gestión de Riesgos '!AA67&lt;='Fórmulas '!$E$9,'Fórmulas '!$F$9)))))</f>
        <v>0.2</v>
      </c>
      <c r="AC67" s="63" t="s">
        <v>186</v>
      </c>
      <c r="AD67" s="196">
        <f>IFERROR(VLOOKUP(AC67,'Fórmulas '!$E$5:$F$9,2,),"")</f>
        <v>0.4</v>
      </c>
      <c r="AE67" s="63" t="str">
        <f>IFERROR(VLOOKUP(CONCATENATE(AB67,AD67),'Fórmulas '!$J$5:$K$29,2),"")</f>
        <v>BAJO</v>
      </c>
      <c r="AF67" s="63" t="s">
        <v>36</v>
      </c>
      <c r="AG67" s="63" t="s">
        <v>37</v>
      </c>
      <c r="AH67" s="77" t="s">
        <v>888</v>
      </c>
      <c r="AI67" s="77" t="s">
        <v>888</v>
      </c>
      <c r="AJ67" s="77" t="s">
        <v>888</v>
      </c>
      <c r="AK67" s="249" t="s">
        <v>888</v>
      </c>
      <c r="AL67" s="186" t="s">
        <v>888</v>
      </c>
      <c r="AM67" s="77">
        <v>45050</v>
      </c>
      <c r="AN67" s="77" t="s">
        <v>841</v>
      </c>
      <c r="AO67" s="389" t="s">
        <v>37</v>
      </c>
      <c r="AP67" s="219" t="s">
        <v>888</v>
      </c>
      <c r="AQ67" s="392" t="s">
        <v>888</v>
      </c>
      <c r="AR67" s="392" t="s">
        <v>888</v>
      </c>
      <c r="AS67" s="392" t="s">
        <v>888</v>
      </c>
      <c r="AT67" s="392" t="s">
        <v>888</v>
      </c>
      <c r="AU67" s="392" t="s">
        <v>888</v>
      </c>
      <c r="AV67" s="64" t="s">
        <v>888</v>
      </c>
      <c r="AW67" s="64" t="s">
        <v>37</v>
      </c>
      <c r="AX67" s="64" t="s">
        <v>888</v>
      </c>
      <c r="AY67" s="64" t="s">
        <v>888</v>
      </c>
      <c r="AZ67" s="64" t="s">
        <v>888</v>
      </c>
      <c r="BA67" s="64" t="s">
        <v>888</v>
      </c>
      <c r="BB67" s="64" t="s">
        <v>888</v>
      </c>
      <c r="BC67" s="64" t="s">
        <v>888</v>
      </c>
      <c r="BD67" s="64" t="s">
        <v>888</v>
      </c>
      <c r="BE67" s="77"/>
    </row>
    <row r="68" spans="1:57" s="216" customFormat="1" ht="330">
      <c r="A68" s="173" t="s">
        <v>256</v>
      </c>
      <c r="B68" s="179" t="str">
        <f>VLOOKUP(A68,'Fórmulas '!$B$47:$C$66,2,FALSE)</f>
        <v>lanear, organizar, ejecutar y hacer seguimiento a las acciones que promuevan el desarrollo del talento Humano durante el ciclo de vida laboral de los servidores públicos del instituto.</v>
      </c>
      <c r="C68" s="173" t="str">
        <f>VLOOKUP(A68,'Fórmulas '!$F$47:$G$67,2,FALSE)</f>
        <v>Jefe de Oficina de Talento Humano</v>
      </c>
      <c r="D68" s="264" t="s">
        <v>903</v>
      </c>
      <c r="E68" s="178" t="s">
        <v>904</v>
      </c>
      <c r="F68" s="178" t="s">
        <v>905</v>
      </c>
      <c r="G68" s="178" t="s">
        <v>43</v>
      </c>
      <c r="H68" s="63" t="s">
        <v>40</v>
      </c>
      <c r="I68" s="196">
        <f>IFERROR(VLOOKUP(H68,'Fórmulas '!$B$5:$C$9,2,),"")</f>
        <v>0.6</v>
      </c>
      <c r="J68" s="63" t="s">
        <v>29</v>
      </c>
      <c r="K68" s="196">
        <f>IFERROR(VLOOKUP(J68,'Fórmulas '!$E$5:$F$9,2,),"")</f>
        <v>0.6</v>
      </c>
      <c r="L68" s="177" t="str">
        <f>IFERROR(VLOOKUP(CONCATENATE(I68,K68),'Fórmulas '!$J$5:$K$29,2,),"")</f>
        <v>MODERADO</v>
      </c>
      <c r="M68" s="197">
        <f t="shared" si="0"/>
        <v>0.36</v>
      </c>
      <c r="N68" s="77" t="s">
        <v>906</v>
      </c>
      <c r="O68" s="78" t="s">
        <v>907</v>
      </c>
      <c r="P68" s="63" t="s">
        <v>375</v>
      </c>
      <c r="Q68" s="77" t="s">
        <v>908</v>
      </c>
      <c r="R68" s="77" t="s">
        <v>909</v>
      </c>
      <c r="S68" s="63" t="s">
        <v>31</v>
      </c>
      <c r="T68" s="63" t="s">
        <v>108</v>
      </c>
      <c r="U68" s="200" cm="1">
        <f t="array" ref="U68">_xlfn.IFS(T68="Preventivo",25%,T68="Detectivo",15%,T68="Correctivo",10%)</f>
        <v>0.15</v>
      </c>
      <c r="V68" s="200" cm="1">
        <f t="array" ref="V68">_xlfn.IFS(S68="Automático",25%,S68="Manual",15%)</f>
        <v>0.15</v>
      </c>
      <c r="W68" s="63" t="s">
        <v>189</v>
      </c>
      <c r="X68" s="63" t="s">
        <v>34</v>
      </c>
      <c r="Y68" s="63" t="s">
        <v>35</v>
      </c>
      <c r="Z68" s="201">
        <f t="shared" si="1"/>
        <v>0.42</v>
      </c>
      <c r="AA68" s="202" t="str">
        <f>IF(Z68&lt;='Fórmulas '!$E$16,'Fórmulas '!$F$16,IF('Gestión de Riesgos '!Z68&lt;='Fórmulas '!$E$17,'Fórmulas '!$F$17,IF('Gestión de Riesgos '!Z68&lt;='Fórmulas '!$E$18,'Fórmulas '!$F$18,IF('Gestión de Riesgos '!Z68&lt;='Fórmulas '!$E$19,'Fórmulas '!$F$19,IF('Gestión de Riesgos '!Z68&lt;='Fórmulas '!$E$20,'Fórmulas '!$F$20)))))</f>
        <v>Media</v>
      </c>
      <c r="AB68" s="196">
        <f>IF(AA68&lt;='Fórmulas '!$E$5,'Fórmulas '!$F$5,IF('Gestión de Riesgos '!AA68&lt;='Fórmulas '!$E$6,'Fórmulas '!$F$6,IF('Gestión de Riesgos '!AA68&lt;='Fórmulas '!$E$7,'Fórmulas '!$F$7,IF('Gestión de Riesgos '!AA68&lt;='Fórmulas '!$E$8,'Fórmulas '!$F$8,IF('Gestión de Riesgos '!AA68&lt;='Fórmulas '!$E$9,'Fórmulas '!$F$9)))))</f>
        <v>0.4</v>
      </c>
      <c r="AC68" s="63" t="s">
        <v>29</v>
      </c>
      <c r="AD68" s="196">
        <f>IFERROR(VLOOKUP(AC68,'Fórmulas '!$E$5:$F$9,2,),"")</f>
        <v>0.6</v>
      </c>
      <c r="AE68" s="63" t="str">
        <f>IFERROR(VLOOKUP(CONCATENATE(AB68,AD68),'Fórmulas '!$J$5:$K$29,2),"")</f>
        <v>MODERADO</v>
      </c>
      <c r="AF68" s="63" t="s">
        <v>36</v>
      </c>
      <c r="AG68" s="63" t="s">
        <v>37</v>
      </c>
      <c r="AH68" s="77" t="s">
        <v>888</v>
      </c>
      <c r="AI68" s="77" t="s">
        <v>888</v>
      </c>
      <c r="AJ68" s="77" t="s">
        <v>888</v>
      </c>
      <c r="AK68" s="77" t="s">
        <v>888</v>
      </c>
      <c r="AL68" s="186" t="s">
        <v>888</v>
      </c>
      <c r="AM68" s="77">
        <v>45050</v>
      </c>
      <c r="AN68" s="77" t="s">
        <v>841</v>
      </c>
      <c r="AO68" s="389" t="s">
        <v>37</v>
      </c>
      <c r="AP68" s="219" t="s">
        <v>888</v>
      </c>
      <c r="AQ68" s="392" t="s">
        <v>888</v>
      </c>
      <c r="AR68" s="392" t="s">
        <v>888</v>
      </c>
      <c r="AS68" s="392" t="s">
        <v>888</v>
      </c>
      <c r="AT68" s="392" t="s">
        <v>888</v>
      </c>
      <c r="AU68" s="392" t="s">
        <v>888</v>
      </c>
      <c r="AV68" s="64" t="s">
        <v>888</v>
      </c>
      <c r="AW68" s="64" t="s">
        <v>37</v>
      </c>
      <c r="AX68" s="64" t="s">
        <v>888</v>
      </c>
      <c r="AY68" s="64" t="s">
        <v>888</v>
      </c>
      <c r="AZ68" s="64" t="s">
        <v>888</v>
      </c>
      <c r="BA68" s="64" t="s">
        <v>888</v>
      </c>
      <c r="BB68" s="64" t="s">
        <v>888</v>
      </c>
      <c r="BC68" s="64" t="s">
        <v>888</v>
      </c>
      <c r="BD68" s="64" t="s">
        <v>888</v>
      </c>
      <c r="BE68" s="77"/>
    </row>
    <row r="69" spans="1:57" s="216" customFormat="1" ht="158.4">
      <c r="A69" s="173" t="s">
        <v>256</v>
      </c>
      <c r="B69" s="179" t="str">
        <f>VLOOKUP(A69,'Fórmulas '!$B$47:$C$66,2,FALSE)</f>
        <v>lanear, organizar, ejecutar y hacer seguimiento a las acciones que promuevan el desarrollo del talento Humano durante el ciclo de vida laboral de los servidores públicos del instituto.</v>
      </c>
      <c r="C69" s="173" t="str">
        <f>VLOOKUP(A69,'Fórmulas '!$F$47:$G$67,2,FALSE)</f>
        <v>Jefe de Oficina de Talento Humano</v>
      </c>
      <c r="D69" s="264" t="s">
        <v>910</v>
      </c>
      <c r="E69" s="178" t="s">
        <v>911</v>
      </c>
      <c r="F69" s="178" t="s">
        <v>912</v>
      </c>
      <c r="G69" s="178" t="s">
        <v>43</v>
      </c>
      <c r="H69" s="252" t="s">
        <v>40</v>
      </c>
      <c r="I69" s="196">
        <f>IFERROR(VLOOKUP(H69,'Fórmulas '!$B$5:$C$9,2,),"")</f>
        <v>0.6</v>
      </c>
      <c r="J69" s="252" t="s">
        <v>186</v>
      </c>
      <c r="K69" s="196">
        <f>IFERROR(VLOOKUP(J69,'Fórmulas '!$E$5:$F$9,2,),"")</f>
        <v>0.4</v>
      </c>
      <c r="L69" s="177" t="str">
        <f>IFERROR(VLOOKUP(CONCATENATE(I69,K69),'Fórmulas '!$J$5:$K$29,2,),"")</f>
        <v>MODERADO</v>
      </c>
      <c r="M69" s="197">
        <f t="shared" si="0"/>
        <v>0.24</v>
      </c>
      <c r="N69" s="253" t="s">
        <v>913</v>
      </c>
      <c r="O69" s="250" t="s">
        <v>914</v>
      </c>
      <c r="P69" s="252" t="s">
        <v>257</v>
      </c>
      <c r="Q69" s="253" t="s">
        <v>915</v>
      </c>
      <c r="R69" s="251" t="s">
        <v>916</v>
      </c>
      <c r="S69" s="252" t="s">
        <v>31</v>
      </c>
      <c r="T69" s="252" t="s">
        <v>108</v>
      </c>
      <c r="U69" s="200" cm="1">
        <f t="array" ref="U69">_xlfn.IFS(T69="Preventivo",25%,T69="Detectivo",15%,T69="Correctivo",10%)</f>
        <v>0.15</v>
      </c>
      <c r="V69" s="200" cm="1">
        <f t="array" ref="V69">_xlfn.IFS(S69="Automático",25%,S69="Manual",15%)</f>
        <v>0.15</v>
      </c>
      <c r="W69" s="252" t="s">
        <v>189</v>
      </c>
      <c r="X69" s="252" t="s">
        <v>34</v>
      </c>
      <c r="Y69" s="252" t="s">
        <v>35</v>
      </c>
      <c r="Z69" s="201">
        <f t="shared" si="1"/>
        <v>0.42</v>
      </c>
      <c r="AA69" s="202" t="str">
        <f>IF(Z69&lt;='Fórmulas '!$E$16,'Fórmulas '!$F$16,IF('Gestión de Riesgos '!Z69&lt;='Fórmulas '!$E$17,'Fórmulas '!$F$17,IF('Gestión de Riesgos '!Z69&lt;='Fórmulas '!$E$18,'Fórmulas '!$F$18,IF('Gestión de Riesgos '!Z69&lt;='Fórmulas '!$E$19,'Fórmulas '!$F$19,IF('Gestión de Riesgos '!Z69&lt;='Fórmulas '!$E$20,'Fórmulas '!$F$20)))))</f>
        <v>Media</v>
      </c>
      <c r="AB69" s="196">
        <f>IF(AA69&lt;='Fórmulas '!$E$5,'Fórmulas '!$F$5,IF('Gestión de Riesgos '!AA69&lt;='Fórmulas '!$E$6,'Fórmulas '!$F$6,IF('Gestión de Riesgos '!AA69&lt;='Fórmulas '!$E$7,'Fórmulas '!$F$7,IF('Gestión de Riesgos '!AA69&lt;='Fórmulas '!$E$8,'Fórmulas '!$F$8,IF('Gestión de Riesgos '!AA69&lt;='Fórmulas '!$E$9,'Fórmulas '!$F$9)))))</f>
        <v>0.4</v>
      </c>
      <c r="AC69" s="252" t="s">
        <v>29</v>
      </c>
      <c r="AD69" s="196">
        <f>IFERROR(VLOOKUP(AC69,'Fórmulas '!$E$5:$F$9,2,),"")</f>
        <v>0.6</v>
      </c>
      <c r="AE69" s="63" t="str">
        <f>IFERROR(VLOOKUP(CONCATENATE(AB69,AD69),'Fórmulas '!$J$5:$K$29,2),"")</f>
        <v>MODERADO</v>
      </c>
      <c r="AF69" s="252" t="s">
        <v>36</v>
      </c>
      <c r="AG69" s="252" t="s">
        <v>37</v>
      </c>
      <c r="AH69" s="251" t="s">
        <v>888</v>
      </c>
      <c r="AI69" s="251" t="s">
        <v>888</v>
      </c>
      <c r="AJ69" s="251" t="s">
        <v>888</v>
      </c>
      <c r="AK69" s="251" t="s">
        <v>888</v>
      </c>
      <c r="AL69" s="254" t="s">
        <v>888</v>
      </c>
      <c r="AM69" s="251">
        <v>45050</v>
      </c>
      <c r="AN69" s="251" t="s">
        <v>841</v>
      </c>
      <c r="AO69" s="389" t="s">
        <v>37</v>
      </c>
      <c r="AP69" s="219" t="s">
        <v>888</v>
      </c>
      <c r="AQ69" s="393" t="s">
        <v>888</v>
      </c>
      <c r="AR69" s="394" t="s">
        <v>888</v>
      </c>
      <c r="AS69" s="395" t="s">
        <v>888</v>
      </c>
      <c r="AT69" s="393" t="s">
        <v>888</v>
      </c>
      <c r="AU69" s="393" t="s">
        <v>888</v>
      </c>
      <c r="AV69" s="415" t="s">
        <v>888</v>
      </c>
      <c r="AW69" s="415" t="s">
        <v>37</v>
      </c>
      <c r="AX69" s="415" t="s">
        <v>888</v>
      </c>
      <c r="AY69" s="415" t="s">
        <v>888</v>
      </c>
      <c r="AZ69" s="415" t="s">
        <v>888</v>
      </c>
      <c r="BA69" s="415" t="s">
        <v>888</v>
      </c>
      <c r="BB69" s="415" t="s">
        <v>888</v>
      </c>
      <c r="BC69" s="415" t="s">
        <v>888</v>
      </c>
      <c r="BD69" s="415" t="s">
        <v>888</v>
      </c>
      <c r="BE69" s="77"/>
    </row>
    <row r="70" spans="1:57" s="216" customFormat="1" ht="145.19999999999999">
      <c r="A70" s="173" t="s">
        <v>256</v>
      </c>
      <c r="B70" s="179" t="str">
        <f>VLOOKUP(A70,'Fórmulas '!$B$47:$C$66,2,FALSE)</f>
        <v>lanear, organizar, ejecutar y hacer seguimiento a las acciones que promuevan el desarrollo del talento Humano durante el ciclo de vida laboral de los servidores públicos del instituto.</v>
      </c>
      <c r="C70" s="173" t="str">
        <f>VLOOKUP(A70,'Fórmulas '!$F$47:$G$67,2,FALSE)</f>
        <v>Jefe de Oficina de Talento Humano</v>
      </c>
      <c r="D70" s="264" t="s">
        <v>917</v>
      </c>
      <c r="E70" s="276" t="s">
        <v>918</v>
      </c>
      <c r="F70" s="178" t="s">
        <v>919</v>
      </c>
      <c r="G70" s="277" t="s">
        <v>43</v>
      </c>
      <c r="H70" s="63" t="s">
        <v>40</v>
      </c>
      <c r="I70" s="196">
        <f>IFERROR(VLOOKUP(H70,'Fórmulas '!$B$5:$C$9,2,),"")</f>
        <v>0.6</v>
      </c>
      <c r="J70" s="63" t="s">
        <v>29</v>
      </c>
      <c r="K70" s="196">
        <f>IFERROR(VLOOKUP(J70,'Fórmulas '!$E$5:$F$9,2,),"")</f>
        <v>0.6</v>
      </c>
      <c r="L70" s="177" t="str">
        <f>IFERROR(VLOOKUP(CONCATENATE(I70,K70),'Fórmulas '!$J$5:$K$29,2,),"")</f>
        <v>MODERADO</v>
      </c>
      <c r="M70" s="197">
        <f t="shared" si="0"/>
        <v>0.36</v>
      </c>
      <c r="N70" s="232" t="s">
        <v>920</v>
      </c>
      <c r="O70" s="78" t="s">
        <v>921</v>
      </c>
      <c r="P70" s="63" t="s">
        <v>375</v>
      </c>
      <c r="Q70" s="247" t="s">
        <v>922</v>
      </c>
      <c r="R70" s="174" t="s">
        <v>923</v>
      </c>
      <c r="S70" s="63" t="s">
        <v>31</v>
      </c>
      <c r="T70" s="63" t="s">
        <v>108</v>
      </c>
      <c r="U70" s="200" cm="1">
        <f t="array" ref="U70">_xlfn.IFS(T70="Preventivo",25%,T70="Detectivo",15%,T70="Correctivo",10%)</f>
        <v>0.15</v>
      </c>
      <c r="V70" s="200" cm="1">
        <f t="array" ref="V70">_xlfn.IFS(S70="Automático",25%,S70="Manual",15%)</f>
        <v>0.15</v>
      </c>
      <c r="W70" s="63" t="s">
        <v>189</v>
      </c>
      <c r="X70" s="63" t="s">
        <v>34</v>
      </c>
      <c r="Y70" s="63" t="s">
        <v>35</v>
      </c>
      <c r="Z70" s="201">
        <f t="shared" si="1"/>
        <v>0.42</v>
      </c>
      <c r="AA70" s="202" t="str">
        <f>IF(Z70&lt;='Fórmulas '!$E$16,'Fórmulas '!$F$16,IF('Gestión de Riesgos '!Z70&lt;='Fórmulas '!$E$17,'Fórmulas '!$F$17,IF('Gestión de Riesgos '!Z70&lt;='Fórmulas '!$E$18,'Fórmulas '!$F$18,IF('Gestión de Riesgos '!Z70&lt;='Fórmulas '!$E$19,'Fórmulas '!$F$19,IF('Gestión de Riesgos '!Z70&lt;='Fórmulas '!$E$20,'Fórmulas '!$F$20)))))</f>
        <v>Media</v>
      </c>
      <c r="AB70" s="196">
        <f>IF(AA70&lt;='Fórmulas '!$E$5,'Fórmulas '!$F$5,IF('Gestión de Riesgos '!AA70&lt;='Fórmulas '!$E$6,'Fórmulas '!$F$6,IF('Gestión de Riesgos '!AA70&lt;='Fórmulas '!$E$7,'Fórmulas '!$F$7,IF('Gestión de Riesgos '!AA70&lt;='Fórmulas '!$E$8,'Fórmulas '!$F$8,IF('Gestión de Riesgos '!AA70&lt;='Fórmulas '!$E$9,'Fórmulas '!$F$9)))))</f>
        <v>0.4</v>
      </c>
      <c r="AC70" s="63" t="s">
        <v>29</v>
      </c>
      <c r="AD70" s="196">
        <f>IFERROR(VLOOKUP(AC70,'Fórmulas '!$E$5:$F$9,2,),"")</f>
        <v>0.6</v>
      </c>
      <c r="AE70" s="63" t="str">
        <f>IFERROR(VLOOKUP(CONCATENATE(AB70,AD70),'Fórmulas '!$J$5:$K$29,2),"")</f>
        <v>MODERADO</v>
      </c>
      <c r="AF70" s="63" t="s">
        <v>36</v>
      </c>
      <c r="AG70" s="63" t="s">
        <v>37</v>
      </c>
      <c r="AH70" s="77" t="s">
        <v>888</v>
      </c>
      <c r="AI70" s="77" t="s">
        <v>888</v>
      </c>
      <c r="AJ70" s="77" t="s">
        <v>888</v>
      </c>
      <c r="AK70" s="77" t="s">
        <v>888</v>
      </c>
      <c r="AL70" s="255" t="s">
        <v>888</v>
      </c>
      <c r="AM70" s="77">
        <v>45050</v>
      </c>
      <c r="AN70" s="77" t="s">
        <v>841</v>
      </c>
      <c r="AO70" s="389" t="s">
        <v>37</v>
      </c>
      <c r="AP70" s="243" t="s">
        <v>888</v>
      </c>
      <c r="AQ70" s="220" t="s">
        <v>888</v>
      </c>
      <c r="AR70" s="214" t="s">
        <v>888</v>
      </c>
      <c r="AS70" s="396" t="s">
        <v>888</v>
      </c>
      <c r="AT70" s="392" t="s">
        <v>888</v>
      </c>
      <c r="AU70" s="220" t="s">
        <v>888</v>
      </c>
      <c r="AV70" s="64" t="s">
        <v>888</v>
      </c>
      <c r="AW70" s="64" t="s">
        <v>37</v>
      </c>
      <c r="AX70" s="64" t="s">
        <v>888</v>
      </c>
      <c r="AY70" s="64" t="s">
        <v>888</v>
      </c>
      <c r="AZ70" s="64" t="s">
        <v>888</v>
      </c>
      <c r="BA70" s="64" t="s">
        <v>888</v>
      </c>
      <c r="BB70" s="64" t="s">
        <v>888</v>
      </c>
      <c r="BC70" s="64" t="s">
        <v>888</v>
      </c>
      <c r="BD70" s="64" t="s">
        <v>888</v>
      </c>
      <c r="BE70" s="77"/>
    </row>
    <row r="71" spans="1:57" s="216" customFormat="1" ht="367.8" customHeight="1">
      <c r="A71" s="173" t="s">
        <v>256</v>
      </c>
      <c r="B71" s="179" t="str">
        <f>VLOOKUP(A71,'Fórmulas '!$B$47:$C$66,2,FALSE)</f>
        <v>lanear, organizar, ejecutar y hacer seguimiento a las acciones que promuevan el desarrollo del talento Humano durante el ciclo de vida laboral de los servidores públicos del instituto.</v>
      </c>
      <c r="C71" s="173" t="str">
        <f>VLOOKUP(A71,'Fórmulas '!$F$47:$G$67,2,FALSE)</f>
        <v>Jefe de Oficina de Talento Humano</v>
      </c>
      <c r="D71" s="264" t="s">
        <v>924</v>
      </c>
      <c r="E71" s="277" t="s">
        <v>925</v>
      </c>
      <c r="F71" s="178" t="s">
        <v>926</v>
      </c>
      <c r="G71" s="277" t="s">
        <v>43</v>
      </c>
      <c r="H71" s="63" t="s">
        <v>40</v>
      </c>
      <c r="I71" s="196">
        <f>IFERROR(VLOOKUP(H71,'Fórmulas '!$B$5:$C$9,2,),"")</f>
        <v>0.6</v>
      </c>
      <c r="J71" s="63" t="s">
        <v>29</v>
      </c>
      <c r="K71" s="196">
        <f>IFERROR(VLOOKUP(J71,'Fórmulas '!$E$5:$F$9,2,),"")</f>
        <v>0.6</v>
      </c>
      <c r="L71" s="177" t="str">
        <f>IFERROR(VLOOKUP(CONCATENATE(I71,K71),'Fórmulas '!$J$5:$K$29,2,),"")</f>
        <v>MODERADO</v>
      </c>
      <c r="M71" s="197">
        <f t="shared" si="0"/>
        <v>0.36</v>
      </c>
      <c r="N71" s="232" t="s">
        <v>927</v>
      </c>
      <c r="O71" s="78" t="s">
        <v>928</v>
      </c>
      <c r="P71" s="63" t="s">
        <v>375</v>
      </c>
      <c r="Q71" s="77" t="s">
        <v>929</v>
      </c>
      <c r="R71" s="77" t="s">
        <v>930</v>
      </c>
      <c r="S71" s="63" t="s">
        <v>31</v>
      </c>
      <c r="T71" s="63" t="s">
        <v>32</v>
      </c>
      <c r="U71" s="200" cm="1">
        <f t="array" ref="U71">_xlfn.IFS(T71="Preventivo",25%,T71="Detectivo",15%,T71="Correctivo",10%)</f>
        <v>0.25</v>
      </c>
      <c r="V71" s="200" cm="1">
        <f t="array" ref="V71">_xlfn.IFS(S71="Automático",25%,S71="Manual",15%)</f>
        <v>0.15</v>
      </c>
      <c r="W71" s="63" t="s">
        <v>189</v>
      </c>
      <c r="X71" s="63" t="s">
        <v>34</v>
      </c>
      <c r="Y71" s="63" t="s">
        <v>35</v>
      </c>
      <c r="Z71" s="201">
        <f t="shared" si="1"/>
        <v>0.36</v>
      </c>
      <c r="AA71" s="202" t="str">
        <f>IF(Z71&lt;='Fórmulas '!$E$16,'Fórmulas '!$F$16,IF('Gestión de Riesgos '!Z71&lt;='Fórmulas '!$E$17,'Fórmulas '!$F$17,IF('Gestión de Riesgos '!Z71&lt;='Fórmulas '!$E$18,'Fórmulas '!$F$18,IF('Gestión de Riesgos '!Z71&lt;='Fórmulas '!$E$19,'Fórmulas '!$F$19,IF('Gestión de Riesgos '!Z71&lt;='Fórmulas '!$E$20,'Fórmulas '!$F$20)))))</f>
        <v>Baja</v>
      </c>
      <c r="AB71" s="196">
        <f>IF(AA71&lt;='Fórmulas '!$E$5,'Fórmulas '!$F$5,IF('Gestión de Riesgos '!AA71&lt;='Fórmulas '!$E$6,'Fórmulas '!$F$6,IF('Gestión de Riesgos '!AA71&lt;='Fórmulas '!$E$7,'Fórmulas '!$F$7,IF('Gestión de Riesgos '!AA71&lt;='Fórmulas '!$E$8,'Fórmulas '!$F$8,IF('Gestión de Riesgos '!AA71&lt;='Fórmulas '!$E$9,'Fórmulas '!$F$9)))))</f>
        <v>0.2</v>
      </c>
      <c r="AC71" s="63" t="s">
        <v>29</v>
      </c>
      <c r="AD71" s="196">
        <f>IFERROR(VLOOKUP(AC71,'Fórmulas '!$E$5:$F$9,2,),"")</f>
        <v>0.6</v>
      </c>
      <c r="AE71" s="63" t="str">
        <f>IFERROR(VLOOKUP(CONCATENATE(AB71,AD71),'Fórmulas '!$J$5:$K$29,2),"")</f>
        <v>MODERADO</v>
      </c>
      <c r="AF71" s="63" t="s">
        <v>36</v>
      </c>
      <c r="AG71" s="63" t="s">
        <v>37</v>
      </c>
      <c r="AH71" s="77" t="s">
        <v>888</v>
      </c>
      <c r="AI71" s="77" t="s">
        <v>888</v>
      </c>
      <c r="AJ71" s="77" t="s">
        <v>888</v>
      </c>
      <c r="AK71" s="77" t="s">
        <v>888</v>
      </c>
      <c r="AL71" s="186" t="s">
        <v>888</v>
      </c>
      <c r="AM71" s="77">
        <v>45050</v>
      </c>
      <c r="AN71" s="77" t="s">
        <v>841</v>
      </c>
      <c r="AO71" s="78" t="s">
        <v>37</v>
      </c>
      <c r="AP71" s="219" t="s">
        <v>888</v>
      </c>
      <c r="AQ71" s="397" t="s">
        <v>888</v>
      </c>
      <c r="AR71" s="398" t="s">
        <v>888</v>
      </c>
      <c r="AS71" s="398" t="s">
        <v>888</v>
      </c>
      <c r="AT71" s="397" t="s">
        <v>888</v>
      </c>
      <c r="AU71" s="397" t="s">
        <v>888</v>
      </c>
      <c r="AV71" s="403" t="s">
        <v>888</v>
      </c>
      <c r="AW71" s="403" t="s">
        <v>37</v>
      </c>
      <c r="AX71" s="403" t="s">
        <v>888</v>
      </c>
      <c r="AY71" s="403" t="s">
        <v>888</v>
      </c>
      <c r="AZ71" s="403" t="s">
        <v>888</v>
      </c>
      <c r="BA71" s="403" t="s">
        <v>888</v>
      </c>
      <c r="BB71" s="403" t="s">
        <v>888</v>
      </c>
      <c r="BC71" s="417" t="s">
        <v>888</v>
      </c>
      <c r="BD71" s="403" t="s">
        <v>888</v>
      </c>
      <c r="BE71" s="77"/>
    </row>
    <row r="72" spans="1:57" s="216" customFormat="1" ht="145.19999999999999">
      <c r="A72" s="173" t="s">
        <v>256</v>
      </c>
      <c r="B72" s="179" t="str">
        <f>VLOOKUP(A72,'Fórmulas '!$B$47:$C$66,2,FALSE)</f>
        <v>lanear, organizar, ejecutar y hacer seguimiento a las acciones que promuevan el desarrollo del talento Humano durante el ciclo de vida laboral de los servidores públicos del instituto.</v>
      </c>
      <c r="C72" s="173" t="str">
        <f>VLOOKUP(A72,'Fórmulas '!$F$47:$G$67,2,FALSE)</f>
        <v>Jefe de Oficina de Talento Humano</v>
      </c>
      <c r="D72" s="178" t="s">
        <v>931</v>
      </c>
      <c r="E72" s="178" t="s">
        <v>932</v>
      </c>
      <c r="F72" s="178" t="s">
        <v>933</v>
      </c>
      <c r="G72" s="178" t="s">
        <v>43</v>
      </c>
      <c r="H72" s="177" t="s">
        <v>40</v>
      </c>
      <c r="I72" s="196">
        <f>IFERROR(VLOOKUP(H72,'Fórmulas '!$B$5:$C$9,2,),"")</f>
        <v>0.6</v>
      </c>
      <c r="J72" s="63" t="s">
        <v>29</v>
      </c>
      <c r="K72" s="196">
        <f>IFERROR(VLOOKUP(J72,'Fórmulas '!$E$5:$F$9,2,),"")</f>
        <v>0.6</v>
      </c>
      <c r="L72" s="177" t="str">
        <f>IFERROR(VLOOKUP(CONCATENATE(I72,K72),'Fórmulas '!$J$5:$K$29,2,),"")</f>
        <v>MODERADO</v>
      </c>
      <c r="M72" s="197">
        <f t="shared" si="0"/>
        <v>0.36</v>
      </c>
      <c r="N72" s="77" t="s">
        <v>934</v>
      </c>
      <c r="O72" s="78" t="s">
        <v>935</v>
      </c>
      <c r="P72" s="63" t="s">
        <v>375</v>
      </c>
      <c r="Q72" s="77" t="s">
        <v>936</v>
      </c>
      <c r="R72" s="77" t="s">
        <v>937</v>
      </c>
      <c r="S72" s="190" t="s">
        <v>31</v>
      </c>
      <c r="T72" s="190" t="s">
        <v>32</v>
      </c>
      <c r="U72" s="200" cm="1">
        <f t="array" ref="U72">_xlfn.IFS(T72="Preventivo",25%,T72="Detectivo",15%,T72="Correctivo",10%)</f>
        <v>0.25</v>
      </c>
      <c r="V72" s="200" cm="1">
        <f t="array" ref="V72">_xlfn.IFS(S72="Automático",25%,S72="Manual",15%)</f>
        <v>0.15</v>
      </c>
      <c r="W72" s="190" t="s">
        <v>189</v>
      </c>
      <c r="X72" s="190" t="s">
        <v>34</v>
      </c>
      <c r="Y72" s="190" t="s">
        <v>35</v>
      </c>
      <c r="Z72" s="201">
        <f t="shared" si="1"/>
        <v>0.36</v>
      </c>
      <c r="AA72" s="202" t="str">
        <f>IF(Z72&lt;='Fórmulas '!$E$16,'Fórmulas '!$F$16,IF('Gestión de Riesgos '!Z72&lt;='Fórmulas '!$E$17,'Fórmulas '!$F$17,IF('Gestión de Riesgos '!Z72&lt;='Fórmulas '!$E$18,'Fórmulas '!$F$18,IF('Gestión de Riesgos '!Z72&lt;='Fórmulas '!$E$19,'Fórmulas '!$F$19,IF('Gestión de Riesgos '!Z72&lt;='Fórmulas '!$E$20,'Fórmulas '!$F$20)))))</f>
        <v>Baja</v>
      </c>
      <c r="AB72" s="196">
        <f>IF(AA72&lt;='Fórmulas '!$E$5,'Fórmulas '!$F$5,IF('Gestión de Riesgos '!AA72&lt;='Fórmulas '!$E$6,'Fórmulas '!$F$6,IF('Gestión de Riesgos '!AA72&lt;='Fórmulas '!$E$7,'Fórmulas '!$F$7,IF('Gestión de Riesgos '!AA72&lt;='Fórmulas '!$E$8,'Fórmulas '!$F$8,IF('Gestión de Riesgos '!AA72&lt;='Fórmulas '!$E$9,'Fórmulas '!$F$9)))))</f>
        <v>0.2</v>
      </c>
      <c r="AC72" s="256" t="s">
        <v>29</v>
      </c>
      <c r="AD72" s="196">
        <f>IFERROR(VLOOKUP(AC72,'Fórmulas '!$E$5:$F$9,2,),"")</f>
        <v>0.6</v>
      </c>
      <c r="AE72" s="63" t="str">
        <f>IFERROR(VLOOKUP(CONCATENATE(AB72,AD72),'Fórmulas '!$J$5:$K$29,2),"")</f>
        <v>MODERADO</v>
      </c>
      <c r="AF72" s="63" t="s">
        <v>36</v>
      </c>
      <c r="AG72" s="402" t="s">
        <v>37</v>
      </c>
      <c r="AH72" s="172" t="s">
        <v>888</v>
      </c>
      <c r="AI72" s="172" t="s">
        <v>888</v>
      </c>
      <c r="AJ72" s="172" t="s">
        <v>888</v>
      </c>
      <c r="AK72" s="257" t="s">
        <v>888</v>
      </c>
      <c r="AL72" s="186" t="s">
        <v>888</v>
      </c>
      <c r="AM72" s="256">
        <v>45050</v>
      </c>
      <c r="AN72" s="256" t="s">
        <v>841</v>
      </c>
      <c r="AO72" s="78" t="s">
        <v>37</v>
      </c>
      <c r="AP72" s="219" t="s">
        <v>888</v>
      </c>
      <c r="AQ72" s="392" t="s">
        <v>888</v>
      </c>
      <c r="AR72" s="315" t="s">
        <v>888</v>
      </c>
      <c r="AS72" s="392" t="s">
        <v>888</v>
      </c>
      <c r="AT72" s="392" t="s">
        <v>888</v>
      </c>
      <c r="AU72" s="392" t="s">
        <v>888</v>
      </c>
      <c r="AV72" s="64" t="s">
        <v>888</v>
      </c>
      <c r="AW72" s="64" t="s">
        <v>37</v>
      </c>
      <c r="AX72" s="64" t="s">
        <v>888</v>
      </c>
      <c r="AY72" s="64" t="s">
        <v>888</v>
      </c>
      <c r="AZ72" s="64" t="s">
        <v>888</v>
      </c>
      <c r="BA72" s="64" t="s">
        <v>888</v>
      </c>
      <c r="BB72" s="64" t="s">
        <v>888</v>
      </c>
      <c r="BC72" s="64" t="s">
        <v>888</v>
      </c>
      <c r="BD72" s="64" t="s">
        <v>888</v>
      </c>
      <c r="BE72" s="77"/>
    </row>
    <row r="73" spans="1:57" s="216" customFormat="1" ht="409.6">
      <c r="A73" s="173" t="s">
        <v>252</v>
      </c>
      <c r="B73" s="179" t="str">
        <f>VLOOKUP(A73,'Fórmulas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73" s="173" t="str">
        <f>VLOOKUP(A73,'Fórmulas '!$F$47:$G$67,2,FALSE)</f>
        <v> Profesional Universitario Coordinador de Equipo "CADA".</v>
      </c>
      <c r="D73" s="235" t="s">
        <v>1388</v>
      </c>
      <c r="E73" s="235" t="s">
        <v>938</v>
      </c>
      <c r="F73" s="235" t="s">
        <v>939</v>
      </c>
      <c r="G73" s="179" t="s">
        <v>43</v>
      </c>
      <c r="H73" s="63" t="s">
        <v>44</v>
      </c>
      <c r="I73" s="196">
        <f>IFERROR(VLOOKUP(H73,'Fórmulas '!$B$5:$C$9,2,),"")</f>
        <v>0.4</v>
      </c>
      <c r="J73" s="63" t="s">
        <v>29</v>
      </c>
      <c r="K73" s="196">
        <f>IFERROR(VLOOKUP(J73,'Fórmulas '!$E$5:$F$9,2,),"")</f>
        <v>0.6</v>
      </c>
      <c r="L73" s="177" t="str">
        <f>IFERROR(VLOOKUP(CONCATENATE(I73,K73),'Fórmulas '!$J$5:$K$29,2,),"")</f>
        <v>MODERADO</v>
      </c>
      <c r="M73" s="197">
        <f t="shared" si="0"/>
        <v>0.24</v>
      </c>
      <c r="N73" s="77" t="s">
        <v>940</v>
      </c>
      <c r="O73" s="78" t="s">
        <v>275</v>
      </c>
      <c r="P73" s="78" t="s">
        <v>941</v>
      </c>
      <c r="Q73" s="77" t="s">
        <v>942</v>
      </c>
      <c r="R73" s="77" t="s">
        <v>943</v>
      </c>
      <c r="S73" s="63" t="s">
        <v>31</v>
      </c>
      <c r="T73" s="63" t="s">
        <v>32</v>
      </c>
      <c r="U73" s="200" cm="1">
        <f t="array" ref="U73">_xlfn.IFS(T73="Preventivo",25%,T73="Detectivo",15%,T73="Correctivo",10%)</f>
        <v>0.25</v>
      </c>
      <c r="V73" s="200" cm="1">
        <f t="array" ref="V73">_xlfn.IFS(S73="Automático",25%,S73="Manual",15%)</f>
        <v>0.15</v>
      </c>
      <c r="W73" s="63" t="s">
        <v>189</v>
      </c>
      <c r="X73" s="63" t="s">
        <v>34</v>
      </c>
      <c r="Y73" s="63" t="s">
        <v>35</v>
      </c>
      <c r="Z73" s="201">
        <f t="shared" si="1"/>
        <v>0.24</v>
      </c>
      <c r="AA73" s="202" t="str">
        <f>IF(Z73&lt;='Fórmulas '!$E$16,'Fórmulas '!$F$16,IF('Gestión de Riesgos '!Z73&lt;='Fórmulas '!$E$17,'Fórmulas '!$F$17,IF('Gestión de Riesgos '!Z73&lt;='Fórmulas '!$E$18,'Fórmulas '!$F$18,IF('Gestión de Riesgos '!Z73&lt;='Fórmulas '!$E$19,'Fórmulas '!$F$19,IF('Gestión de Riesgos '!Z73&lt;='Fórmulas '!$E$20,'Fórmulas '!$F$20)))))</f>
        <v>Baja</v>
      </c>
      <c r="AB73" s="196">
        <f>IF(AA73&lt;='Fórmulas '!$E$5,'Fórmulas '!$F$5,IF('Gestión de Riesgos '!AA73&lt;='Fórmulas '!$E$6,'Fórmulas '!$F$6,IF('Gestión de Riesgos '!AA73&lt;='Fórmulas '!$E$7,'Fórmulas '!$F$7,IF('Gestión de Riesgos '!AA73&lt;='Fórmulas '!$E$8,'Fórmulas '!$F$8,IF('Gestión de Riesgos '!AA73&lt;='Fórmulas '!$E$9,'Fórmulas '!$F$9)))))</f>
        <v>0.2</v>
      </c>
      <c r="AC73" s="63" t="s">
        <v>29</v>
      </c>
      <c r="AD73" s="196">
        <f>IFERROR(VLOOKUP(AC73,'Fórmulas '!$E$5:$F$9,2,),"")</f>
        <v>0.6</v>
      </c>
      <c r="AE73" s="63" t="str">
        <f>IFERROR(VLOOKUP(CONCATENATE(AB73,AD73),'Fórmulas '!$J$5:$K$29,2),"")</f>
        <v>MODERADO</v>
      </c>
      <c r="AF73" s="78" t="s">
        <v>204</v>
      </c>
      <c r="AG73" s="283" t="s">
        <v>329</v>
      </c>
      <c r="AH73" s="352" t="s">
        <v>944</v>
      </c>
      <c r="AI73" s="352" t="s">
        <v>945</v>
      </c>
      <c r="AJ73" s="352" t="s">
        <v>534</v>
      </c>
      <c r="AK73" s="352" t="s">
        <v>946</v>
      </c>
      <c r="AL73" s="353" t="s">
        <v>111</v>
      </c>
      <c r="AM73" s="353" t="s">
        <v>111</v>
      </c>
      <c r="AN73" s="353" t="s">
        <v>111</v>
      </c>
      <c r="AO73" s="177" t="s">
        <v>37</v>
      </c>
      <c r="AP73" s="274" t="s">
        <v>1395</v>
      </c>
      <c r="AQ73" s="173" t="s">
        <v>1396</v>
      </c>
      <c r="AR73" s="173" t="s">
        <v>534</v>
      </c>
      <c r="AS73" s="173" t="s">
        <v>1397</v>
      </c>
      <c r="AT73" s="228"/>
      <c r="AU73" s="228"/>
      <c r="AV73" s="228"/>
      <c r="AW73" s="418" t="s">
        <v>37</v>
      </c>
      <c r="AX73" s="419" t="s">
        <v>1535</v>
      </c>
      <c r="AY73" s="419" t="s">
        <v>1536</v>
      </c>
      <c r="AZ73" s="419" t="s">
        <v>534</v>
      </c>
      <c r="BA73" s="419" t="s">
        <v>1537</v>
      </c>
      <c r="BB73" s="420" t="s">
        <v>888</v>
      </c>
      <c r="BC73" s="64" t="s">
        <v>888</v>
      </c>
      <c r="BD73" s="421" t="s">
        <v>888</v>
      </c>
      <c r="BE73" s="421"/>
    </row>
    <row r="74" spans="1:57" s="216" customFormat="1" ht="356.4">
      <c r="A74" s="173" t="s">
        <v>252</v>
      </c>
      <c r="B74" s="179" t="str">
        <f>VLOOKUP(A74,'Fórmulas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74" s="173" t="str">
        <f>VLOOKUP(A74,'Fórmulas '!$F$47:$G$67,2,FALSE)</f>
        <v> Profesional Universitario Coordinador de Equipo "CADA".</v>
      </c>
      <c r="D74" s="235" t="s">
        <v>1611</v>
      </c>
      <c r="E74" s="235" t="s">
        <v>947</v>
      </c>
      <c r="F74" s="235" t="s">
        <v>948</v>
      </c>
      <c r="G74" s="179" t="s">
        <v>27</v>
      </c>
      <c r="H74" s="63" t="s">
        <v>28</v>
      </c>
      <c r="I74" s="196">
        <f>IFERROR(VLOOKUP(H74,'Fórmulas '!$B$5:$C$9,2,),"")</f>
        <v>0.8</v>
      </c>
      <c r="J74" s="63" t="s">
        <v>48</v>
      </c>
      <c r="K74" s="196">
        <f>IFERROR(VLOOKUP(J74,'Fórmulas '!$E$5:$F$9,2,),"")</f>
        <v>0.8</v>
      </c>
      <c r="L74" s="177" t="str">
        <f>IFERROR(VLOOKUP(CONCATENATE(I74,K74),'Fórmulas '!$J$5:$K$29,2,),"")</f>
        <v>ALTO</v>
      </c>
      <c r="M74" s="197">
        <f t="shared" si="0"/>
        <v>0.64000000000000012</v>
      </c>
      <c r="N74" s="77" t="s">
        <v>1390</v>
      </c>
      <c r="O74" s="78" t="s">
        <v>1391</v>
      </c>
      <c r="P74" s="78" t="s">
        <v>1392</v>
      </c>
      <c r="Q74" s="77" t="s">
        <v>1393</v>
      </c>
      <c r="R74" s="77" t="s">
        <v>1394</v>
      </c>
      <c r="S74" s="63" t="s">
        <v>228</v>
      </c>
      <c r="T74" s="63" t="s">
        <v>32</v>
      </c>
      <c r="U74" s="200" cm="1">
        <f t="array" ref="U74">_xlfn.IFS(T74="Preventivo",25%,T74="Detectivo",15%,T74="Correctivo",10%)</f>
        <v>0.25</v>
      </c>
      <c r="V74" s="200" cm="1">
        <f t="array" ref="V74">_xlfn.IFS(S74="Automático",25%,S74="Manual",15%)</f>
        <v>0.25</v>
      </c>
      <c r="W74" s="63" t="s">
        <v>33</v>
      </c>
      <c r="X74" s="63" t="s">
        <v>34</v>
      </c>
      <c r="Y74" s="63" t="s">
        <v>35</v>
      </c>
      <c r="Z74" s="201">
        <f t="shared" si="1"/>
        <v>0.4</v>
      </c>
      <c r="AA74" s="202" t="str">
        <f>IF(Z74&lt;='Fórmulas '!$E$16,'Fórmulas '!$F$16,IF('Gestión de Riesgos '!Z74&lt;='Fórmulas '!$E$17,'Fórmulas '!$F$17,IF('Gestión de Riesgos '!Z74&lt;='Fórmulas '!$E$18,'Fórmulas '!$F$18,IF('Gestión de Riesgos '!Z74&lt;='Fórmulas '!$E$19,'Fórmulas '!$F$19,IF('Gestión de Riesgos '!Z74&lt;='Fórmulas '!$E$20,'Fórmulas '!$F$20)))))</f>
        <v>Baja</v>
      </c>
      <c r="AB74" s="196">
        <f>IF(AA74&lt;='Fórmulas '!$E$5,'Fórmulas '!$F$5,IF('Gestión de Riesgos '!AA74&lt;='Fórmulas '!$E$6,'Fórmulas '!$F$6,IF('Gestión de Riesgos '!AA74&lt;='Fórmulas '!$E$7,'Fórmulas '!$F$7,IF('Gestión de Riesgos '!AA74&lt;='Fórmulas '!$E$8,'Fórmulas '!$F$8,IF('Gestión de Riesgos '!AA74&lt;='Fórmulas '!$E$9,'Fórmulas '!$F$9)))))</f>
        <v>0.2</v>
      </c>
      <c r="AC74" s="63" t="s">
        <v>29</v>
      </c>
      <c r="AD74" s="196">
        <f>IFERROR(VLOOKUP(AC74,'Fórmulas '!$E$5:$F$9,2,),"")</f>
        <v>0.6</v>
      </c>
      <c r="AE74" s="63" t="str">
        <f>IFERROR(VLOOKUP(CONCATENATE(AB74,AD74),'Fórmulas '!$J$5:$K$29,2),"")</f>
        <v>MODERADO</v>
      </c>
      <c r="AF74" s="78" t="s">
        <v>204</v>
      </c>
      <c r="AG74" s="285" t="s">
        <v>326</v>
      </c>
      <c r="AH74" s="355" t="s">
        <v>949</v>
      </c>
      <c r="AI74" s="355" t="s">
        <v>950</v>
      </c>
      <c r="AJ74" s="355" t="s">
        <v>534</v>
      </c>
      <c r="AK74" s="355" t="s">
        <v>951</v>
      </c>
      <c r="AL74" s="356" t="s">
        <v>111</v>
      </c>
      <c r="AM74" s="356" t="s">
        <v>111</v>
      </c>
      <c r="AN74" s="356" t="s">
        <v>111</v>
      </c>
      <c r="AO74" s="231" t="s">
        <v>104</v>
      </c>
      <c r="AP74" s="274" t="s">
        <v>1398</v>
      </c>
      <c r="AQ74" s="173" t="s">
        <v>950</v>
      </c>
      <c r="AR74" s="173" t="s">
        <v>534</v>
      </c>
      <c r="AS74" s="173" t="s">
        <v>1399</v>
      </c>
      <c r="AT74" s="173"/>
      <c r="AU74" s="357"/>
      <c r="AV74" s="231"/>
      <c r="AW74" s="422" t="s">
        <v>104</v>
      </c>
      <c r="AX74" s="423" t="s">
        <v>1538</v>
      </c>
      <c r="AY74" s="423" t="s">
        <v>1539</v>
      </c>
      <c r="AZ74" s="423" t="s">
        <v>534</v>
      </c>
      <c r="BA74" s="424" t="s">
        <v>888</v>
      </c>
      <c r="BB74" s="420" t="s">
        <v>888</v>
      </c>
      <c r="BC74" s="64" t="s">
        <v>888</v>
      </c>
      <c r="BD74" s="421" t="s">
        <v>888</v>
      </c>
      <c r="BE74" s="425"/>
    </row>
    <row r="75" spans="1:57" s="216" customFormat="1" ht="409.6">
      <c r="A75" s="173" t="s">
        <v>252</v>
      </c>
      <c r="B75" s="179" t="str">
        <f>VLOOKUP(A75,'Fórmulas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75" s="173" t="str">
        <f>VLOOKUP(A75,'Fórmulas '!$F$47:$G$67,2,FALSE)</f>
        <v> Profesional Universitario Coordinador de Equipo "CADA".</v>
      </c>
      <c r="D75" s="235" t="s">
        <v>1387</v>
      </c>
      <c r="E75" s="235" t="s">
        <v>952</v>
      </c>
      <c r="F75" s="235" t="s">
        <v>953</v>
      </c>
      <c r="G75" s="179" t="s">
        <v>43</v>
      </c>
      <c r="H75" s="63" t="s">
        <v>28</v>
      </c>
      <c r="I75" s="196">
        <f>IFERROR(VLOOKUP(H75,'Fórmulas '!$B$5:$C$9,2,),"")</f>
        <v>0.8</v>
      </c>
      <c r="J75" s="63" t="s">
        <v>48</v>
      </c>
      <c r="K75" s="196">
        <f>IFERROR(VLOOKUP(J75,'Fórmulas '!$E$5:$F$9,2,),"")</f>
        <v>0.8</v>
      </c>
      <c r="L75" s="177" t="str">
        <f>IFERROR(VLOOKUP(CONCATENATE(I75,K75),'Fórmulas '!$J$5:$K$29,2,),"")</f>
        <v>ALTO</v>
      </c>
      <c r="M75" s="197">
        <f t="shared" si="0"/>
        <v>0.64000000000000012</v>
      </c>
      <c r="N75" s="77" t="s">
        <v>1389</v>
      </c>
      <c r="O75" s="78" t="s">
        <v>954</v>
      </c>
      <c r="P75" s="78" t="s">
        <v>41</v>
      </c>
      <c r="Q75" s="77" t="s">
        <v>955</v>
      </c>
      <c r="R75" s="77" t="s">
        <v>956</v>
      </c>
      <c r="S75" s="63" t="s">
        <v>31</v>
      </c>
      <c r="T75" s="63" t="s">
        <v>32</v>
      </c>
      <c r="U75" s="200" cm="1">
        <f t="array" ref="U75">_xlfn.IFS(T75="Preventivo",25%,T75="Detectivo",15%,T75="Correctivo",10%)</f>
        <v>0.25</v>
      </c>
      <c r="V75" s="200" cm="1">
        <f t="array" ref="V75">_xlfn.IFS(S75="Automático",25%,S75="Manual",15%)</f>
        <v>0.15</v>
      </c>
      <c r="W75" s="63" t="s">
        <v>33</v>
      </c>
      <c r="X75" s="63" t="s">
        <v>34</v>
      </c>
      <c r="Y75" s="63" t="s">
        <v>35</v>
      </c>
      <c r="Z75" s="201">
        <f t="shared" si="1"/>
        <v>0.48</v>
      </c>
      <c r="AA75" s="202" t="str">
        <f>IF(Z75&lt;='Fórmulas '!$E$16,'Fórmulas '!$F$16,IF('Gestión de Riesgos '!Z75&lt;='Fórmulas '!$E$17,'Fórmulas '!$F$17,IF('Gestión de Riesgos '!Z75&lt;='Fórmulas '!$E$18,'Fórmulas '!$F$18,IF('Gestión de Riesgos '!Z75&lt;='Fórmulas '!$E$19,'Fórmulas '!$F$19,IF('Gestión de Riesgos '!Z75&lt;='Fórmulas '!$E$20,'Fórmulas '!$F$20)))))</f>
        <v>Media</v>
      </c>
      <c r="AB75" s="196">
        <f>IF(AA75&lt;='Fórmulas '!$E$5,'Fórmulas '!$F$5,IF('Gestión de Riesgos '!AA75&lt;='Fórmulas '!$E$6,'Fórmulas '!$F$6,IF('Gestión de Riesgos '!AA75&lt;='Fórmulas '!$E$7,'Fórmulas '!$F$7,IF('Gestión de Riesgos '!AA75&lt;='Fórmulas '!$E$8,'Fórmulas '!$F$8,IF('Gestión de Riesgos '!AA75&lt;='Fórmulas '!$E$9,'Fórmulas '!$F$9)))))</f>
        <v>0.4</v>
      </c>
      <c r="AC75" s="63" t="s">
        <v>253</v>
      </c>
      <c r="AD75" s="196" t="str">
        <f>IFERROR(VLOOKUP(AC75,'Fórmulas '!$E$5:$F$9,2,),"")</f>
        <v/>
      </c>
      <c r="AE75" s="63" t="str">
        <f>IFERROR(VLOOKUP(CONCATENATE(AB75,AD75),'Fórmulas '!$J$5:$K$29,2),"")</f>
        <v>EXTREMO</v>
      </c>
      <c r="AF75" s="78" t="s">
        <v>36</v>
      </c>
      <c r="AG75" s="285" t="s">
        <v>326</v>
      </c>
      <c r="AH75" s="355" t="s">
        <v>957</v>
      </c>
      <c r="AI75" s="355" t="s">
        <v>958</v>
      </c>
      <c r="AJ75" s="355" t="s">
        <v>959</v>
      </c>
      <c r="AK75" s="355" t="s">
        <v>960</v>
      </c>
      <c r="AL75" s="358">
        <v>45050</v>
      </c>
      <c r="AM75" s="359" t="s">
        <v>961</v>
      </c>
      <c r="AN75" s="355" t="s">
        <v>962</v>
      </c>
      <c r="AO75" s="228" t="s">
        <v>104</v>
      </c>
      <c r="AP75" s="274" t="s">
        <v>957</v>
      </c>
      <c r="AQ75" s="173" t="s">
        <v>958</v>
      </c>
      <c r="AR75" s="173" t="s">
        <v>959</v>
      </c>
      <c r="AS75" s="173" t="s">
        <v>960</v>
      </c>
      <c r="AT75" s="360">
        <v>45142</v>
      </c>
      <c r="AU75" s="173" t="s">
        <v>1400</v>
      </c>
      <c r="AV75" s="228" t="s">
        <v>39</v>
      </c>
      <c r="AW75" s="421" t="s">
        <v>104</v>
      </c>
      <c r="AX75" s="421" t="s">
        <v>957</v>
      </c>
      <c r="AY75" s="421" t="s">
        <v>958</v>
      </c>
      <c r="AZ75" s="425" t="s">
        <v>1540</v>
      </c>
      <c r="BA75" s="420" t="s">
        <v>841</v>
      </c>
      <c r="BB75" s="420">
        <v>45275</v>
      </c>
      <c r="BC75" s="405" t="s">
        <v>1541</v>
      </c>
      <c r="BD75" s="421" t="s">
        <v>888</v>
      </c>
      <c r="BE75" s="421"/>
    </row>
    <row r="76" spans="1:57" s="216" customFormat="1" ht="409.6">
      <c r="A76" s="173" t="s">
        <v>252</v>
      </c>
      <c r="B76" s="179" t="str">
        <f>VLOOKUP(A76,'Fórmulas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76" s="173" t="str">
        <f>VLOOKUP(A76,'Fórmulas '!$F$47:$G$67,2,FALSE)</f>
        <v> Profesional Universitario Coordinador de Equipo "CADA".</v>
      </c>
      <c r="D76" s="235" t="s">
        <v>963</v>
      </c>
      <c r="E76" s="235" t="s">
        <v>964</v>
      </c>
      <c r="F76" s="235" t="s">
        <v>965</v>
      </c>
      <c r="G76" s="179" t="s">
        <v>43</v>
      </c>
      <c r="H76" s="177" t="s">
        <v>40</v>
      </c>
      <c r="I76" s="196">
        <f>IFERROR(VLOOKUP(H76,'Fórmulas '!$B$5:$C$9,2,),"")</f>
        <v>0.6</v>
      </c>
      <c r="J76" s="177" t="s">
        <v>29</v>
      </c>
      <c r="K76" s="196">
        <f>IFERROR(VLOOKUP(J76,'Fórmulas '!$E$5:$F$9,2,),"")</f>
        <v>0.6</v>
      </c>
      <c r="L76" s="177" t="str">
        <f>IFERROR(VLOOKUP(CONCATENATE(I76,K76),'Fórmulas '!$J$5:$K$29,2,),"")</f>
        <v>MODERADO</v>
      </c>
      <c r="M76" s="197">
        <f t="shared" si="0"/>
        <v>0.36</v>
      </c>
      <c r="N76" s="77" t="s">
        <v>966</v>
      </c>
      <c r="O76" s="78" t="s">
        <v>967</v>
      </c>
      <c r="P76" s="63" t="s">
        <v>42</v>
      </c>
      <c r="Q76" s="77" t="s">
        <v>968</v>
      </c>
      <c r="R76" s="77" t="s">
        <v>969</v>
      </c>
      <c r="S76" s="177" t="s">
        <v>31</v>
      </c>
      <c r="T76" s="177" t="s">
        <v>32</v>
      </c>
      <c r="U76" s="200" cm="1">
        <f t="array" ref="U76">_xlfn.IFS(T76="Preventivo",25%,T76="Detectivo",15%,T76="Correctivo",10%)</f>
        <v>0.25</v>
      </c>
      <c r="V76" s="200" cm="1">
        <f t="array" ref="V76">_xlfn.IFS(S76="Automático",25%,S76="Manual",15%)</f>
        <v>0.15</v>
      </c>
      <c r="W76" s="177" t="s">
        <v>33</v>
      </c>
      <c r="X76" s="177" t="s">
        <v>34</v>
      </c>
      <c r="Y76" s="177" t="s">
        <v>35</v>
      </c>
      <c r="Z76" s="201">
        <f t="shared" si="1"/>
        <v>0.36</v>
      </c>
      <c r="AA76" s="202" t="str">
        <f>IF(Z76&lt;='Fórmulas '!$E$16,'Fórmulas '!$F$16,IF('Gestión de Riesgos '!Z76&lt;='Fórmulas '!$E$17,'Fórmulas '!$F$17,IF('Gestión de Riesgos '!Z76&lt;='Fórmulas '!$E$18,'Fórmulas '!$F$18,IF('Gestión de Riesgos '!Z76&lt;='Fórmulas '!$E$19,'Fórmulas '!$F$19,IF('Gestión de Riesgos '!Z76&lt;='Fórmulas '!$E$20,'Fórmulas '!$F$20)))))</f>
        <v>Baja</v>
      </c>
      <c r="AB76" s="196">
        <f>IF(AA76&lt;='Fórmulas '!$E$5,'Fórmulas '!$F$5,IF('Gestión de Riesgos '!AA76&lt;='Fórmulas '!$E$6,'Fórmulas '!$F$6,IF('Gestión de Riesgos '!AA76&lt;='Fórmulas '!$E$7,'Fórmulas '!$F$7,IF('Gestión de Riesgos '!AA76&lt;='Fórmulas '!$E$8,'Fórmulas '!$F$8,IF('Gestión de Riesgos '!AA76&lt;='Fórmulas '!$E$9,'Fórmulas '!$F$9)))))</f>
        <v>0.2</v>
      </c>
      <c r="AC76" s="177" t="s">
        <v>29</v>
      </c>
      <c r="AD76" s="196">
        <f>IFERROR(VLOOKUP(AC76,'Fórmulas '!$E$5:$F$9,2,),"")</f>
        <v>0.6</v>
      </c>
      <c r="AE76" s="63" t="str">
        <f>IFERROR(VLOOKUP(CONCATENATE(AB76,AD76),'Fórmulas '!$J$5:$K$29,2),"")</f>
        <v>MODERADO</v>
      </c>
      <c r="AF76" s="177" t="s">
        <v>213</v>
      </c>
      <c r="AG76" s="285" t="s">
        <v>329</v>
      </c>
      <c r="AH76" s="355" t="s">
        <v>970</v>
      </c>
      <c r="AI76" s="355" t="s">
        <v>971</v>
      </c>
      <c r="AJ76" s="355" t="s">
        <v>534</v>
      </c>
      <c r="AK76" s="356" t="s">
        <v>111</v>
      </c>
      <c r="AL76" s="356" t="s">
        <v>111</v>
      </c>
      <c r="AM76" s="356" t="s">
        <v>111</v>
      </c>
      <c r="AN76" s="356" t="s">
        <v>111</v>
      </c>
      <c r="AO76" s="177" t="s">
        <v>37</v>
      </c>
      <c r="AP76" s="274" t="s">
        <v>1401</v>
      </c>
      <c r="AQ76" s="173" t="s">
        <v>1402</v>
      </c>
      <c r="AR76" s="173" t="s">
        <v>534</v>
      </c>
      <c r="AS76" s="173" t="s">
        <v>375</v>
      </c>
      <c r="AT76" s="173"/>
      <c r="AU76" s="228"/>
      <c r="AV76" s="228"/>
      <c r="AW76" s="426" t="s">
        <v>37</v>
      </c>
      <c r="AX76" s="427" t="s">
        <v>1542</v>
      </c>
      <c r="AY76" s="428" t="s">
        <v>1402</v>
      </c>
      <c r="AZ76" s="428" t="s">
        <v>534</v>
      </c>
      <c r="BA76" s="428" t="s">
        <v>375</v>
      </c>
      <c r="BB76" s="420" t="s">
        <v>888</v>
      </c>
      <c r="BC76" s="64" t="s">
        <v>888</v>
      </c>
      <c r="BD76" s="421" t="s">
        <v>888</v>
      </c>
      <c r="BE76" s="421"/>
    </row>
    <row r="77" spans="1:57" s="216" customFormat="1" ht="132" customHeight="1">
      <c r="A77" s="173" t="s">
        <v>132</v>
      </c>
      <c r="B77" s="179" t="str">
        <f>VLOOKUP(A77,'Fórmulas '!$B$47:$C$66,2,FALSE)</f>
        <v>Garantizar que contrataciones con clientes y proveedores de la entidad se realicen con calidad, oportunidad, eficiencia y cumpliendo de los términos legales.</v>
      </c>
      <c r="C77" s="173" t="str">
        <f>VLOOKUP(A77,'Fórmulas '!$F$47:$G$67,2,FALSE)</f>
        <v>Jefe de Oficina Jurídica</v>
      </c>
      <c r="D77" s="179" t="s">
        <v>972</v>
      </c>
      <c r="E77" s="277" t="s">
        <v>973</v>
      </c>
      <c r="F77" s="277" t="s">
        <v>974</v>
      </c>
      <c r="G77" s="277" t="s">
        <v>27</v>
      </c>
      <c r="H77" s="63" t="s">
        <v>28</v>
      </c>
      <c r="I77" s="196">
        <f>IFERROR(VLOOKUP(H77,'Fórmulas '!$B$5:$C$9,2,),"")</f>
        <v>0.8</v>
      </c>
      <c r="J77" s="63" t="s">
        <v>48</v>
      </c>
      <c r="K77" s="196">
        <f>IFERROR(VLOOKUP(J77,'Fórmulas '!$E$5:$F$9,2,),"")</f>
        <v>0.8</v>
      </c>
      <c r="L77" s="177" t="str">
        <f>IFERROR(VLOOKUP(CONCATENATE(I77,K77),'Fórmulas '!$J$5:$K$29,2,),"")</f>
        <v>ALTO</v>
      </c>
      <c r="M77" s="197">
        <f t="shared" si="0"/>
        <v>0.64000000000000012</v>
      </c>
      <c r="N77" s="232" t="s">
        <v>975</v>
      </c>
      <c r="O77" s="78" t="s">
        <v>976</v>
      </c>
      <c r="P77" s="63" t="s">
        <v>417</v>
      </c>
      <c r="Q77" s="232" t="s">
        <v>977</v>
      </c>
      <c r="R77" s="232" t="s">
        <v>978</v>
      </c>
      <c r="S77" s="63" t="s">
        <v>31</v>
      </c>
      <c r="T77" s="63" t="s">
        <v>32</v>
      </c>
      <c r="U77" s="200" cm="1">
        <f t="array" ref="U77">_xlfn.IFS(T77="Preventivo",25%,T77="Detectivo",15%,T77="Correctivo",10%)</f>
        <v>0.25</v>
      </c>
      <c r="V77" s="200" cm="1">
        <f t="array" ref="V77">_xlfn.IFS(S77="Automático",25%,S77="Manual",15%)</f>
        <v>0.15</v>
      </c>
      <c r="W77" s="63" t="s">
        <v>33</v>
      </c>
      <c r="X77" s="63" t="s">
        <v>34</v>
      </c>
      <c r="Y77" s="63" t="s">
        <v>35</v>
      </c>
      <c r="Z77" s="201">
        <f t="shared" si="1"/>
        <v>0.48</v>
      </c>
      <c r="AA77" s="202" t="str">
        <f>IF(Z77&lt;='Fórmulas '!$E$16,'Fórmulas '!$F$16,IF('Gestión de Riesgos '!Z77&lt;='Fórmulas '!$E$17,'Fórmulas '!$F$17,IF('Gestión de Riesgos '!Z77&lt;='Fórmulas '!$E$18,'Fórmulas '!$F$18,IF('Gestión de Riesgos '!Z77&lt;='Fórmulas '!$E$19,'Fórmulas '!$F$19,IF('Gestión de Riesgos '!Z77&lt;='Fórmulas '!$E$20,'Fórmulas '!$F$20)))))</f>
        <v>Media</v>
      </c>
      <c r="AB77" s="196">
        <f>IF(AA77&lt;='Fórmulas '!$E$5,'Fórmulas '!$F$5,IF('Gestión de Riesgos '!AA77&lt;='Fórmulas '!$E$6,'Fórmulas '!$F$6,IF('Gestión de Riesgos '!AA77&lt;='Fórmulas '!$E$7,'Fórmulas '!$F$7,IF('Gestión de Riesgos '!AA77&lt;='Fórmulas '!$E$8,'Fórmulas '!$F$8,IF('Gestión de Riesgos '!AA77&lt;='Fórmulas '!$E$9,'Fórmulas '!$F$9)))))</f>
        <v>0.4</v>
      </c>
      <c r="AC77" s="63" t="s">
        <v>48</v>
      </c>
      <c r="AD77" s="196">
        <f>IFERROR(VLOOKUP(AC77,'Fórmulas '!$E$5:$F$9,2,),"")</f>
        <v>0.8</v>
      </c>
      <c r="AE77" s="63" t="str">
        <f>IFERROR(VLOOKUP(CONCATENATE(AB77,AD77),'Fórmulas '!$J$5:$K$29,2),"")</f>
        <v>ALTO</v>
      </c>
      <c r="AF77" s="63" t="s">
        <v>36</v>
      </c>
      <c r="AG77" s="402" t="s">
        <v>37</v>
      </c>
      <c r="AH77" s="173" t="s">
        <v>38</v>
      </c>
      <c r="AI77" s="173" t="s">
        <v>38</v>
      </c>
      <c r="AJ77" s="173" t="s">
        <v>38</v>
      </c>
      <c r="AK77" s="173" t="s">
        <v>38</v>
      </c>
      <c r="AL77" s="173" t="s">
        <v>38</v>
      </c>
      <c r="AM77" s="360" t="s">
        <v>38</v>
      </c>
      <c r="AN77" s="173" t="s">
        <v>38</v>
      </c>
      <c r="AO77" s="168" t="s">
        <v>37</v>
      </c>
      <c r="AP77" s="386" t="s">
        <v>38</v>
      </c>
      <c r="AQ77" s="361" t="s">
        <v>38</v>
      </c>
      <c r="AR77" s="361" t="s">
        <v>38</v>
      </c>
      <c r="AS77" s="361" t="s">
        <v>38</v>
      </c>
      <c r="AT77" s="361" t="s">
        <v>38</v>
      </c>
      <c r="AU77" s="361" t="s">
        <v>38</v>
      </c>
      <c r="AV77" s="173" t="s">
        <v>200</v>
      </c>
      <c r="AW77" s="228" t="s">
        <v>676</v>
      </c>
      <c r="AX77" s="386" t="s">
        <v>38</v>
      </c>
      <c r="AY77" s="361" t="s">
        <v>38</v>
      </c>
      <c r="AZ77" s="361" t="s">
        <v>38</v>
      </c>
      <c r="BA77" s="361" t="s">
        <v>38</v>
      </c>
      <c r="BB77" s="361" t="s">
        <v>38</v>
      </c>
      <c r="BC77" s="361" t="s">
        <v>38</v>
      </c>
      <c r="BD77" s="173" t="s">
        <v>200</v>
      </c>
      <c r="BE77" s="215"/>
    </row>
    <row r="78" spans="1:57" s="216" customFormat="1" ht="158.4" customHeight="1">
      <c r="A78" s="173" t="s">
        <v>132</v>
      </c>
      <c r="B78" s="179" t="str">
        <f>VLOOKUP(A78,'Fórmulas '!$B$47:$C$66,2,FALSE)</f>
        <v>Garantizar que contrataciones con clientes y proveedores de la entidad se realicen con calidad, oportunidad, eficiencia y cumpliendo de los términos legales.</v>
      </c>
      <c r="C78" s="173" t="str">
        <f>VLOOKUP(A78,'Fórmulas '!$F$47:$G$67,2,FALSE)</f>
        <v>Jefe de Oficina Jurídica</v>
      </c>
      <c r="D78" s="179" t="s">
        <v>1445</v>
      </c>
      <c r="E78" s="276" t="s">
        <v>979</v>
      </c>
      <c r="F78" s="277" t="s">
        <v>980</v>
      </c>
      <c r="G78" s="277" t="s">
        <v>43</v>
      </c>
      <c r="H78" s="63" t="s">
        <v>28</v>
      </c>
      <c r="I78" s="196">
        <f>IFERROR(VLOOKUP(H78,'Fórmulas '!$B$5:$C$9,2,),"")</f>
        <v>0.8</v>
      </c>
      <c r="J78" s="63" t="s">
        <v>48</v>
      </c>
      <c r="K78" s="196">
        <f>IFERROR(VLOOKUP(J78,'Fórmulas '!$E$5:$F$9,2,),"")</f>
        <v>0.8</v>
      </c>
      <c r="L78" s="177" t="str">
        <f>IFERROR(VLOOKUP(CONCATENATE(I78,K78),'Fórmulas '!$J$5:$K$29,2,),"")</f>
        <v>ALTO</v>
      </c>
      <c r="M78" s="197">
        <f t="shared" si="0"/>
        <v>0.64000000000000012</v>
      </c>
      <c r="N78" s="232" t="s">
        <v>1446</v>
      </c>
      <c r="O78" s="78" t="s">
        <v>981</v>
      </c>
      <c r="P78" s="63" t="s">
        <v>982</v>
      </c>
      <c r="Q78" s="232" t="s">
        <v>983</v>
      </c>
      <c r="R78" s="174" t="s">
        <v>984</v>
      </c>
      <c r="S78" s="63" t="s">
        <v>31</v>
      </c>
      <c r="T78" s="63" t="s">
        <v>32</v>
      </c>
      <c r="U78" s="200" cm="1">
        <f t="array" ref="U78">_xlfn.IFS(T78="Preventivo",25%,T78="Detectivo",15%,T78="Correctivo",10%)</f>
        <v>0.25</v>
      </c>
      <c r="V78" s="200" cm="1">
        <f t="array" ref="V78">_xlfn.IFS(S78="Automático",25%,S78="Manual",15%)</f>
        <v>0.15</v>
      </c>
      <c r="W78" s="63" t="s">
        <v>33</v>
      </c>
      <c r="X78" s="63" t="s">
        <v>34</v>
      </c>
      <c r="Y78" s="63" t="s">
        <v>35</v>
      </c>
      <c r="Z78" s="201">
        <f t="shared" si="1"/>
        <v>0.48</v>
      </c>
      <c r="AA78" s="202" t="str">
        <f>IF(Z78&lt;='Fórmulas '!$E$16,'Fórmulas '!$F$16,IF('Gestión de Riesgos '!Z78&lt;='Fórmulas '!$E$17,'Fórmulas '!$F$17,IF('Gestión de Riesgos '!Z78&lt;='Fórmulas '!$E$18,'Fórmulas '!$F$18,IF('Gestión de Riesgos '!Z78&lt;='Fórmulas '!$E$19,'Fórmulas '!$F$19,IF('Gestión de Riesgos '!Z78&lt;='Fórmulas '!$E$20,'Fórmulas '!$F$20)))))</f>
        <v>Media</v>
      </c>
      <c r="AB78" s="196">
        <f>IF(AA78&lt;='Fórmulas '!$E$5,'Fórmulas '!$F$5,IF('Gestión de Riesgos '!AA78&lt;='Fórmulas '!$E$6,'Fórmulas '!$F$6,IF('Gestión de Riesgos '!AA78&lt;='Fórmulas '!$E$7,'Fórmulas '!$F$7,IF('Gestión de Riesgos '!AA78&lt;='Fórmulas '!$E$8,'Fórmulas '!$F$8,IF('Gestión de Riesgos '!AA78&lt;='Fórmulas '!$E$9,'Fórmulas '!$F$9)))))</f>
        <v>0.4</v>
      </c>
      <c r="AC78" s="63" t="s">
        <v>48</v>
      </c>
      <c r="AD78" s="196">
        <f>IFERROR(VLOOKUP(AC78,'Fórmulas '!$E$5:$F$9,2,),"")</f>
        <v>0.8</v>
      </c>
      <c r="AE78" s="63" t="str">
        <f>IFERROR(VLOOKUP(CONCATENATE(AB78,AD78),'Fórmulas '!$J$5:$K$29,2),"")</f>
        <v>ALTO</v>
      </c>
      <c r="AF78" s="63" t="s">
        <v>36</v>
      </c>
      <c r="AG78" s="402" t="s">
        <v>37</v>
      </c>
      <c r="AH78" s="173" t="s">
        <v>38</v>
      </c>
      <c r="AI78" s="173" t="s">
        <v>38</v>
      </c>
      <c r="AJ78" s="173" t="s">
        <v>38</v>
      </c>
      <c r="AK78" s="173" t="s">
        <v>38</v>
      </c>
      <c r="AL78" s="173" t="s">
        <v>38</v>
      </c>
      <c r="AM78" s="360" t="s">
        <v>38</v>
      </c>
      <c r="AN78" s="173" t="s">
        <v>38</v>
      </c>
      <c r="AO78" s="168" t="s">
        <v>37</v>
      </c>
      <c r="AP78" s="386" t="s">
        <v>38</v>
      </c>
      <c r="AQ78" s="361" t="s">
        <v>38</v>
      </c>
      <c r="AR78" s="361" t="s">
        <v>38</v>
      </c>
      <c r="AS78" s="361" t="s">
        <v>38</v>
      </c>
      <c r="AT78" s="361" t="s">
        <v>38</v>
      </c>
      <c r="AU78" s="361" t="s">
        <v>38</v>
      </c>
      <c r="AV78" s="173" t="s">
        <v>200</v>
      </c>
      <c r="AW78" s="228" t="s">
        <v>676</v>
      </c>
      <c r="AX78" s="386" t="s">
        <v>38</v>
      </c>
      <c r="AY78" s="361" t="s">
        <v>38</v>
      </c>
      <c r="AZ78" s="361" t="s">
        <v>38</v>
      </c>
      <c r="BA78" s="361" t="s">
        <v>38</v>
      </c>
      <c r="BB78" s="361" t="s">
        <v>38</v>
      </c>
      <c r="BC78" s="361" t="s">
        <v>38</v>
      </c>
      <c r="BD78" s="173" t="s">
        <v>200</v>
      </c>
      <c r="BE78" s="229"/>
    </row>
    <row r="79" spans="1:57" s="216" customFormat="1" ht="90.6" customHeight="1">
      <c r="A79" s="173" t="s">
        <v>132</v>
      </c>
      <c r="B79" s="179" t="str">
        <f>VLOOKUP(A79,'Fórmulas '!$B$47:$C$66,2,FALSE)</f>
        <v>Garantizar que contrataciones con clientes y proveedores de la entidad se realicen con calidad, oportunidad, eficiencia y cumpliendo de los términos legales.</v>
      </c>
      <c r="C79" s="173" t="str">
        <f>VLOOKUP(A79,'Fórmulas '!$F$47:$G$67,2,FALSE)</f>
        <v>Jefe de Oficina Jurídica</v>
      </c>
      <c r="D79" s="264" t="s">
        <v>985</v>
      </c>
      <c r="E79" s="276" t="s">
        <v>986</v>
      </c>
      <c r="F79" s="277" t="s">
        <v>987</v>
      </c>
      <c r="G79" s="277" t="s">
        <v>43</v>
      </c>
      <c r="H79" s="63" t="s">
        <v>28</v>
      </c>
      <c r="I79" s="196">
        <f>IFERROR(VLOOKUP(H79,'Fórmulas '!$B$5:$C$9,2,),"")</f>
        <v>0.8</v>
      </c>
      <c r="J79" s="63" t="s">
        <v>48</v>
      </c>
      <c r="K79" s="196">
        <f>IFERROR(VLOOKUP(J79,'Fórmulas '!$E$5:$F$9,2,),"")</f>
        <v>0.8</v>
      </c>
      <c r="L79" s="177" t="str">
        <f>IFERROR(VLOOKUP(CONCATENATE(I79,K79),'Fórmulas '!$J$5:$K$29,2,),"")</f>
        <v>ALTO</v>
      </c>
      <c r="M79" s="197">
        <f t="shared" si="0"/>
        <v>0.64000000000000012</v>
      </c>
      <c r="N79" s="232" t="s">
        <v>988</v>
      </c>
      <c r="O79" s="78" t="s">
        <v>989</v>
      </c>
      <c r="P79" s="63" t="s">
        <v>417</v>
      </c>
      <c r="Q79" s="232" t="s">
        <v>990</v>
      </c>
      <c r="R79" s="232" t="s">
        <v>991</v>
      </c>
      <c r="S79" s="63" t="s">
        <v>31</v>
      </c>
      <c r="T79" s="63" t="s">
        <v>32</v>
      </c>
      <c r="U79" s="200" cm="1">
        <f t="array" ref="U79">_xlfn.IFS(T79="Preventivo",25%,T79="Detectivo",15%,T79="Correctivo",10%)</f>
        <v>0.25</v>
      </c>
      <c r="V79" s="200" cm="1">
        <f t="array" ref="V79">_xlfn.IFS(S79="Automático",25%,S79="Manual",15%)</f>
        <v>0.15</v>
      </c>
      <c r="W79" s="63" t="s">
        <v>33</v>
      </c>
      <c r="X79" s="63" t="s">
        <v>34</v>
      </c>
      <c r="Y79" s="63" t="s">
        <v>35</v>
      </c>
      <c r="Z79" s="201">
        <f t="shared" si="1"/>
        <v>0.48</v>
      </c>
      <c r="AA79" s="202" t="str">
        <f>IF(Z79&lt;='Fórmulas '!$E$16,'Fórmulas '!$F$16,IF('Gestión de Riesgos '!Z79&lt;='Fórmulas '!$E$17,'Fórmulas '!$F$17,IF('Gestión de Riesgos '!Z79&lt;='Fórmulas '!$E$18,'Fórmulas '!$F$18,IF('Gestión de Riesgos '!Z79&lt;='Fórmulas '!$E$19,'Fórmulas '!$F$19,IF('Gestión de Riesgos '!Z79&lt;='Fórmulas '!$E$20,'Fórmulas '!$F$20)))))</f>
        <v>Media</v>
      </c>
      <c r="AB79" s="196">
        <f>IF(AA79&lt;='Fórmulas '!$E$5,'Fórmulas '!$F$5,IF('Gestión de Riesgos '!AA79&lt;='Fórmulas '!$E$6,'Fórmulas '!$F$6,IF('Gestión de Riesgos '!AA79&lt;='Fórmulas '!$E$7,'Fórmulas '!$F$7,IF('Gestión de Riesgos '!AA79&lt;='Fórmulas '!$E$8,'Fórmulas '!$F$8,IF('Gestión de Riesgos '!AA79&lt;='Fórmulas '!$E$9,'Fórmulas '!$F$9)))))</f>
        <v>0.4</v>
      </c>
      <c r="AC79" s="63" t="s">
        <v>48</v>
      </c>
      <c r="AD79" s="196">
        <f>IFERROR(VLOOKUP(AC79,'Fórmulas '!$E$5:$F$9,2,),"")</f>
        <v>0.8</v>
      </c>
      <c r="AE79" s="63" t="str">
        <f>IFERROR(VLOOKUP(CONCATENATE(AB79,AD79),'Fórmulas '!$J$5:$K$29,2),"")</f>
        <v>ALTO</v>
      </c>
      <c r="AF79" s="63" t="s">
        <v>36</v>
      </c>
      <c r="AG79" s="402" t="s">
        <v>37</v>
      </c>
      <c r="AH79" s="173" t="s">
        <v>38</v>
      </c>
      <c r="AI79" s="173" t="s">
        <v>38</v>
      </c>
      <c r="AJ79" s="173" t="s">
        <v>38</v>
      </c>
      <c r="AK79" s="173" t="s">
        <v>38</v>
      </c>
      <c r="AL79" s="173" t="s">
        <v>38</v>
      </c>
      <c r="AM79" s="360" t="s">
        <v>38</v>
      </c>
      <c r="AN79" s="173" t="s">
        <v>38</v>
      </c>
      <c r="AO79" s="168" t="s">
        <v>37</v>
      </c>
      <c r="AP79" s="386" t="s">
        <v>38</v>
      </c>
      <c r="AQ79" s="361" t="s">
        <v>38</v>
      </c>
      <c r="AR79" s="361" t="s">
        <v>38</v>
      </c>
      <c r="AS79" s="361" t="s">
        <v>38</v>
      </c>
      <c r="AT79" s="361" t="s">
        <v>38</v>
      </c>
      <c r="AU79" s="361" t="s">
        <v>38</v>
      </c>
      <c r="AV79" s="173" t="s">
        <v>200</v>
      </c>
      <c r="AW79" s="228" t="s">
        <v>676</v>
      </c>
      <c r="AX79" s="386" t="s">
        <v>38</v>
      </c>
      <c r="AY79" s="361" t="s">
        <v>38</v>
      </c>
      <c r="AZ79" s="361" t="s">
        <v>38</v>
      </c>
      <c r="BA79" s="361" t="s">
        <v>38</v>
      </c>
      <c r="BB79" s="361" t="s">
        <v>38</v>
      </c>
      <c r="BC79" s="361" t="s">
        <v>38</v>
      </c>
      <c r="BD79" s="173" t="s">
        <v>200</v>
      </c>
      <c r="BE79" s="229"/>
    </row>
    <row r="80" spans="1:57" s="216" customFormat="1" ht="237.6">
      <c r="A80" s="173" t="s">
        <v>238</v>
      </c>
      <c r="B80" s="179" t="str">
        <f>VLOOKUP(A80,'Fórmulas '!$B$47:$C$66,2,FALSE)</f>
        <v>Realizar la planificación financiera, aplicación y custodia de los recursos financieros de la entidad y gestionar la transferencia de los mismos.</v>
      </c>
      <c r="C80" s="173" t="str">
        <f>VLOOKUP(A80,'Fórmulas '!$F$47:$G$67,2,FALSE)</f>
        <v>Subgerente Administrativo y Financiero</v>
      </c>
      <c r="D80" s="264" t="s">
        <v>992</v>
      </c>
      <c r="E80" s="235" t="s">
        <v>993</v>
      </c>
      <c r="F80" s="264" t="s">
        <v>994</v>
      </c>
      <c r="G80" s="264" t="s">
        <v>43</v>
      </c>
      <c r="H80" s="177" t="s">
        <v>40</v>
      </c>
      <c r="I80" s="196">
        <f>IFERROR(VLOOKUP(H80,'Fórmulas '!$B$5:$C$9,2,),"")</f>
        <v>0.6</v>
      </c>
      <c r="J80" s="63" t="s">
        <v>29</v>
      </c>
      <c r="K80" s="196">
        <f>IFERROR(VLOOKUP(J80,'Fórmulas '!$E$5:$F$9,2,),"")</f>
        <v>0.6</v>
      </c>
      <c r="L80" s="177" t="str">
        <f>IFERROR(VLOOKUP(CONCATENATE(I80,K80),'Fórmulas '!$J$5:$K$29,2,),"")</f>
        <v>MODERADO</v>
      </c>
      <c r="M80" s="197">
        <f t="shared" si="0"/>
        <v>0.36</v>
      </c>
      <c r="N80" s="77" t="s">
        <v>1272</v>
      </c>
      <c r="O80" s="78" t="s">
        <v>278</v>
      </c>
      <c r="P80" s="63" t="s">
        <v>375</v>
      </c>
      <c r="Q80" s="77" t="s">
        <v>1260</v>
      </c>
      <c r="R80" s="77" t="s">
        <v>995</v>
      </c>
      <c r="S80" s="63" t="s">
        <v>31</v>
      </c>
      <c r="T80" s="63" t="s">
        <v>32</v>
      </c>
      <c r="U80" s="200" cm="1">
        <f t="array" ref="U80">_xlfn.IFS(T80="Preventivo",25%,T80="Detectivo",15%,T80="Correctivo",10%)</f>
        <v>0.25</v>
      </c>
      <c r="V80" s="200" cm="1">
        <f t="array" ref="V80">_xlfn.IFS(S80="Automático",25%,S80="Manual",15%)</f>
        <v>0.15</v>
      </c>
      <c r="W80" s="63" t="s">
        <v>189</v>
      </c>
      <c r="X80" s="63" t="s">
        <v>190</v>
      </c>
      <c r="Y80" s="63" t="s">
        <v>35</v>
      </c>
      <c r="Z80" s="201">
        <f t="shared" si="1"/>
        <v>0.36</v>
      </c>
      <c r="AA80" s="202" t="str">
        <f>IF(Z80&lt;='Fórmulas '!$E$16,'Fórmulas '!$F$16,IF('Gestión de Riesgos '!Z80&lt;='Fórmulas '!$E$17,'Fórmulas '!$F$17,IF('Gestión de Riesgos '!Z80&lt;='Fórmulas '!$E$18,'Fórmulas '!$F$18,IF('Gestión de Riesgos '!Z80&lt;='Fórmulas '!$E$19,'Fórmulas '!$F$19,IF('Gestión de Riesgos '!Z80&lt;='Fórmulas '!$E$20,'Fórmulas '!$F$20)))))</f>
        <v>Baja</v>
      </c>
      <c r="AB80" s="196">
        <f>IF(AA80&lt;='Fórmulas '!$E$5,'Fórmulas '!$F$5,IF('Gestión de Riesgos '!AA80&lt;='Fórmulas '!$E$6,'Fórmulas '!$F$6,IF('Gestión de Riesgos '!AA80&lt;='Fórmulas '!$E$7,'Fórmulas '!$F$7,IF('Gestión de Riesgos '!AA80&lt;='Fórmulas '!$E$8,'Fórmulas '!$F$8,IF('Gestión de Riesgos '!AA80&lt;='Fórmulas '!$E$9,'Fórmulas '!$F$9)))))</f>
        <v>0.2</v>
      </c>
      <c r="AC80" s="177" t="s">
        <v>48</v>
      </c>
      <c r="AD80" s="196">
        <f>IFERROR(VLOOKUP(AC80,'Fórmulas '!$E$5:$F$9,2,),"")</f>
        <v>0.8</v>
      </c>
      <c r="AE80" s="63" t="str">
        <f>IFERROR(VLOOKUP(CONCATENATE(AB80,AD80),'Fórmulas '!$J$5:$K$29,2),"")</f>
        <v xml:space="preserve">ALTO </v>
      </c>
      <c r="AF80" s="63" t="s">
        <v>36</v>
      </c>
      <c r="AG80" s="402" t="s">
        <v>37</v>
      </c>
      <c r="AH80" s="179" t="s">
        <v>996</v>
      </c>
      <c r="AI80" s="179" t="s">
        <v>997</v>
      </c>
      <c r="AJ80" s="179" t="s">
        <v>998</v>
      </c>
      <c r="AK80" s="179" t="s">
        <v>38</v>
      </c>
      <c r="AL80" s="179" t="s">
        <v>38</v>
      </c>
      <c r="AM80" s="184">
        <v>45050</v>
      </c>
      <c r="AN80" s="179" t="s">
        <v>39</v>
      </c>
      <c r="AO80" s="228" t="s">
        <v>37</v>
      </c>
      <c r="AP80" s="274" t="s">
        <v>1406</v>
      </c>
      <c r="AQ80" s="173" t="s">
        <v>997</v>
      </c>
      <c r="AR80" s="361" t="s">
        <v>998</v>
      </c>
      <c r="AS80" s="361" t="s">
        <v>38</v>
      </c>
      <c r="AT80" s="361" t="s">
        <v>38</v>
      </c>
      <c r="AU80" s="362">
        <v>45162</v>
      </c>
      <c r="AV80" s="173" t="s">
        <v>39</v>
      </c>
      <c r="AW80" s="64" t="s">
        <v>37</v>
      </c>
      <c r="AX80" s="274" t="s">
        <v>1558</v>
      </c>
      <c r="AY80" s="173" t="s">
        <v>997</v>
      </c>
      <c r="AZ80" s="361" t="s">
        <v>998</v>
      </c>
      <c r="BA80" s="361" t="s">
        <v>38</v>
      </c>
      <c r="BB80" s="361" t="s">
        <v>38</v>
      </c>
      <c r="BC80" s="361" t="s">
        <v>38</v>
      </c>
      <c r="BD80" s="361" t="s">
        <v>38</v>
      </c>
      <c r="BE80" s="429" t="s">
        <v>1559</v>
      </c>
    </row>
    <row r="81" spans="1:57" s="216" customFormat="1" ht="132.6" customHeight="1">
      <c r="A81" s="173" t="s">
        <v>238</v>
      </c>
      <c r="B81" s="179" t="str">
        <f>VLOOKUP(A81,'Fórmulas '!$B$47:$C$66,2,FALSE)</f>
        <v>Realizar la planificación financiera, aplicación y custodia de los recursos financieros de la entidad y gestionar la transferencia de los mismos.</v>
      </c>
      <c r="C81" s="173" t="str">
        <f>VLOOKUP(A81,'Fórmulas '!$F$47:$G$67,2,FALSE)</f>
        <v>Subgerente Administrativo y Financiero</v>
      </c>
      <c r="D81" s="264" t="s">
        <v>992</v>
      </c>
      <c r="E81" s="264" t="s">
        <v>999</v>
      </c>
      <c r="F81" s="235" t="s">
        <v>1000</v>
      </c>
      <c r="G81" s="264" t="s">
        <v>43</v>
      </c>
      <c r="H81" s="177" t="s">
        <v>40</v>
      </c>
      <c r="I81" s="196">
        <f>IFERROR(VLOOKUP(H81,'Fórmulas '!$B$5:$C$9,2,),"")</f>
        <v>0.6</v>
      </c>
      <c r="J81" s="177" t="s">
        <v>48</v>
      </c>
      <c r="K81" s="196">
        <f>IFERROR(VLOOKUP(J81,'Fórmulas '!$E$5:$F$9,2,),"")</f>
        <v>0.8</v>
      </c>
      <c r="L81" s="177" t="str">
        <f>IFERROR(VLOOKUP(CONCATENATE(I81,K81),'Fórmulas '!$J$5:$K$29,2,),"")</f>
        <v xml:space="preserve">ALTO </v>
      </c>
      <c r="M81" s="197">
        <f t="shared" si="0"/>
        <v>0.48</v>
      </c>
      <c r="N81" s="77" t="s">
        <v>1273</v>
      </c>
      <c r="O81" s="78" t="s">
        <v>278</v>
      </c>
      <c r="P81" s="63" t="s">
        <v>375</v>
      </c>
      <c r="Q81" s="174" t="s">
        <v>1261</v>
      </c>
      <c r="R81" s="77" t="s">
        <v>1001</v>
      </c>
      <c r="S81" s="63" t="s">
        <v>31</v>
      </c>
      <c r="T81" s="63" t="s">
        <v>32</v>
      </c>
      <c r="U81" s="200" cm="1">
        <f t="array" ref="U81">_xlfn.IFS(T81="Preventivo",25%,T81="Detectivo",15%,T81="Correctivo",10%)</f>
        <v>0.25</v>
      </c>
      <c r="V81" s="200" cm="1">
        <f t="array" ref="V81">_xlfn.IFS(S81="Automático",25%,S81="Manual",15%)</f>
        <v>0.15</v>
      </c>
      <c r="W81" s="63" t="s">
        <v>189</v>
      </c>
      <c r="X81" s="63" t="s">
        <v>190</v>
      </c>
      <c r="Y81" s="63" t="s">
        <v>35</v>
      </c>
      <c r="Z81" s="201">
        <f t="shared" si="1"/>
        <v>0.36</v>
      </c>
      <c r="AA81" s="202" t="str">
        <f>IF(Z81&lt;='Fórmulas '!$E$16,'Fórmulas '!$F$16,IF('Gestión de Riesgos '!Z81&lt;='Fórmulas '!$E$17,'Fórmulas '!$F$17,IF('Gestión de Riesgos '!Z81&lt;='Fórmulas '!$E$18,'Fórmulas '!$F$18,IF('Gestión de Riesgos '!Z81&lt;='Fórmulas '!$E$19,'Fórmulas '!$F$19,IF('Gestión de Riesgos '!Z81&lt;='Fórmulas '!$E$20,'Fórmulas '!$F$20)))))</f>
        <v>Baja</v>
      </c>
      <c r="AB81" s="196">
        <f>IF(AA81&lt;='Fórmulas '!$E$5,'Fórmulas '!$F$5,IF('Gestión de Riesgos '!AA81&lt;='Fórmulas '!$E$6,'Fórmulas '!$F$6,IF('Gestión de Riesgos '!AA81&lt;='Fórmulas '!$E$7,'Fórmulas '!$F$7,IF('Gestión de Riesgos '!AA81&lt;='Fórmulas '!$E$8,'Fórmulas '!$F$8,IF('Gestión de Riesgos '!AA81&lt;='Fórmulas '!$E$9,'Fórmulas '!$F$9)))))</f>
        <v>0.2</v>
      </c>
      <c r="AC81" s="177" t="s">
        <v>48</v>
      </c>
      <c r="AD81" s="196">
        <f>IFERROR(VLOOKUP(AC81,'Fórmulas '!$E$5:$F$9,2,),"")</f>
        <v>0.8</v>
      </c>
      <c r="AE81" s="63" t="str">
        <f>IFERROR(VLOOKUP(CONCATENATE(AB81,AD81),'Fórmulas '!$J$5:$K$29,2),"")</f>
        <v xml:space="preserve">ALTO </v>
      </c>
      <c r="AF81" s="63" t="s">
        <v>36</v>
      </c>
      <c r="AG81" s="402" t="s">
        <v>37</v>
      </c>
      <c r="AH81" s="179" t="s">
        <v>996</v>
      </c>
      <c r="AI81" s="179" t="s">
        <v>997</v>
      </c>
      <c r="AJ81" s="179" t="s">
        <v>998</v>
      </c>
      <c r="AK81" s="179" t="s">
        <v>38</v>
      </c>
      <c r="AL81" s="179" t="s">
        <v>38</v>
      </c>
      <c r="AM81" s="184">
        <v>45050</v>
      </c>
      <c r="AN81" s="179" t="s">
        <v>39</v>
      </c>
      <c r="AO81" s="228" t="s">
        <v>37</v>
      </c>
      <c r="AP81" s="274" t="s">
        <v>1406</v>
      </c>
      <c r="AQ81" s="173" t="s">
        <v>997</v>
      </c>
      <c r="AR81" s="361" t="s">
        <v>998</v>
      </c>
      <c r="AS81" s="361" t="s">
        <v>38</v>
      </c>
      <c r="AT81" s="361" t="s">
        <v>38</v>
      </c>
      <c r="AU81" s="362">
        <v>45162</v>
      </c>
      <c r="AV81" s="173" t="s">
        <v>39</v>
      </c>
      <c r="AW81" s="64" t="s">
        <v>37</v>
      </c>
      <c r="AX81" s="274" t="s">
        <v>1558</v>
      </c>
      <c r="AY81" s="173" t="s">
        <v>997</v>
      </c>
      <c r="AZ81" s="361" t="s">
        <v>998</v>
      </c>
      <c r="BA81" s="361" t="s">
        <v>38</v>
      </c>
      <c r="BB81" s="361" t="s">
        <v>38</v>
      </c>
      <c r="BC81" s="361" t="s">
        <v>38</v>
      </c>
      <c r="BD81" s="361" t="s">
        <v>38</v>
      </c>
      <c r="BE81" s="429" t="s">
        <v>1560</v>
      </c>
    </row>
    <row r="82" spans="1:57" s="216" customFormat="1" ht="409.2">
      <c r="A82" s="173" t="s">
        <v>238</v>
      </c>
      <c r="B82" s="179" t="str">
        <f>VLOOKUP(A82,'Fórmulas '!$B$47:$C$66,2,FALSE)</f>
        <v>Realizar la planificación financiera, aplicación y custodia de los recursos financieros de la entidad y gestionar la transferencia de los mismos.</v>
      </c>
      <c r="C82" s="173" t="str">
        <f>VLOOKUP(A82,'Fórmulas '!$F$47:$G$67,2,FALSE)</f>
        <v>Subgerente Administrativo y Financiero</v>
      </c>
      <c r="D82" s="235" t="s">
        <v>1002</v>
      </c>
      <c r="E82" s="264" t="s">
        <v>1003</v>
      </c>
      <c r="F82" s="235" t="s">
        <v>1004</v>
      </c>
      <c r="G82" s="264" t="s">
        <v>43</v>
      </c>
      <c r="H82" s="177" t="s">
        <v>40</v>
      </c>
      <c r="I82" s="196">
        <f>IFERROR(VLOOKUP(H82,'Fórmulas '!$B$5:$C$9,2,),"")</f>
        <v>0.6</v>
      </c>
      <c r="J82" s="177" t="s">
        <v>48</v>
      </c>
      <c r="K82" s="196">
        <f>IFERROR(VLOOKUP(J82,'Fórmulas '!$E$5:$F$9,2,),"")</f>
        <v>0.8</v>
      </c>
      <c r="L82" s="177" t="str">
        <f>IFERROR(VLOOKUP(CONCATENATE(I82,K82),'Fórmulas '!$J$5:$K$29,2,),"")</f>
        <v xml:space="preserve">ALTO </v>
      </c>
      <c r="M82" s="197">
        <f t="shared" ref="M82:M136" si="2">IFERROR(K82*I82,"")</f>
        <v>0.48</v>
      </c>
      <c r="N82" s="179" t="s">
        <v>1551</v>
      </c>
      <c r="O82" s="78" t="s">
        <v>278</v>
      </c>
      <c r="P82" s="63" t="s">
        <v>375</v>
      </c>
      <c r="Q82" s="77" t="s">
        <v>1553</v>
      </c>
      <c r="R82" s="77" t="s">
        <v>1554</v>
      </c>
      <c r="S82" s="63" t="s">
        <v>31</v>
      </c>
      <c r="T82" s="63" t="s">
        <v>32</v>
      </c>
      <c r="U82" s="200" cm="1">
        <f t="array" ref="U82">_xlfn.IFS(T82="Preventivo",25%,T82="Detectivo",15%,T82="Correctivo",10%)</f>
        <v>0.25</v>
      </c>
      <c r="V82" s="200" cm="1">
        <f t="array" ref="V82">_xlfn.IFS(S82="Automático",25%,S82="Manual",15%)</f>
        <v>0.15</v>
      </c>
      <c r="W82" s="63" t="s">
        <v>33</v>
      </c>
      <c r="X82" s="63" t="s">
        <v>34</v>
      </c>
      <c r="Y82" s="63" t="s">
        <v>35</v>
      </c>
      <c r="Z82" s="201">
        <f t="shared" si="1"/>
        <v>0.36</v>
      </c>
      <c r="AA82" s="202" t="str">
        <f>IF(Z82&lt;='Fórmulas '!$E$16,'Fórmulas '!$F$16,IF('Gestión de Riesgos '!Z82&lt;='Fórmulas '!$E$17,'Fórmulas '!$F$17,IF('Gestión de Riesgos '!Z82&lt;='Fórmulas '!$E$18,'Fórmulas '!$F$18,IF('Gestión de Riesgos '!Z82&lt;='Fórmulas '!$E$19,'Fórmulas '!$F$19,IF('Gestión de Riesgos '!Z82&lt;='Fórmulas '!$E$20,'Fórmulas '!$F$20)))))</f>
        <v>Baja</v>
      </c>
      <c r="AB82" s="196">
        <f>IF(AA82&lt;='Fórmulas '!$E$5,'Fórmulas '!$F$5,IF('Gestión de Riesgos '!AA82&lt;='Fórmulas '!$E$6,'Fórmulas '!$F$6,IF('Gestión de Riesgos '!AA82&lt;='Fórmulas '!$E$7,'Fórmulas '!$F$7,IF('Gestión de Riesgos '!AA82&lt;='Fórmulas '!$E$8,'Fórmulas '!$F$8,IF('Gestión de Riesgos '!AA82&lt;='Fórmulas '!$E$9,'Fórmulas '!$F$9)))))</f>
        <v>0.2</v>
      </c>
      <c r="AC82" s="177" t="s">
        <v>48</v>
      </c>
      <c r="AD82" s="196">
        <f>IFERROR(VLOOKUP(AC82,'Fórmulas '!$E$5:$F$9,2,),"")</f>
        <v>0.8</v>
      </c>
      <c r="AE82" s="63" t="str">
        <f>IFERROR(VLOOKUP(CONCATENATE(AB82,AD82),'Fórmulas '!$J$5:$K$29,2),"")</f>
        <v xml:space="preserve">ALTO </v>
      </c>
      <c r="AF82" s="63" t="s">
        <v>36</v>
      </c>
      <c r="AG82" s="402" t="s">
        <v>37</v>
      </c>
      <c r="AH82" s="179" t="s">
        <v>38</v>
      </c>
      <c r="AI82" s="179" t="s">
        <v>38</v>
      </c>
      <c r="AJ82" s="179" t="s">
        <v>38</v>
      </c>
      <c r="AK82" s="179" t="s">
        <v>38</v>
      </c>
      <c r="AL82" s="179" t="s">
        <v>38</v>
      </c>
      <c r="AM82" s="184">
        <v>45050</v>
      </c>
      <c r="AN82" s="179" t="s">
        <v>39</v>
      </c>
      <c r="AO82" s="228" t="s">
        <v>37</v>
      </c>
      <c r="AP82" s="274" t="s">
        <v>1406</v>
      </c>
      <c r="AQ82" s="173" t="s">
        <v>997</v>
      </c>
      <c r="AR82" s="361" t="s">
        <v>998</v>
      </c>
      <c r="AS82" s="361" t="s">
        <v>38</v>
      </c>
      <c r="AT82" s="361" t="s">
        <v>38</v>
      </c>
      <c r="AU82" s="362">
        <v>45162</v>
      </c>
      <c r="AV82" s="173" t="s">
        <v>39</v>
      </c>
      <c r="AW82" s="64" t="s">
        <v>37</v>
      </c>
      <c r="AX82" s="274" t="s">
        <v>1407</v>
      </c>
      <c r="AY82" s="361" t="s">
        <v>38</v>
      </c>
      <c r="AZ82" s="361" t="s">
        <v>998</v>
      </c>
      <c r="BA82" s="361" t="s">
        <v>38</v>
      </c>
      <c r="BB82" s="361" t="s">
        <v>38</v>
      </c>
      <c r="BC82" s="361" t="s">
        <v>38</v>
      </c>
      <c r="BD82" s="361" t="s">
        <v>38</v>
      </c>
      <c r="BE82" s="429" t="s">
        <v>1561</v>
      </c>
    </row>
    <row r="83" spans="1:57" s="216" customFormat="1" ht="184.8">
      <c r="A83" s="173" t="s">
        <v>238</v>
      </c>
      <c r="B83" s="179" t="str">
        <f>VLOOKUP(A83,'Fórmulas '!$B$47:$C$66,2,FALSE)</f>
        <v>Realizar la planificación financiera, aplicación y custodia de los recursos financieros de la entidad y gestionar la transferencia de los mismos.</v>
      </c>
      <c r="C83" s="173" t="str">
        <f>VLOOKUP(A83,'Fórmulas '!$F$47:$G$67,2,FALSE)</f>
        <v>Subgerente Administrativo y Financiero</v>
      </c>
      <c r="D83" s="235" t="s">
        <v>1002</v>
      </c>
      <c r="E83" s="264" t="s">
        <v>1003</v>
      </c>
      <c r="F83" s="235" t="s">
        <v>1004</v>
      </c>
      <c r="G83" s="264" t="s">
        <v>43</v>
      </c>
      <c r="H83" s="402" t="s">
        <v>40</v>
      </c>
      <c r="I83" s="196">
        <f>IFERROR(VLOOKUP(H83,'Fórmulas '!$B$5:$C$9,2,),"")</f>
        <v>0.6</v>
      </c>
      <c r="J83" s="402" t="s">
        <v>48</v>
      </c>
      <c r="K83" s="196">
        <f>IFERROR(VLOOKUP(J83,'Fórmulas '!$E$5:$F$9,2,),"")</f>
        <v>0.8</v>
      </c>
      <c r="L83" s="402" t="str">
        <f>IFERROR(VLOOKUP(CONCATENATE(I83,K83),'Fórmulas '!$J$5:$K$29,2,),"")</f>
        <v xml:space="preserve">ALTO </v>
      </c>
      <c r="M83" s="197">
        <f t="shared" si="2"/>
        <v>0.48</v>
      </c>
      <c r="N83" s="77" t="s">
        <v>1552</v>
      </c>
      <c r="O83" s="78" t="s">
        <v>278</v>
      </c>
      <c r="P83" s="63" t="s">
        <v>1548</v>
      </c>
      <c r="Q83" s="77" t="s">
        <v>1555</v>
      </c>
      <c r="R83" s="77" t="s">
        <v>1556</v>
      </c>
      <c r="S83" s="63" t="s">
        <v>31</v>
      </c>
      <c r="T83" s="63" t="s">
        <v>32</v>
      </c>
      <c r="U83" s="200" cm="1">
        <f t="array" ref="U83">_xlfn.IFS(T83="Preventivo",25%,T83="Detectivo",15%,T83="Correctivo",10%)</f>
        <v>0.25</v>
      </c>
      <c r="V83" s="200" cm="1">
        <f t="array" ref="V83">_xlfn.IFS(S83="Automático",25%,S83="Manual",15%)</f>
        <v>0.15</v>
      </c>
      <c r="W83" s="63" t="s">
        <v>33</v>
      </c>
      <c r="X83" s="63" t="s">
        <v>34</v>
      </c>
      <c r="Y83" s="63" t="s">
        <v>35</v>
      </c>
      <c r="Z83" s="201">
        <f t="shared" si="1"/>
        <v>0.36</v>
      </c>
      <c r="AA83" s="202" t="str">
        <f>IF(Z83&lt;='Fórmulas '!$E$16,'Fórmulas '!$F$16,IF('Gestión de Riesgos '!Z83&lt;='Fórmulas '!$E$17,'Fórmulas '!$F$17,IF('Gestión de Riesgos '!Z83&lt;='Fórmulas '!$E$18,'Fórmulas '!$F$18,IF('Gestión de Riesgos '!Z83&lt;='Fórmulas '!$E$19,'Fórmulas '!$F$19,IF('Gestión de Riesgos '!Z83&lt;='Fórmulas '!$E$20,'Fórmulas '!$F$20)))))</f>
        <v>Baja</v>
      </c>
      <c r="AB83" s="196">
        <f>IF(AA83&lt;='Fórmulas '!$E$5,'Fórmulas '!$F$5,IF('Gestión de Riesgos '!AA83&lt;='Fórmulas '!$E$6,'Fórmulas '!$F$6,IF('Gestión de Riesgos '!AA83&lt;='Fórmulas '!$E$7,'Fórmulas '!$F$7,IF('Gestión de Riesgos '!AA83&lt;='Fórmulas '!$E$8,'Fórmulas '!$F$8,IF('Gestión de Riesgos '!AA83&lt;='Fórmulas '!$E$9,'Fórmulas '!$F$9)))))</f>
        <v>0.2</v>
      </c>
      <c r="AC83" s="402" t="s">
        <v>48</v>
      </c>
      <c r="AD83" s="196">
        <f>IFERROR(VLOOKUP(AC83,'Fórmulas '!$E$5:$F$9,2,),"")</f>
        <v>0.8</v>
      </c>
      <c r="AE83" s="63" t="str">
        <f>IFERROR(VLOOKUP(CONCATENATE(AB83,AD83),'Fórmulas '!$J$5:$K$29,2),"")</f>
        <v xml:space="preserve">ALTO </v>
      </c>
      <c r="AF83" s="63" t="s">
        <v>36</v>
      </c>
      <c r="AG83" s="402" t="s">
        <v>37</v>
      </c>
      <c r="AH83" s="179" t="s">
        <v>38</v>
      </c>
      <c r="AI83" s="179" t="s">
        <v>38</v>
      </c>
      <c r="AJ83" s="179" t="s">
        <v>38</v>
      </c>
      <c r="AK83" s="179" t="s">
        <v>38</v>
      </c>
      <c r="AL83" s="179" t="s">
        <v>38</v>
      </c>
      <c r="AM83" s="184">
        <v>45050</v>
      </c>
      <c r="AN83" s="179" t="s">
        <v>39</v>
      </c>
      <c r="AO83" s="64" t="s">
        <v>37</v>
      </c>
      <c r="AP83" s="274" t="s">
        <v>1406</v>
      </c>
      <c r="AQ83" s="173" t="s">
        <v>997</v>
      </c>
      <c r="AR83" s="361" t="s">
        <v>998</v>
      </c>
      <c r="AS83" s="361" t="s">
        <v>38</v>
      </c>
      <c r="AT83" s="361" t="s">
        <v>38</v>
      </c>
      <c r="AU83" s="362">
        <v>45162</v>
      </c>
      <c r="AV83" s="173" t="s">
        <v>39</v>
      </c>
      <c r="AW83" s="64" t="s">
        <v>37</v>
      </c>
      <c r="AX83" s="274" t="s">
        <v>1406</v>
      </c>
      <c r="AY83" s="361" t="s">
        <v>38</v>
      </c>
      <c r="AZ83" s="361" t="s">
        <v>998</v>
      </c>
      <c r="BA83" s="361" t="s">
        <v>38</v>
      </c>
      <c r="BB83" s="361" t="s">
        <v>38</v>
      </c>
      <c r="BC83" s="361" t="s">
        <v>38</v>
      </c>
      <c r="BD83" s="361" t="s">
        <v>38</v>
      </c>
      <c r="BE83" s="429" t="s">
        <v>1557</v>
      </c>
    </row>
    <row r="84" spans="1:57" s="216" customFormat="1" ht="237.6">
      <c r="A84" s="173" t="s">
        <v>238</v>
      </c>
      <c r="B84" s="179" t="str">
        <f>VLOOKUP(A84,'Fórmulas '!$B$47:$C$66,2,FALSE)</f>
        <v>Realizar la planificación financiera, aplicación y custodia de los recursos financieros de la entidad y gestionar la transferencia de los mismos.</v>
      </c>
      <c r="C84" s="173" t="str">
        <f>VLOOKUP(A84,'Fórmulas '!$F$47:$G$67,2,FALSE)</f>
        <v>Subgerente Administrativo y Financiero</v>
      </c>
      <c r="D84" s="264" t="s">
        <v>1005</v>
      </c>
      <c r="E84" s="264" t="s">
        <v>1006</v>
      </c>
      <c r="F84" s="264" t="s">
        <v>1007</v>
      </c>
      <c r="G84" s="264" t="s">
        <v>43</v>
      </c>
      <c r="H84" s="177" t="s">
        <v>44</v>
      </c>
      <c r="I84" s="196">
        <f>IFERROR(VLOOKUP(H84,'Fórmulas '!$B$5:$C$9,2,),"")</f>
        <v>0.4</v>
      </c>
      <c r="J84" s="177" t="s">
        <v>48</v>
      </c>
      <c r="K84" s="196">
        <f>IFERROR(VLOOKUP(J84,'Fórmulas '!$E$5:$F$9,2,),"")</f>
        <v>0.8</v>
      </c>
      <c r="L84" s="177" t="str">
        <f>IFERROR(VLOOKUP(CONCATENATE(I84,K84),'Fórmulas '!$J$5:$K$29,2,),"")</f>
        <v>ALTO</v>
      </c>
      <c r="M84" s="197">
        <f t="shared" si="2"/>
        <v>0.32000000000000006</v>
      </c>
      <c r="N84" s="77" t="s">
        <v>1274</v>
      </c>
      <c r="O84" s="78" t="s">
        <v>278</v>
      </c>
      <c r="P84" s="63" t="s">
        <v>417</v>
      </c>
      <c r="Q84" s="77" t="s">
        <v>1262</v>
      </c>
      <c r="R84" s="77" t="s">
        <v>1008</v>
      </c>
      <c r="S84" s="63" t="s">
        <v>31</v>
      </c>
      <c r="T84" s="63" t="s">
        <v>32</v>
      </c>
      <c r="U84" s="200" cm="1">
        <f t="array" ref="U84">_xlfn.IFS(T84="Preventivo",25%,T84="Detectivo",15%,T84="Correctivo",10%)</f>
        <v>0.25</v>
      </c>
      <c r="V84" s="200" cm="1">
        <f t="array" ref="V84">_xlfn.IFS(S84="Automático",25%,S84="Manual",15%)</f>
        <v>0.15</v>
      </c>
      <c r="W84" s="63" t="s">
        <v>33</v>
      </c>
      <c r="X84" s="63" t="s">
        <v>190</v>
      </c>
      <c r="Y84" s="63" t="s">
        <v>35</v>
      </c>
      <c r="Z84" s="201">
        <f t="shared" ref="Z84:Z85" si="3">+I84*(1-U84-V84)</f>
        <v>0.24</v>
      </c>
      <c r="AA84" s="202" t="str">
        <f>IF(Z84&lt;='Fórmulas '!$E$16,'Fórmulas '!$F$16,IF('Gestión de Riesgos '!Z84&lt;='Fórmulas '!$E$17,'Fórmulas '!$F$17,IF('Gestión de Riesgos '!Z84&lt;='Fórmulas '!$E$18,'Fórmulas '!$F$18,IF('Gestión de Riesgos '!Z84&lt;='Fórmulas '!$E$19,'Fórmulas '!$F$19,IF('Gestión de Riesgos '!Z84&lt;='Fórmulas '!$E$20,'Fórmulas '!$F$20)))))</f>
        <v>Baja</v>
      </c>
      <c r="AB84" s="196">
        <f>IF(AA84&lt;='Fórmulas '!$E$5,'Fórmulas '!$F$5,IF('Gestión de Riesgos '!AA84&lt;='Fórmulas '!$E$6,'Fórmulas '!$F$6,IF('Gestión de Riesgos '!AA84&lt;='Fórmulas '!$E$7,'Fórmulas '!$F$7,IF('Gestión de Riesgos '!AA84&lt;='Fórmulas '!$E$8,'Fórmulas '!$F$8,IF('Gestión de Riesgos '!AA84&lt;='Fórmulas '!$E$9,'Fórmulas '!$F$9)))))</f>
        <v>0.2</v>
      </c>
      <c r="AC84" s="177" t="s">
        <v>48</v>
      </c>
      <c r="AD84" s="196">
        <f>IFERROR(VLOOKUP(AC84,'Fórmulas '!$E$5:$F$9,2,),"")</f>
        <v>0.8</v>
      </c>
      <c r="AE84" s="63" t="str">
        <f>IFERROR(VLOOKUP(CONCATENATE(AB84,AD84),'Fórmulas '!$J$5:$K$29,2),"")</f>
        <v xml:space="preserve">ALTO </v>
      </c>
      <c r="AF84" s="63" t="s">
        <v>36</v>
      </c>
      <c r="AG84" s="402" t="s">
        <v>37</v>
      </c>
      <c r="AH84" s="179" t="s">
        <v>38</v>
      </c>
      <c r="AI84" s="179" t="s">
        <v>38</v>
      </c>
      <c r="AJ84" s="179" t="s">
        <v>38</v>
      </c>
      <c r="AK84" s="179" t="s">
        <v>38</v>
      </c>
      <c r="AL84" s="179" t="s">
        <v>38</v>
      </c>
      <c r="AM84" s="184">
        <v>45050</v>
      </c>
      <c r="AN84" s="179" t="s">
        <v>39</v>
      </c>
      <c r="AO84" s="228" t="s">
        <v>37</v>
      </c>
      <c r="AP84" s="274" t="s">
        <v>1407</v>
      </c>
      <c r="AQ84" s="173" t="s">
        <v>1408</v>
      </c>
      <c r="AR84" s="361" t="s">
        <v>998</v>
      </c>
      <c r="AS84" s="361" t="s">
        <v>38</v>
      </c>
      <c r="AT84" s="361" t="s">
        <v>38</v>
      </c>
      <c r="AU84" s="362">
        <v>45162</v>
      </c>
      <c r="AV84" s="173" t="s">
        <v>39</v>
      </c>
      <c r="AW84" s="64" t="s">
        <v>37</v>
      </c>
      <c r="AX84" s="274" t="s">
        <v>1407</v>
      </c>
      <c r="AY84" s="173" t="s">
        <v>1408</v>
      </c>
      <c r="AZ84" s="361" t="s">
        <v>998</v>
      </c>
      <c r="BA84" s="361" t="s">
        <v>38</v>
      </c>
      <c r="BB84" s="361" t="s">
        <v>38</v>
      </c>
      <c r="BC84" s="361" t="s">
        <v>38</v>
      </c>
      <c r="BD84" s="361" t="s">
        <v>38</v>
      </c>
      <c r="BE84" s="429" t="s">
        <v>1562</v>
      </c>
    </row>
    <row r="85" spans="1:57" s="216" customFormat="1" ht="249" customHeight="1">
      <c r="A85" s="173" t="s">
        <v>238</v>
      </c>
      <c r="B85" s="179" t="str">
        <f>VLOOKUP(A85,'Fórmulas '!$B$47:$C$66,2,FALSE)</f>
        <v>Realizar la planificación financiera, aplicación y custodia de los recursos financieros de la entidad y gestionar la transferencia de los mismos.</v>
      </c>
      <c r="C85" s="173" t="str">
        <f>VLOOKUP(A85,'Fórmulas '!$F$47:$G$67,2,FALSE)</f>
        <v>Subgerente Administrativo y Financiero</v>
      </c>
      <c r="D85" s="264" t="s">
        <v>1009</v>
      </c>
      <c r="E85" s="264" t="s">
        <v>1010</v>
      </c>
      <c r="F85" s="264" t="s">
        <v>1011</v>
      </c>
      <c r="G85" s="264" t="s">
        <v>43</v>
      </c>
      <c r="H85" s="177" t="s">
        <v>40</v>
      </c>
      <c r="I85" s="196">
        <f>IFERROR(VLOOKUP(H85,'Fórmulas '!$B$5:$C$9,2,),"")</f>
        <v>0.6</v>
      </c>
      <c r="J85" s="177" t="s">
        <v>48</v>
      </c>
      <c r="K85" s="196">
        <f>IFERROR(VLOOKUP(J85,'Fórmulas '!$E$5:$F$9,2,),"")</f>
        <v>0.8</v>
      </c>
      <c r="L85" s="177" t="str">
        <f>IFERROR(VLOOKUP(CONCATENATE(I85,K85),'Fórmulas '!$J$5:$K$29,2,),"")</f>
        <v xml:space="preserve">ALTO </v>
      </c>
      <c r="M85" s="197">
        <f t="shared" si="2"/>
        <v>0.48</v>
      </c>
      <c r="N85" s="77" t="s">
        <v>1275</v>
      </c>
      <c r="O85" s="78" t="s">
        <v>278</v>
      </c>
      <c r="P85" s="63" t="s">
        <v>42</v>
      </c>
      <c r="Q85" s="77" t="s">
        <v>1263</v>
      </c>
      <c r="R85" s="77" t="s">
        <v>1012</v>
      </c>
      <c r="S85" s="63" t="s">
        <v>31</v>
      </c>
      <c r="T85" s="63" t="s">
        <v>32</v>
      </c>
      <c r="U85" s="200" cm="1">
        <f t="array" ref="U85">_xlfn.IFS(T85="Preventivo",25%,T85="Detectivo",15%,T85="Correctivo",10%)</f>
        <v>0.25</v>
      </c>
      <c r="V85" s="200" cm="1">
        <f t="array" ref="V85">_xlfn.IFS(S85="Automático",25%,S85="Manual",15%)</f>
        <v>0.15</v>
      </c>
      <c r="W85" s="63" t="s">
        <v>33</v>
      </c>
      <c r="X85" s="63" t="s">
        <v>34</v>
      </c>
      <c r="Y85" s="63" t="s">
        <v>35</v>
      </c>
      <c r="Z85" s="201">
        <f t="shared" si="3"/>
        <v>0.36</v>
      </c>
      <c r="AA85" s="202" t="str">
        <f>IF(Z85&lt;='Fórmulas '!$E$16,'Fórmulas '!$F$16,IF('Gestión de Riesgos '!Z85&lt;='Fórmulas '!$E$17,'Fórmulas '!$F$17,IF('Gestión de Riesgos '!Z85&lt;='Fórmulas '!$E$18,'Fórmulas '!$F$18,IF('Gestión de Riesgos '!Z85&lt;='Fórmulas '!$E$19,'Fórmulas '!$F$19,IF('Gestión de Riesgos '!Z85&lt;='Fórmulas '!$E$20,'Fórmulas '!$F$20)))))</f>
        <v>Baja</v>
      </c>
      <c r="AB85" s="196">
        <f>IF(AA85&lt;='Fórmulas '!$E$5,'Fórmulas '!$F$5,IF('Gestión de Riesgos '!AA85&lt;='Fórmulas '!$E$6,'Fórmulas '!$F$6,IF('Gestión de Riesgos '!AA85&lt;='Fórmulas '!$E$7,'Fórmulas '!$F$7,IF('Gestión de Riesgos '!AA85&lt;='Fórmulas '!$E$8,'Fórmulas '!$F$8,IF('Gestión de Riesgos '!AA85&lt;='Fórmulas '!$E$9,'Fórmulas '!$F$9)))))</f>
        <v>0.2</v>
      </c>
      <c r="AC85" s="177" t="s">
        <v>48</v>
      </c>
      <c r="AD85" s="196">
        <f>IFERROR(VLOOKUP(AC85,'Fórmulas '!$E$5:$F$9,2,),"")</f>
        <v>0.8</v>
      </c>
      <c r="AE85" s="63" t="str">
        <f>IFERROR(VLOOKUP(CONCATENATE(AB85,AD85),'Fórmulas '!$J$5:$K$29,2),"")</f>
        <v xml:space="preserve">ALTO </v>
      </c>
      <c r="AF85" s="63" t="s">
        <v>36</v>
      </c>
      <c r="AG85" s="402" t="s">
        <v>104</v>
      </c>
      <c r="AH85" s="179" t="s">
        <v>1013</v>
      </c>
      <c r="AI85" s="179" t="s">
        <v>1014</v>
      </c>
      <c r="AJ85" s="179" t="s">
        <v>1015</v>
      </c>
      <c r="AK85" s="179" t="s">
        <v>1016</v>
      </c>
      <c r="AL85" s="179" t="s">
        <v>1017</v>
      </c>
      <c r="AM85" s="184">
        <v>45050</v>
      </c>
      <c r="AN85" s="179" t="s">
        <v>39</v>
      </c>
      <c r="AO85" s="228" t="s">
        <v>104</v>
      </c>
      <c r="AP85" s="274" t="s">
        <v>1409</v>
      </c>
      <c r="AQ85" s="173" t="s">
        <v>1410</v>
      </c>
      <c r="AR85" s="173" t="s">
        <v>1015</v>
      </c>
      <c r="AS85" s="361" t="s">
        <v>1016</v>
      </c>
      <c r="AT85" s="361" t="s">
        <v>1411</v>
      </c>
      <c r="AU85" s="362">
        <v>45162</v>
      </c>
      <c r="AV85" s="173" t="s">
        <v>39</v>
      </c>
      <c r="AW85" s="430" t="s">
        <v>104</v>
      </c>
      <c r="AX85" s="431" t="s">
        <v>1563</v>
      </c>
      <c r="AY85" s="173" t="s">
        <v>1410</v>
      </c>
      <c r="AZ85" s="173" t="s">
        <v>1015</v>
      </c>
      <c r="BA85" s="361" t="s">
        <v>1564</v>
      </c>
      <c r="BB85" s="361" t="s">
        <v>1411</v>
      </c>
      <c r="BC85" s="362">
        <v>45291</v>
      </c>
      <c r="BD85" s="361" t="s">
        <v>1565</v>
      </c>
      <c r="BE85" s="429" t="s">
        <v>1566</v>
      </c>
    </row>
    <row r="86" spans="1:57" s="216" customFormat="1" ht="409.6">
      <c r="A86" s="173" t="s">
        <v>238</v>
      </c>
      <c r="B86" s="179" t="str">
        <f>VLOOKUP(A86,'Fórmulas '!$B$47:$C$66,2,FALSE)</f>
        <v>Realizar la planificación financiera, aplicación y custodia de los recursos financieros de la entidad y gestionar la transferencia de los mismos.</v>
      </c>
      <c r="C86" s="173" t="str">
        <f>VLOOKUP(A86,'Fórmulas '!$F$47:$G$67,2,FALSE)</f>
        <v>Subgerente Administrativo y Financiero</v>
      </c>
      <c r="D86" s="264" t="s">
        <v>1009</v>
      </c>
      <c r="E86" s="264" t="s">
        <v>1010</v>
      </c>
      <c r="F86" s="264" t="s">
        <v>1018</v>
      </c>
      <c r="G86" s="264" t="s">
        <v>43</v>
      </c>
      <c r="H86" s="177" t="s">
        <v>40</v>
      </c>
      <c r="I86" s="196">
        <f>IFERROR(VLOOKUP(H86,'Fórmulas '!$B$5:$C$9,2,),"")</f>
        <v>0.6</v>
      </c>
      <c r="J86" s="177" t="s">
        <v>48</v>
      </c>
      <c r="K86" s="196">
        <f>IFERROR(VLOOKUP(J86,'Fórmulas '!$E$5:$F$9,2,),"")</f>
        <v>0.8</v>
      </c>
      <c r="L86" s="177" t="str">
        <f>IFERROR(VLOOKUP(CONCATENATE(I86,K86),'Fórmulas '!$J$5:$K$29,2,),"")</f>
        <v xml:space="preserve">ALTO </v>
      </c>
      <c r="M86" s="197">
        <f t="shared" si="2"/>
        <v>0.48</v>
      </c>
      <c r="N86" s="77" t="s">
        <v>1276</v>
      </c>
      <c r="O86" s="78" t="s">
        <v>278</v>
      </c>
      <c r="P86" s="63" t="s">
        <v>42</v>
      </c>
      <c r="Q86" s="77" t="s">
        <v>1264</v>
      </c>
      <c r="R86" s="77" t="s">
        <v>1019</v>
      </c>
      <c r="S86" s="63" t="s">
        <v>31</v>
      </c>
      <c r="T86" s="63" t="s">
        <v>32</v>
      </c>
      <c r="U86" s="200" cm="1">
        <f t="array" ref="U86">_xlfn.IFS(T86="Preventivo",25%,T86="Detectivo",15%,T86="Correctivo",10%)</f>
        <v>0.25</v>
      </c>
      <c r="V86" s="200" cm="1">
        <f t="array" ref="V86">_xlfn.IFS(S86="Automático",25%,S86="Manual",15%)</f>
        <v>0.15</v>
      </c>
      <c r="W86" s="63" t="s">
        <v>33</v>
      </c>
      <c r="X86" s="63" t="s">
        <v>34</v>
      </c>
      <c r="Y86" s="63" t="s">
        <v>35</v>
      </c>
      <c r="Z86" s="201">
        <f t="shared" ref="Z86:Z136" si="4">+I86*(1-U86-V86)</f>
        <v>0.36</v>
      </c>
      <c r="AA86" s="202" t="str">
        <f>IF(Z86&lt;='Fórmulas '!$E$16,'Fórmulas '!$F$16,IF('Gestión de Riesgos '!Z86&lt;='Fórmulas '!$E$17,'Fórmulas '!$F$17,IF('Gestión de Riesgos '!Z86&lt;='Fórmulas '!$E$18,'Fórmulas '!$F$18,IF('Gestión de Riesgos '!Z86&lt;='Fórmulas '!$E$19,'Fórmulas '!$F$19,IF('Gestión de Riesgos '!Z86&lt;='Fórmulas '!$E$20,'Fórmulas '!$F$20)))))</f>
        <v>Baja</v>
      </c>
      <c r="AB86" s="196">
        <f>IF(AA86&lt;='Fórmulas '!$E$5,'Fórmulas '!$F$5,IF('Gestión de Riesgos '!AA86&lt;='Fórmulas '!$E$6,'Fórmulas '!$F$6,IF('Gestión de Riesgos '!AA86&lt;='Fórmulas '!$E$7,'Fórmulas '!$F$7,IF('Gestión de Riesgos '!AA86&lt;='Fórmulas '!$E$8,'Fórmulas '!$F$8,IF('Gestión de Riesgos '!AA86&lt;='Fórmulas '!$E$9,'Fórmulas '!$F$9)))))</f>
        <v>0.2</v>
      </c>
      <c r="AC86" s="177" t="s">
        <v>48</v>
      </c>
      <c r="AD86" s="196">
        <f>IFERROR(VLOOKUP(AC86,'Fórmulas '!$E$5:$F$9,2,),"")</f>
        <v>0.8</v>
      </c>
      <c r="AE86" s="63" t="str">
        <f>IFERROR(VLOOKUP(CONCATENATE(AB86,AD86),'Fórmulas '!$J$5:$K$29,2),"")</f>
        <v xml:space="preserve">ALTO </v>
      </c>
      <c r="AF86" s="63" t="s">
        <v>36</v>
      </c>
      <c r="AG86" s="402" t="s">
        <v>37</v>
      </c>
      <c r="AH86" s="179" t="s">
        <v>38</v>
      </c>
      <c r="AI86" s="179" t="s">
        <v>38</v>
      </c>
      <c r="AJ86" s="179" t="s">
        <v>38</v>
      </c>
      <c r="AK86" s="179" t="s">
        <v>38</v>
      </c>
      <c r="AL86" s="179" t="s">
        <v>38</v>
      </c>
      <c r="AM86" s="184">
        <v>45050</v>
      </c>
      <c r="AN86" s="179" t="s">
        <v>39</v>
      </c>
      <c r="AO86" s="228" t="s">
        <v>104</v>
      </c>
      <c r="AP86" s="274" t="s">
        <v>1415</v>
      </c>
      <c r="AQ86" s="173" t="s">
        <v>1412</v>
      </c>
      <c r="AR86" s="361" t="s">
        <v>1015</v>
      </c>
      <c r="AS86" s="361" t="s">
        <v>1413</v>
      </c>
      <c r="AT86" s="361" t="s">
        <v>1414</v>
      </c>
      <c r="AU86" s="362">
        <v>45245</v>
      </c>
      <c r="AV86" s="173" t="s">
        <v>39</v>
      </c>
      <c r="AW86" s="430" t="s">
        <v>104</v>
      </c>
      <c r="AX86" s="432" t="s">
        <v>1567</v>
      </c>
      <c r="AY86" s="173" t="s">
        <v>1568</v>
      </c>
      <c r="AZ86" s="361" t="s">
        <v>1015</v>
      </c>
      <c r="BA86" s="361" t="s">
        <v>1569</v>
      </c>
      <c r="BB86" s="433" t="s">
        <v>1570</v>
      </c>
      <c r="BC86" s="362">
        <v>45291</v>
      </c>
      <c r="BD86" s="361"/>
      <c r="BE86" s="429" t="s">
        <v>1571</v>
      </c>
    </row>
    <row r="87" spans="1:57" s="216" customFormat="1" ht="409.6">
      <c r="A87" s="173" t="s">
        <v>238</v>
      </c>
      <c r="B87" s="179" t="str">
        <f>VLOOKUP(A87,'Fórmulas '!$B$47:$C$66,2,FALSE)</f>
        <v>Realizar la planificación financiera, aplicación y custodia de los recursos financieros de la entidad y gestionar la transferencia de los mismos.</v>
      </c>
      <c r="C87" s="173" t="str">
        <f>VLOOKUP(A87,'Fórmulas '!$F$47:$G$67,2,FALSE)</f>
        <v>Subgerente Administrativo y Financiero</v>
      </c>
      <c r="D87" s="264" t="s">
        <v>1009</v>
      </c>
      <c r="E87" s="264" t="s">
        <v>1010</v>
      </c>
      <c r="F87" s="264" t="s">
        <v>1020</v>
      </c>
      <c r="G87" s="264" t="s">
        <v>43</v>
      </c>
      <c r="H87" s="177" t="s">
        <v>40</v>
      </c>
      <c r="I87" s="196">
        <f>IFERROR(VLOOKUP(H87,'Fórmulas '!$B$5:$C$9,2,),"")</f>
        <v>0.6</v>
      </c>
      <c r="J87" s="177" t="s">
        <v>48</v>
      </c>
      <c r="K87" s="196">
        <f>IFERROR(VLOOKUP(J87,'Fórmulas '!$E$5:$F$9,2,),"")</f>
        <v>0.8</v>
      </c>
      <c r="L87" s="177" t="str">
        <f>IFERROR(VLOOKUP(CONCATENATE(I87,K87),'Fórmulas '!$J$5:$K$29,2,),"")</f>
        <v xml:space="preserve">ALTO </v>
      </c>
      <c r="M87" s="197">
        <f t="shared" si="2"/>
        <v>0.48</v>
      </c>
      <c r="N87" s="77" t="s">
        <v>1277</v>
      </c>
      <c r="O87" s="78" t="s">
        <v>278</v>
      </c>
      <c r="P87" s="63" t="s">
        <v>42</v>
      </c>
      <c r="Q87" s="77" t="s">
        <v>1265</v>
      </c>
      <c r="R87" s="77" t="s">
        <v>1021</v>
      </c>
      <c r="S87" s="63" t="s">
        <v>31</v>
      </c>
      <c r="T87" s="63" t="s">
        <v>32</v>
      </c>
      <c r="U87" s="200" cm="1">
        <f t="array" ref="U87">_xlfn.IFS(T87="Preventivo",25%,T87="Detectivo",15%,T87="Correctivo",10%)</f>
        <v>0.25</v>
      </c>
      <c r="V87" s="200" cm="1">
        <f t="array" ref="V87">_xlfn.IFS(S87="Automático",25%,S87="Manual",15%)</f>
        <v>0.15</v>
      </c>
      <c r="W87" s="63" t="s">
        <v>33</v>
      </c>
      <c r="X87" s="63" t="s">
        <v>34</v>
      </c>
      <c r="Y87" s="63" t="s">
        <v>35</v>
      </c>
      <c r="Z87" s="201">
        <f t="shared" si="4"/>
        <v>0.36</v>
      </c>
      <c r="AA87" s="202" t="str">
        <f>IF(Z87&lt;='Fórmulas '!$E$16,'Fórmulas '!$F$16,IF('Gestión de Riesgos '!Z87&lt;='Fórmulas '!$E$17,'Fórmulas '!$F$17,IF('Gestión de Riesgos '!Z87&lt;='Fórmulas '!$E$18,'Fórmulas '!$F$18,IF('Gestión de Riesgos '!Z87&lt;='Fórmulas '!$E$19,'Fórmulas '!$F$19,IF('Gestión de Riesgos '!Z87&lt;='Fórmulas '!$E$20,'Fórmulas '!$F$20)))))</f>
        <v>Baja</v>
      </c>
      <c r="AB87" s="196">
        <f>IF(AA87&lt;='Fórmulas '!$E$5,'Fórmulas '!$F$5,IF('Gestión de Riesgos '!AA87&lt;='Fórmulas '!$E$6,'Fórmulas '!$F$6,IF('Gestión de Riesgos '!AA87&lt;='Fórmulas '!$E$7,'Fórmulas '!$F$7,IF('Gestión de Riesgos '!AA87&lt;='Fórmulas '!$E$8,'Fórmulas '!$F$8,IF('Gestión de Riesgos '!AA87&lt;='Fórmulas '!$E$9,'Fórmulas '!$F$9)))))</f>
        <v>0.2</v>
      </c>
      <c r="AC87" s="63" t="s">
        <v>48</v>
      </c>
      <c r="AD87" s="196">
        <f>IFERROR(VLOOKUP(AC87,'Fórmulas '!$E$5:$F$9,2,),"")</f>
        <v>0.8</v>
      </c>
      <c r="AE87" s="63" t="str">
        <f>IFERROR(VLOOKUP(CONCATENATE(AB87,AD87),'Fórmulas '!$J$5:$K$29,2),"")</f>
        <v xml:space="preserve">ALTO </v>
      </c>
      <c r="AF87" s="63" t="s">
        <v>36</v>
      </c>
      <c r="AG87" s="402" t="s">
        <v>37</v>
      </c>
      <c r="AH87" s="179" t="s">
        <v>38</v>
      </c>
      <c r="AI87" s="179" t="s">
        <v>38</v>
      </c>
      <c r="AJ87" s="179" t="s">
        <v>38</v>
      </c>
      <c r="AK87" s="179" t="s">
        <v>38</v>
      </c>
      <c r="AL87" s="179" t="s">
        <v>38</v>
      </c>
      <c r="AM87" s="184">
        <v>45050</v>
      </c>
      <c r="AN87" s="179" t="s">
        <v>39</v>
      </c>
      <c r="AO87" s="228" t="s">
        <v>104</v>
      </c>
      <c r="AP87" s="274" t="s">
        <v>1415</v>
      </c>
      <c r="AQ87" s="173" t="s">
        <v>1412</v>
      </c>
      <c r="AR87" s="361" t="s">
        <v>1015</v>
      </c>
      <c r="AS87" s="361" t="s">
        <v>1413</v>
      </c>
      <c r="AT87" s="361" t="s">
        <v>1414</v>
      </c>
      <c r="AU87" s="362">
        <v>45245</v>
      </c>
      <c r="AV87" s="173" t="s">
        <v>39</v>
      </c>
      <c r="AW87" s="430" t="s">
        <v>104</v>
      </c>
      <c r="AX87" s="432" t="s">
        <v>1567</v>
      </c>
      <c r="AY87" s="173" t="s">
        <v>1568</v>
      </c>
      <c r="AZ87" s="361" t="s">
        <v>1015</v>
      </c>
      <c r="BA87" s="361" t="s">
        <v>1569</v>
      </c>
      <c r="BB87" s="433" t="s">
        <v>1570</v>
      </c>
      <c r="BC87" s="362">
        <v>45291</v>
      </c>
      <c r="BD87" s="361" t="s">
        <v>1565</v>
      </c>
      <c r="BE87" s="429" t="s">
        <v>1572</v>
      </c>
    </row>
    <row r="88" spans="1:57" s="216" customFormat="1" ht="409.6">
      <c r="A88" s="173" t="s">
        <v>238</v>
      </c>
      <c r="B88" s="179" t="str">
        <f>VLOOKUP(A88,'Fórmulas '!$B$47:$C$66,2,FALSE)</f>
        <v>Realizar la planificación financiera, aplicación y custodia de los recursos financieros de la entidad y gestionar la transferencia de los mismos.</v>
      </c>
      <c r="C88" s="173" t="str">
        <f>VLOOKUP(A88,'Fórmulas '!$F$47:$G$67,2,FALSE)</f>
        <v>Subgerente Administrativo y Financiero</v>
      </c>
      <c r="D88" s="264" t="s">
        <v>1022</v>
      </c>
      <c r="E88" s="264" t="s">
        <v>1023</v>
      </c>
      <c r="F88" s="264" t="s">
        <v>1024</v>
      </c>
      <c r="G88" s="264" t="s">
        <v>43</v>
      </c>
      <c r="H88" s="177" t="s">
        <v>40</v>
      </c>
      <c r="I88" s="196">
        <f>IFERROR(VLOOKUP(H88,'Fórmulas '!$B$5:$C$9,2,),"")</f>
        <v>0.6</v>
      </c>
      <c r="J88" s="177" t="s">
        <v>29</v>
      </c>
      <c r="K88" s="196">
        <f>IFERROR(VLOOKUP(J88,'Fórmulas '!$E$5:$F$9,2,),"")</f>
        <v>0.6</v>
      </c>
      <c r="L88" s="177" t="str">
        <f>IFERROR(VLOOKUP(CONCATENATE(I88,K88),'Fórmulas '!$J$5:$K$29,2,),"")</f>
        <v>MODERADO</v>
      </c>
      <c r="M88" s="197">
        <f t="shared" si="2"/>
        <v>0.36</v>
      </c>
      <c r="N88" s="77" t="s">
        <v>1266</v>
      </c>
      <c r="O88" s="78" t="s">
        <v>278</v>
      </c>
      <c r="P88" s="63" t="s">
        <v>375</v>
      </c>
      <c r="Q88" s="77" t="s">
        <v>1267</v>
      </c>
      <c r="R88" s="77" t="s">
        <v>1025</v>
      </c>
      <c r="S88" s="63" t="s">
        <v>31</v>
      </c>
      <c r="T88" s="63" t="s">
        <v>32</v>
      </c>
      <c r="U88" s="200" cm="1">
        <f t="array" ref="U88">_xlfn.IFS(T88="Preventivo",25%,T88="Detectivo",15%,T88="Correctivo",10%)</f>
        <v>0.25</v>
      </c>
      <c r="V88" s="200" cm="1">
        <f t="array" ref="V88">_xlfn.IFS(S88="Automático",25%,S88="Manual",15%)</f>
        <v>0.15</v>
      </c>
      <c r="W88" s="63" t="s">
        <v>33</v>
      </c>
      <c r="X88" s="63" t="s">
        <v>34</v>
      </c>
      <c r="Y88" s="63" t="s">
        <v>35</v>
      </c>
      <c r="Z88" s="201">
        <f t="shared" si="4"/>
        <v>0.36</v>
      </c>
      <c r="AA88" s="202" t="str">
        <f>IF(Z88&lt;='Fórmulas '!$E$16,'Fórmulas '!$F$16,IF('Gestión de Riesgos '!Z88&lt;='Fórmulas '!$E$17,'Fórmulas '!$F$17,IF('Gestión de Riesgos '!Z88&lt;='Fórmulas '!$E$18,'Fórmulas '!$F$18,IF('Gestión de Riesgos '!Z88&lt;='Fórmulas '!$E$19,'Fórmulas '!$F$19,IF('Gestión de Riesgos '!Z88&lt;='Fórmulas '!$E$20,'Fórmulas '!$F$20)))))</f>
        <v>Baja</v>
      </c>
      <c r="AB88" s="196">
        <f>IF(AA88&lt;='Fórmulas '!$E$5,'Fórmulas '!$F$5,IF('Gestión de Riesgos '!AA88&lt;='Fórmulas '!$E$6,'Fórmulas '!$F$6,IF('Gestión de Riesgos '!AA88&lt;='Fórmulas '!$E$7,'Fórmulas '!$F$7,IF('Gestión de Riesgos '!AA88&lt;='Fórmulas '!$E$8,'Fórmulas '!$F$8,IF('Gestión de Riesgos '!AA88&lt;='Fórmulas '!$E$9,'Fórmulas '!$F$9)))))</f>
        <v>0.2</v>
      </c>
      <c r="AC88" s="177" t="s">
        <v>48</v>
      </c>
      <c r="AD88" s="196">
        <f>IFERROR(VLOOKUP(AC88,'Fórmulas '!$E$5:$F$9,2,),"")</f>
        <v>0.8</v>
      </c>
      <c r="AE88" s="63" t="str">
        <f>IFERROR(VLOOKUP(CONCATENATE(AB88,AD88),'Fórmulas '!$J$5:$K$29,2),"")</f>
        <v xml:space="preserve">ALTO </v>
      </c>
      <c r="AF88" s="63" t="s">
        <v>36</v>
      </c>
      <c r="AG88" s="402" t="s">
        <v>37</v>
      </c>
      <c r="AH88" s="179" t="s">
        <v>38</v>
      </c>
      <c r="AI88" s="179" t="s">
        <v>38</v>
      </c>
      <c r="AJ88" s="179" t="s">
        <v>38</v>
      </c>
      <c r="AK88" s="179" t="s">
        <v>38</v>
      </c>
      <c r="AL88" s="179" t="s">
        <v>38</v>
      </c>
      <c r="AM88" s="184">
        <v>45050</v>
      </c>
      <c r="AN88" s="179" t="s">
        <v>39</v>
      </c>
      <c r="AO88" s="228" t="s">
        <v>37</v>
      </c>
      <c r="AP88" s="387" t="s">
        <v>1416</v>
      </c>
      <c r="AQ88" s="361" t="s">
        <v>38</v>
      </c>
      <c r="AR88" s="361" t="s">
        <v>38</v>
      </c>
      <c r="AS88" s="361" t="s">
        <v>38</v>
      </c>
      <c r="AT88" s="361" t="s">
        <v>38</v>
      </c>
      <c r="AU88" s="361" t="s">
        <v>38</v>
      </c>
      <c r="AV88" s="173" t="s">
        <v>200</v>
      </c>
      <c r="AW88" s="64" t="s">
        <v>37</v>
      </c>
      <c r="AX88" s="387" t="s">
        <v>1416</v>
      </c>
      <c r="AY88" s="361" t="s">
        <v>38</v>
      </c>
      <c r="AZ88" s="361" t="s">
        <v>38</v>
      </c>
      <c r="BA88" s="361" t="s">
        <v>38</v>
      </c>
      <c r="BB88" s="361" t="s">
        <v>38</v>
      </c>
      <c r="BC88" s="361" t="s">
        <v>38</v>
      </c>
      <c r="BD88" s="361" t="s">
        <v>38</v>
      </c>
      <c r="BE88" s="429" t="s">
        <v>1573</v>
      </c>
    </row>
    <row r="89" spans="1:57" s="216" customFormat="1" ht="409.6">
      <c r="A89" s="173" t="s">
        <v>238</v>
      </c>
      <c r="B89" s="179" t="str">
        <f>VLOOKUP(A89,'Fórmulas '!$B$47:$C$66,2,FALSE)</f>
        <v>Realizar la planificación financiera, aplicación y custodia de los recursos financieros de la entidad y gestionar la transferencia de los mismos.</v>
      </c>
      <c r="C89" s="173" t="str">
        <f>VLOOKUP(A89,'Fórmulas '!$F$47:$G$67,2,FALSE)</f>
        <v>Subgerente Administrativo y Financiero</v>
      </c>
      <c r="D89" s="264" t="s">
        <v>1026</v>
      </c>
      <c r="E89" s="277" t="s">
        <v>1027</v>
      </c>
      <c r="F89" s="277" t="s">
        <v>1028</v>
      </c>
      <c r="G89" s="264" t="s">
        <v>43</v>
      </c>
      <c r="H89" s="177" t="s">
        <v>40</v>
      </c>
      <c r="I89" s="196">
        <f>IFERROR(VLOOKUP(H89,'Fórmulas '!$B$5:$C$9,2,),"")</f>
        <v>0.6</v>
      </c>
      <c r="J89" s="177" t="s">
        <v>45</v>
      </c>
      <c r="K89" s="196">
        <f>IFERROR(VLOOKUP(J89,'Fórmulas '!$E$5:$F$9,2,),"")</f>
        <v>1</v>
      </c>
      <c r="L89" s="177" t="str">
        <f>IFERROR(VLOOKUP(CONCATENATE(I89,K89),'Fórmulas '!$J$5:$K$29,2,),"")</f>
        <v>EXTREMO</v>
      </c>
      <c r="M89" s="197">
        <f t="shared" si="2"/>
        <v>0.6</v>
      </c>
      <c r="N89" s="77" t="s">
        <v>1278</v>
      </c>
      <c r="O89" s="78" t="s">
        <v>278</v>
      </c>
      <c r="P89" s="63" t="s">
        <v>375</v>
      </c>
      <c r="Q89" s="77" t="s">
        <v>1268</v>
      </c>
      <c r="R89" s="77" t="s">
        <v>1029</v>
      </c>
      <c r="S89" s="63" t="s">
        <v>31</v>
      </c>
      <c r="T89" s="63" t="s">
        <v>32</v>
      </c>
      <c r="U89" s="200" cm="1">
        <f t="array" ref="U89">_xlfn.IFS(T89="Preventivo",25%,T89="Detectivo",15%,T89="Correctivo",10%)</f>
        <v>0.25</v>
      </c>
      <c r="V89" s="200" cm="1">
        <f t="array" ref="V89">_xlfn.IFS(S89="Automático",25%,S89="Manual",15%)</f>
        <v>0.15</v>
      </c>
      <c r="W89" s="63" t="s">
        <v>33</v>
      </c>
      <c r="X89" s="63" t="s">
        <v>34</v>
      </c>
      <c r="Y89" s="63" t="s">
        <v>35</v>
      </c>
      <c r="Z89" s="201">
        <f t="shared" si="4"/>
        <v>0.36</v>
      </c>
      <c r="AA89" s="202" t="str">
        <f>IF(Z89&lt;='Fórmulas '!$E$16,'Fórmulas '!$F$16,IF('Gestión de Riesgos '!Z89&lt;='Fórmulas '!$E$17,'Fórmulas '!$F$17,IF('Gestión de Riesgos '!Z89&lt;='Fórmulas '!$E$18,'Fórmulas '!$F$18,IF('Gestión de Riesgos '!Z89&lt;='Fórmulas '!$E$19,'Fórmulas '!$F$19,IF('Gestión de Riesgos '!Z89&lt;='Fórmulas '!$E$20,'Fórmulas '!$F$20)))))</f>
        <v>Baja</v>
      </c>
      <c r="AB89" s="196">
        <f>IF(AA89&lt;='Fórmulas '!$E$5,'Fórmulas '!$F$5,IF('Gestión de Riesgos '!AA89&lt;='Fórmulas '!$E$6,'Fórmulas '!$F$6,IF('Gestión de Riesgos '!AA89&lt;='Fórmulas '!$E$7,'Fórmulas '!$F$7,IF('Gestión de Riesgos '!AA89&lt;='Fórmulas '!$E$8,'Fórmulas '!$F$8,IF('Gestión de Riesgos '!AA89&lt;='Fórmulas '!$E$9,'Fórmulas '!$F$9)))))</f>
        <v>0.2</v>
      </c>
      <c r="AC89" s="177" t="s">
        <v>48</v>
      </c>
      <c r="AD89" s="196">
        <f>IFERROR(VLOOKUP(AC89,'Fórmulas '!$E$5:$F$9,2,),"")</f>
        <v>0.8</v>
      </c>
      <c r="AE89" s="63" t="str">
        <f>IFERROR(VLOOKUP(CONCATENATE(AB89,AD89),'Fórmulas '!$J$5:$K$29,2),"")</f>
        <v xml:space="preserve">ALTO </v>
      </c>
      <c r="AF89" s="63" t="s">
        <v>36</v>
      </c>
      <c r="AG89" s="402" t="s">
        <v>37</v>
      </c>
      <c r="AH89" s="179" t="s">
        <v>38</v>
      </c>
      <c r="AI89" s="179" t="s">
        <v>38</v>
      </c>
      <c r="AJ89" s="179" t="s">
        <v>38</v>
      </c>
      <c r="AK89" s="179" t="s">
        <v>38</v>
      </c>
      <c r="AL89" s="179"/>
      <c r="AM89" s="184">
        <v>45050</v>
      </c>
      <c r="AN89" s="179" t="s">
        <v>39</v>
      </c>
      <c r="AO89" s="228" t="s">
        <v>37</v>
      </c>
      <c r="AP89" s="387" t="s">
        <v>1417</v>
      </c>
      <c r="AQ89" s="361" t="s">
        <v>38</v>
      </c>
      <c r="AR89" s="361" t="s">
        <v>38</v>
      </c>
      <c r="AS89" s="361" t="s">
        <v>38</v>
      </c>
      <c r="AT89" s="361" t="s">
        <v>38</v>
      </c>
      <c r="AU89" s="361" t="s">
        <v>38</v>
      </c>
      <c r="AV89" s="173" t="s">
        <v>200</v>
      </c>
      <c r="AW89" s="64" t="s">
        <v>37</v>
      </c>
      <c r="AX89" s="387" t="s">
        <v>1417</v>
      </c>
      <c r="AY89" s="361" t="s">
        <v>38</v>
      </c>
      <c r="AZ89" s="361" t="s">
        <v>38</v>
      </c>
      <c r="BA89" s="361" t="s">
        <v>38</v>
      </c>
      <c r="BB89" s="361" t="s">
        <v>38</v>
      </c>
      <c r="BC89" s="361" t="s">
        <v>38</v>
      </c>
      <c r="BD89" s="361" t="s">
        <v>38</v>
      </c>
      <c r="BE89" s="429" t="s">
        <v>1574</v>
      </c>
    </row>
    <row r="90" spans="1:57" s="216" customFormat="1" ht="184.8">
      <c r="A90" s="173" t="s">
        <v>238</v>
      </c>
      <c r="B90" s="179" t="str">
        <f>VLOOKUP(A90,'Fórmulas '!$B$47:$C$66,2,FALSE)</f>
        <v>Realizar la planificación financiera, aplicación y custodia de los recursos financieros de la entidad y gestionar la transferencia de los mismos.</v>
      </c>
      <c r="C90" s="173" t="str">
        <f>VLOOKUP(A90,'Fórmulas '!$F$47:$G$67,2,FALSE)</f>
        <v>Subgerente Administrativo y Financiero</v>
      </c>
      <c r="D90" s="235" t="s">
        <v>1030</v>
      </c>
      <c r="E90" s="264" t="s">
        <v>1031</v>
      </c>
      <c r="F90" s="235" t="s">
        <v>1032</v>
      </c>
      <c r="G90" s="264" t="s">
        <v>43</v>
      </c>
      <c r="H90" s="177" t="s">
        <v>40</v>
      </c>
      <c r="I90" s="196">
        <f>IFERROR(VLOOKUP(H90,'Fórmulas '!$B$5:$C$9,2,),"")</f>
        <v>0.6</v>
      </c>
      <c r="J90" s="63" t="s">
        <v>29</v>
      </c>
      <c r="K90" s="196">
        <f>IFERROR(VLOOKUP(J90,'Fórmulas '!$E$5:$F$9,2,),"")</f>
        <v>0.6</v>
      </c>
      <c r="L90" s="177" t="str">
        <f>IFERROR(VLOOKUP(CONCATENATE(I90,K90),'Fórmulas '!$J$5:$K$29,2,),"")</f>
        <v>MODERADO</v>
      </c>
      <c r="M90" s="197">
        <f t="shared" si="2"/>
        <v>0.36</v>
      </c>
      <c r="N90" s="77" t="s">
        <v>1269</v>
      </c>
      <c r="O90" s="78" t="s">
        <v>1033</v>
      </c>
      <c r="P90" s="63" t="s">
        <v>336</v>
      </c>
      <c r="Q90" s="77" t="s">
        <v>1034</v>
      </c>
      <c r="R90" s="77" t="s">
        <v>1035</v>
      </c>
      <c r="S90" s="63" t="s">
        <v>31</v>
      </c>
      <c r="T90" s="63" t="s">
        <v>32</v>
      </c>
      <c r="U90" s="200" cm="1">
        <f t="array" ref="U90">_xlfn.IFS(T90="Preventivo",25%,T90="Detectivo",15%,T90="Correctivo",10%)</f>
        <v>0.25</v>
      </c>
      <c r="V90" s="200" cm="1">
        <f t="array" ref="V90">_xlfn.IFS(S90="Automático",25%,S90="Manual",15%)</f>
        <v>0.15</v>
      </c>
      <c r="W90" s="63" t="s">
        <v>33</v>
      </c>
      <c r="X90" s="63" t="s">
        <v>34</v>
      </c>
      <c r="Y90" s="63" t="s">
        <v>35</v>
      </c>
      <c r="Z90" s="201">
        <f t="shared" si="4"/>
        <v>0.36</v>
      </c>
      <c r="AA90" s="202" t="str">
        <f>IF(Z90&lt;='Fórmulas '!$E$16,'Fórmulas '!$F$16,IF('Gestión de Riesgos '!Z90&lt;='Fórmulas '!$E$17,'Fórmulas '!$F$17,IF('Gestión de Riesgos '!Z90&lt;='Fórmulas '!$E$18,'Fórmulas '!$F$18,IF('Gestión de Riesgos '!Z90&lt;='Fórmulas '!$E$19,'Fórmulas '!$F$19,IF('Gestión de Riesgos '!Z90&lt;='Fórmulas '!$E$20,'Fórmulas '!$F$20)))))</f>
        <v>Baja</v>
      </c>
      <c r="AB90" s="196">
        <f>IF(AA90&lt;='Fórmulas '!$E$5,'Fórmulas '!$F$5,IF('Gestión de Riesgos '!AA90&lt;='Fórmulas '!$E$6,'Fórmulas '!$F$6,IF('Gestión de Riesgos '!AA90&lt;='Fórmulas '!$E$7,'Fórmulas '!$F$7,IF('Gestión de Riesgos '!AA90&lt;='Fórmulas '!$E$8,'Fórmulas '!$F$8,IF('Gestión de Riesgos '!AA90&lt;='Fórmulas '!$E$9,'Fórmulas '!$F$9)))))</f>
        <v>0.2</v>
      </c>
      <c r="AC90" s="63" t="s">
        <v>29</v>
      </c>
      <c r="AD90" s="196">
        <f>IFERROR(VLOOKUP(AC90,'Fórmulas '!$E$5:$F$9,2,),"")</f>
        <v>0.6</v>
      </c>
      <c r="AE90" s="63" t="str">
        <f>IFERROR(VLOOKUP(CONCATENATE(AB90,AD90),'Fórmulas '!$J$5:$K$29,2),"")</f>
        <v>MODERADO</v>
      </c>
      <c r="AF90" s="63" t="s">
        <v>36</v>
      </c>
      <c r="AG90" s="402" t="s">
        <v>37</v>
      </c>
      <c r="AH90" s="179" t="s">
        <v>38</v>
      </c>
      <c r="AI90" s="179" t="s">
        <v>38</v>
      </c>
      <c r="AJ90" s="179" t="s">
        <v>38</v>
      </c>
      <c r="AK90" s="179" t="s">
        <v>38</v>
      </c>
      <c r="AL90" s="179" t="s">
        <v>38</v>
      </c>
      <c r="AM90" s="184">
        <v>45050</v>
      </c>
      <c r="AN90" s="179" t="s">
        <v>39</v>
      </c>
      <c r="AO90" s="228" t="s">
        <v>37</v>
      </c>
      <c r="AP90" s="387" t="s">
        <v>38</v>
      </c>
      <c r="AQ90" s="361" t="s">
        <v>38</v>
      </c>
      <c r="AR90" s="361" t="s">
        <v>38</v>
      </c>
      <c r="AS90" s="361" t="s">
        <v>38</v>
      </c>
      <c r="AT90" s="361" t="s">
        <v>38</v>
      </c>
      <c r="AU90" s="361" t="s">
        <v>38</v>
      </c>
      <c r="AV90" s="173" t="s">
        <v>39</v>
      </c>
      <c r="AW90" s="64" t="s">
        <v>37</v>
      </c>
      <c r="AX90" s="387" t="s">
        <v>38</v>
      </c>
      <c r="AY90" s="361" t="s">
        <v>38</v>
      </c>
      <c r="AZ90" s="361" t="s">
        <v>38</v>
      </c>
      <c r="BA90" s="361" t="s">
        <v>38</v>
      </c>
      <c r="BB90" s="361" t="s">
        <v>38</v>
      </c>
      <c r="BC90" s="361" t="s">
        <v>38</v>
      </c>
      <c r="BD90" s="361" t="s">
        <v>38</v>
      </c>
      <c r="BE90" s="429" t="s">
        <v>1575</v>
      </c>
    </row>
    <row r="91" spans="1:57" s="216" customFormat="1" ht="224.4">
      <c r="A91" s="173" t="s">
        <v>238</v>
      </c>
      <c r="B91" s="179" t="str">
        <f>VLOOKUP(A91,'Fórmulas '!$B$47:$C$66,2,FALSE)</f>
        <v>Realizar la planificación financiera, aplicación y custodia de los recursos financieros de la entidad y gestionar la transferencia de los mismos.</v>
      </c>
      <c r="C91" s="173" t="str">
        <f>VLOOKUP(A91,'Fórmulas '!$F$47:$G$67,2,FALSE)</f>
        <v>Subgerente Administrativo y Financiero</v>
      </c>
      <c r="D91" s="235" t="s">
        <v>1030</v>
      </c>
      <c r="E91" s="264" t="s">
        <v>1031</v>
      </c>
      <c r="F91" s="235" t="s">
        <v>1036</v>
      </c>
      <c r="G91" s="264" t="s">
        <v>43</v>
      </c>
      <c r="H91" s="177" t="s">
        <v>40</v>
      </c>
      <c r="I91" s="196">
        <f>IFERROR(VLOOKUP(H91,'Fórmulas '!$B$5:$C$9,2,),"")</f>
        <v>0.6</v>
      </c>
      <c r="J91" s="63" t="s">
        <v>29</v>
      </c>
      <c r="K91" s="196">
        <f>IFERROR(VLOOKUP(J91,'Fórmulas '!$E$5:$F$9,2,),"")</f>
        <v>0.6</v>
      </c>
      <c r="L91" s="177" t="str">
        <f>IFERROR(VLOOKUP(CONCATENATE(I91,K91),'Fórmulas '!$J$5:$K$29,2,),"")</f>
        <v>MODERADO</v>
      </c>
      <c r="M91" s="197">
        <f t="shared" si="2"/>
        <v>0.36</v>
      </c>
      <c r="N91" s="77" t="s">
        <v>1270</v>
      </c>
      <c r="O91" s="78" t="s">
        <v>1033</v>
      </c>
      <c r="P91" s="63" t="s">
        <v>42</v>
      </c>
      <c r="Q91" s="77" t="s">
        <v>1037</v>
      </c>
      <c r="R91" s="77" t="s">
        <v>1038</v>
      </c>
      <c r="S91" s="63" t="s">
        <v>31</v>
      </c>
      <c r="T91" s="63" t="s">
        <v>32</v>
      </c>
      <c r="U91" s="200" cm="1">
        <f t="array" ref="U91">_xlfn.IFS(T91="Preventivo",25%,T91="Detectivo",15%,T91="Correctivo",10%)</f>
        <v>0.25</v>
      </c>
      <c r="V91" s="200" cm="1">
        <f t="array" ref="V91">_xlfn.IFS(S91="Automático",25%,S91="Manual",15%)</f>
        <v>0.15</v>
      </c>
      <c r="W91" s="63" t="s">
        <v>33</v>
      </c>
      <c r="X91" s="63" t="s">
        <v>34</v>
      </c>
      <c r="Y91" s="63" t="s">
        <v>35</v>
      </c>
      <c r="Z91" s="201">
        <f t="shared" si="4"/>
        <v>0.36</v>
      </c>
      <c r="AA91" s="202" t="str">
        <f>IF(Z91&lt;='Fórmulas '!$E$16,'Fórmulas '!$F$16,IF('Gestión de Riesgos '!Z91&lt;='Fórmulas '!$E$17,'Fórmulas '!$F$17,IF('Gestión de Riesgos '!Z91&lt;='Fórmulas '!$E$18,'Fórmulas '!$F$18,IF('Gestión de Riesgos '!Z91&lt;='Fórmulas '!$E$19,'Fórmulas '!$F$19,IF('Gestión de Riesgos '!Z91&lt;='Fórmulas '!$E$20,'Fórmulas '!$F$20)))))</f>
        <v>Baja</v>
      </c>
      <c r="AB91" s="196">
        <f>IF(AA91&lt;='Fórmulas '!$E$5,'Fórmulas '!$F$5,IF('Gestión de Riesgos '!AA91&lt;='Fórmulas '!$E$6,'Fórmulas '!$F$6,IF('Gestión de Riesgos '!AA91&lt;='Fórmulas '!$E$7,'Fórmulas '!$F$7,IF('Gestión de Riesgos '!AA91&lt;='Fórmulas '!$E$8,'Fórmulas '!$F$8,IF('Gestión de Riesgos '!AA91&lt;='Fórmulas '!$E$9,'Fórmulas '!$F$9)))))</f>
        <v>0.2</v>
      </c>
      <c r="AC91" s="63" t="s">
        <v>29</v>
      </c>
      <c r="AD91" s="196">
        <f>IFERROR(VLOOKUP(AC91,'Fórmulas '!$E$5:$F$9,2,),"")</f>
        <v>0.6</v>
      </c>
      <c r="AE91" s="63" t="str">
        <f>IFERROR(VLOOKUP(CONCATENATE(AB91,AD91),'Fórmulas '!$J$5:$K$29,2),"")</f>
        <v>MODERADO</v>
      </c>
      <c r="AF91" s="63" t="s">
        <v>36</v>
      </c>
      <c r="AG91" s="402" t="s">
        <v>37</v>
      </c>
      <c r="AH91" s="179" t="s">
        <v>38</v>
      </c>
      <c r="AI91" s="179" t="s">
        <v>38</v>
      </c>
      <c r="AJ91" s="179" t="s">
        <v>38</v>
      </c>
      <c r="AK91" s="179" t="s">
        <v>38</v>
      </c>
      <c r="AL91" s="179" t="s">
        <v>38</v>
      </c>
      <c r="AM91" s="184">
        <v>45050</v>
      </c>
      <c r="AN91" s="179" t="s">
        <v>39</v>
      </c>
      <c r="AO91" s="228" t="s">
        <v>37</v>
      </c>
      <c r="AP91" s="387" t="s">
        <v>38</v>
      </c>
      <c r="AQ91" s="361" t="s">
        <v>38</v>
      </c>
      <c r="AR91" s="361" t="s">
        <v>38</v>
      </c>
      <c r="AS91" s="361" t="s">
        <v>38</v>
      </c>
      <c r="AT91" s="361" t="s">
        <v>38</v>
      </c>
      <c r="AU91" s="361" t="s">
        <v>38</v>
      </c>
      <c r="AV91" s="173" t="s">
        <v>39</v>
      </c>
      <c r="AW91" s="64" t="s">
        <v>37</v>
      </c>
      <c r="AX91" s="387" t="s">
        <v>38</v>
      </c>
      <c r="AY91" s="361" t="s">
        <v>38</v>
      </c>
      <c r="AZ91" s="361" t="s">
        <v>38</v>
      </c>
      <c r="BA91" s="361" t="s">
        <v>38</v>
      </c>
      <c r="BB91" s="361" t="s">
        <v>38</v>
      </c>
      <c r="BC91" s="361" t="s">
        <v>38</v>
      </c>
      <c r="BD91" s="361" t="s">
        <v>38</v>
      </c>
      <c r="BE91" s="429" t="s">
        <v>1576</v>
      </c>
    </row>
    <row r="92" spans="1:57" s="216" customFormat="1" ht="100.8">
      <c r="A92" s="173" t="s">
        <v>238</v>
      </c>
      <c r="B92" s="179" t="str">
        <f>VLOOKUP(A92,'Fórmulas '!$B$47:$C$66,2,FALSE)</f>
        <v>Realizar la planificación financiera, aplicación y custodia de los recursos financieros de la entidad y gestionar la transferencia de los mismos.</v>
      </c>
      <c r="C92" s="173" t="str">
        <f>VLOOKUP(A92,'Fórmulas '!$F$47:$G$67,2,FALSE)</f>
        <v>Subgerente Administrativo y Financiero</v>
      </c>
      <c r="D92" s="264" t="s">
        <v>1405</v>
      </c>
      <c r="E92" s="264" t="s">
        <v>1039</v>
      </c>
      <c r="F92" s="264" t="s">
        <v>1040</v>
      </c>
      <c r="G92" s="264" t="s">
        <v>43</v>
      </c>
      <c r="H92" s="177" t="s">
        <v>40</v>
      </c>
      <c r="I92" s="196">
        <f>IFERROR(VLOOKUP(H92,'Fórmulas '!$B$5:$C$9,2,),"")</f>
        <v>0.6</v>
      </c>
      <c r="J92" s="63" t="s">
        <v>29</v>
      </c>
      <c r="K92" s="196">
        <f>IFERROR(VLOOKUP(J92,'Fórmulas '!$E$5:$F$9,2,),"")</f>
        <v>0.6</v>
      </c>
      <c r="L92" s="177" t="str">
        <f>IFERROR(VLOOKUP(CONCATENATE(I92,K92),'Fórmulas '!$J$5:$K$29,2,),"")</f>
        <v>MODERADO</v>
      </c>
      <c r="M92" s="197">
        <f t="shared" si="2"/>
        <v>0.36</v>
      </c>
      <c r="N92" s="77" t="s">
        <v>1271</v>
      </c>
      <c r="O92" s="78" t="s">
        <v>1033</v>
      </c>
      <c r="P92" s="63" t="s">
        <v>41</v>
      </c>
      <c r="Q92" s="77" t="s">
        <v>1041</v>
      </c>
      <c r="R92" s="77" t="s">
        <v>1042</v>
      </c>
      <c r="S92" s="63" t="s">
        <v>31</v>
      </c>
      <c r="T92" s="63" t="s">
        <v>32</v>
      </c>
      <c r="U92" s="200" cm="1">
        <f t="array" ref="U92">_xlfn.IFS(T92="Preventivo",25%,T92="Detectivo",15%,T92="Correctivo",10%)</f>
        <v>0.25</v>
      </c>
      <c r="V92" s="200" cm="1">
        <f t="array" ref="V92">_xlfn.IFS(S92="Automático",25%,S92="Manual",15%)</f>
        <v>0.15</v>
      </c>
      <c r="W92" s="63" t="s">
        <v>33</v>
      </c>
      <c r="X92" s="63" t="s">
        <v>190</v>
      </c>
      <c r="Y92" s="63" t="s">
        <v>35</v>
      </c>
      <c r="Z92" s="201">
        <f t="shared" si="4"/>
        <v>0.36</v>
      </c>
      <c r="AA92" s="202" t="str">
        <f>IF(Z92&lt;='Fórmulas '!$E$16,'Fórmulas '!$F$16,IF('Gestión de Riesgos '!Z92&lt;='Fórmulas '!$E$17,'Fórmulas '!$F$17,IF('Gestión de Riesgos '!Z92&lt;='Fórmulas '!$E$18,'Fórmulas '!$F$18,IF('Gestión de Riesgos '!Z92&lt;='Fórmulas '!$E$19,'Fórmulas '!$F$19,IF('Gestión de Riesgos '!Z92&lt;='Fórmulas '!$E$20,'Fórmulas '!$F$20)))))</f>
        <v>Baja</v>
      </c>
      <c r="AB92" s="196">
        <f>IF(AA92&lt;='Fórmulas '!$E$5,'Fórmulas '!$F$5,IF('Gestión de Riesgos '!AA92&lt;='Fórmulas '!$E$6,'Fórmulas '!$F$6,IF('Gestión de Riesgos '!AA92&lt;='Fórmulas '!$E$7,'Fórmulas '!$F$7,IF('Gestión de Riesgos '!AA92&lt;='Fórmulas '!$E$8,'Fórmulas '!$F$8,IF('Gestión de Riesgos '!AA92&lt;='Fórmulas '!$E$9,'Fórmulas '!$F$9)))))</f>
        <v>0.2</v>
      </c>
      <c r="AC92" s="63" t="s">
        <v>29</v>
      </c>
      <c r="AD92" s="196">
        <f>IFERROR(VLOOKUP(AC92,'Fórmulas '!$E$5:$F$9,2,),"")</f>
        <v>0.6</v>
      </c>
      <c r="AE92" s="63" t="str">
        <f>IFERROR(VLOOKUP(CONCATENATE(AB92,AD92),'Fórmulas '!$J$5:$K$29,2),"")</f>
        <v>MODERADO</v>
      </c>
      <c r="AF92" s="63" t="s">
        <v>36</v>
      </c>
      <c r="AG92" s="402" t="s">
        <v>37</v>
      </c>
      <c r="AH92" s="179" t="s">
        <v>1043</v>
      </c>
      <c r="AI92" s="179" t="s">
        <v>38</v>
      </c>
      <c r="AJ92" s="179" t="s">
        <v>38</v>
      </c>
      <c r="AK92" s="179" t="s">
        <v>38</v>
      </c>
      <c r="AL92" s="179" t="s">
        <v>38</v>
      </c>
      <c r="AM92" s="184">
        <v>45050</v>
      </c>
      <c r="AN92" s="179" t="s">
        <v>39</v>
      </c>
      <c r="AO92" s="228" t="s">
        <v>37</v>
      </c>
      <c r="AP92" s="387" t="s">
        <v>1043</v>
      </c>
      <c r="AQ92" s="361" t="s">
        <v>38</v>
      </c>
      <c r="AR92" s="361" t="s">
        <v>38</v>
      </c>
      <c r="AS92" s="361" t="s">
        <v>38</v>
      </c>
      <c r="AT92" s="361" t="s">
        <v>38</v>
      </c>
      <c r="AU92" s="361" t="s">
        <v>38</v>
      </c>
      <c r="AV92" s="173" t="s">
        <v>39</v>
      </c>
      <c r="AW92" s="64" t="s">
        <v>37</v>
      </c>
      <c r="AX92" s="387" t="s">
        <v>1043</v>
      </c>
      <c r="AY92" s="361" t="s">
        <v>38</v>
      </c>
      <c r="AZ92" s="361" t="s">
        <v>38</v>
      </c>
      <c r="BA92" s="361" t="s">
        <v>38</v>
      </c>
      <c r="BB92" s="361" t="s">
        <v>38</v>
      </c>
      <c r="BC92" s="402" t="s">
        <v>38</v>
      </c>
      <c r="BD92" s="402" t="s">
        <v>38</v>
      </c>
      <c r="BE92" s="429" t="s">
        <v>1577</v>
      </c>
    </row>
    <row r="93" spans="1:57" s="216" customFormat="1" ht="115.2">
      <c r="A93" s="173" t="s">
        <v>238</v>
      </c>
      <c r="B93" s="179" t="str">
        <f>VLOOKUP(A93,'Fórmulas '!$B$47:$C$66,2,FALSE)</f>
        <v>Realizar la planificación financiera, aplicación y custodia de los recursos financieros de la entidad y gestionar la transferencia de los mismos.</v>
      </c>
      <c r="C93" s="173" t="str">
        <f>VLOOKUP(A93,'Fórmulas '!$F$47:$G$67,2,FALSE)</f>
        <v>Subgerente Administrativo y Financiero</v>
      </c>
      <c r="D93" s="264" t="s">
        <v>1543</v>
      </c>
      <c r="E93" s="264" t="s">
        <v>1544</v>
      </c>
      <c r="F93" s="264" t="s">
        <v>1545</v>
      </c>
      <c r="G93" s="264" t="s">
        <v>43</v>
      </c>
      <c r="H93" s="402" t="s">
        <v>44</v>
      </c>
      <c r="I93" s="196">
        <f>IFERROR(VLOOKUP(H93,'Fórmulas '!$B$5:$C$9,2,),"")</f>
        <v>0.4</v>
      </c>
      <c r="J93" s="63" t="s">
        <v>29</v>
      </c>
      <c r="K93" s="196">
        <f>IFERROR(VLOOKUP(J93,'Fórmulas '!$E$5:$F$9,2,),"")</f>
        <v>0.6</v>
      </c>
      <c r="L93" s="402" t="str">
        <f>IFERROR(VLOOKUP(CONCATENATE(I93,K93),'Fórmulas '!$J$5:$K$29,2,),"")</f>
        <v>MODERADO</v>
      </c>
      <c r="M93" s="197">
        <f t="shared" si="2"/>
        <v>0.24</v>
      </c>
      <c r="N93" s="77" t="s">
        <v>1546</v>
      </c>
      <c r="O93" s="78" t="s">
        <v>1547</v>
      </c>
      <c r="P93" s="63" t="s">
        <v>1548</v>
      </c>
      <c r="Q93" s="77" t="s">
        <v>1549</v>
      </c>
      <c r="R93" s="77" t="s">
        <v>1550</v>
      </c>
      <c r="S93" s="63" t="s">
        <v>31</v>
      </c>
      <c r="T93" s="63" t="s">
        <v>32</v>
      </c>
      <c r="U93" s="200" cm="1">
        <f t="array" ref="U93">_xlfn.IFS(T93="Preventivo",25%,T93="Detectivo",15%,T93="Correctivo",10%)</f>
        <v>0.25</v>
      </c>
      <c r="V93" s="200" cm="1">
        <f t="array" ref="V93">_xlfn.IFS(S93="Automático",25%,S93="Manual",15%)</f>
        <v>0.15</v>
      </c>
      <c r="W93" s="63" t="s">
        <v>33</v>
      </c>
      <c r="X93" s="63" t="s">
        <v>190</v>
      </c>
      <c r="Y93" s="63" t="s">
        <v>35</v>
      </c>
      <c r="Z93" s="201">
        <f t="shared" si="4"/>
        <v>0.24</v>
      </c>
      <c r="AA93" s="202" t="str">
        <f>IF(Z93&lt;='Fórmulas '!$E$16,'Fórmulas '!$F$16,IF('Gestión de Riesgos '!Z93&lt;='Fórmulas '!$E$17,'Fórmulas '!$F$17,IF('Gestión de Riesgos '!Z93&lt;='Fórmulas '!$E$18,'Fórmulas '!$F$18,IF('Gestión de Riesgos '!Z93&lt;='Fórmulas '!$E$19,'Fórmulas '!$F$19,IF('Gestión de Riesgos '!Z93&lt;='Fórmulas '!$E$20,'Fórmulas '!$F$20)))))</f>
        <v>Baja</v>
      </c>
      <c r="AB93" s="196">
        <f>IF(AA93&lt;='Fórmulas '!$E$5,'Fórmulas '!$F$5,IF('Gestión de Riesgos '!AA93&lt;='Fórmulas '!$E$6,'Fórmulas '!$F$6,IF('Gestión de Riesgos '!AA93&lt;='Fórmulas '!$E$7,'Fórmulas '!$F$7,IF('Gestión de Riesgos '!AA93&lt;='Fórmulas '!$E$8,'Fórmulas '!$F$8,IF('Gestión de Riesgos '!AA93&lt;='Fórmulas '!$E$9,'Fórmulas '!$F$9)))))</f>
        <v>0.2</v>
      </c>
      <c r="AC93" s="63" t="s">
        <v>29</v>
      </c>
      <c r="AD93" s="196">
        <f>IFERROR(VLOOKUP(AC93,'Fórmulas '!$E$5:$F$9,2,),"")</f>
        <v>0.6</v>
      </c>
      <c r="AE93" s="63" t="str">
        <f>IFERROR(VLOOKUP(CONCATENATE(AB93,AD93),'Fórmulas '!$J$5:$K$29,2),"")</f>
        <v>MODERADO</v>
      </c>
      <c r="AF93" s="63" t="s">
        <v>36</v>
      </c>
      <c r="AG93" s="402" t="s">
        <v>38</v>
      </c>
      <c r="AH93" s="179" t="s">
        <v>38</v>
      </c>
      <c r="AI93" s="179" t="s">
        <v>38</v>
      </c>
      <c r="AJ93" s="179" t="s">
        <v>38</v>
      </c>
      <c r="AK93" s="179" t="s">
        <v>38</v>
      </c>
      <c r="AL93" s="179" t="s">
        <v>38</v>
      </c>
      <c r="AM93" s="184" t="s">
        <v>38</v>
      </c>
      <c r="AN93" s="179" t="s">
        <v>38</v>
      </c>
      <c r="AO93" s="228" t="s">
        <v>38</v>
      </c>
      <c r="AP93" s="387" t="s">
        <v>38</v>
      </c>
      <c r="AQ93" s="361" t="s">
        <v>38</v>
      </c>
      <c r="AR93" s="361" t="s">
        <v>38</v>
      </c>
      <c r="AS93" s="361" t="s">
        <v>38</v>
      </c>
      <c r="AT93" s="361" t="s">
        <v>38</v>
      </c>
      <c r="AU93" s="361" t="s">
        <v>38</v>
      </c>
      <c r="AV93" s="173" t="s">
        <v>38</v>
      </c>
      <c r="AW93" s="402" t="s">
        <v>38</v>
      </c>
      <c r="AX93" s="402" t="s">
        <v>38</v>
      </c>
      <c r="AY93" s="402" t="s">
        <v>38</v>
      </c>
      <c r="AZ93" s="402" t="s">
        <v>38</v>
      </c>
      <c r="BA93" s="402" t="s">
        <v>38</v>
      </c>
      <c r="BB93" s="402" t="s">
        <v>38</v>
      </c>
      <c r="BC93" s="402" t="s">
        <v>38</v>
      </c>
      <c r="BD93" s="402" t="s">
        <v>38</v>
      </c>
      <c r="BE93" s="429" t="s">
        <v>1578</v>
      </c>
    </row>
    <row r="94" spans="1:57" s="216" customFormat="1" ht="171.6" customHeight="1">
      <c r="A94" s="173" t="s">
        <v>236</v>
      </c>
      <c r="B94" s="179" t="str">
        <f>VLOOKUP(A94,'Fórmulas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4" s="173" t="str">
        <f>VLOOKUP(A94,'Fórmulas '!$F$47:$G$67,2,FALSE)</f>
        <v>Coordinador de Infraestructura Física</v>
      </c>
      <c r="D94" s="235" t="s">
        <v>1044</v>
      </c>
      <c r="E94" s="235" t="s">
        <v>1045</v>
      </c>
      <c r="F94" s="235" t="s">
        <v>1046</v>
      </c>
      <c r="G94" s="179" t="s">
        <v>27</v>
      </c>
      <c r="H94" s="177" t="s">
        <v>28</v>
      </c>
      <c r="I94" s="196">
        <f>IFERROR(VLOOKUP(H94,'Fórmulas '!$B$5:$C$9,2,),"")</f>
        <v>0.8</v>
      </c>
      <c r="J94" s="177" t="s">
        <v>48</v>
      </c>
      <c r="K94" s="196">
        <f>IFERROR(VLOOKUP(J94,'Fórmulas '!$E$5:$F$9,2,),"")</f>
        <v>0.8</v>
      </c>
      <c r="L94" s="177" t="str">
        <f>IFERROR(VLOOKUP(CONCATENATE(I94,K94),'Fórmulas '!$J$5:$K$29,2,),"")</f>
        <v>ALTO</v>
      </c>
      <c r="M94" s="197">
        <f t="shared" si="2"/>
        <v>0.64000000000000012</v>
      </c>
      <c r="N94" s="77" t="s">
        <v>1047</v>
      </c>
      <c r="O94" s="173" t="s">
        <v>1048</v>
      </c>
      <c r="P94" s="177" t="s">
        <v>336</v>
      </c>
      <c r="Q94" s="178" t="s">
        <v>1049</v>
      </c>
      <c r="R94" s="178" t="s">
        <v>1050</v>
      </c>
      <c r="S94" s="177" t="s">
        <v>31</v>
      </c>
      <c r="T94" s="177" t="s">
        <v>32</v>
      </c>
      <c r="U94" s="200" cm="1">
        <f t="array" ref="U94">_xlfn.IFS(T94="Preventivo",25%,T94="Detectivo",15%,T94="Correctivo",10%)</f>
        <v>0.25</v>
      </c>
      <c r="V94" s="200" cm="1">
        <f t="array" ref="V94">_xlfn.IFS(S94="Automático",25%,S94="Manual",15%)</f>
        <v>0.15</v>
      </c>
      <c r="W94" s="177" t="s">
        <v>33</v>
      </c>
      <c r="X94" s="177" t="s">
        <v>34</v>
      </c>
      <c r="Y94" s="177" t="s">
        <v>35</v>
      </c>
      <c r="Z94" s="201">
        <f t="shared" si="4"/>
        <v>0.48</v>
      </c>
      <c r="AA94" s="202" t="str">
        <f>IF(Z94&lt;='Fórmulas '!$E$16,'Fórmulas '!$F$16,IF('Gestión de Riesgos '!Z94&lt;='Fórmulas '!$E$17,'Fórmulas '!$F$17,IF('Gestión de Riesgos '!Z94&lt;='Fórmulas '!$E$18,'Fórmulas '!$F$18,IF('Gestión de Riesgos '!Z94&lt;='Fórmulas '!$E$19,'Fórmulas '!$F$19,IF('Gestión de Riesgos '!Z94&lt;='Fórmulas '!$E$20,'Fórmulas '!$F$20)))))</f>
        <v>Media</v>
      </c>
      <c r="AB94" s="196">
        <f>IF(AA94&lt;='Fórmulas '!$E$5,'Fórmulas '!$F$5,IF('Gestión de Riesgos '!AA94&lt;='Fórmulas '!$E$6,'Fórmulas '!$F$6,IF('Gestión de Riesgos '!AA94&lt;='Fórmulas '!$E$7,'Fórmulas '!$F$7,IF('Gestión de Riesgos '!AA94&lt;='Fórmulas '!$E$8,'Fórmulas '!$F$8,IF('Gestión de Riesgos '!AA94&lt;='Fórmulas '!$E$9,'Fórmulas '!$F$9)))))</f>
        <v>0.4</v>
      </c>
      <c r="AC94" s="63" t="s">
        <v>253</v>
      </c>
      <c r="AD94" s="196" t="str">
        <f>IFERROR(VLOOKUP(AC94,'Fórmulas '!$E$5:$F$9,2,),"")</f>
        <v/>
      </c>
      <c r="AE94" s="63" t="str">
        <f>IFERROR(VLOOKUP(CONCATENATE(AB94,AD94),'Fórmulas '!$J$5:$K$29,2),"")</f>
        <v>EXTREMO</v>
      </c>
      <c r="AF94" s="177" t="s">
        <v>173</v>
      </c>
      <c r="AG94" s="402" t="s">
        <v>37</v>
      </c>
      <c r="AH94" s="179" t="s">
        <v>115</v>
      </c>
      <c r="AI94" s="179" t="s">
        <v>115</v>
      </c>
      <c r="AJ94" s="179" t="s">
        <v>115</v>
      </c>
      <c r="AK94" s="179" t="s">
        <v>115</v>
      </c>
      <c r="AL94" s="179" t="s">
        <v>115</v>
      </c>
      <c r="AM94" s="184">
        <v>45048</v>
      </c>
      <c r="AN94" s="179" t="s">
        <v>39</v>
      </c>
      <c r="AO94" s="177" t="s">
        <v>104</v>
      </c>
      <c r="AP94" s="375" t="s">
        <v>1474</v>
      </c>
      <c r="AQ94" s="173" t="s">
        <v>1475</v>
      </c>
      <c r="AR94" s="173" t="s">
        <v>1478</v>
      </c>
      <c r="AS94" s="360" t="s">
        <v>1476</v>
      </c>
      <c r="AT94" s="360" t="s">
        <v>1477</v>
      </c>
      <c r="AU94" s="173" t="s">
        <v>38</v>
      </c>
      <c r="AV94" s="173" t="s">
        <v>39</v>
      </c>
      <c r="AW94" s="177"/>
      <c r="AX94" s="360"/>
      <c r="AY94" s="360"/>
      <c r="AZ94" s="173"/>
      <c r="BA94" s="177"/>
      <c r="BB94" s="363"/>
      <c r="BC94" s="402"/>
      <c r="BD94" s="177"/>
      <c r="BE94" s="364" t="s">
        <v>1484</v>
      </c>
    </row>
    <row r="95" spans="1:57" s="216" customFormat="1" ht="158.4" customHeight="1">
      <c r="A95" s="173" t="s">
        <v>236</v>
      </c>
      <c r="B95" s="179" t="str">
        <f>VLOOKUP(A95,'Fórmulas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5" s="173" t="str">
        <f>VLOOKUP(A95,'Fórmulas '!$F$47:$G$67,2,FALSE)</f>
        <v>Coordinador de Infraestructura Física</v>
      </c>
      <c r="D95" s="235" t="s">
        <v>1051</v>
      </c>
      <c r="E95" s="235" t="s">
        <v>1052</v>
      </c>
      <c r="F95" s="235" t="s">
        <v>1053</v>
      </c>
      <c r="G95" s="179" t="s">
        <v>43</v>
      </c>
      <c r="H95" s="177" t="s">
        <v>28</v>
      </c>
      <c r="I95" s="196">
        <f>IFERROR(VLOOKUP(H95,'Fórmulas '!$B$5:$C$9,2,),"")</f>
        <v>0.8</v>
      </c>
      <c r="J95" s="177" t="s">
        <v>48</v>
      </c>
      <c r="K95" s="196">
        <f>IFERROR(VLOOKUP(J95,'Fórmulas '!$E$5:$F$9,2,),"")</f>
        <v>0.8</v>
      </c>
      <c r="L95" s="177" t="str">
        <f>IFERROR(VLOOKUP(CONCATENATE(I95,K95),'Fórmulas '!$J$5:$K$29,2,),"")</f>
        <v>ALTO</v>
      </c>
      <c r="M95" s="197">
        <f t="shared" si="2"/>
        <v>0.64000000000000012</v>
      </c>
      <c r="N95" s="77" t="s">
        <v>1054</v>
      </c>
      <c r="O95" s="173" t="s">
        <v>704</v>
      </c>
      <c r="P95" s="177" t="s">
        <v>34</v>
      </c>
      <c r="Q95" s="258" t="s">
        <v>1055</v>
      </c>
      <c r="R95" s="178" t="s">
        <v>1056</v>
      </c>
      <c r="S95" s="177" t="s">
        <v>31</v>
      </c>
      <c r="T95" s="177" t="s">
        <v>32</v>
      </c>
      <c r="U95" s="200" cm="1">
        <f t="array" ref="U95">_xlfn.IFS(T95="Preventivo",25%,T95="Detectivo",15%,T95="Correctivo",10%)</f>
        <v>0.25</v>
      </c>
      <c r="V95" s="200" cm="1">
        <f t="array" ref="V95">_xlfn.IFS(S95="Automático",25%,S95="Manual",15%)</f>
        <v>0.15</v>
      </c>
      <c r="W95" s="177" t="s">
        <v>33</v>
      </c>
      <c r="X95" s="177" t="s">
        <v>34</v>
      </c>
      <c r="Y95" s="177" t="s">
        <v>35</v>
      </c>
      <c r="Z95" s="201">
        <f t="shared" si="4"/>
        <v>0.48</v>
      </c>
      <c r="AA95" s="202" t="str">
        <f>IF(Z95&lt;='Fórmulas '!$E$16,'Fórmulas '!$F$16,IF('Gestión de Riesgos '!Z95&lt;='Fórmulas '!$E$17,'Fórmulas '!$F$17,IF('Gestión de Riesgos '!Z95&lt;='Fórmulas '!$E$18,'Fórmulas '!$F$18,IF('Gestión de Riesgos '!Z95&lt;='Fórmulas '!$E$19,'Fórmulas '!$F$19,IF('Gestión de Riesgos '!Z95&lt;='Fórmulas '!$E$20,'Fórmulas '!$F$20)))))</f>
        <v>Media</v>
      </c>
      <c r="AB95" s="196">
        <f>IF(AA95&lt;='Fórmulas '!$E$5,'Fórmulas '!$F$5,IF('Gestión de Riesgos '!AA95&lt;='Fórmulas '!$E$6,'Fórmulas '!$F$6,IF('Gestión de Riesgos '!AA95&lt;='Fórmulas '!$E$7,'Fórmulas '!$F$7,IF('Gestión de Riesgos '!AA95&lt;='Fórmulas '!$E$8,'Fórmulas '!$F$8,IF('Gestión de Riesgos '!AA95&lt;='Fórmulas '!$E$9,'Fórmulas '!$F$9)))))</f>
        <v>0.4</v>
      </c>
      <c r="AC95" s="63" t="s">
        <v>253</v>
      </c>
      <c r="AD95" s="196" t="str">
        <f>IFERROR(VLOOKUP(AC95,'Fórmulas '!$E$5:$F$9,2,),"")</f>
        <v/>
      </c>
      <c r="AE95" s="63" t="str">
        <f>IFERROR(VLOOKUP(CONCATENATE(AB95,AD95),'Fórmulas '!$J$5:$K$29,2),"")</f>
        <v>EXTREMO</v>
      </c>
      <c r="AF95" s="177" t="s">
        <v>173</v>
      </c>
      <c r="AG95" s="402" t="s">
        <v>37</v>
      </c>
      <c r="AH95" s="179" t="s">
        <v>115</v>
      </c>
      <c r="AI95" s="179" t="s">
        <v>115</v>
      </c>
      <c r="AJ95" s="179" t="s">
        <v>115</v>
      </c>
      <c r="AK95" s="179" t="s">
        <v>115</v>
      </c>
      <c r="AL95" s="179" t="s">
        <v>115</v>
      </c>
      <c r="AM95" s="184">
        <v>45048</v>
      </c>
      <c r="AN95" s="179" t="s">
        <v>39</v>
      </c>
      <c r="AO95" s="228" t="s">
        <v>37</v>
      </c>
      <c r="AP95" s="274" t="s">
        <v>115</v>
      </c>
      <c r="AQ95" s="173" t="s">
        <v>115</v>
      </c>
      <c r="AR95" s="173" t="s">
        <v>115</v>
      </c>
      <c r="AS95" s="360" t="s">
        <v>115</v>
      </c>
      <c r="AT95" s="360" t="s">
        <v>115</v>
      </c>
      <c r="AU95" s="360">
        <v>45169</v>
      </c>
      <c r="AV95" s="173" t="s">
        <v>39</v>
      </c>
      <c r="AW95" s="228"/>
      <c r="AX95" s="178"/>
      <c r="AY95" s="178"/>
      <c r="AZ95" s="178"/>
      <c r="BA95" s="178"/>
      <c r="BB95" s="185"/>
      <c r="BC95" s="402"/>
      <c r="BD95" s="178"/>
      <c r="BE95" s="364"/>
    </row>
    <row r="96" spans="1:57" s="216" customFormat="1" ht="118.8">
      <c r="A96" s="173" t="s">
        <v>236</v>
      </c>
      <c r="B96" s="179" t="str">
        <f>VLOOKUP(A96,'Fórmulas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6" s="173" t="str">
        <f>VLOOKUP(A96,'Fórmulas '!$F$47:$G$67,2,FALSE)</f>
        <v>Coordinador de Infraestructura Física</v>
      </c>
      <c r="D96" s="235" t="s">
        <v>1057</v>
      </c>
      <c r="E96" s="235" t="s">
        <v>1058</v>
      </c>
      <c r="F96" s="235" t="s">
        <v>1059</v>
      </c>
      <c r="G96" s="179" t="s">
        <v>43</v>
      </c>
      <c r="H96" s="177" t="s">
        <v>28</v>
      </c>
      <c r="I96" s="196">
        <f>IFERROR(VLOOKUP(H96,'Fórmulas '!$B$5:$C$9,2,),"")</f>
        <v>0.8</v>
      </c>
      <c r="J96" s="177" t="s">
        <v>29</v>
      </c>
      <c r="K96" s="196">
        <f>IFERROR(VLOOKUP(J96,'Fórmulas '!$E$5:$F$9,2,),"")</f>
        <v>0.6</v>
      </c>
      <c r="L96" s="177" t="str">
        <f>IFERROR(VLOOKUP(CONCATENATE(I96,K96),'Fórmulas '!$J$5:$K$29,2,),"")</f>
        <v>ALTO</v>
      </c>
      <c r="M96" s="197">
        <f t="shared" si="2"/>
        <v>0.48</v>
      </c>
      <c r="N96" s="77" t="s">
        <v>1060</v>
      </c>
      <c r="O96" s="173" t="s">
        <v>1061</v>
      </c>
      <c r="P96" s="177" t="s">
        <v>336</v>
      </c>
      <c r="Q96" s="178" t="s">
        <v>1062</v>
      </c>
      <c r="R96" s="178" t="s">
        <v>1063</v>
      </c>
      <c r="S96" s="177" t="s">
        <v>31</v>
      </c>
      <c r="T96" s="177" t="s">
        <v>32</v>
      </c>
      <c r="U96" s="200" cm="1">
        <f t="array" ref="U96">_xlfn.IFS(T96="Preventivo",25%,T96="Detectivo",15%,T96="Correctivo",10%)</f>
        <v>0.25</v>
      </c>
      <c r="V96" s="200" cm="1">
        <f t="array" ref="V96">_xlfn.IFS(S96="Automático",25%,S96="Manual",15%)</f>
        <v>0.15</v>
      </c>
      <c r="W96" s="177" t="s">
        <v>33</v>
      </c>
      <c r="X96" s="177" t="s">
        <v>34</v>
      </c>
      <c r="Y96" s="177" t="s">
        <v>35</v>
      </c>
      <c r="Z96" s="201">
        <f t="shared" si="4"/>
        <v>0.48</v>
      </c>
      <c r="AA96" s="202" t="str">
        <f>IF(Z96&lt;='Fórmulas '!$E$16,'Fórmulas '!$F$16,IF('Gestión de Riesgos '!Z96&lt;='Fórmulas '!$E$17,'Fórmulas '!$F$17,IF('Gestión de Riesgos '!Z96&lt;='Fórmulas '!$E$18,'Fórmulas '!$F$18,IF('Gestión de Riesgos '!Z96&lt;='Fórmulas '!$E$19,'Fórmulas '!$F$19,IF('Gestión de Riesgos '!Z96&lt;='Fórmulas '!$E$20,'Fórmulas '!$F$20)))))</f>
        <v>Media</v>
      </c>
      <c r="AB96" s="196">
        <f>IF(AA96&lt;='Fórmulas '!$E$5,'Fórmulas '!$F$5,IF('Gestión de Riesgos '!AA96&lt;='Fórmulas '!$E$6,'Fórmulas '!$F$6,IF('Gestión de Riesgos '!AA96&lt;='Fórmulas '!$E$7,'Fórmulas '!$F$7,IF('Gestión de Riesgos '!AA96&lt;='Fórmulas '!$E$8,'Fórmulas '!$F$8,IF('Gestión de Riesgos '!AA96&lt;='Fórmulas '!$E$9,'Fórmulas '!$F$9)))))</f>
        <v>0.4</v>
      </c>
      <c r="AC96" s="63" t="s">
        <v>253</v>
      </c>
      <c r="AD96" s="196" t="str">
        <f>IFERROR(VLOOKUP(AC96,'Fórmulas '!$E$5:$F$9,2,),"")</f>
        <v/>
      </c>
      <c r="AE96" s="63" t="str">
        <f>IFERROR(VLOOKUP(CONCATENATE(AB96,AD96),'Fórmulas '!$J$5:$K$29,2),"")</f>
        <v>EXTREMO</v>
      </c>
      <c r="AF96" s="177" t="s">
        <v>173</v>
      </c>
      <c r="AG96" s="402" t="s">
        <v>37</v>
      </c>
      <c r="AH96" s="179" t="s">
        <v>115</v>
      </c>
      <c r="AI96" s="179" t="s">
        <v>115</v>
      </c>
      <c r="AJ96" s="179" t="s">
        <v>115</v>
      </c>
      <c r="AK96" s="179" t="s">
        <v>115</v>
      </c>
      <c r="AL96" s="179" t="s">
        <v>115</v>
      </c>
      <c r="AM96" s="184">
        <v>45048</v>
      </c>
      <c r="AN96" s="179" t="s">
        <v>39</v>
      </c>
      <c r="AO96" s="177" t="s">
        <v>104</v>
      </c>
      <c r="AP96" s="274" t="s">
        <v>1479</v>
      </c>
      <c r="AQ96" s="173" t="s">
        <v>38</v>
      </c>
      <c r="AR96" s="173" t="s">
        <v>1480</v>
      </c>
      <c r="AS96" s="360" t="s">
        <v>38</v>
      </c>
      <c r="AT96" s="360" t="s">
        <v>38</v>
      </c>
      <c r="AU96" s="173" t="s">
        <v>38</v>
      </c>
      <c r="AV96" s="173" t="s">
        <v>841</v>
      </c>
      <c r="AW96" s="228"/>
      <c r="AX96" s="178"/>
      <c r="AY96" s="178"/>
      <c r="AZ96" s="178"/>
      <c r="BA96" s="178"/>
      <c r="BB96" s="185"/>
      <c r="BC96" s="402"/>
      <c r="BD96" s="178"/>
      <c r="BE96" s="365" t="s">
        <v>1485</v>
      </c>
    </row>
    <row r="97" spans="1:57" s="216" customFormat="1" ht="198">
      <c r="A97" s="173" t="s">
        <v>236</v>
      </c>
      <c r="B97" s="179" t="str">
        <f>VLOOKUP(A97,'Fórmulas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7" s="173" t="str">
        <f>VLOOKUP(A97,'Fórmulas '!$F$47:$G$67,2,FALSE)</f>
        <v>Coordinador de Infraestructura Física</v>
      </c>
      <c r="D97" s="235" t="s">
        <v>1064</v>
      </c>
      <c r="E97" s="235" t="s">
        <v>1065</v>
      </c>
      <c r="F97" s="235" t="s">
        <v>1066</v>
      </c>
      <c r="G97" s="179" t="s">
        <v>27</v>
      </c>
      <c r="H97" s="177" t="s">
        <v>28</v>
      </c>
      <c r="I97" s="196">
        <f>IFERROR(VLOOKUP(H97,'Fórmulas '!$B$5:$C$9,2,),"")</f>
        <v>0.8</v>
      </c>
      <c r="J97" s="177" t="s">
        <v>48</v>
      </c>
      <c r="K97" s="196">
        <f>IFERROR(VLOOKUP(J97,'Fórmulas '!$E$5:$F$9,2,),"")</f>
        <v>0.8</v>
      </c>
      <c r="L97" s="177" t="str">
        <f>IFERROR(VLOOKUP(CONCATENATE(I97,K97),'Fórmulas '!$J$5:$K$29,2,),"")</f>
        <v>ALTO</v>
      </c>
      <c r="M97" s="197">
        <f t="shared" si="2"/>
        <v>0.64000000000000012</v>
      </c>
      <c r="N97" s="77" t="s">
        <v>1067</v>
      </c>
      <c r="O97" s="173" t="s">
        <v>1068</v>
      </c>
      <c r="P97" s="177" t="s">
        <v>336</v>
      </c>
      <c r="Q97" s="258" t="s">
        <v>1069</v>
      </c>
      <c r="R97" s="179" t="s">
        <v>1070</v>
      </c>
      <c r="S97" s="177" t="s">
        <v>31</v>
      </c>
      <c r="T97" s="177" t="s">
        <v>32</v>
      </c>
      <c r="U97" s="200" cm="1">
        <f t="array" ref="U97">_xlfn.IFS(T97="Preventivo",25%,T97="Detectivo",15%,T97="Correctivo",10%)</f>
        <v>0.25</v>
      </c>
      <c r="V97" s="200" cm="1">
        <f t="array" ref="V97">_xlfn.IFS(S97="Automático",25%,S97="Manual",15%)</f>
        <v>0.15</v>
      </c>
      <c r="W97" s="177" t="s">
        <v>33</v>
      </c>
      <c r="X97" s="177" t="s">
        <v>34</v>
      </c>
      <c r="Y97" s="177" t="s">
        <v>35</v>
      </c>
      <c r="Z97" s="201">
        <f t="shared" si="4"/>
        <v>0.48</v>
      </c>
      <c r="AA97" s="202" t="str">
        <f>IF(Z97&lt;='Fórmulas '!$E$16,'Fórmulas '!$F$16,IF('Gestión de Riesgos '!Z97&lt;='Fórmulas '!$E$17,'Fórmulas '!$F$17,IF('Gestión de Riesgos '!Z97&lt;='Fórmulas '!$E$18,'Fórmulas '!$F$18,IF('Gestión de Riesgos '!Z97&lt;='Fórmulas '!$E$19,'Fórmulas '!$F$19,IF('Gestión de Riesgos '!Z97&lt;='Fórmulas '!$E$20,'Fórmulas '!$F$20)))))</f>
        <v>Media</v>
      </c>
      <c r="AB97" s="196">
        <f>IF(AA97&lt;='Fórmulas '!$E$5,'Fórmulas '!$F$5,IF('Gestión de Riesgos '!AA97&lt;='Fórmulas '!$E$6,'Fórmulas '!$F$6,IF('Gestión de Riesgos '!AA97&lt;='Fórmulas '!$E$7,'Fórmulas '!$F$7,IF('Gestión de Riesgos '!AA97&lt;='Fórmulas '!$E$8,'Fórmulas '!$F$8,IF('Gestión de Riesgos '!AA97&lt;='Fórmulas '!$E$9,'Fórmulas '!$F$9)))))</f>
        <v>0.4</v>
      </c>
      <c r="AC97" s="63" t="s">
        <v>253</v>
      </c>
      <c r="AD97" s="196" t="str">
        <f>IFERROR(VLOOKUP(AC97,'Fórmulas '!$E$5:$F$9,2,),"")</f>
        <v/>
      </c>
      <c r="AE97" s="63" t="str">
        <f>IFERROR(VLOOKUP(CONCATENATE(AB97,AD97),'Fórmulas '!$J$5:$K$29,2),"")</f>
        <v>EXTREMO</v>
      </c>
      <c r="AF97" s="177" t="s">
        <v>173</v>
      </c>
      <c r="AG97" s="402" t="s">
        <v>37</v>
      </c>
      <c r="AH97" s="179" t="s">
        <v>115</v>
      </c>
      <c r="AI97" s="179" t="s">
        <v>115</v>
      </c>
      <c r="AJ97" s="179" t="s">
        <v>115</v>
      </c>
      <c r="AK97" s="179" t="s">
        <v>115</v>
      </c>
      <c r="AL97" s="179" t="s">
        <v>115</v>
      </c>
      <c r="AM97" s="184">
        <v>45048</v>
      </c>
      <c r="AN97" s="179" t="s">
        <v>39</v>
      </c>
      <c r="AO97" s="228" t="s">
        <v>104</v>
      </c>
      <c r="AP97" s="274" t="s">
        <v>1481</v>
      </c>
      <c r="AQ97" s="173" t="s">
        <v>1483</v>
      </c>
      <c r="AR97" s="173" t="s">
        <v>1482</v>
      </c>
      <c r="AS97" s="399" t="s">
        <v>38</v>
      </c>
      <c r="AT97" s="399" t="s">
        <v>38</v>
      </c>
      <c r="AU97" s="399" t="s">
        <v>38</v>
      </c>
      <c r="AV97" s="173" t="s">
        <v>39</v>
      </c>
      <c r="AW97" s="228"/>
      <c r="AX97" s="178"/>
      <c r="AY97" s="178"/>
      <c r="AZ97" s="178"/>
      <c r="BA97" s="178"/>
      <c r="BB97" s="185"/>
      <c r="BC97" s="402"/>
      <c r="BD97" s="178"/>
      <c r="BE97" s="366"/>
    </row>
    <row r="98" spans="1:57" s="216" customFormat="1" ht="79.2">
      <c r="A98" s="173" t="s">
        <v>236</v>
      </c>
      <c r="B98" s="179" t="str">
        <f>VLOOKUP(A98,'Fórmulas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8" s="173" t="str">
        <f>VLOOKUP(A98,'Fórmulas '!$F$47:$G$67,2,FALSE)</f>
        <v>Coordinador de Infraestructura Física</v>
      </c>
      <c r="D98" s="235" t="s">
        <v>1071</v>
      </c>
      <c r="E98" s="235" t="s">
        <v>1072</v>
      </c>
      <c r="F98" s="235" t="s">
        <v>1073</v>
      </c>
      <c r="G98" s="179" t="s">
        <v>43</v>
      </c>
      <c r="H98" s="177" t="s">
        <v>44</v>
      </c>
      <c r="I98" s="196">
        <f>IFERROR(VLOOKUP(H98,'Fórmulas '!$B$5:$C$9,2,),"")</f>
        <v>0.4</v>
      </c>
      <c r="J98" s="177" t="s">
        <v>48</v>
      </c>
      <c r="K98" s="196">
        <f>IFERROR(VLOOKUP(J98,'Fórmulas '!$E$5:$F$9,2,),"")</f>
        <v>0.8</v>
      </c>
      <c r="L98" s="177" t="str">
        <f>IFERROR(VLOOKUP(CONCATENATE(I98,K98),'Fórmulas '!$J$5:$K$29,2,),"")</f>
        <v>ALTO</v>
      </c>
      <c r="M98" s="197">
        <f t="shared" si="2"/>
        <v>0.32000000000000006</v>
      </c>
      <c r="N98" s="77" t="s">
        <v>1074</v>
      </c>
      <c r="O98" s="173" t="s">
        <v>1075</v>
      </c>
      <c r="P98" s="177" t="s">
        <v>336</v>
      </c>
      <c r="Q98" s="178" t="s">
        <v>1473</v>
      </c>
      <c r="R98" s="179" t="s">
        <v>1076</v>
      </c>
      <c r="S98" s="177" t="s">
        <v>31</v>
      </c>
      <c r="T98" s="177" t="s">
        <v>32</v>
      </c>
      <c r="U98" s="200" cm="1">
        <f t="array" ref="U98">_xlfn.IFS(T98="Preventivo",25%,T98="Detectivo",15%,T98="Correctivo",10%)</f>
        <v>0.25</v>
      </c>
      <c r="V98" s="200" cm="1">
        <f t="array" ref="V98">_xlfn.IFS(S98="Automático",25%,S98="Manual",15%)</f>
        <v>0.15</v>
      </c>
      <c r="W98" s="177" t="s">
        <v>33</v>
      </c>
      <c r="X98" s="177" t="s">
        <v>34</v>
      </c>
      <c r="Y98" s="177" t="s">
        <v>35</v>
      </c>
      <c r="Z98" s="201">
        <f t="shared" si="4"/>
        <v>0.24</v>
      </c>
      <c r="AA98" s="202" t="str">
        <f>IF(Z98&lt;='Fórmulas '!$E$16,'Fórmulas '!$F$16,IF('Gestión de Riesgos '!Z98&lt;='Fórmulas '!$E$17,'Fórmulas '!$F$17,IF('Gestión de Riesgos '!Z98&lt;='Fórmulas '!$E$18,'Fórmulas '!$F$18,IF('Gestión de Riesgos '!Z98&lt;='Fórmulas '!$E$19,'Fórmulas '!$F$19,IF('Gestión de Riesgos '!Z98&lt;='Fórmulas '!$E$20,'Fórmulas '!$F$20)))))</f>
        <v>Baja</v>
      </c>
      <c r="AB98" s="196">
        <f>IF(AA98&lt;='Fórmulas '!$E$5,'Fórmulas '!$F$5,IF('Gestión de Riesgos '!AA98&lt;='Fórmulas '!$E$6,'Fórmulas '!$F$6,IF('Gestión de Riesgos '!AA98&lt;='Fórmulas '!$E$7,'Fórmulas '!$F$7,IF('Gestión de Riesgos '!AA98&lt;='Fórmulas '!$E$8,'Fórmulas '!$F$8,IF('Gestión de Riesgos '!AA98&lt;='Fórmulas '!$E$9,'Fórmulas '!$F$9)))))</f>
        <v>0.2</v>
      </c>
      <c r="AC98" s="63" t="s">
        <v>29</v>
      </c>
      <c r="AD98" s="196">
        <f>IFERROR(VLOOKUP(AC98,'Fórmulas '!$E$5:$F$9,2,),"")</f>
        <v>0.6</v>
      </c>
      <c r="AE98" s="63" t="str">
        <f>IFERROR(VLOOKUP(CONCATENATE(AB98,AD98),'Fórmulas '!$J$5:$K$29,2),"")</f>
        <v>MODERADO</v>
      </c>
      <c r="AF98" s="177" t="s">
        <v>173</v>
      </c>
      <c r="AG98" s="402" t="s">
        <v>104</v>
      </c>
      <c r="AH98" s="179" t="s">
        <v>1077</v>
      </c>
      <c r="AI98" s="179" t="s">
        <v>1078</v>
      </c>
      <c r="AJ98" s="179" t="s">
        <v>1079</v>
      </c>
      <c r="AK98" s="184" t="s">
        <v>1080</v>
      </c>
      <c r="AL98" s="184"/>
      <c r="AM98" s="184">
        <v>45048</v>
      </c>
      <c r="AN98" s="179" t="s">
        <v>39</v>
      </c>
      <c r="AO98" s="367" t="s">
        <v>37</v>
      </c>
      <c r="AP98" s="388" t="s">
        <v>38</v>
      </c>
      <c r="AQ98" s="399" t="s">
        <v>38</v>
      </c>
      <c r="AR98" s="399" t="s">
        <v>38</v>
      </c>
      <c r="AS98" s="399" t="s">
        <v>38</v>
      </c>
      <c r="AT98" s="399" t="s">
        <v>38</v>
      </c>
      <c r="AU98" s="400">
        <v>45169</v>
      </c>
      <c r="AV98" s="399" t="s">
        <v>841</v>
      </c>
      <c r="AW98" s="228"/>
      <c r="AX98" s="178"/>
      <c r="AY98" s="178"/>
      <c r="AZ98" s="178"/>
      <c r="BA98" s="185"/>
      <c r="BB98" s="185"/>
      <c r="BC98" s="402"/>
      <c r="BD98" s="178"/>
      <c r="BE98" s="368" t="s">
        <v>1486</v>
      </c>
    </row>
    <row r="99" spans="1:57" s="216" customFormat="1" ht="92.4">
      <c r="A99" s="173" t="s">
        <v>236</v>
      </c>
      <c r="B99" s="179" t="str">
        <f>VLOOKUP(A99,'Fórmulas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99" s="173" t="str">
        <f>VLOOKUP(A99,'Fórmulas '!$F$47:$G$67,2,FALSE)</f>
        <v>Coordinador de Infraestructura Física</v>
      </c>
      <c r="D99" s="235" t="s">
        <v>1081</v>
      </c>
      <c r="E99" s="235" t="s">
        <v>1082</v>
      </c>
      <c r="F99" s="235" t="s">
        <v>1083</v>
      </c>
      <c r="G99" s="179" t="s">
        <v>43</v>
      </c>
      <c r="H99" s="177" t="s">
        <v>44</v>
      </c>
      <c r="I99" s="196">
        <f>IFERROR(VLOOKUP(H99,'Fórmulas '!$B$5:$C$9,2,),"")</f>
        <v>0.4</v>
      </c>
      <c r="J99" s="177" t="s">
        <v>48</v>
      </c>
      <c r="K99" s="196">
        <f>IFERROR(VLOOKUP(J99,'Fórmulas '!$E$5:$F$9,2,),"")</f>
        <v>0.8</v>
      </c>
      <c r="L99" s="177" t="str">
        <f>IFERROR(VLOOKUP(CONCATENATE(I99,K99),'Fórmulas '!$J$5:$K$29,2,),"")</f>
        <v>ALTO</v>
      </c>
      <c r="M99" s="197">
        <f t="shared" si="2"/>
        <v>0.32000000000000006</v>
      </c>
      <c r="N99" s="77" t="s">
        <v>1084</v>
      </c>
      <c r="O99" s="173" t="s">
        <v>704</v>
      </c>
      <c r="P99" s="177" t="s">
        <v>336</v>
      </c>
      <c r="Q99" s="178" t="s">
        <v>1085</v>
      </c>
      <c r="R99" s="178" t="s">
        <v>1086</v>
      </c>
      <c r="S99" s="177" t="s">
        <v>31</v>
      </c>
      <c r="T99" s="177" t="s">
        <v>32</v>
      </c>
      <c r="U99" s="200" cm="1">
        <f t="array" ref="U99">_xlfn.IFS(T99="Preventivo",25%,T99="Detectivo",15%,T99="Correctivo",10%)</f>
        <v>0.25</v>
      </c>
      <c r="V99" s="200" cm="1">
        <f t="array" ref="V99">_xlfn.IFS(S99="Automático",25%,S99="Manual",15%)</f>
        <v>0.15</v>
      </c>
      <c r="W99" s="177" t="s">
        <v>33</v>
      </c>
      <c r="X99" s="177" t="s">
        <v>34</v>
      </c>
      <c r="Y99" s="177" t="s">
        <v>35</v>
      </c>
      <c r="Z99" s="201">
        <f t="shared" si="4"/>
        <v>0.24</v>
      </c>
      <c r="AA99" s="202" t="str">
        <f>IF(Z99&lt;='Fórmulas '!$E$16,'Fórmulas '!$F$16,IF('Gestión de Riesgos '!Z99&lt;='Fórmulas '!$E$17,'Fórmulas '!$F$17,IF('Gestión de Riesgos '!Z99&lt;='Fórmulas '!$E$18,'Fórmulas '!$F$18,IF('Gestión de Riesgos '!Z99&lt;='Fórmulas '!$E$19,'Fórmulas '!$F$19,IF('Gestión de Riesgos '!Z99&lt;='Fórmulas '!$E$20,'Fórmulas '!$F$20)))))</f>
        <v>Baja</v>
      </c>
      <c r="AB99" s="196">
        <f>IF(AA99&lt;='Fórmulas '!$E$5,'Fórmulas '!$F$5,IF('Gestión de Riesgos '!AA99&lt;='Fórmulas '!$E$6,'Fórmulas '!$F$6,IF('Gestión de Riesgos '!AA99&lt;='Fórmulas '!$E$7,'Fórmulas '!$F$7,IF('Gestión de Riesgos '!AA99&lt;='Fórmulas '!$E$8,'Fórmulas '!$F$8,IF('Gestión de Riesgos '!AA99&lt;='Fórmulas '!$E$9,'Fórmulas '!$F$9)))))</f>
        <v>0.2</v>
      </c>
      <c r="AC99" s="63" t="s">
        <v>29</v>
      </c>
      <c r="AD99" s="196">
        <f>IFERROR(VLOOKUP(AC99,'Fórmulas '!$E$5:$F$9,2,),"")</f>
        <v>0.6</v>
      </c>
      <c r="AE99" s="63" t="str">
        <f>IFERROR(VLOOKUP(CONCATENATE(AB99,AD99),'Fórmulas '!$J$5:$K$29,2),"")</f>
        <v>MODERADO</v>
      </c>
      <c r="AF99" s="177" t="s">
        <v>173</v>
      </c>
      <c r="AG99" s="402" t="s">
        <v>37</v>
      </c>
      <c r="AH99" s="179" t="s">
        <v>115</v>
      </c>
      <c r="AI99" s="179" t="s">
        <v>115</v>
      </c>
      <c r="AJ99" s="179" t="s">
        <v>115</v>
      </c>
      <c r="AK99" s="179" t="s">
        <v>115</v>
      </c>
      <c r="AL99" s="179" t="s">
        <v>115</v>
      </c>
      <c r="AM99" s="184">
        <v>45048</v>
      </c>
      <c r="AN99" s="179" t="s">
        <v>39</v>
      </c>
      <c r="AO99" s="367" t="s">
        <v>37</v>
      </c>
      <c r="AP99" s="388" t="s">
        <v>38</v>
      </c>
      <c r="AQ99" s="399" t="s">
        <v>38</v>
      </c>
      <c r="AR99" s="399" t="s">
        <v>38</v>
      </c>
      <c r="AS99" s="399" t="s">
        <v>38</v>
      </c>
      <c r="AT99" s="399" t="s">
        <v>38</v>
      </c>
      <c r="AU99" s="400">
        <v>45169</v>
      </c>
      <c r="AV99" s="399" t="s">
        <v>841</v>
      </c>
      <c r="AW99" s="228"/>
      <c r="AX99" s="178"/>
      <c r="AY99" s="178"/>
      <c r="AZ99" s="178"/>
      <c r="BA99" s="185"/>
      <c r="BB99" s="185"/>
      <c r="BC99" s="402"/>
      <c r="BD99" s="178"/>
      <c r="BE99" s="365" t="s">
        <v>1485</v>
      </c>
    </row>
    <row r="100" spans="1:57" s="216" customFormat="1" ht="92.4" customHeight="1">
      <c r="A100" s="173" t="s">
        <v>128</v>
      </c>
      <c r="B100" s="179" t="str">
        <f>VLOOKUP(A100,'Fórmulas '!$B$47:$C$66,2,FALSE)</f>
        <v>Asegurar un ambiente de control que le permita a la entidad disponer de las condiciones mínimas para el ejercicio del control interno fundamentada en la información, el control y la evaluación, para la toma de decisiones y la mejora continua.</v>
      </c>
      <c r="C100" s="173" t="str">
        <f>VLOOKUP(A100,'Fórmulas '!$F$47:$G$67,2,FALSE)</f>
        <v>Jefe de Control Interno</v>
      </c>
      <c r="D100" s="361" t="s">
        <v>1489</v>
      </c>
      <c r="E100" s="312" t="s">
        <v>1490</v>
      </c>
      <c r="F100" s="312" t="s">
        <v>1491</v>
      </c>
      <c r="G100" s="235" t="s">
        <v>43</v>
      </c>
      <c r="H100" s="63" t="s">
        <v>28</v>
      </c>
      <c r="I100" s="196">
        <f>IFERROR(VLOOKUP(H100,'Fórmulas '!$B$5:$C$9,2,),"")</f>
        <v>0.8</v>
      </c>
      <c r="J100" s="63" t="s">
        <v>29</v>
      </c>
      <c r="K100" s="196">
        <f>IFERROR(VLOOKUP(J100,'Fórmulas '!$E$5:$F$9,2,),"")</f>
        <v>0.6</v>
      </c>
      <c r="L100" s="177" t="str">
        <f>IFERROR(VLOOKUP(CONCATENATE(I100,K100),'Fórmulas '!$J$5:$K$29,2,),"")</f>
        <v>ALTO</v>
      </c>
      <c r="M100" s="197">
        <f t="shared" si="2"/>
        <v>0.48</v>
      </c>
      <c r="N100" s="188" t="s">
        <v>1087</v>
      </c>
      <c r="O100" s="78" t="s">
        <v>1088</v>
      </c>
      <c r="P100" s="63" t="s">
        <v>42</v>
      </c>
      <c r="Q100" s="174" t="s">
        <v>1089</v>
      </c>
      <c r="R100" s="77" t="s">
        <v>1090</v>
      </c>
      <c r="S100" s="63" t="s">
        <v>31</v>
      </c>
      <c r="T100" s="190" t="s">
        <v>32</v>
      </c>
      <c r="U100" s="200" cm="1">
        <f t="array" ref="U100">_xlfn.IFS(T100="Preventivo",25%,T100="Detectivo",15%,T100="Correctivo",10%)</f>
        <v>0.25</v>
      </c>
      <c r="V100" s="200" cm="1">
        <f t="array" ref="V100">_xlfn.IFS(S100="Automático",25%,S100="Manual",15%)</f>
        <v>0.15</v>
      </c>
      <c r="W100" s="63" t="s">
        <v>33</v>
      </c>
      <c r="X100" s="63" t="s">
        <v>34</v>
      </c>
      <c r="Y100" s="63" t="s">
        <v>35</v>
      </c>
      <c r="Z100" s="201">
        <f t="shared" si="4"/>
        <v>0.48</v>
      </c>
      <c r="AA100" s="202" t="str">
        <f>IF(Z100&lt;='Fórmulas '!$E$16,'Fórmulas '!$F$16,IF('Gestión de Riesgos '!Z100&lt;='Fórmulas '!$E$17,'Fórmulas '!$F$17,IF('Gestión de Riesgos '!Z100&lt;='Fórmulas '!$E$18,'Fórmulas '!$F$18,IF('Gestión de Riesgos '!Z100&lt;='Fórmulas '!$E$19,'Fórmulas '!$F$19,IF('Gestión de Riesgos '!Z100&lt;='Fórmulas '!$E$20,'Fórmulas '!$F$20)))))</f>
        <v>Media</v>
      </c>
      <c r="AB100" s="196">
        <f>IF(AA100&lt;='Fórmulas '!$E$5,'Fórmulas '!$F$5,IF('Gestión de Riesgos '!AA100&lt;='Fórmulas '!$E$6,'Fórmulas '!$F$6,IF('Gestión de Riesgos '!AA100&lt;='Fórmulas '!$E$7,'Fórmulas '!$F$7,IF('Gestión de Riesgos '!AA100&lt;='Fórmulas '!$E$8,'Fórmulas '!$F$8,IF('Gestión de Riesgos '!AA100&lt;='Fórmulas '!$E$9,'Fórmulas '!$F$9)))))</f>
        <v>0.4</v>
      </c>
      <c r="AC100" s="63" t="s">
        <v>29</v>
      </c>
      <c r="AD100" s="196">
        <f>IFERROR(VLOOKUP(AC100,'Fórmulas '!$E$5:$F$9,2,),"")</f>
        <v>0.6</v>
      </c>
      <c r="AE100" s="63" t="str">
        <f>IFERROR(VLOOKUP(CONCATENATE(AB100,AD100),'Fórmulas '!$J$5:$K$29,2),"")</f>
        <v>MODERADO</v>
      </c>
      <c r="AF100" s="63" t="s">
        <v>36</v>
      </c>
      <c r="AG100" s="402" t="s">
        <v>37</v>
      </c>
      <c r="AH100" s="179" t="s">
        <v>1091</v>
      </c>
      <c r="AI100" s="173" t="s">
        <v>38</v>
      </c>
      <c r="AJ100" s="173" t="s">
        <v>38</v>
      </c>
      <c r="AK100" s="177" t="s">
        <v>38</v>
      </c>
      <c r="AL100" s="177" t="s">
        <v>38</v>
      </c>
      <c r="AM100" s="177" t="s">
        <v>38</v>
      </c>
      <c r="AN100" s="177" t="s">
        <v>200</v>
      </c>
      <c r="AO100" s="369" t="s">
        <v>37</v>
      </c>
      <c r="AP100" s="387" t="s">
        <v>1502</v>
      </c>
      <c r="AQ100" s="173" t="s">
        <v>38</v>
      </c>
      <c r="AR100" s="173" t="s">
        <v>38</v>
      </c>
      <c r="AS100" s="173" t="s">
        <v>38</v>
      </c>
      <c r="AT100" s="173" t="s">
        <v>38</v>
      </c>
      <c r="AU100" s="173" t="s">
        <v>38</v>
      </c>
      <c r="AV100" s="173" t="s">
        <v>38</v>
      </c>
      <c r="AW100" s="64" t="s">
        <v>1522</v>
      </c>
      <c r="AX100" s="111" t="s">
        <v>1523</v>
      </c>
      <c r="AY100" s="173" t="s">
        <v>38</v>
      </c>
      <c r="AZ100" s="173" t="s">
        <v>38</v>
      </c>
      <c r="BA100" s="173" t="s">
        <v>38</v>
      </c>
      <c r="BB100" s="173" t="s">
        <v>38</v>
      </c>
      <c r="BC100" s="173" t="s">
        <v>38</v>
      </c>
      <c r="BD100" s="173" t="s">
        <v>38</v>
      </c>
      <c r="BE100" s="370"/>
    </row>
    <row r="101" spans="1:57" s="216" customFormat="1" ht="132" customHeight="1">
      <c r="A101" s="173" t="s">
        <v>128</v>
      </c>
      <c r="B101" s="179" t="str">
        <f>VLOOKUP(A101,'Fórmulas '!$B$47:$C$66,2,FALSE)</f>
        <v>Asegurar un ambiente de control que le permita a la entidad disponer de las condiciones mínimas para el ejercicio del control interno fundamentada en la información, el control y la evaluación, para la toma de decisiones y la mejora continua.</v>
      </c>
      <c r="C101" s="173" t="str">
        <f>VLOOKUP(A101,'Fórmulas '!$F$47:$G$67,2,FALSE)</f>
        <v>Jefe de Control Interno</v>
      </c>
      <c r="D101" s="235" t="s">
        <v>1492</v>
      </c>
      <c r="E101" s="235" t="s">
        <v>1092</v>
      </c>
      <c r="F101" s="235" t="s">
        <v>1093</v>
      </c>
      <c r="G101" s="235" t="s">
        <v>43</v>
      </c>
      <c r="H101" s="63" t="s">
        <v>28</v>
      </c>
      <c r="I101" s="196">
        <f>IFERROR(VLOOKUP(H101,'Fórmulas '!$B$5:$C$9,2,),"")</f>
        <v>0.8</v>
      </c>
      <c r="J101" s="63" t="s">
        <v>29</v>
      </c>
      <c r="K101" s="196">
        <f>IFERROR(VLOOKUP(J101,'Fórmulas '!$E$5:$F$9,2,),"")</f>
        <v>0.6</v>
      </c>
      <c r="L101" s="177" t="str">
        <f>IFERROR(VLOOKUP(CONCATENATE(I101,K101),'Fórmulas '!$J$5:$K$29,2,),"")</f>
        <v>ALTO</v>
      </c>
      <c r="M101" s="197">
        <f t="shared" si="2"/>
        <v>0.48</v>
      </c>
      <c r="N101" s="188" t="s">
        <v>1094</v>
      </c>
      <c r="O101" s="78" t="s">
        <v>1088</v>
      </c>
      <c r="P101" s="63" t="s">
        <v>319</v>
      </c>
      <c r="Q101" s="174" t="s">
        <v>1095</v>
      </c>
      <c r="R101" s="77" t="s">
        <v>1096</v>
      </c>
      <c r="S101" s="63" t="s">
        <v>31</v>
      </c>
      <c r="T101" s="190" t="s">
        <v>32</v>
      </c>
      <c r="U101" s="200" cm="1">
        <f t="array" ref="U101">_xlfn.IFS(T101="Preventivo",25%,T101="Detectivo",15%,T101="Correctivo",10%)</f>
        <v>0.25</v>
      </c>
      <c r="V101" s="200" cm="1">
        <f t="array" ref="V101">_xlfn.IFS(S101="Automático",25%,S101="Manual",15%)</f>
        <v>0.15</v>
      </c>
      <c r="W101" s="63" t="s">
        <v>33</v>
      </c>
      <c r="X101" s="63" t="s">
        <v>34</v>
      </c>
      <c r="Y101" s="63" t="s">
        <v>35</v>
      </c>
      <c r="Z101" s="201">
        <f t="shared" si="4"/>
        <v>0.48</v>
      </c>
      <c r="AA101" s="202" t="str">
        <f>IF(Z101&lt;='Fórmulas '!$E$16,'Fórmulas '!$F$16,IF('Gestión de Riesgos '!Z101&lt;='Fórmulas '!$E$17,'Fórmulas '!$F$17,IF('Gestión de Riesgos '!Z101&lt;='Fórmulas '!$E$18,'Fórmulas '!$F$18,IF('Gestión de Riesgos '!Z101&lt;='Fórmulas '!$E$19,'Fórmulas '!$F$19,IF('Gestión de Riesgos '!Z101&lt;='Fórmulas '!$E$20,'Fórmulas '!$F$20)))))</f>
        <v>Media</v>
      </c>
      <c r="AB101" s="196">
        <f>IF(AA101&lt;='Fórmulas '!$E$5,'Fórmulas '!$F$5,IF('Gestión de Riesgos '!AA101&lt;='Fórmulas '!$E$6,'Fórmulas '!$F$6,IF('Gestión de Riesgos '!AA101&lt;='Fórmulas '!$E$7,'Fórmulas '!$F$7,IF('Gestión de Riesgos '!AA101&lt;='Fórmulas '!$E$8,'Fórmulas '!$F$8,IF('Gestión de Riesgos '!AA101&lt;='Fórmulas '!$E$9,'Fórmulas '!$F$9)))))</f>
        <v>0.4</v>
      </c>
      <c r="AC101" s="63" t="s">
        <v>29</v>
      </c>
      <c r="AD101" s="196">
        <f>IFERROR(VLOOKUP(AC101,'Fórmulas '!$E$5:$F$9,2,),"")</f>
        <v>0.6</v>
      </c>
      <c r="AE101" s="63" t="str">
        <f>IFERROR(VLOOKUP(CONCATENATE(AB101,AD101),'Fórmulas '!$J$5:$K$29,2),"")</f>
        <v>MODERADO</v>
      </c>
      <c r="AF101" s="63" t="s">
        <v>36</v>
      </c>
      <c r="AG101" s="402" t="s">
        <v>37</v>
      </c>
      <c r="AH101" s="179" t="s">
        <v>1097</v>
      </c>
      <c r="AI101" s="173" t="s">
        <v>38</v>
      </c>
      <c r="AJ101" s="173" t="s">
        <v>38</v>
      </c>
      <c r="AK101" s="177" t="s">
        <v>38</v>
      </c>
      <c r="AL101" s="177" t="s">
        <v>38</v>
      </c>
      <c r="AM101" s="177" t="s">
        <v>38</v>
      </c>
      <c r="AN101" s="177" t="s">
        <v>200</v>
      </c>
      <c r="AO101" s="369" t="s">
        <v>37</v>
      </c>
      <c r="AP101" s="387" t="s">
        <v>1502</v>
      </c>
      <c r="AQ101" s="173" t="s">
        <v>38</v>
      </c>
      <c r="AR101" s="173" t="s">
        <v>38</v>
      </c>
      <c r="AS101" s="173" t="s">
        <v>38</v>
      </c>
      <c r="AT101" s="173" t="s">
        <v>38</v>
      </c>
      <c r="AU101" s="173" t="s">
        <v>38</v>
      </c>
      <c r="AV101" s="173" t="s">
        <v>38</v>
      </c>
      <c r="AW101" s="64" t="s">
        <v>1522</v>
      </c>
      <c r="AX101" s="111" t="s">
        <v>1524</v>
      </c>
      <c r="AY101" s="173" t="s">
        <v>38</v>
      </c>
      <c r="AZ101" s="173" t="s">
        <v>38</v>
      </c>
      <c r="BA101" s="173" t="s">
        <v>38</v>
      </c>
      <c r="BB101" s="173" t="s">
        <v>38</v>
      </c>
      <c r="BC101" s="173" t="s">
        <v>38</v>
      </c>
      <c r="BD101" s="173" t="s">
        <v>38</v>
      </c>
      <c r="BE101" s="371"/>
    </row>
    <row r="102" spans="1:57" s="216" customFormat="1" ht="132" customHeight="1">
      <c r="A102" s="173" t="s">
        <v>128</v>
      </c>
      <c r="B102" s="179" t="str">
        <f>VLOOKUP(A102,'Fórmulas '!$B$47:$C$66,2,FALSE)</f>
        <v>Asegurar un ambiente de control que le permita a la entidad disponer de las condiciones mínimas para el ejercicio del control interno fundamentada en la información, el control y la evaluación, para la toma de decisiones y la mejora continua.</v>
      </c>
      <c r="C102" s="173" t="str">
        <f>VLOOKUP(A102,'Fórmulas '!$F$47:$G$67,2,FALSE)</f>
        <v>Jefe de Control Interno</v>
      </c>
      <c r="D102" s="235" t="s">
        <v>1493</v>
      </c>
      <c r="E102" s="235" t="s">
        <v>1521</v>
      </c>
      <c r="F102" s="235" t="s">
        <v>1497</v>
      </c>
      <c r="G102" s="235" t="s">
        <v>43</v>
      </c>
      <c r="H102" s="63" t="s">
        <v>28</v>
      </c>
      <c r="I102" s="196">
        <f>IFERROR(VLOOKUP(H102,'Fórmulas '!$B$5:$C$9,2,),"")</f>
        <v>0.8</v>
      </c>
      <c r="J102" s="190" t="s">
        <v>48</v>
      </c>
      <c r="K102" s="196">
        <f>IFERROR(VLOOKUP(J102,'Fórmulas '!$E$5:$F$9,2,),"")</f>
        <v>0.8</v>
      </c>
      <c r="L102" s="177" t="str">
        <f>IFERROR(VLOOKUP(CONCATENATE(I102,K102),'Fórmulas '!$J$5:$K$29,2,),"")</f>
        <v>ALTO</v>
      </c>
      <c r="M102" s="197">
        <f t="shared" si="2"/>
        <v>0.64000000000000012</v>
      </c>
      <c r="N102" s="343" t="s">
        <v>1098</v>
      </c>
      <c r="O102" s="78" t="s">
        <v>1088</v>
      </c>
      <c r="P102" s="350" t="s">
        <v>1099</v>
      </c>
      <c r="Q102" s="349" t="s">
        <v>1100</v>
      </c>
      <c r="R102" s="312" t="s">
        <v>1101</v>
      </c>
      <c r="S102" s="63" t="s">
        <v>31</v>
      </c>
      <c r="T102" s="190" t="s">
        <v>32</v>
      </c>
      <c r="U102" s="200" cm="1">
        <f t="array" ref="U102">_xlfn.IFS(T102="Preventivo",25%,T102="Detectivo",15%,T102="Correctivo",10%)</f>
        <v>0.25</v>
      </c>
      <c r="V102" s="200" cm="1">
        <f t="array" ref="V102">_xlfn.IFS(S102="Automático",25%,S102="Manual",15%)</f>
        <v>0.15</v>
      </c>
      <c r="W102" s="63" t="s">
        <v>33</v>
      </c>
      <c r="X102" s="63" t="s">
        <v>34</v>
      </c>
      <c r="Y102" s="63" t="s">
        <v>35</v>
      </c>
      <c r="Z102" s="201">
        <f t="shared" si="4"/>
        <v>0.48</v>
      </c>
      <c r="AA102" s="202" t="str">
        <f>IF(Z102&lt;='Fórmulas '!$E$16,'Fórmulas '!$F$16,IF('Gestión de Riesgos '!Z102&lt;='Fórmulas '!$E$17,'Fórmulas '!$F$17,IF('Gestión de Riesgos '!Z102&lt;='Fórmulas '!$E$18,'Fórmulas '!$F$18,IF('Gestión de Riesgos '!Z102&lt;='Fórmulas '!$E$19,'Fórmulas '!$F$19,IF('Gestión de Riesgos '!Z102&lt;='Fórmulas '!$E$20,'Fórmulas '!$F$20)))))</f>
        <v>Media</v>
      </c>
      <c r="AB102" s="196">
        <f>IF(AA102&lt;='Fórmulas '!$E$5,'Fórmulas '!$F$5,IF('Gestión de Riesgos '!AA102&lt;='Fórmulas '!$E$6,'Fórmulas '!$F$6,IF('Gestión de Riesgos '!AA102&lt;='Fórmulas '!$E$7,'Fórmulas '!$F$7,IF('Gestión de Riesgos '!AA102&lt;='Fórmulas '!$E$8,'Fórmulas '!$F$8,IF('Gestión de Riesgos '!AA102&lt;='Fórmulas '!$E$9,'Fórmulas '!$F$9)))))</f>
        <v>0.4</v>
      </c>
      <c r="AC102" s="63" t="s">
        <v>29</v>
      </c>
      <c r="AD102" s="196">
        <f>IFERROR(VLOOKUP(AC102,'Fórmulas '!$E$5:$F$9,2,),"")</f>
        <v>0.6</v>
      </c>
      <c r="AE102" s="63" t="str">
        <f>IFERROR(VLOOKUP(CONCATENATE(AB102,AD102),'Fórmulas '!$J$5:$K$29,2),"")</f>
        <v>MODERADO</v>
      </c>
      <c r="AF102" s="259" t="s">
        <v>36</v>
      </c>
      <c r="AG102" s="445" t="s">
        <v>37</v>
      </c>
      <c r="AH102" s="372" t="s">
        <v>1102</v>
      </c>
      <c r="AI102" s="372" t="s">
        <v>38</v>
      </c>
      <c r="AJ102" s="372" t="s">
        <v>38</v>
      </c>
      <c r="AK102" s="260" t="s">
        <v>38</v>
      </c>
      <c r="AL102" s="260" t="s">
        <v>38</v>
      </c>
      <c r="AM102" s="260" t="s">
        <v>38</v>
      </c>
      <c r="AN102" s="260" t="s">
        <v>200</v>
      </c>
      <c r="AO102" s="369" t="s">
        <v>37</v>
      </c>
      <c r="AP102" s="387" t="s">
        <v>1503</v>
      </c>
      <c r="AQ102" s="173" t="s">
        <v>38</v>
      </c>
      <c r="AR102" s="173" t="s">
        <v>38</v>
      </c>
      <c r="AS102" s="173" t="s">
        <v>38</v>
      </c>
      <c r="AT102" s="173" t="s">
        <v>38</v>
      </c>
      <c r="AU102" s="173" t="s">
        <v>38</v>
      </c>
      <c r="AV102" s="173" t="s">
        <v>38</v>
      </c>
      <c r="AW102" s="64" t="s">
        <v>1522</v>
      </c>
      <c r="AX102" s="111" t="s">
        <v>1524</v>
      </c>
      <c r="AY102" s="173" t="s">
        <v>38</v>
      </c>
      <c r="AZ102" s="173" t="s">
        <v>38</v>
      </c>
      <c r="BA102" s="173" t="s">
        <v>38</v>
      </c>
      <c r="BB102" s="173" t="s">
        <v>38</v>
      </c>
      <c r="BC102" s="173" t="s">
        <v>38</v>
      </c>
      <c r="BD102" s="173" t="s">
        <v>38</v>
      </c>
      <c r="BE102" s="371"/>
    </row>
    <row r="103" spans="1:57" s="216" customFormat="1" ht="127.2" customHeight="1">
      <c r="A103" s="173" t="s">
        <v>128</v>
      </c>
      <c r="B103" s="179" t="str">
        <f>VLOOKUP(A103,'Fórmulas '!$B$47:$C$66,2,FALSE)</f>
        <v>Asegurar un ambiente de control que le permita a la entidad disponer de las condiciones mínimas para el ejercicio del control interno fundamentada en la información, el control y la evaluación, para la toma de decisiones y la mejora continua.</v>
      </c>
      <c r="C103" s="173" t="str">
        <f>VLOOKUP(A103,'Fórmulas '!$F$47:$G$67,2,FALSE)</f>
        <v>Jefe de Control Interno</v>
      </c>
      <c r="D103" s="235" t="s">
        <v>1493</v>
      </c>
      <c r="E103" s="235" t="s">
        <v>1496</v>
      </c>
      <c r="F103" s="235" t="s">
        <v>1494</v>
      </c>
      <c r="G103" s="235" t="s">
        <v>43</v>
      </c>
      <c r="H103" s="63" t="s">
        <v>28</v>
      </c>
      <c r="I103" s="196">
        <f>IFERROR(VLOOKUP(H103,'Fórmulas '!$B$5:$C$9,2,),"")</f>
        <v>0.8</v>
      </c>
      <c r="J103" s="190" t="s">
        <v>48</v>
      </c>
      <c r="K103" s="196">
        <f>IFERROR(VLOOKUP(J103,'Fórmulas '!$E$5:$F$9,2,),"")</f>
        <v>0.8</v>
      </c>
      <c r="L103" s="177" t="str">
        <f>IFERROR(VLOOKUP(CONCATENATE(I103,K103),'Fórmulas '!$J$5:$K$29,2,),"")</f>
        <v>ALTO</v>
      </c>
      <c r="M103" s="197">
        <f t="shared" si="2"/>
        <v>0.64000000000000012</v>
      </c>
      <c r="N103" s="343" t="s">
        <v>1103</v>
      </c>
      <c r="O103" s="78" t="s">
        <v>1088</v>
      </c>
      <c r="P103" s="349" t="s">
        <v>319</v>
      </c>
      <c r="Q103" s="349" t="s">
        <v>1104</v>
      </c>
      <c r="R103" s="312" t="s">
        <v>1105</v>
      </c>
      <c r="S103" s="63" t="s">
        <v>31</v>
      </c>
      <c r="T103" s="190" t="s">
        <v>32</v>
      </c>
      <c r="U103" s="200" cm="1">
        <f t="array" ref="U103">_xlfn.IFS(T103="Preventivo",25%,T103="Detectivo",15%,T103="Correctivo",10%)</f>
        <v>0.25</v>
      </c>
      <c r="V103" s="200" cm="1">
        <f t="array" ref="V103">_xlfn.IFS(S103="Automático",25%,S103="Manual",15%)</f>
        <v>0.15</v>
      </c>
      <c r="W103" s="63" t="s">
        <v>33</v>
      </c>
      <c r="X103" s="63" t="s">
        <v>34</v>
      </c>
      <c r="Y103" s="63" t="s">
        <v>35</v>
      </c>
      <c r="Z103" s="201">
        <f t="shared" si="4"/>
        <v>0.48</v>
      </c>
      <c r="AA103" s="202" t="str">
        <f>IF(Z103&lt;='Fórmulas '!$E$16,'Fórmulas '!$F$16,IF('Gestión de Riesgos '!Z103&lt;='Fórmulas '!$E$17,'Fórmulas '!$F$17,IF('Gestión de Riesgos '!Z103&lt;='Fórmulas '!$E$18,'Fórmulas '!$F$18,IF('Gestión de Riesgos '!Z103&lt;='Fórmulas '!$E$19,'Fórmulas '!$F$19,IF('Gestión de Riesgos '!Z103&lt;='Fórmulas '!$E$20,'Fórmulas '!$F$20)))))</f>
        <v>Media</v>
      </c>
      <c r="AB103" s="196">
        <f>IF(AA103&lt;='Fórmulas '!$E$5,'Fórmulas '!$F$5,IF('Gestión de Riesgos '!AA103&lt;='Fórmulas '!$E$6,'Fórmulas '!$F$6,IF('Gestión de Riesgos '!AA103&lt;='Fórmulas '!$E$7,'Fórmulas '!$F$7,IF('Gestión de Riesgos '!AA103&lt;='Fórmulas '!$E$8,'Fórmulas '!$F$8,IF('Gestión de Riesgos '!AA103&lt;='Fórmulas '!$E$9,'Fórmulas '!$F$9)))))</f>
        <v>0.4</v>
      </c>
      <c r="AC103" s="63" t="s">
        <v>29</v>
      </c>
      <c r="AD103" s="196">
        <f>IFERROR(VLOOKUP(AC103,'Fórmulas '!$E$5:$F$9,2,),"")</f>
        <v>0.6</v>
      </c>
      <c r="AE103" s="63" t="str">
        <f>IFERROR(VLOOKUP(CONCATENATE(AB103,AD103),'Fórmulas '!$J$5:$K$29,2),"")</f>
        <v>MODERADO</v>
      </c>
      <c r="AF103" s="190" t="s">
        <v>36</v>
      </c>
      <c r="AG103" s="445" t="s">
        <v>37</v>
      </c>
      <c r="AH103" s="372" t="s">
        <v>1102</v>
      </c>
      <c r="AI103" s="372" t="s">
        <v>38</v>
      </c>
      <c r="AJ103" s="372" t="s">
        <v>38</v>
      </c>
      <c r="AK103" s="260" t="s">
        <v>38</v>
      </c>
      <c r="AL103" s="260" t="s">
        <v>38</v>
      </c>
      <c r="AM103" s="260" t="s">
        <v>38</v>
      </c>
      <c r="AN103" s="260" t="s">
        <v>200</v>
      </c>
      <c r="AO103" s="369" t="s">
        <v>37</v>
      </c>
      <c r="AP103" s="387" t="s">
        <v>1502</v>
      </c>
      <c r="AQ103" s="173" t="s">
        <v>38</v>
      </c>
      <c r="AR103" s="173" t="s">
        <v>38</v>
      </c>
      <c r="AS103" s="173" t="s">
        <v>38</v>
      </c>
      <c r="AT103" s="173" t="s">
        <v>38</v>
      </c>
      <c r="AU103" s="173" t="s">
        <v>38</v>
      </c>
      <c r="AV103" s="173" t="s">
        <v>38</v>
      </c>
      <c r="AW103" s="64" t="s">
        <v>1522</v>
      </c>
      <c r="AX103" s="111" t="s">
        <v>1525</v>
      </c>
      <c r="AY103" s="173" t="s">
        <v>38</v>
      </c>
      <c r="AZ103" s="173" t="s">
        <v>38</v>
      </c>
      <c r="BA103" s="173" t="s">
        <v>38</v>
      </c>
      <c r="BB103" s="173" t="s">
        <v>38</v>
      </c>
      <c r="BC103" s="173" t="s">
        <v>38</v>
      </c>
      <c r="BD103" s="173" t="s">
        <v>38</v>
      </c>
      <c r="BE103" s="371"/>
    </row>
    <row r="104" spans="1:57" s="216" customFormat="1" ht="172.8">
      <c r="A104" s="173" t="s">
        <v>128</v>
      </c>
      <c r="B104" s="179" t="str">
        <f>VLOOKUP(A104,'Fórmulas '!$B$47:$C$66,2,FALSE)</f>
        <v>Asegurar un ambiente de control que le permita a la entidad disponer de las condiciones mínimas para el ejercicio del control interno fundamentada en la información, el control y la evaluación, para la toma de decisiones y la mejora continua.</v>
      </c>
      <c r="C104" s="173" t="str">
        <f>VLOOKUP(A104,'Fórmulas '!$F$47:$G$67,2,FALSE)</f>
        <v>Jefe de Control Interno</v>
      </c>
      <c r="D104" s="235" t="s">
        <v>1493</v>
      </c>
      <c r="E104" s="235" t="s">
        <v>1495</v>
      </c>
      <c r="F104" s="235" t="s">
        <v>1494</v>
      </c>
      <c r="G104" s="235" t="s">
        <v>43</v>
      </c>
      <c r="H104" s="63" t="s">
        <v>28</v>
      </c>
      <c r="I104" s="196">
        <f>IFERROR(VLOOKUP(H104,'Fórmulas '!$B$5:$C$9,2,),"")</f>
        <v>0.8</v>
      </c>
      <c r="J104" s="190" t="s">
        <v>48</v>
      </c>
      <c r="K104" s="196">
        <f>IFERROR(VLOOKUP(J104,'Fórmulas '!$E$5:$F$9,2,),"")</f>
        <v>0.8</v>
      </c>
      <c r="L104" s="177" t="str">
        <f>IFERROR(VLOOKUP(CONCATENATE(I104,K104),'Fórmulas '!$J$5:$K$29,2,),"")</f>
        <v>ALTO</v>
      </c>
      <c r="M104" s="197">
        <f t="shared" si="2"/>
        <v>0.64000000000000012</v>
      </c>
      <c r="N104" s="343" t="s">
        <v>1498</v>
      </c>
      <c r="O104" s="349" t="s">
        <v>1088</v>
      </c>
      <c r="P104" s="349" t="s">
        <v>1499</v>
      </c>
      <c r="Q104" s="349" t="s">
        <v>1500</v>
      </c>
      <c r="R104" s="312" t="s">
        <v>1501</v>
      </c>
      <c r="S104" s="63" t="s">
        <v>31</v>
      </c>
      <c r="T104" s="190" t="s">
        <v>108</v>
      </c>
      <c r="U104" s="200" cm="1">
        <f t="array" ref="U104">_xlfn.IFS(T104="Preventivo",25%,T104="Detectivo",15%,T104="Correctivo",10%)</f>
        <v>0.15</v>
      </c>
      <c r="V104" s="200" cm="1">
        <f t="array" ref="V104">_xlfn.IFS(S104="Automático",25%,S104="Manual",15%)</f>
        <v>0.15</v>
      </c>
      <c r="W104" s="63" t="s">
        <v>33</v>
      </c>
      <c r="X104" s="63" t="s">
        <v>34</v>
      </c>
      <c r="Y104" s="63" t="s">
        <v>35</v>
      </c>
      <c r="Z104" s="201">
        <f t="shared" si="4"/>
        <v>0.55999999999999994</v>
      </c>
      <c r="AA104" s="202" t="str">
        <f>IF(Z104&lt;='Fórmulas '!$E$16,'Fórmulas '!$F$16,IF('Gestión de Riesgos '!Z104&lt;='Fórmulas '!$E$17,'Fórmulas '!$F$17,IF('Gestión de Riesgos '!Z104&lt;='Fórmulas '!$E$18,'Fórmulas '!$F$18,IF('Gestión de Riesgos '!Z104&lt;='Fórmulas '!$E$19,'Fórmulas '!$F$19,IF('Gestión de Riesgos '!Z104&lt;='Fórmulas '!$E$20,'Fórmulas '!$F$20)))))</f>
        <v>Media</v>
      </c>
      <c r="AB104" s="196">
        <f>IF(AA104&lt;='Fórmulas '!$E$5,'Fórmulas '!$F$5,IF('Gestión de Riesgos '!AA104&lt;='Fórmulas '!$E$6,'Fórmulas '!$F$6,IF('Gestión de Riesgos '!AA104&lt;='Fórmulas '!$E$7,'Fórmulas '!$F$7,IF('Gestión de Riesgos '!AA104&lt;='Fórmulas '!$E$8,'Fórmulas '!$F$8,IF('Gestión de Riesgos '!AA104&lt;='Fórmulas '!$E$9,'Fórmulas '!$F$9)))))</f>
        <v>0.4</v>
      </c>
      <c r="AC104" s="63" t="s">
        <v>29</v>
      </c>
      <c r="AD104" s="196">
        <f>IFERROR(VLOOKUP(AC104,'Fórmulas '!$E$5:$F$9,2,),"")</f>
        <v>0.6</v>
      </c>
      <c r="AE104" s="63" t="str">
        <f>IFERROR(VLOOKUP(CONCATENATE(AB104,AD104),'Fórmulas '!$J$5:$K$29,2),"")</f>
        <v>MODERADO</v>
      </c>
      <c r="AF104" s="261" t="s">
        <v>36</v>
      </c>
      <c r="AG104" s="445"/>
      <c r="AH104" s="372"/>
      <c r="AI104" s="372"/>
      <c r="AJ104" s="372"/>
      <c r="AK104" s="260"/>
      <c r="AL104" s="260"/>
      <c r="AM104" s="260"/>
      <c r="AN104" s="260"/>
      <c r="AO104" s="369" t="s">
        <v>37</v>
      </c>
      <c r="AP104" s="387" t="s">
        <v>1502</v>
      </c>
      <c r="AQ104" s="173" t="s">
        <v>38</v>
      </c>
      <c r="AR104" s="173" t="s">
        <v>38</v>
      </c>
      <c r="AS104" s="173" t="s">
        <v>38</v>
      </c>
      <c r="AT104" s="173" t="s">
        <v>38</v>
      </c>
      <c r="AU104" s="173" t="s">
        <v>38</v>
      </c>
      <c r="AV104" s="173" t="s">
        <v>38</v>
      </c>
      <c r="AW104" s="64" t="s">
        <v>1522</v>
      </c>
      <c r="AX104" s="111" t="s">
        <v>1524</v>
      </c>
      <c r="AY104" s="173" t="s">
        <v>38</v>
      </c>
      <c r="AZ104" s="173" t="s">
        <v>38</v>
      </c>
      <c r="BA104" s="173" t="s">
        <v>38</v>
      </c>
      <c r="BB104" s="173" t="s">
        <v>38</v>
      </c>
      <c r="BC104" s="173" t="s">
        <v>38</v>
      </c>
      <c r="BD104" s="173" t="s">
        <v>38</v>
      </c>
      <c r="BE104" s="371"/>
    </row>
    <row r="105" spans="1:57" s="216" customFormat="1" ht="120.6" customHeight="1">
      <c r="A105" s="173" t="s">
        <v>128</v>
      </c>
      <c r="B105" s="179" t="str">
        <f>VLOOKUP(A105,'Fórmulas '!$B$47:$C$66,2,FALSE)</f>
        <v>Asegurar un ambiente de control que le permita a la entidad disponer de las condiciones mínimas para el ejercicio del control interno fundamentada en la información, el control y la evaluación, para la toma de decisiones y la mejora continua.</v>
      </c>
      <c r="C105" s="173" t="str">
        <f>VLOOKUP(A105,'Fórmulas '!$F$47:$G$67,2,FALSE)</f>
        <v>Jefe de Control Interno</v>
      </c>
      <c r="D105" s="235" t="s">
        <v>1106</v>
      </c>
      <c r="E105" s="179" t="s">
        <v>1107</v>
      </c>
      <c r="F105" s="179" t="s">
        <v>1108</v>
      </c>
      <c r="G105" s="178" t="s">
        <v>43</v>
      </c>
      <c r="H105" s="63" t="s">
        <v>28</v>
      </c>
      <c r="I105" s="196">
        <f>IFERROR(VLOOKUP(H105,'Fórmulas '!$B$5:$C$9,2,),"")</f>
        <v>0.8</v>
      </c>
      <c r="J105" s="63" t="s">
        <v>48</v>
      </c>
      <c r="K105" s="196">
        <f>IFERROR(VLOOKUP(J105,'Fórmulas '!$E$5:$F$9,2,),"")</f>
        <v>0.8</v>
      </c>
      <c r="L105" s="177" t="str">
        <f>IFERROR(VLOOKUP(CONCATENATE(I105,K105),'Fórmulas '!$J$5:$K$29,2,),"")</f>
        <v>ALTO</v>
      </c>
      <c r="M105" s="197">
        <f t="shared" si="2"/>
        <v>0.64000000000000012</v>
      </c>
      <c r="N105" s="77" t="s">
        <v>1109</v>
      </c>
      <c r="O105" s="78" t="s">
        <v>1088</v>
      </c>
      <c r="P105" s="173" t="s">
        <v>1099</v>
      </c>
      <c r="Q105" s="179" t="s">
        <v>1110</v>
      </c>
      <c r="R105" s="77" t="s">
        <v>1111</v>
      </c>
      <c r="S105" s="177" t="s">
        <v>31</v>
      </c>
      <c r="T105" s="177" t="s">
        <v>32</v>
      </c>
      <c r="U105" s="200" cm="1">
        <f t="array" ref="U105">_xlfn.IFS(T105="Preventivo",25%,T105="Detectivo",15%,T105="Correctivo",10%)</f>
        <v>0.25</v>
      </c>
      <c r="V105" s="200" cm="1">
        <f t="array" ref="V105">_xlfn.IFS(S105="Automático",25%,S105="Manual",15%)</f>
        <v>0.15</v>
      </c>
      <c r="W105" s="63" t="s">
        <v>33</v>
      </c>
      <c r="X105" s="63" t="s">
        <v>34</v>
      </c>
      <c r="Y105" s="63" t="s">
        <v>35</v>
      </c>
      <c r="Z105" s="201">
        <f t="shared" si="4"/>
        <v>0.48</v>
      </c>
      <c r="AA105" s="202" t="str">
        <f>IF(Z105&lt;='Fórmulas '!$E$16,'Fórmulas '!$F$16,IF('Gestión de Riesgos '!Z105&lt;='Fórmulas '!$E$17,'Fórmulas '!$F$17,IF('Gestión de Riesgos '!Z105&lt;='Fórmulas '!$E$18,'Fórmulas '!$F$18,IF('Gestión de Riesgos '!Z105&lt;='Fórmulas '!$E$19,'Fórmulas '!$F$19,IF('Gestión de Riesgos '!Z105&lt;='Fórmulas '!$E$20,'Fórmulas '!$F$20)))))</f>
        <v>Media</v>
      </c>
      <c r="AB105" s="196">
        <f>IF(AA105&lt;='Fórmulas '!$E$5,'Fórmulas '!$F$5,IF('Gestión de Riesgos '!AA105&lt;='Fórmulas '!$E$6,'Fórmulas '!$F$6,IF('Gestión de Riesgos '!AA105&lt;='Fórmulas '!$E$7,'Fórmulas '!$F$7,IF('Gestión de Riesgos '!AA105&lt;='Fórmulas '!$E$8,'Fórmulas '!$F$8,IF('Gestión de Riesgos '!AA105&lt;='Fórmulas '!$E$9,'Fórmulas '!$F$9)))))</f>
        <v>0.4</v>
      </c>
      <c r="AC105" s="63" t="s">
        <v>29</v>
      </c>
      <c r="AD105" s="196">
        <f>IFERROR(VLOOKUP(AC105,'Fórmulas '!$E$5:$F$9,2,),"")</f>
        <v>0.6</v>
      </c>
      <c r="AE105" s="63" t="str">
        <f>IFERROR(VLOOKUP(CONCATENATE(AB105,AD105),'Fórmulas '!$J$5:$K$29,2),"")</f>
        <v>MODERADO</v>
      </c>
      <c r="AF105" s="261" t="s">
        <v>36</v>
      </c>
      <c r="AG105" s="402" t="s">
        <v>37</v>
      </c>
      <c r="AH105" s="179" t="s">
        <v>1112</v>
      </c>
      <c r="AI105" s="173" t="s">
        <v>38</v>
      </c>
      <c r="AJ105" s="173" t="s">
        <v>38</v>
      </c>
      <c r="AK105" s="177" t="s">
        <v>38</v>
      </c>
      <c r="AL105" s="177" t="s">
        <v>38</v>
      </c>
      <c r="AM105" s="177" t="s">
        <v>38</v>
      </c>
      <c r="AN105" s="177" t="s">
        <v>200</v>
      </c>
      <c r="AO105" s="369" t="s">
        <v>37</v>
      </c>
      <c r="AP105" s="387" t="s">
        <v>1504</v>
      </c>
      <c r="AQ105" s="173" t="s">
        <v>38</v>
      </c>
      <c r="AR105" s="173" t="s">
        <v>38</v>
      </c>
      <c r="AS105" s="173" t="s">
        <v>38</v>
      </c>
      <c r="AT105" s="173" t="s">
        <v>38</v>
      </c>
      <c r="AU105" s="173" t="s">
        <v>38</v>
      </c>
      <c r="AV105" s="173" t="s">
        <v>38</v>
      </c>
      <c r="AW105" s="64" t="s">
        <v>1522</v>
      </c>
      <c r="AX105" s="111" t="s">
        <v>1526</v>
      </c>
      <c r="AY105" s="173" t="s">
        <v>38</v>
      </c>
      <c r="AZ105" s="173" t="s">
        <v>38</v>
      </c>
      <c r="BA105" s="173" t="s">
        <v>38</v>
      </c>
      <c r="BB105" s="173" t="s">
        <v>38</v>
      </c>
      <c r="BC105" s="173" t="s">
        <v>38</v>
      </c>
      <c r="BD105" s="173" t="s">
        <v>38</v>
      </c>
      <c r="BE105" s="215"/>
    </row>
    <row r="106" spans="1:57" s="216" customFormat="1" ht="118.8">
      <c r="A106" s="173" t="s">
        <v>249</v>
      </c>
      <c r="B106" s="179" t="str">
        <f>VLOOKUP(A106,'Fórmulas '!$B$47:$C$66,2,FALSE)</f>
        <v>Asegurar que la Plataforma TIC esté disponible, funcional, optimizada y actualizada para que satisfaga las necesidades de los procesos de la entidad.</v>
      </c>
      <c r="C106" s="173" t="str">
        <f>VLOOKUP(A106,'Fórmulas '!$F$47:$G$67,2,FALSE)</f>
        <v>Jefe de Oficina de Sistemas</v>
      </c>
      <c r="D106" s="235" t="s">
        <v>1113</v>
      </c>
      <c r="E106" s="235" t="s">
        <v>1114</v>
      </c>
      <c r="F106" s="235" t="s">
        <v>1115</v>
      </c>
      <c r="G106" s="235" t="s">
        <v>209</v>
      </c>
      <c r="H106" s="63" t="s">
        <v>40</v>
      </c>
      <c r="I106" s="196">
        <f>IFERROR(VLOOKUP(H106,'Fórmulas '!$B$5:$C$9,2,),"")</f>
        <v>0.6</v>
      </c>
      <c r="J106" s="63" t="s">
        <v>48</v>
      </c>
      <c r="K106" s="196">
        <f>IFERROR(VLOOKUP(J106,'Fórmulas '!$E$5:$F$9,2,),"")</f>
        <v>0.8</v>
      </c>
      <c r="L106" s="177" t="str">
        <f>IFERROR(VLOOKUP(CONCATENATE(I106,K106),'Fórmulas '!$J$5:$K$29,2,),"")</f>
        <v xml:space="preserve">ALTO </v>
      </c>
      <c r="M106" s="197">
        <f t="shared" si="2"/>
        <v>0.48</v>
      </c>
      <c r="N106" s="262" t="s">
        <v>1116</v>
      </c>
      <c r="O106" s="173" t="s">
        <v>1117</v>
      </c>
      <c r="P106" s="177" t="s">
        <v>233</v>
      </c>
      <c r="Q106" s="179" t="s">
        <v>1118</v>
      </c>
      <c r="R106" s="179" t="s">
        <v>1119</v>
      </c>
      <c r="S106" s="177" t="s">
        <v>31</v>
      </c>
      <c r="T106" s="63" t="s">
        <v>32</v>
      </c>
      <c r="U106" s="200" cm="1">
        <f t="array" ref="U106">_xlfn.IFS(T106="Preventivo",25%,T106="Detectivo",15%,T106="Correctivo",10%)</f>
        <v>0.25</v>
      </c>
      <c r="V106" s="200" cm="1">
        <f t="array" ref="V106">_xlfn.IFS(S106="Automático",25%,S106="Manual",15%)</f>
        <v>0.15</v>
      </c>
      <c r="W106" s="191" t="s">
        <v>33</v>
      </c>
      <c r="X106" s="191" t="s">
        <v>34</v>
      </c>
      <c r="Y106" s="191" t="s">
        <v>35</v>
      </c>
      <c r="Z106" s="201">
        <f t="shared" si="4"/>
        <v>0.36</v>
      </c>
      <c r="AA106" s="202" t="str">
        <f>IF(Z106&lt;='Fórmulas '!$E$16,'Fórmulas '!$F$16,IF('Gestión de Riesgos '!Z106&lt;='Fórmulas '!$E$17,'Fórmulas '!$F$17,IF('Gestión de Riesgos '!Z106&lt;='Fórmulas '!$E$18,'Fórmulas '!$F$18,IF('Gestión de Riesgos '!Z106&lt;='Fórmulas '!$E$19,'Fórmulas '!$F$19,IF('Gestión de Riesgos '!Z106&lt;='Fórmulas '!$E$20,'Fórmulas '!$F$20)))))</f>
        <v>Baja</v>
      </c>
      <c r="AB106" s="196">
        <f>IF(AA106&lt;='Fórmulas '!$E$5,'Fórmulas '!$F$5,IF('Gestión de Riesgos '!AA106&lt;='Fórmulas '!$E$6,'Fórmulas '!$F$6,IF('Gestión de Riesgos '!AA106&lt;='Fórmulas '!$E$7,'Fórmulas '!$F$7,IF('Gestión de Riesgos '!AA106&lt;='Fórmulas '!$E$8,'Fórmulas '!$F$8,IF('Gestión de Riesgos '!AA106&lt;='Fórmulas '!$E$9,'Fórmulas '!$F$9)))))</f>
        <v>0.2</v>
      </c>
      <c r="AC106" s="63" t="s">
        <v>29</v>
      </c>
      <c r="AD106" s="196">
        <f>IFERROR(VLOOKUP(AC106,'Fórmulas '!$E$5:$F$9,2,),"")</f>
        <v>0.6</v>
      </c>
      <c r="AE106" s="63" t="str">
        <f>IFERROR(VLOOKUP(CONCATENATE(AB106,AD106),'Fórmulas '!$J$5:$K$29,2),"")</f>
        <v>MODERADO</v>
      </c>
      <c r="AF106" s="63" t="s">
        <v>36</v>
      </c>
      <c r="AG106" s="402" t="s">
        <v>37</v>
      </c>
      <c r="AH106" s="373" t="s">
        <v>111</v>
      </c>
      <c r="AI106" s="373" t="s">
        <v>111</v>
      </c>
      <c r="AJ106" s="373" t="s">
        <v>111</v>
      </c>
      <c r="AK106" s="373" t="s">
        <v>111</v>
      </c>
      <c r="AL106" s="373" t="s">
        <v>111</v>
      </c>
      <c r="AM106" s="373" t="s">
        <v>111</v>
      </c>
      <c r="AN106" s="373" t="s">
        <v>111</v>
      </c>
      <c r="AO106" s="390" t="s">
        <v>37</v>
      </c>
      <c r="AP106" s="373" t="s">
        <v>38</v>
      </c>
      <c r="AQ106" s="375" t="s">
        <v>38</v>
      </c>
      <c r="AR106" s="375" t="s">
        <v>38</v>
      </c>
      <c r="AS106" s="375" t="s">
        <v>38</v>
      </c>
      <c r="AT106" s="375" t="s">
        <v>38</v>
      </c>
      <c r="AU106" s="375" t="s">
        <v>38</v>
      </c>
      <c r="AV106" s="375" t="s">
        <v>200</v>
      </c>
      <c r="AW106" s="374" t="s">
        <v>111</v>
      </c>
      <c r="AX106" s="376" t="s">
        <v>111</v>
      </c>
      <c r="AY106" s="376" t="s">
        <v>111</v>
      </c>
      <c r="AZ106" s="376" t="s">
        <v>111</v>
      </c>
      <c r="BA106" s="376" t="s">
        <v>111</v>
      </c>
      <c r="BB106" s="376" t="s">
        <v>111</v>
      </c>
      <c r="BC106" s="449" t="s">
        <v>111</v>
      </c>
      <c r="BD106" s="376" t="s">
        <v>111</v>
      </c>
      <c r="BE106" s="374" t="s">
        <v>111</v>
      </c>
    </row>
    <row r="107" spans="1:57" s="216" customFormat="1" ht="105.6">
      <c r="A107" s="173" t="s">
        <v>249</v>
      </c>
      <c r="B107" s="179" t="str">
        <f>VLOOKUP(A107,'Fórmulas '!$B$47:$C$66,2,FALSE)</f>
        <v>Asegurar que la Plataforma TIC esté disponible, funcional, optimizada y actualizada para que satisfaga las necesidades de los procesos de la entidad.</v>
      </c>
      <c r="C107" s="173" t="str">
        <f>VLOOKUP(A107,'Fórmulas '!$F$47:$G$67,2,FALSE)</f>
        <v>Jefe de Oficina de Sistemas</v>
      </c>
      <c r="D107" s="235" t="s">
        <v>1113</v>
      </c>
      <c r="E107" s="235" t="s">
        <v>1120</v>
      </c>
      <c r="F107" s="235" t="s">
        <v>1121</v>
      </c>
      <c r="G107" s="235" t="s">
        <v>209</v>
      </c>
      <c r="H107" s="63" t="s">
        <v>40</v>
      </c>
      <c r="I107" s="196">
        <f>IFERROR(VLOOKUP(H107,'Fórmulas '!$B$5:$C$9,2,),"")</f>
        <v>0.6</v>
      </c>
      <c r="J107" s="63" t="s">
        <v>48</v>
      </c>
      <c r="K107" s="196">
        <f>IFERROR(VLOOKUP(J107,'Fórmulas '!$E$5:$F$9,2,),"")</f>
        <v>0.8</v>
      </c>
      <c r="L107" s="177" t="str">
        <f>IFERROR(VLOOKUP(CONCATENATE(I107,K107),'Fórmulas '!$J$5:$K$29,2,),"")</f>
        <v xml:space="preserve">ALTO </v>
      </c>
      <c r="M107" s="197">
        <f t="shared" si="2"/>
        <v>0.48</v>
      </c>
      <c r="N107" s="262" t="s">
        <v>1122</v>
      </c>
      <c r="O107" s="173" t="s">
        <v>1117</v>
      </c>
      <c r="P107" s="177" t="s">
        <v>375</v>
      </c>
      <c r="Q107" s="179" t="s">
        <v>1123</v>
      </c>
      <c r="R107" s="179" t="s">
        <v>1119</v>
      </c>
      <c r="S107" s="177" t="s">
        <v>31</v>
      </c>
      <c r="T107" s="63" t="s">
        <v>32</v>
      </c>
      <c r="U107" s="200" cm="1">
        <f t="array" ref="U107">_xlfn.IFS(T107="Preventivo",25%,T107="Detectivo",15%,T107="Correctivo",10%)</f>
        <v>0.25</v>
      </c>
      <c r="V107" s="200" cm="1">
        <f t="array" ref="V107">_xlfn.IFS(S107="Automático",25%,S107="Manual",15%)</f>
        <v>0.15</v>
      </c>
      <c r="W107" s="191" t="s">
        <v>33</v>
      </c>
      <c r="X107" s="191" t="s">
        <v>34</v>
      </c>
      <c r="Y107" s="191" t="s">
        <v>35</v>
      </c>
      <c r="Z107" s="201">
        <f t="shared" si="4"/>
        <v>0.36</v>
      </c>
      <c r="AA107" s="202" t="str">
        <f>IF(Z107&lt;='Fórmulas '!$E$16,'Fórmulas '!$F$16,IF('Gestión de Riesgos '!Z107&lt;='Fórmulas '!$E$17,'Fórmulas '!$F$17,IF('Gestión de Riesgos '!Z107&lt;='Fórmulas '!$E$18,'Fórmulas '!$F$18,IF('Gestión de Riesgos '!Z107&lt;='Fórmulas '!$E$19,'Fórmulas '!$F$19,IF('Gestión de Riesgos '!Z107&lt;='Fórmulas '!$E$20,'Fórmulas '!$F$20)))))</f>
        <v>Baja</v>
      </c>
      <c r="AB107" s="196">
        <f>IF(AA107&lt;='Fórmulas '!$E$5,'Fórmulas '!$F$5,IF('Gestión de Riesgos '!AA107&lt;='Fórmulas '!$E$6,'Fórmulas '!$F$6,IF('Gestión de Riesgos '!AA107&lt;='Fórmulas '!$E$7,'Fórmulas '!$F$7,IF('Gestión de Riesgos '!AA107&lt;='Fórmulas '!$E$8,'Fórmulas '!$F$8,IF('Gestión de Riesgos '!AA107&lt;='Fórmulas '!$E$9,'Fórmulas '!$F$9)))))</f>
        <v>0.2</v>
      </c>
      <c r="AC107" s="63" t="s">
        <v>29</v>
      </c>
      <c r="AD107" s="196">
        <f>IFERROR(VLOOKUP(AC107,'Fórmulas '!$E$5:$F$9,2,),"")</f>
        <v>0.6</v>
      </c>
      <c r="AE107" s="63" t="str">
        <f>IFERROR(VLOOKUP(CONCATENATE(AB107,AD107),'Fórmulas '!$J$5:$K$29,2),"")</f>
        <v>MODERADO</v>
      </c>
      <c r="AF107" s="78" t="s">
        <v>204</v>
      </c>
      <c r="AG107" s="446" t="s">
        <v>104</v>
      </c>
      <c r="AH107" s="377" t="s">
        <v>1124</v>
      </c>
      <c r="AI107" s="377" t="s">
        <v>1125</v>
      </c>
      <c r="AJ107" s="377" t="s">
        <v>1126</v>
      </c>
      <c r="AK107" s="377" t="s">
        <v>111</v>
      </c>
      <c r="AL107" s="377" t="s">
        <v>111</v>
      </c>
      <c r="AM107" s="377" t="s">
        <v>111</v>
      </c>
      <c r="AN107" s="377" t="s">
        <v>111</v>
      </c>
      <c r="AO107" s="390" t="s">
        <v>329</v>
      </c>
      <c r="AP107" s="377" t="s">
        <v>38</v>
      </c>
      <c r="AQ107" s="379" t="s">
        <v>38</v>
      </c>
      <c r="AR107" s="379" t="s">
        <v>38</v>
      </c>
      <c r="AS107" s="379" t="s">
        <v>38</v>
      </c>
      <c r="AT107" s="379" t="s">
        <v>38</v>
      </c>
      <c r="AU107" s="379" t="s">
        <v>38</v>
      </c>
      <c r="AV107" s="379" t="s">
        <v>200</v>
      </c>
      <c r="AW107" s="378" t="s">
        <v>111</v>
      </c>
      <c r="AX107" s="380" t="s">
        <v>111</v>
      </c>
      <c r="AY107" s="380" t="s">
        <v>111</v>
      </c>
      <c r="AZ107" s="380" t="s">
        <v>111</v>
      </c>
      <c r="BA107" s="380" t="s">
        <v>111</v>
      </c>
      <c r="BB107" s="380" t="s">
        <v>111</v>
      </c>
      <c r="BC107" s="450" t="s">
        <v>111</v>
      </c>
      <c r="BD107" s="380" t="s">
        <v>111</v>
      </c>
      <c r="BE107" s="378" t="s">
        <v>111</v>
      </c>
    </row>
    <row r="108" spans="1:57" s="216" customFormat="1" ht="52.8">
      <c r="A108" s="173" t="s">
        <v>249</v>
      </c>
      <c r="B108" s="179" t="str">
        <f>VLOOKUP(A108,'Fórmulas '!$B$47:$C$66,2,FALSE)</f>
        <v>Asegurar que la Plataforma TIC esté disponible, funcional, optimizada y actualizada para que satisfaga las necesidades de los procesos de la entidad.</v>
      </c>
      <c r="C108" s="173" t="str">
        <f>VLOOKUP(A108,'Fórmulas '!$F$47:$G$67,2,FALSE)</f>
        <v>Jefe de Oficina de Sistemas</v>
      </c>
      <c r="D108" s="235" t="s">
        <v>1113</v>
      </c>
      <c r="E108" s="235" t="s">
        <v>1127</v>
      </c>
      <c r="F108" s="235" t="s">
        <v>1128</v>
      </c>
      <c r="G108" s="235" t="s">
        <v>43</v>
      </c>
      <c r="H108" s="63" t="s">
        <v>40</v>
      </c>
      <c r="I108" s="196">
        <f>IFERROR(VLOOKUP(H108,'Fórmulas '!$B$5:$C$9,2,),"")</f>
        <v>0.6</v>
      </c>
      <c r="J108" s="63" t="s">
        <v>48</v>
      </c>
      <c r="K108" s="196">
        <f>IFERROR(VLOOKUP(J108,'Fórmulas '!$E$5:$F$9,2,),"")</f>
        <v>0.8</v>
      </c>
      <c r="L108" s="177" t="str">
        <f>IFERROR(VLOOKUP(CONCATENATE(I108,K108),'Fórmulas '!$J$5:$K$29,2,),"")</f>
        <v xml:space="preserve">ALTO </v>
      </c>
      <c r="M108" s="197">
        <f t="shared" si="2"/>
        <v>0.48</v>
      </c>
      <c r="N108" s="262" t="s">
        <v>1129</v>
      </c>
      <c r="O108" s="173" t="s">
        <v>1117</v>
      </c>
      <c r="P108" s="177" t="s">
        <v>319</v>
      </c>
      <c r="Q108" s="179" t="s">
        <v>1130</v>
      </c>
      <c r="R108" s="179" t="s">
        <v>1131</v>
      </c>
      <c r="S108" s="177" t="s">
        <v>31</v>
      </c>
      <c r="T108" s="63" t="s">
        <v>32</v>
      </c>
      <c r="U108" s="200" cm="1">
        <f t="array" ref="U108">_xlfn.IFS(T108="Preventivo",25%,T108="Detectivo",15%,T108="Correctivo",10%)</f>
        <v>0.25</v>
      </c>
      <c r="V108" s="200" cm="1">
        <f t="array" ref="V108">_xlfn.IFS(S108="Automático",25%,S108="Manual",15%)</f>
        <v>0.15</v>
      </c>
      <c r="W108" s="191" t="s">
        <v>33</v>
      </c>
      <c r="X108" s="191" t="s">
        <v>34</v>
      </c>
      <c r="Y108" s="191" t="s">
        <v>35</v>
      </c>
      <c r="Z108" s="201">
        <f t="shared" si="4"/>
        <v>0.36</v>
      </c>
      <c r="AA108" s="202" t="str">
        <f>IF(Z108&lt;='Fórmulas '!$E$16,'Fórmulas '!$F$16,IF('Gestión de Riesgos '!Z108&lt;='Fórmulas '!$E$17,'Fórmulas '!$F$17,IF('Gestión de Riesgos '!Z108&lt;='Fórmulas '!$E$18,'Fórmulas '!$F$18,IF('Gestión de Riesgos '!Z108&lt;='Fórmulas '!$E$19,'Fórmulas '!$F$19,IF('Gestión de Riesgos '!Z108&lt;='Fórmulas '!$E$20,'Fórmulas '!$F$20)))))</f>
        <v>Baja</v>
      </c>
      <c r="AB108" s="196">
        <f>IF(AA108&lt;='Fórmulas '!$E$5,'Fórmulas '!$F$5,IF('Gestión de Riesgos '!AA108&lt;='Fórmulas '!$E$6,'Fórmulas '!$F$6,IF('Gestión de Riesgos '!AA108&lt;='Fórmulas '!$E$7,'Fórmulas '!$F$7,IF('Gestión de Riesgos '!AA108&lt;='Fórmulas '!$E$8,'Fórmulas '!$F$8,IF('Gestión de Riesgos '!AA108&lt;='Fórmulas '!$E$9,'Fórmulas '!$F$9)))))</f>
        <v>0.2</v>
      </c>
      <c r="AC108" s="63" t="s">
        <v>29</v>
      </c>
      <c r="AD108" s="196">
        <f>IFERROR(VLOOKUP(AC108,'Fórmulas '!$E$5:$F$9,2,),"")</f>
        <v>0.6</v>
      </c>
      <c r="AE108" s="63" t="str">
        <f>IFERROR(VLOOKUP(CONCATENATE(AB108,AD108),'Fórmulas '!$J$5:$K$29,2),"")</f>
        <v>MODERADO</v>
      </c>
      <c r="AF108" s="63" t="s">
        <v>36</v>
      </c>
      <c r="AG108" s="446" t="s">
        <v>37</v>
      </c>
      <c r="AH108" s="377" t="s">
        <v>111</v>
      </c>
      <c r="AI108" s="377" t="s">
        <v>111</v>
      </c>
      <c r="AJ108" s="377" t="s">
        <v>111</v>
      </c>
      <c r="AK108" s="377" t="s">
        <v>111</v>
      </c>
      <c r="AL108" s="377" t="s">
        <v>111</v>
      </c>
      <c r="AM108" s="377" t="s">
        <v>111</v>
      </c>
      <c r="AN108" s="377" t="s">
        <v>111</v>
      </c>
      <c r="AO108" s="390" t="s">
        <v>37</v>
      </c>
      <c r="AP108" s="377" t="s">
        <v>38</v>
      </c>
      <c r="AQ108" s="379" t="s">
        <v>38</v>
      </c>
      <c r="AR108" s="379" t="s">
        <v>38</v>
      </c>
      <c r="AS108" s="379" t="s">
        <v>38</v>
      </c>
      <c r="AT108" s="379" t="s">
        <v>38</v>
      </c>
      <c r="AU108" s="379" t="s">
        <v>38</v>
      </c>
      <c r="AV108" s="379" t="s">
        <v>200</v>
      </c>
      <c r="AW108" s="378" t="s">
        <v>111</v>
      </c>
      <c r="AX108" s="380" t="s">
        <v>111</v>
      </c>
      <c r="AY108" s="380" t="s">
        <v>111</v>
      </c>
      <c r="AZ108" s="380" t="s">
        <v>111</v>
      </c>
      <c r="BA108" s="380" t="s">
        <v>111</v>
      </c>
      <c r="BB108" s="380" t="s">
        <v>111</v>
      </c>
      <c r="BC108" s="450" t="s">
        <v>111</v>
      </c>
      <c r="BD108" s="380" t="s">
        <v>111</v>
      </c>
      <c r="BE108" s="378" t="s">
        <v>111</v>
      </c>
    </row>
    <row r="109" spans="1:57" s="216" customFormat="1" ht="105.6">
      <c r="A109" s="173" t="s">
        <v>249</v>
      </c>
      <c r="B109" s="179" t="str">
        <f>VLOOKUP(A109,'Fórmulas '!$B$47:$C$66,2,FALSE)</f>
        <v>Asegurar que la Plataforma TIC esté disponible, funcional, optimizada y actualizada para que satisfaga las necesidades de los procesos de la entidad.</v>
      </c>
      <c r="C109" s="173" t="str">
        <f>VLOOKUP(A109,'Fórmulas '!$F$47:$G$67,2,FALSE)</f>
        <v>Jefe de Oficina de Sistemas</v>
      </c>
      <c r="D109" s="235" t="s">
        <v>1113</v>
      </c>
      <c r="E109" s="235" t="s">
        <v>1132</v>
      </c>
      <c r="F109" s="235" t="s">
        <v>1133</v>
      </c>
      <c r="G109" s="235" t="s">
        <v>27</v>
      </c>
      <c r="H109" s="63" t="s">
        <v>40</v>
      </c>
      <c r="I109" s="196">
        <f>IFERROR(VLOOKUP(H109,'Fórmulas '!$B$5:$C$9,2,),"")</f>
        <v>0.6</v>
      </c>
      <c r="J109" s="63" t="s">
        <v>29</v>
      </c>
      <c r="K109" s="196">
        <f>IFERROR(VLOOKUP(J109,'Fórmulas '!$E$5:$F$9,2,),"")</f>
        <v>0.6</v>
      </c>
      <c r="L109" s="177" t="str">
        <f>IFERROR(VLOOKUP(CONCATENATE(I109,K109),'Fórmulas '!$J$5:$K$29,2,),"")</f>
        <v>MODERADO</v>
      </c>
      <c r="M109" s="197">
        <f t="shared" si="2"/>
        <v>0.36</v>
      </c>
      <c r="N109" s="262" t="s">
        <v>1134</v>
      </c>
      <c r="O109" s="173" t="s">
        <v>1117</v>
      </c>
      <c r="P109" s="177" t="s">
        <v>375</v>
      </c>
      <c r="Q109" s="179" t="s">
        <v>1135</v>
      </c>
      <c r="R109" s="179" t="s">
        <v>1136</v>
      </c>
      <c r="S109" s="177" t="s">
        <v>31</v>
      </c>
      <c r="T109" s="63" t="s">
        <v>32</v>
      </c>
      <c r="U109" s="200" cm="1">
        <f t="array" ref="U109">_xlfn.IFS(T109="Preventivo",25%,T109="Detectivo",15%,T109="Correctivo",10%)</f>
        <v>0.25</v>
      </c>
      <c r="V109" s="200" cm="1">
        <f t="array" ref="V109">_xlfn.IFS(S109="Automático",25%,S109="Manual",15%)</f>
        <v>0.15</v>
      </c>
      <c r="W109" s="191" t="s">
        <v>33</v>
      </c>
      <c r="X109" s="191" t="s">
        <v>34</v>
      </c>
      <c r="Y109" s="191" t="s">
        <v>35</v>
      </c>
      <c r="Z109" s="201">
        <f t="shared" si="4"/>
        <v>0.36</v>
      </c>
      <c r="AA109" s="202" t="str">
        <f>IF(Z109&lt;='Fórmulas '!$E$16,'Fórmulas '!$F$16,IF('Gestión de Riesgos '!Z109&lt;='Fórmulas '!$E$17,'Fórmulas '!$F$17,IF('Gestión de Riesgos '!Z109&lt;='Fórmulas '!$E$18,'Fórmulas '!$F$18,IF('Gestión de Riesgos '!Z109&lt;='Fórmulas '!$E$19,'Fórmulas '!$F$19,IF('Gestión de Riesgos '!Z109&lt;='Fórmulas '!$E$20,'Fórmulas '!$F$20)))))</f>
        <v>Baja</v>
      </c>
      <c r="AB109" s="196">
        <f>IF(AA109&lt;='Fórmulas '!$E$5,'Fórmulas '!$F$5,IF('Gestión de Riesgos '!AA109&lt;='Fórmulas '!$E$6,'Fórmulas '!$F$6,IF('Gestión de Riesgos '!AA109&lt;='Fórmulas '!$E$7,'Fórmulas '!$F$7,IF('Gestión de Riesgos '!AA109&lt;='Fórmulas '!$E$8,'Fórmulas '!$F$8,IF('Gestión de Riesgos '!AA109&lt;='Fórmulas '!$E$9,'Fórmulas '!$F$9)))))</f>
        <v>0.2</v>
      </c>
      <c r="AC109" s="63" t="s">
        <v>29</v>
      </c>
      <c r="AD109" s="196">
        <f>IFERROR(VLOOKUP(AC109,'Fórmulas '!$E$5:$F$9,2,),"")</f>
        <v>0.6</v>
      </c>
      <c r="AE109" s="63" t="str">
        <f>IFERROR(VLOOKUP(CONCATENATE(AB109,AD109),'Fórmulas '!$J$5:$K$29,2),"")</f>
        <v>MODERADO</v>
      </c>
      <c r="AF109" s="63" t="s">
        <v>36</v>
      </c>
      <c r="AG109" s="446" t="s">
        <v>37</v>
      </c>
      <c r="AH109" s="377" t="s">
        <v>111</v>
      </c>
      <c r="AI109" s="377" t="s">
        <v>111</v>
      </c>
      <c r="AJ109" s="377" t="s">
        <v>111</v>
      </c>
      <c r="AK109" s="377" t="s">
        <v>111</v>
      </c>
      <c r="AL109" s="377" t="s">
        <v>111</v>
      </c>
      <c r="AM109" s="377" t="s">
        <v>111</v>
      </c>
      <c r="AN109" s="377" t="s">
        <v>111</v>
      </c>
      <c r="AO109" s="390" t="s">
        <v>37</v>
      </c>
      <c r="AP109" s="377" t="s">
        <v>38</v>
      </c>
      <c r="AQ109" s="379" t="s">
        <v>38</v>
      </c>
      <c r="AR109" s="379" t="s">
        <v>38</v>
      </c>
      <c r="AS109" s="379" t="s">
        <v>38</v>
      </c>
      <c r="AT109" s="379" t="s">
        <v>38</v>
      </c>
      <c r="AU109" s="379" t="s">
        <v>38</v>
      </c>
      <c r="AV109" s="379" t="s">
        <v>200</v>
      </c>
      <c r="AW109" s="378" t="s">
        <v>111</v>
      </c>
      <c r="AX109" s="380" t="s">
        <v>111</v>
      </c>
      <c r="AY109" s="380" t="s">
        <v>111</v>
      </c>
      <c r="AZ109" s="380" t="s">
        <v>111</v>
      </c>
      <c r="BA109" s="380" t="s">
        <v>111</v>
      </c>
      <c r="BB109" s="380" t="s">
        <v>111</v>
      </c>
      <c r="BC109" s="450" t="s">
        <v>111</v>
      </c>
      <c r="BD109" s="380" t="s">
        <v>111</v>
      </c>
      <c r="BE109" s="378" t="s">
        <v>111</v>
      </c>
    </row>
    <row r="110" spans="1:57" s="216" customFormat="1" ht="66">
      <c r="A110" s="173" t="s">
        <v>249</v>
      </c>
      <c r="B110" s="179" t="str">
        <f>VLOOKUP(A110,'Fórmulas '!$B$47:$C$66,2,FALSE)</f>
        <v>Asegurar que la Plataforma TIC esté disponible, funcional, optimizada y actualizada para que satisfaga las necesidades de los procesos de la entidad.</v>
      </c>
      <c r="C110" s="173" t="str">
        <f>VLOOKUP(A110,'Fórmulas '!$F$47:$G$67,2,FALSE)</f>
        <v>Jefe de Oficina de Sistemas</v>
      </c>
      <c r="D110" s="235" t="s">
        <v>1113</v>
      </c>
      <c r="E110" s="235" t="s">
        <v>1137</v>
      </c>
      <c r="F110" s="235" t="s">
        <v>1138</v>
      </c>
      <c r="G110" s="235" t="s">
        <v>43</v>
      </c>
      <c r="H110" s="63" t="s">
        <v>40</v>
      </c>
      <c r="I110" s="196">
        <f>IFERROR(VLOOKUP(H110,'Fórmulas '!$B$5:$C$9,2,),"")</f>
        <v>0.6</v>
      </c>
      <c r="J110" s="63" t="s">
        <v>29</v>
      </c>
      <c r="K110" s="196">
        <f>IFERROR(VLOOKUP(J110,'Fórmulas '!$E$5:$F$9,2,),"")</f>
        <v>0.6</v>
      </c>
      <c r="L110" s="177" t="str">
        <f>IFERROR(VLOOKUP(CONCATENATE(I110,K110),'Fórmulas '!$J$5:$K$29,2,),"")</f>
        <v>MODERADO</v>
      </c>
      <c r="M110" s="197">
        <f t="shared" si="2"/>
        <v>0.36</v>
      </c>
      <c r="N110" s="262" t="s">
        <v>1139</v>
      </c>
      <c r="O110" s="173" t="s">
        <v>1140</v>
      </c>
      <c r="P110" s="177" t="s">
        <v>375</v>
      </c>
      <c r="Q110" s="179" t="s">
        <v>1141</v>
      </c>
      <c r="R110" s="179" t="s">
        <v>1142</v>
      </c>
      <c r="S110" s="177" t="s">
        <v>31</v>
      </c>
      <c r="T110" s="63" t="s">
        <v>32</v>
      </c>
      <c r="U110" s="200" cm="1">
        <f t="array" ref="U110">_xlfn.IFS(T110="Preventivo",25%,T110="Detectivo",15%,T110="Correctivo",10%)</f>
        <v>0.25</v>
      </c>
      <c r="V110" s="200" cm="1">
        <f t="array" ref="V110">_xlfn.IFS(S110="Automático",25%,S110="Manual",15%)</f>
        <v>0.15</v>
      </c>
      <c r="W110" s="191" t="s">
        <v>33</v>
      </c>
      <c r="X110" s="191" t="s">
        <v>34</v>
      </c>
      <c r="Y110" s="191" t="s">
        <v>35</v>
      </c>
      <c r="Z110" s="201">
        <f t="shared" si="4"/>
        <v>0.36</v>
      </c>
      <c r="AA110" s="202" t="str">
        <f>IF(Z110&lt;='Fórmulas '!$E$16,'Fórmulas '!$F$16,IF('Gestión de Riesgos '!Z110&lt;='Fórmulas '!$E$17,'Fórmulas '!$F$17,IF('Gestión de Riesgos '!Z110&lt;='Fórmulas '!$E$18,'Fórmulas '!$F$18,IF('Gestión de Riesgos '!Z110&lt;='Fórmulas '!$E$19,'Fórmulas '!$F$19,IF('Gestión de Riesgos '!Z110&lt;='Fórmulas '!$E$20,'Fórmulas '!$F$20)))))</f>
        <v>Baja</v>
      </c>
      <c r="AB110" s="196">
        <f>IF(AA110&lt;='Fórmulas '!$E$5,'Fórmulas '!$F$5,IF('Gestión de Riesgos '!AA110&lt;='Fórmulas '!$E$6,'Fórmulas '!$F$6,IF('Gestión de Riesgos '!AA110&lt;='Fórmulas '!$E$7,'Fórmulas '!$F$7,IF('Gestión de Riesgos '!AA110&lt;='Fórmulas '!$E$8,'Fórmulas '!$F$8,IF('Gestión de Riesgos '!AA110&lt;='Fórmulas '!$E$9,'Fórmulas '!$F$9)))))</f>
        <v>0.2</v>
      </c>
      <c r="AC110" s="63" t="s">
        <v>29</v>
      </c>
      <c r="AD110" s="196">
        <f>IFERROR(VLOOKUP(AC110,'Fórmulas '!$E$5:$F$9,2,),"")</f>
        <v>0.6</v>
      </c>
      <c r="AE110" s="63" t="str">
        <f>IFERROR(VLOOKUP(CONCATENATE(AB110,AD110),'Fórmulas '!$J$5:$K$29,2),"")</f>
        <v>MODERADO</v>
      </c>
      <c r="AF110" s="63" t="s">
        <v>36</v>
      </c>
      <c r="AG110" s="446" t="s">
        <v>37</v>
      </c>
      <c r="AH110" s="377" t="s">
        <v>111</v>
      </c>
      <c r="AI110" s="377" t="s">
        <v>111</v>
      </c>
      <c r="AJ110" s="377" t="s">
        <v>111</v>
      </c>
      <c r="AK110" s="377" t="s">
        <v>111</v>
      </c>
      <c r="AL110" s="377" t="s">
        <v>111</v>
      </c>
      <c r="AM110" s="377" t="s">
        <v>111</v>
      </c>
      <c r="AN110" s="377" t="s">
        <v>111</v>
      </c>
      <c r="AO110" s="390" t="s">
        <v>37</v>
      </c>
      <c r="AP110" s="377" t="s">
        <v>38</v>
      </c>
      <c r="AQ110" s="379" t="s">
        <v>38</v>
      </c>
      <c r="AR110" s="379" t="s">
        <v>38</v>
      </c>
      <c r="AS110" s="379" t="s">
        <v>38</v>
      </c>
      <c r="AT110" s="379" t="s">
        <v>38</v>
      </c>
      <c r="AU110" s="379" t="s">
        <v>38</v>
      </c>
      <c r="AV110" s="379" t="s">
        <v>200</v>
      </c>
      <c r="AW110" s="378" t="s">
        <v>111</v>
      </c>
      <c r="AX110" s="380" t="s">
        <v>111</v>
      </c>
      <c r="AY110" s="380" t="s">
        <v>111</v>
      </c>
      <c r="AZ110" s="380" t="s">
        <v>111</v>
      </c>
      <c r="BA110" s="380" t="s">
        <v>111</v>
      </c>
      <c r="BB110" s="380" t="s">
        <v>111</v>
      </c>
      <c r="BC110" s="450" t="s">
        <v>111</v>
      </c>
      <c r="BD110" s="380" t="s">
        <v>111</v>
      </c>
      <c r="BE110" s="378" t="s">
        <v>111</v>
      </c>
    </row>
    <row r="111" spans="1:57" s="216" customFormat="1" ht="66">
      <c r="A111" s="173" t="s">
        <v>249</v>
      </c>
      <c r="B111" s="179" t="str">
        <f>VLOOKUP(A111,'Fórmulas '!$B$47:$C$66,2,FALSE)</f>
        <v>Asegurar que la Plataforma TIC esté disponible, funcional, optimizada y actualizada para que satisfaga las necesidades de los procesos de la entidad.</v>
      </c>
      <c r="C111" s="173" t="str">
        <f>VLOOKUP(A111,'Fórmulas '!$F$47:$G$67,2,FALSE)</f>
        <v>Jefe de Oficina de Sistemas</v>
      </c>
      <c r="D111" s="235" t="s">
        <v>1113</v>
      </c>
      <c r="E111" s="235" t="s">
        <v>1143</v>
      </c>
      <c r="F111" s="235" t="s">
        <v>1144</v>
      </c>
      <c r="G111" s="235" t="s">
        <v>43</v>
      </c>
      <c r="H111" s="63" t="s">
        <v>40</v>
      </c>
      <c r="I111" s="196">
        <f>IFERROR(VLOOKUP(H111,'Fórmulas '!$B$5:$C$9,2,),"")</f>
        <v>0.6</v>
      </c>
      <c r="J111" s="63" t="s">
        <v>48</v>
      </c>
      <c r="K111" s="196">
        <f>IFERROR(VLOOKUP(J111,'Fórmulas '!$E$5:$F$9,2,),"")</f>
        <v>0.8</v>
      </c>
      <c r="L111" s="177" t="str">
        <f>IFERROR(VLOOKUP(CONCATENATE(I111,K111),'Fórmulas '!$J$5:$K$29,2,),"")</f>
        <v xml:space="preserve">ALTO </v>
      </c>
      <c r="M111" s="197">
        <f t="shared" si="2"/>
        <v>0.48</v>
      </c>
      <c r="N111" s="262" t="s">
        <v>1145</v>
      </c>
      <c r="O111" s="173" t="s">
        <v>1146</v>
      </c>
      <c r="P111" s="177" t="s">
        <v>375</v>
      </c>
      <c r="Q111" s="178" t="s">
        <v>1147</v>
      </c>
      <c r="R111" s="178" t="s">
        <v>1131</v>
      </c>
      <c r="S111" s="177" t="s">
        <v>31</v>
      </c>
      <c r="T111" s="63" t="s">
        <v>32</v>
      </c>
      <c r="U111" s="200" cm="1">
        <f t="array" ref="U111">_xlfn.IFS(T111="Preventivo",25%,T111="Detectivo",15%,T111="Correctivo",10%)</f>
        <v>0.25</v>
      </c>
      <c r="V111" s="200" cm="1">
        <f t="array" ref="V111">_xlfn.IFS(S111="Automático",25%,S111="Manual",15%)</f>
        <v>0.15</v>
      </c>
      <c r="W111" s="191" t="s">
        <v>33</v>
      </c>
      <c r="X111" s="191" t="s">
        <v>34</v>
      </c>
      <c r="Y111" s="191" t="s">
        <v>35</v>
      </c>
      <c r="Z111" s="201">
        <f t="shared" si="4"/>
        <v>0.36</v>
      </c>
      <c r="AA111" s="202" t="str">
        <f>IF(Z111&lt;='Fórmulas '!$E$16,'Fórmulas '!$F$16,IF('Gestión de Riesgos '!Z111&lt;='Fórmulas '!$E$17,'Fórmulas '!$F$17,IF('Gestión de Riesgos '!Z111&lt;='Fórmulas '!$E$18,'Fórmulas '!$F$18,IF('Gestión de Riesgos '!Z111&lt;='Fórmulas '!$E$19,'Fórmulas '!$F$19,IF('Gestión de Riesgos '!Z111&lt;='Fórmulas '!$E$20,'Fórmulas '!$F$20)))))</f>
        <v>Baja</v>
      </c>
      <c r="AB111" s="196">
        <f>IF(AA111&lt;='Fórmulas '!$E$5,'Fórmulas '!$F$5,IF('Gestión de Riesgos '!AA111&lt;='Fórmulas '!$E$6,'Fórmulas '!$F$6,IF('Gestión de Riesgos '!AA111&lt;='Fórmulas '!$E$7,'Fórmulas '!$F$7,IF('Gestión de Riesgos '!AA111&lt;='Fórmulas '!$E$8,'Fórmulas '!$F$8,IF('Gestión de Riesgos '!AA111&lt;='Fórmulas '!$E$9,'Fórmulas '!$F$9)))))</f>
        <v>0.2</v>
      </c>
      <c r="AC111" s="63" t="s">
        <v>29</v>
      </c>
      <c r="AD111" s="196">
        <f>IFERROR(VLOOKUP(AC111,'Fórmulas '!$E$5:$F$9,2,),"")</f>
        <v>0.6</v>
      </c>
      <c r="AE111" s="63" t="str">
        <f>IFERROR(VLOOKUP(CONCATENATE(AB111,AD111),'Fórmulas '!$J$5:$K$29,2),"")</f>
        <v>MODERADO</v>
      </c>
      <c r="AF111" s="63" t="s">
        <v>36</v>
      </c>
      <c r="AG111" s="446" t="s">
        <v>37</v>
      </c>
      <c r="AH111" s="377" t="s">
        <v>111</v>
      </c>
      <c r="AI111" s="377" t="s">
        <v>111</v>
      </c>
      <c r="AJ111" s="377" t="s">
        <v>111</v>
      </c>
      <c r="AK111" s="377" t="s">
        <v>111</v>
      </c>
      <c r="AL111" s="377" t="s">
        <v>111</v>
      </c>
      <c r="AM111" s="377" t="s">
        <v>111</v>
      </c>
      <c r="AN111" s="377" t="s">
        <v>111</v>
      </c>
      <c r="AO111" s="390" t="s">
        <v>37</v>
      </c>
      <c r="AP111" s="377" t="s">
        <v>38</v>
      </c>
      <c r="AQ111" s="379" t="s">
        <v>38</v>
      </c>
      <c r="AR111" s="379" t="s">
        <v>38</v>
      </c>
      <c r="AS111" s="379" t="s">
        <v>38</v>
      </c>
      <c r="AT111" s="379" t="s">
        <v>38</v>
      </c>
      <c r="AU111" s="379" t="s">
        <v>38</v>
      </c>
      <c r="AV111" s="379" t="s">
        <v>200</v>
      </c>
      <c r="AW111" s="378" t="s">
        <v>111</v>
      </c>
      <c r="AX111" s="380" t="s">
        <v>111</v>
      </c>
      <c r="AY111" s="380" t="s">
        <v>111</v>
      </c>
      <c r="AZ111" s="380" t="s">
        <v>111</v>
      </c>
      <c r="BA111" s="380" t="s">
        <v>111</v>
      </c>
      <c r="BB111" s="380" t="s">
        <v>111</v>
      </c>
      <c r="BC111" s="450" t="s">
        <v>111</v>
      </c>
      <c r="BD111" s="380" t="s">
        <v>111</v>
      </c>
      <c r="BE111" s="378" t="s">
        <v>111</v>
      </c>
    </row>
    <row r="112" spans="1:57" s="216" customFormat="1" ht="79.2">
      <c r="A112" s="173" t="s">
        <v>249</v>
      </c>
      <c r="B112" s="179" t="str">
        <f>VLOOKUP(A112,'Fórmulas '!$B$47:$C$66,2,FALSE)</f>
        <v>Asegurar que la Plataforma TIC esté disponible, funcional, optimizada y actualizada para que satisfaga las necesidades de los procesos de la entidad.</v>
      </c>
      <c r="C112" s="173" t="str">
        <f>VLOOKUP(A112,'Fórmulas '!$F$47:$G$67,2,FALSE)</f>
        <v>Jefe de Oficina de Sistemas</v>
      </c>
      <c r="D112" s="235" t="s">
        <v>1113</v>
      </c>
      <c r="E112" s="235" t="s">
        <v>1148</v>
      </c>
      <c r="F112" s="235" t="s">
        <v>1149</v>
      </c>
      <c r="G112" s="235" t="s">
        <v>225</v>
      </c>
      <c r="H112" s="63" t="s">
        <v>40</v>
      </c>
      <c r="I112" s="196">
        <f>IFERROR(VLOOKUP(H112,'Fórmulas '!$B$5:$C$9,2,),"")</f>
        <v>0.6</v>
      </c>
      <c r="J112" s="63" t="s">
        <v>29</v>
      </c>
      <c r="K112" s="196">
        <f>IFERROR(VLOOKUP(J112,'Fórmulas '!$E$5:$F$9,2,),"")</f>
        <v>0.6</v>
      </c>
      <c r="L112" s="177" t="str">
        <f>IFERROR(VLOOKUP(CONCATENATE(I112,K112),'Fórmulas '!$J$5:$K$29,2,),"")</f>
        <v>MODERADO</v>
      </c>
      <c r="M112" s="197">
        <f t="shared" si="2"/>
        <v>0.36</v>
      </c>
      <c r="N112" s="262" t="s">
        <v>1150</v>
      </c>
      <c r="O112" s="173" t="s">
        <v>1151</v>
      </c>
      <c r="P112" s="177" t="s">
        <v>251</v>
      </c>
      <c r="Q112" s="178" t="s">
        <v>1152</v>
      </c>
      <c r="R112" s="178" t="s">
        <v>1153</v>
      </c>
      <c r="S112" s="177" t="s">
        <v>31</v>
      </c>
      <c r="T112" s="63" t="s">
        <v>32</v>
      </c>
      <c r="U112" s="200" cm="1">
        <f t="array" ref="U112">_xlfn.IFS(T112="Preventivo",25%,T112="Detectivo",15%,T112="Correctivo",10%)</f>
        <v>0.25</v>
      </c>
      <c r="V112" s="200" cm="1">
        <f t="array" ref="V112">_xlfn.IFS(S112="Automático",25%,S112="Manual",15%)</f>
        <v>0.15</v>
      </c>
      <c r="W112" s="191" t="s">
        <v>33</v>
      </c>
      <c r="X112" s="191" t="s">
        <v>34</v>
      </c>
      <c r="Y112" s="191" t="s">
        <v>35</v>
      </c>
      <c r="Z112" s="201">
        <f t="shared" si="4"/>
        <v>0.36</v>
      </c>
      <c r="AA112" s="202" t="str">
        <f>IF(Z112&lt;='Fórmulas '!$E$16,'Fórmulas '!$F$16,IF('Gestión de Riesgos '!Z112&lt;='Fórmulas '!$E$17,'Fórmulas '!$F$17,IF('Gestión de Riesgos '!Z112&lt;='Fórmulas '!$E$18,'Fórmulas '!$F$18,IF('Gestión de Riesgos '!Z112&lt;='Fórmulas '!$E$19,'Fórmulas '!$F$19,IF('Gestión de Riesgos '!Z112&lt;='Fórmulas '!$E$20,'Fórmulas '!$F$20)))))</f>
        <v>Baja</v>
      </c>
      <c r="AB112" s="196">
        <f>IF(AA112&lt;='Fórmulas '!$E$5,'Fórmulas '!$F$5,IF('Gestión de Riesgos '!AA112&lt;='Fórmulas '!$E$6,'Fórmulas '!$F$6,IF('Gestión de Riesgos '!AA112&lt;='Fórmulas '!$E$7,'Fórmulas '!$F$7,IF('Gestión de Riesgos '!AA112&lt;='Fórmulas '!$E$8,'Fórmulas '!$F$8,IF('Gestión de Riesgos '!AA112&lt;='Fórmulas '!$E$9,'Fórmulas '!$F$9)))))</f>
        <v>0.2</v>
      </c>
      <c r="AC112" s="63" t="s">
        <v>29</v>
      </c>
      <c r="AD112" s="196">
        <f>IFERROR(VLOOKUP(AC112,'Fórmulas '!$E$5:$F$9,2,),"")</f>
        <v>0.6</v>
      </c>
      <c r="AE112" s="63" t="str">
        <f>IFERROR(VLOOKUP(CONCATENATE(AB112,AD112),'Fórmulas '!$J$5:$K$29,2),"")</f>
        <v>MODERADO</v>
      </c>
      <c r="AF112" s="63" t="s">
        <v>36</v>
      </c>
      <c r="AG112" s="446" t="s">
        <v>37</v>
      </c>
      <c r="AH112" s="377" t="s">
        <v>111</v>
      </c>
      <c r="AI112" s="377" t="s">
        <v>111</v>
      </c>
      <c r="AJ112" s="377" t="s">
        <v>111</v>
      </c>
      <c r="AK112" s="377" t="s">
        <v>111</v>
      </c>
      <c r="AL112" s="377" t="s">
        <v>111</v>
      </c>
      <c r="AM112" s="377" t="s">
        <v>111</v>
      </c>
      <c r="AN112" s="377" t="s">
        <v>111</v>
      </c>
      <c r="AO112" s="390" t="s">
        <v>37</v>
      </c>
      <c r="AP112" s="377" t="s">
        <v>38</v>
      </c>
      <c r="AQ112" s="379" t="s">
        <v>38</v>
      </c>
      <c r="AR112" s="379" t="s">
        <v>38</v>
      </c>
      <c r="AS112" s="379" t="s">
        <v>38</v>
      </c>
      <c r="AT112" s="379" t="s">
        <v>38</v>
      </c>
      <c r="AU112" s="379" t="s">
        <v>38</v>
      </c>
      <c r="AV112" s="379" t="s">
        <v>200</v>
      </c>
      <c r="AW112" s="378" t="s">
        <v>111</v>
      </c>
      <c r="AX112" s="380" t="s">
        <v>111</v>
      </c>
      <c r="AY112" s="380" t="s">
        <v>111</v>
      </c>
      <c r="AZ112" s="380" t="s">
        <v>111</v>
      </c>
      <c r="BA112" s="380" t="s">
        <v>111</v>
      </c>
      <c r="BB112" s="380" t="s">
        <v>111</v>
      </c>
      <c r="BC112" s="450" t="s">
        <v>111</v>
      </c>
      <c r="BD112" s="380" t="s">
        <v>111</v>
      </c>
      <c r="BE112" s="378" t="s">
        <v>111</v>
      </c>
    </row>
    <row r="113" spans="1:57" s="216" customFormat="1" ht="52.8">
      <c r="A113" s="173" t="s">
        <v>249</v>
      </c>
      <c r="B113" s="179" t="str">
        <f>VLOOKUP(A113,'Fórmulas '!$B$47:$C$66,2,FALSE)</f>
        <v>Asegurar que la Plataforma TIC esté disponible, funcional, optimizada y actualizada para que satisfaga las necesidades de los procesos de la entidad.</v>
      </c>
      <c r="C113" s="173" t="str">
        <f>VLOOKUP(A113,'Fórmulas '!$F$47:$G$67,2,FALSE)</f>
        <v>Jefe de Oficina de Sistemas</v>
      </c>
      <c r="D113" s="235" t="s">
        <v>1113</v>
      </c>
      <c r="E113" s="235" t="s">
        <v>1154</v>
      </c>
      <c r="F113" s="235" t="s">
        <v>1155</v>
      </c>
      <c r="G113" s="235" t="s">
        <v>209</v>
      </c>
      <c r="H113" s="63" t="s">
        <v>40</v>
      </c>
      <c r="I113" s="196">
        <f>IFERROR(VLOOKUP(H113,'Fórmulas '!$B$5:$C$9,2,),"")</f>
        <v>0.6</v>
      </c>
      <c r="J113" s="63" t="s">
        <v>186</v>
      </c>
      <c r="K113" s="196">
        <f>IFERROR(VLOOKUP(J113,'Fórmulas '!$E$5:$F$9,2,),"")</f>
        <v>0.4</v>
      </c>
      <c r="L113" s="177" t="str">
        <f>IFERROR(VLOOKUP(CONCATENATE(I113,K113),'Fórmulas '!$J$5:$K$29,2,),"")</f>
        <v>MODERADO</v>
      </c>
      <c r="M113" s="197">
        <f t="shared" si="2"/>
        <v>0.24</v>
      </c>
      <c r="N113" s="262" t="s">
        <v>1156</v>
      </c>
      <c r="O113" s="173" t="s">
        <v>1151</v>
      </c>
      <c r="P113" s="177" t="s">
        <v>251</v>
      </c>
      <c r="Q113" s="179" t="s">
        <v>1157</v>
      </c>
      <c r="R113" s="179" t="s">
        <v>1158</v>
      </c>
      <c r="S113" s="177" t="s">
        <v>31</v>
      </c>
      <c r="T113" s="63" t="s">
        <v>32</v>
      </c>
      <c r="U113" s="200" cm="1">
        <f t="array" ref="U113">_xlfn.IFS(T113="Preventivo",25%,T113="Detectivo",15%,T113="Correctivo",10%)</f>
        <v>0.25</v>
      </c>
      <c r="V113" s="200" cm="1">
        <f t="array" ref="V113">_xlfn.IFS(S113="Automático",25%,S113="Manual",15%)</f>
        <v>0.15</v>
      </c>
      <c r="W113" s="191" t="s">
        <v>33</v>
      </c>
      <c r="X113" s="191" t="s">
        <v>34</v>
      </c>
      <c r="Y113" s="191" t="s">
        <v>35</v>
      </c>
      <c r="Z113" s="201">
        <f t="shared" si="4"/>
        <v>0.36</v>
      </c>
      <c r="AA113" s="202" t="str">
        <f>IF(Z113&lt;='Fórmulas '!$E$16,'Fórmulas '!$F$16,IF('Gestión de Riesgos '!Z113&lt;='Fórmulas '!$E$17,'Fórmulas '!$F$17,IF('Gestión de Riesgos '!Z113&lt;='Fórmulas '!$E$18,'Fórmulas '!$F$18,IF('Gestión de Riesgos '!Z113&lt;='Fórmulas '!$E$19,'Fórmulas '!$F$19,IF('Gestión de Riesgos '!Z113&lt;='Fórmulas '!$E$20,'Fórmulas '!$F$20)))))</f>
        <v>Baja</v>
      </c>
      <c r="AB113" s="196">
        <f>IF(AA113&lt;='Fórmulas '!$E$5,'Fórmulas '!$F$5,IF('Gestión de Riesgos '!AA113&lt;='Fórmulas '!$E$6,'Fórmulas '!$F$6,IF('Gestión de Riesgos '!AA113&lt;='Fórmulas '!$E$7,'Fórmulas '!$F$7,IF('Gestión de Riesgos '!AA113&lt;='Fórmulas '!$E$8,'Fórmulas '!$F$8,IF('Gestión de Riesgos '!AA113&lt;='Fórmulas '!$E$9,'Fórmulas '!$F$9)))))</f>
        <v>0.2</v>
      </c>
      <c r="AC113" s="63" t="s">
        <v>29</v>
      </c>
      <c r="AD113" s="196">
        <f>IFERROR(VLOOKUP(AC113,'Fórmulas '!$E$5:$F$9,2,),"")</f>
        <v>0.6</v>
      </c>
      <c r="AE113" s="63" t="str">
        <f>IFERROR(VLOOKUP(CONCATENATE(AB113,AD113),'Fórmulas '!$J$5:$K$29,2),"")</f>
        <v>MODERADO</v>
      </c>
      <c r="AF113" s="63" t="s">
        <v>36</v>
      </c>
      <c r="AG113" s="446" t="s">
        <v>37</v>
      </c>
      <c r="AH113" s="377" t="s">
        <v>111</v>
      </c>
      <c r="AI113" s="377" t="s">
        <v>111</v>
      </c>
      <c r="AJ113" s="377" t="s">
        <v>111</v>
      </c>
      <c r="AK113" s="377" t="s">
        <v>111</v>
      </c>
      <c r="AL113" s="377" t="s">
        <v>111</v>
      </c>
      <c r="AM113" s="377" t="s">
        <v>111</v>
      </c>
      <c r="AN113" s="377" t="s">
        <v>111</v>
      </c>
      <c r="AO113" s="390" t="s">
        <v>37</v>
      </c>
      <c r="AP113" s="377" t="s">
        <v>38</v>
      </c>
      <c r="AQ113" s="379" t="s">
        <v>38</v>
      </c>
      <c r="AR113" s="379" t="s">
        <v>38</v>
      </c>
      <c r="AS113" s="379" t="s">
        <v>38</v>
      </c>
      <c r="AT113" s="379" t="s">
        <v>38</v>
      </c>
      <c r="AU113" s="379" t="s">
        <v>38</v>
      </c>
      <c r="AV113" s="379" t="s">
        <v>200</v>
      </c>
      <c r="AW113" s="378" t="s">
        <v>111</v>
      </c>
      <c r="AX113" s="380" t="s">
        <v>111</v>
      </c>
      <c r="AY113" s="380" t="s">
        <v>111</v>
      </c>
      <c r="AZ113" s="380" t="s">
        <v>111</v>
      </c>
      <c r="BA113" s="380" t="s">
        <v>111</v>
      </c>
      <c r="BB113" s="380" t="s">
        <v>111</v>
      </c>
      <c r="BC113" s="450" t="s">
        <v>111</v>
      </c>
      <c r="BD113" s="380" t="s">
        <v>111</v>
      </c>
      <c r="BE113" s="378" t="s">
        <v>111</v>
      </c>
    </row>
    <row r="114" spans="1:57" s="216" customFormat="1" ht="52.8">
      <c r="A114" s="173" t="s">
        <v>249</v>
      </c>
      <c r="B114" s="179" t="str">
        <f>VLOOKUP(A114,'Fórmulas '!$B$47:$C$66,2,FALSE)</f>
        <v>Asegurar que la Plataforma TIC esté disponible, funcional, optimizada y actualizada para que satisfaga las necesidades de los procesos de la entidad.</v>
      </c>
      <c r="C114" s="173" t="str">
        <f>VLOOKUP(A114,'Fórmulas '!$F$47:$G$67,2,FALSE)</f>
        <v>Jefe de Oficina de Sistemas</v>
      </c>
      <c r="D114" s="235" t="s">
        <v>1113</v>
      </c>
      <c r="E114" s="235" t="s">
        <v>1159</v>
      </c>
      <c r="F114" s="235" t="s">
        <v>1149</v>
      </c>
      <c r="G114" s="235" t="s">
        <v>209</v>
      </c>
      <c r="H114" s="63" t="s">
        <v>40</v>
      </c>
      <c r="I114" s="196">
        <f>IFERROR(VLOOKUP(H114,'Fórmulas '!$B$5:$C$9,2,),"")</f>
        <v>0.6</v>
      </c>
      <c r="J114" s="63" t="s">
        <v>29</v>
      </c>
      <c r="K114" s="196">
        <f>IFERROR(VLOOKUP(J114,'Fórmulas '!$E$5:$F$9,2,),"")</f>
        <v>0.6</v>
      </c>
      <c r="L114" s="177" t="str">
        <f>IFERROR(VLOOKUP(CONCATENATE(I114,K114),'Fórmulas '!$J$5:$K$29,2,),"")</f>
        <v>MODERADO</v>
      </c>
      <c r="M114" s="197">
        <f t="shared" si="2"/>
        <v>0.36</v>
      </c>
      <c r="N114" s="262" t="s">
        <v>1160</v>
      </c>
      <c r="O114" s="173" t="s">
        <v>1151</v>
      </c>
      <c r="P114" s="177" t="s">
        <v>251</v>
      </c>
      <c r="Q114" s="179" t="s">
        <v>1157</v>
      </c>
      <c r="R114" s="179" t="s">
        <v>1158</v>
      </c>
      <c r="S114" s="177" t="s">
        <v>31</v>
      </c>
      <c r="T114" s="63" t="s">
        <v>32</v>
      </c>
      <c r="U114" s="200" cm="1">
        <f t="array" ref="U114">_xlfn.IFS(T114="Preventivo",25%,T114="Detectivo",15%,T114="Correctivo",10%)</f>
        <v>0.25</v>
      </c>
      <c r="V114" s="200" cm="1">
        <f t="array" ref="V114">_xlfn.IFS(S114="Automático",25%,S114="Manual",15%)</f>
        <v>0.15</v>
      </c>
      <c r="W114" s="191" t="s">
        <v>33</v>
      </c>
      <c r="X114" s="191" t="s">
        <v>34</v>
      </c>
      <c r="Y114" s="191" t="s">
        <v>35</v>
      </c>
      <c r="Z114" s="201">
        <f t="shared" si="4"/>
        <v>0.36</v>
      </c>
      <c r="AA114" s="202" t="str">
        <f>IF(Z114&lt;='Fórmulas '!$E$16,'Fórmulas '!$F$16,IF('Gestión de Riesgos '!Z114&lt;='Fórmulas '!$E$17,'Fórmulas '!$F$17,IF('Gestión de Riesgos '!Z114&lt;='Fórmulas '!$E$18,'Fórmulas '!$F$18,IF('Gestión de Riesgos '!Z114&lt;='Fórmulas '!$E$19,'Fórmulas '!$F$19,IF('Gestión de Riesgos '!Z114&lt;='Fórmulas '!$E$20,'Fórmulas '!$F$20)))))</f>
        <v>Baja</v>
      </c>
      <c r="AB114" s="196">
        <f>IF(AA114&lt;='Fórmulas '!$E$5,'Fórmulas '!$F$5,IF('Gestión de Riesgos '!AA114&lt;='Fórmulas '!$E$6,'Fórmulas '!$F$6,IF('Gestión de Riesgos '!AA114&lt;='Fórmulas '!$E$7,'Fórmulas '!$F$7,IF('Gestión de Riesgos '!AA114&lt;='Fórmulas '!$E$8,'Fórmulas '!$F$8,IF('Gestión de Riesgos '!AA114&lt;='Fórmulas '!$E$9,'Fórmulas '!$F$9)))))</f>
        <v>0.2</v>
      </c>
      <c r="AC114" s="63" t="s">
        <v>29</v>
      </c>
      <c r="AD114" s="196">
        <f>IFERROR(VLOOKUP(AC114,'Fórmulas '!$E$5:$F$9,2,),"")</f>
        <v>0.6</v>
      </c>
      <c r="AE114" s="63" t="str">
        <f>IFERROR(VLOOKUP(CONCATENATE(AB114,AD114),'Fórmulas '!$J$5:$K$29,2),"")</f>
        <v>MODERADO</v>
      </c>
      <c r="AF114" s="63" t="s">
        <v>36</v>
      </c>
      <c r="AG114" s="446" t="s">
        <v>37</v>
      </c>
      <c r="AH114" s="377" t="s">
        <v>111</v>
      </c>
      <c r="AI114" s="377" t="s">
        <v>111</v>
      </c>
      <c r="AJ114" s="377" t="s">
        <v>111</v>
      </c>
      <c r="AK114" s="377" t="s">
        <v>111</v>
      </c>
      <c r="AL114" s="377" t="s">
        <v>111</v>
      </c>
      <c r="AM114" s="377" t="s">
        <v>111</v>
      </c>
      <c r="AN114" s="377" t="s">
        <v>111</v>
      </c>
      <c r="AO114" s="390" t="s">
        <v>37</v>
      </c>
      <c r="AP114" s="377" t="s">
        <v>38</v>
      </c>
      <c r="AQ114" s="379" t="s">
        <v>38</v>
      </c>
      <c r="AR114" s="379" t="s">
        <v>38</v>
      </c>
      <c r="AS114" s="379" t="s">
        <v>38</v>
      </c>
      <c r="AT114" s="379" t="s">
        <v>38</v>
      </c>
      <c r="AU114" s="379" t="s">
        <v>38</v>
      </c>
      <c r="AV114" s="379" t="s">
        <v>200</v>
      </c>
      <c r="AW114" s="378" t="s">
        <v>111</v>
      </c>
      <c r="AX114" s="380" t="s">
        <v>111</v>
      </c>
      <c r="AY114" s="380" t="s">
        <v>111</v>
      </c>
      <c r="AZ114" s="380" t="s">
        <v>111</v>
      </c>
      <c r="BA114" s="380" t="s">
        <v>111</v>
      </c>
      <c r="BB114" s="380" t="s">
        <v>111</v>
      </c>
      <c r="BC114" s="450" t="s">
        <v>111</v>
      </c>
      <c r="BD114" s="380" t="s">
        <v>111</v>
      </c>
      <c r="BE114" s="378" t="s">
        <v>111</v>
      </c>
    </row>
    <row r="115" spans="1:57" s="216" customFormat="1" ht="92.4">
      <c r="A115" s="173" t="s">
        <v>249</v>
      </c>
      <c r="B115" s="179" t="str">
        <f>VLOOKUP(A115,'Fórmulas '!$B$47:$C$66,2,FALSE)</f>
        <v>Asegurar que la Plataforma TIC esté disponible, funcional, optimizada y actualizada para que satisfaga las necesidades de los procesos de la entidad.</v>
      </c>
      <c r="C115" s="173" t="str">
        <f>VLOOKUP(A115,'Fórmulas '!$F$47:$G$67,2,FALSE)</f>
        <v>Jefe de Oficina de Sistemas</v>
      </c>
      <c r="D115" s="235" t="s">
        <v>1113</v>
      </c>
      <c r="E115" s="235" t="s">
        <v>1161</v>
      </c>
      <c r="F115" s="235" t="s">
        <v>1162</v>
      </c>
      <c r="G115" s="235" t="s">
        <v>27</v>
      </c>
      <c r="H115" s="63" t="s">
        <v>40</v>
      </c>
      <c r="I115" s="196">
        <f>IFERROR(VLOOKUP(H115,'Fórmulas '!$B$5:$C$9,2,),"")</f>
        <v>0.6</v>
      </c>
      <c r="J115" s="63" t="s">
        <v>29</v>
      </c>
      <c r="K115" s="196">
        <f>IFERROR(VLOOKUP(J115,'Fórmulas '!$E$5:$F$9,2,),"")</f>
        <v>0.6</v>
      </c>
      <c r="L115" s="177" t="str">
        <f>IFERROR(VLOOKUP(CONCATENATE(I115,K115),'Fórmulas '!$J$5:$K$29,2,),"")</f>
        <v>MODERADO</v>
      </c>
      <c r="M115" s="197">
        <f t="shared" si="2"/>
        <v>0.36</v>
      </c>
      <c r="N115" s="262" t="s">
        <v>1163</v>
      </c>
      <c r="O115" s="173" t="s">
        <v>1164</v>
      </c>
      <c r="P115" s="177" t="s">
        <v>375</v>
      </c>
      <c r="Q115" s="179" t="s">
        <v>1165</v>
      </c>
      <c r="R115" s="179" t="s">
        <v>1166</v>
      </c>
      <c r="S115" s="177" t="s">
        <v>31</v>
      </c>
      <c r="T115" s="63" t="s">
        <v>32</v>
      </c>
      <c r="U115" s="200" cm="1">
        <f t="array" ref="U115">_xlfn.IFS(T115="Preventivo",25%,T115="Detectivo",15%,T115="Correctivo",10%)</f>
        <v>0.25</v>
      </c>
      <c r="V115" s="200" cm="1">
        <f t="array" ref="V115">_xlfn.IFS(S115="Automático",25%,S115="Manual",15%)</f>
        <v>0.15</v>
      </c>
      <c r="W115" s="191" t="s">
        <v>33</v>
      </c>
      <c r="X115" s="191" t="s">
        <v>34</v>
      </c>
      <c r="Y115" s="191" t="s">
        <v>35</v>
      </c>
      <c r="Z115" s="201">
        <f t="shared" si="4"/>
        <v>0.36</v>
      </c>
      <c r="AA115" s="202" t="str">
        <f>IF(Z115&lt;='Fórmulas '!$E$16,'Fórmulas '!$F$16,IF('Gestión de Riesgos '!Z115&lt;='Fórmulas '!$E$17,'Fórmulas '!$F$17,IF('Gestión de Riesgos '!Z115&lt;='Fórmulas '!$E$18,'Fórmulas '!$F$18,IF('Gestión de Riesgos '!Z115&lt;='Fórmulas '!$E$19,'Fórmulas '!$F$19,IF('Gestión de Riesgos '!Z115&lt;='Fórmulas '!$E$20,'Fórmulas '!$F$20)))))</f>
        <v>Baja</v>
      </c>
      <c r="AB115" s="196">
        <f>IF(AA115&lt;='Fórmulas '!$E$5,'Fórmulas '!$F$5,IF('Gestión de Riesgos '!AA115&lt;='Fórmulas '!$E$6,'Fórmulas '!$F$6,IF('Gestión de Riesgos '!AA115&lt;='Fórmulas '!$E$7,'Fórmulas '!$F$7,IF('Gestión de Riesgos '!AA115&lt;='Fórmulas '!$E$8,'Fórmulas '!$F$8,IF('Gestión de Riesgos '!AA115&lt;='Fórmulas '!$E$9,'Fórmulas '!$F$9)))))</f>
        <v>0.2</v>
      </c>
      <c r="AC115" s="63" t="s">
        <v>29</v>
      </c>
      <c r="AD115" s="196">
        <f>IFERROR(VLOOKUP(AC115,'Fórmulas '!$E$5:$F$9,2,),"")</f>
        <v>0.6</v>
      </c>
      <c r="AE115" s="63" t="str">
        <f>IFERROR(VLOOKUP(CONCATENATE(AB115,AD115),'Fórmulas '!$J$5:$K$29,2),"")</f>
        <v>MODERADO</v>
      </c>
      <c r="AF115" s="63" t="s">
        <v>36</v>
      </c>
      <c r="AG115" s="446" t="s">
        <v>37</v>
      </c>
      <c r="AH115" s="377" t="s">
        <v>111</v>
      </c>
      <c r="AI115" s="377" t="s">
        <v>111</v>
      </c>
      <c r="AJ115" s="377" t="s">
        <v>111</v>
      </c>
      <c r="AK115" s="377" t="s">
        <v>111</v>
      </c>
      <c r="AL115" s="377" t="s">
        <v>111</v>
      </c>
      <c r="AM115" s="377" t="s">
        <v>111</v>
      </c>
      <c r="AN115" s="377" t="s">
        <v>111</v>
      </c>
      <c r="AO115" s="390" t="s">
        <v>37</v>
      </c>
      <c r="AP115" s="377" t="s">
        <v>38</v>
      </c>
      <c r="AQ115" s="379" t="s">
        <v>38</v>
      </c>
      <c r="AR115" s="379" t="s">
        <v>38</v>
      </c>
      <c r="AS115" s="379" t="s">
        <v>38</v>
      </c>
      <c r="AT115" s="379" t="s">
        <v>38</v>
      </c>
      <c r="AU115" s="379" t="s">
        <v>38</v>
      </c>
      <c r="AV115" s="379" t="s">
        <v>200</v>
      </c>
      <c r="AW115" s="378" t="s">
        <v>111</v>
      </c>
      <c r="AX115" s="380" t="s">
        <v>111</v>
      </c>
      <c r="AY115" s="380" t="s">
        <v>111</v>
      </c>
      <c r="AZ115" s="380" t="s">
        <v>111</v>
      </c>
      <c r="BA115" s="380" t="s">
        <v>111</v>
      </c>
      <c r="BB115" s="380" t="s">
        <v>111</v>
      </c>
      <c r="BC115" s="450" t="s">
        <v>111</v>
      </c>
      <c r="BD115" s="380" t="s">
        <v>111</v>
      </c>
      <c r="BE115" s="378" t="s">
        <v>111</v>
      </c>
    </row>
    <row r="116" spans="1:57" s="216" customFormat="1" ht="79.2">
      <c r="A116" s="173" t="s">
        <v>249</v>
      </c>
      <c r="B116" s="179" t="str">
        <f>VLOOKUP(A116,'Fórmulas '!$B$47:$C$66,2,FALSE)</f>
        <v>Asegurar que la Plataforma TIC esté disponible, funcional, optimizada y actualizada para que satisfaga las necesidades de los procesos de la entidad.</v>
      </c>
      <c r="C116" s="173" t="str">
        <f>VLOOKUP(A116,'Fórmulas '!$F$47:$G$67,2,FALSE)</f>
        <v>Jefe de Oficina de Sistemas</v>
      </c>
      <c r="D116" s="235" t="s">
        <v>1113</v>
      </c>
      <c r="E116" s="235" t="s">
        <v>1167</v>
      </c>
      <c r="F116" s="235" t="s">
        <v>1168</v>
      </c>
      <c r="G116" s="235" t="s">
        <v>43</v>
      </c>
      <c r="H116" s="63" t="s">
        <v>40</v>
      </c>
      <c r="I116" s="196">
        <f>IFERROR(VLOOKUP(H116,'Fórmulas '!$B$5:$C$9,2,),"")</f>
        <v>0.6</v>
      </c>
      <c r="J116" s="63" t="s">
        <v>48</v>
      </c>
      <c r="K116" s="196">
        <f>IFERROR(VLOOKUP(J116,'Fórmulas '!$E$5:$F$9,2,),"")</f>
        <v>0.8</v>
      </c>
      <c r="L116" s="177" t="str">
        <f>IFERROR(VLOOKUP(CONCATENATE(I116,K116),'Fórmulas '!$J$5:$K$29,2,),"")</f>
        <v xml:space="preserve">ALTO </v>
      </c>
      <c r="M116" s="197">
        <f t="shared" si="2"/>
        <v>0.48</v>
      </c>
      <c r="N116" s="262" t="s">
        <v>1169</v>
      </c>
      <c r="O116" s="173" t="s">
        <v>1151</v>
      </c>
      <c r="P116" s="177" t="s">
        <v>375</v>
      </c>
      <c r="Q116" s="179" t="s">
        <v>1170</v>
      </c>
      <c r="R116" s="179" t="s">
        <v>1171</v>
      </c>
      <c r="S116" s="177" t="s">
        <v>31</v>
      </c>
      <c r="T116" s="63" t="s">
        <v>32</v>
      </c>
      <c r="U116" s="200" cm="1">
        <f t="array" ref="U116">_xlfn.IFS(T116="Preventivo",25%,T116="Detectivo",15%,T116="Correctivo",10%)</f>
        <v>0.25</v>
      </c>
      <c r="V116" s="200" cm="1">
        <f t="array" ref="V116">_xlfn.IFS(S116="Automático",25%,S116="Manual",15%)</f>
        <v>0.15</v>
      </c>
      <c r="W116" s="191" t="s">
        <v>33</v>
      </c>
      <c r="X116" s="191" t="s">
        <v>34</v>
      </c>
      <c r="Y116" s="191" t="s">
        <v>35</v>
      </c>
      <c r="Z116" s="201">
        <f t="shared" si="4"/>
        <v>0.36</v>
      </c>
      <c r="AA116" s="202" t="str">
        <f>IF(Z116&lt;='Fórmulas '!$E$16,'Fórmulas '!$F$16,IF('Gestión de Riesgos '!Z116&lt;='Fórmulas '!$E$17,'Fórmulas '!$F$17,IF('Gestión de Riesgos '!Z116&lt;='Fórmulas '!$E$18,'Fórmulas '!$F$18,IF('Gestión de Riesgos '!Z116&lt;='Fórmulas '!$E$19,'Fórmulas '!$F$19,IF('Gestión de Riesgos '!Z116&lt;='Fórmulas '!$E$20,'Fórmulas '!$F$20)))))</f>
        <v>Baja</v>
      </c>
      <c r="AB116" s="196">
        <f>IF(AA116&lt;='Fórmulas '!$E$5,'Fórmulas '!$F$5,IF('Gestión de Riesgos '!AA116&lt;='Fórmulas '!$E$6,'Fórmulas '!$F$6,IF('Gestión de Riesgos '!AA116&lt;='Fórmulas '!$E$7,'Fórmulas '!$F$7,IF('Gestión de Riesgos '!AA116&lt;='Fórmulas '!$E$8,'Fórmulas '!$F$8,IF('Gestión de Riesgos '!AA116&lt;='Fórmulas '!$E$9,'Fórmulas '!$F$9)))))</f>
        <v>0.2</v>
      </c>
      <c r="AC116" s="63" t="s">
        <v>29</v>
      </c>
      <c r="AD116" s="196">
        <f>IFERROR(VLOOKUP(AC116,'Fórmulas '!$E$5:$F$9,2,),"")</f>
        <v>0.6</v>
      </c>
      <c r="AE116" s="63" t="str">
        <f>IFERROR(VLOOKUP(CONCATENATE(AB116,AD116),'Fórmulas '!$J$5:$K$29,2),"")</f>
        <v>MODERADO</v>
      </c>
      <c r="AF116" s="63" t="s">
        <v>36</v>
      </c>
      <c r="AG116" s="446" t="s">
        <v>37</v>
      </c>
      <c r="AH116" s="377" t="s">
        <v>111</v>
      </c>
      <c r="AI116" s="377" t="s">
        <v>111</v>
      </c>
      <c r="AJ116" s="377" t="s">
        <v>111</v>
      </c>
      <c r="AK116" s="377" t="s">
        <v>111</v>
      </c>
      <c r="AL116" s="377" t="s">
        <v>111</v>
      </c>
      <c r="AM116" s="377" t="s">
        <v>111</v>
      </c>
      <c r="AN116" s="377" t="s">
        <v>111</v>
      </c>
      <c r="AO116" s="390" t="s">
        <v>37</v>
      </c>
      <c r="AP116" s="377" t="s">
        <v>38</v>
      </c>
      <c r="AQ116" s="379" t="s">
        <v>38</v>
      </c>
      <c r="AR116" s="379" t="s">
        <v>38</v>
      </c>
      <c r="AS116" s="379" t="s">
        <v>38</v>
      </c>
      <c r="AT116" s="379" t="s">
        <v>38</v>
      </c>
      <c r="AU116" s="379" t="s">
        <v>38</v>
      </c>
      <c r="AV116" s="379" t="s">
        <v>200</v>
      </c>
      <c r="AW116" s="378" t="s">
        <v>111</v>
      </c>
      <c r="AX116" s="380" t="s">
        <v>111</v>
      </c>
      <c r="AY116" s="380" t="s">
        <v>111</v>
      </c>
      <c r="AZ116" s="380" t="s">
        <v>111</v>
      </c>
      <c r="BA116" s="380" t="s">
        <v>111</v>
      </c>
      <c r="BB116" s="380" t="s">
        <v>111</v>
      </c>
      <c r="BC116" s="450" t="s">
        <v>111</v>
      </c>
      <c r="BD116" s="380" t="s">
        <v>111</v>
      </c>
      <c r="BE116" s="378" t="s">
        <v>111</v>
      </c>
    </row>
    <row r="117" spans="1:57" s="216" customFormat="1" ht="79.2">
      <c r="A117" s="173" t="s">
        <v>249</v>
      </c>
      <c r="B117" s="179" t="str">
        <f>VLOOKUP(A117,'Fórmulas '!$B$47:$C$66,2,FALSE)</f>
        <v>Asegurar que la Plataforma TIC esté disponible, funcional, optimizada y actualizada para que satisfaga las necesidades de los procesos de la entidad.</v>
      </c>
      <c r="C117" s="173" t="str">
        <f>VLOOKUP(A117,'Fórmulas '!$F$47:$G$67,2,FALSE)</f>
        <v>Jefe de Oficina de Sistemas</v>
      </c>
      <c r="D117" s="235" t="s">
        <v>1113</v>
      </c>
      <c r="E117" s="235" t="s">
        <v>1172</v>
      </c>
      <c r="F117" s="235" t="s">
        <v>1149</v>
      </c>
      <c r="G117" s="235" t="s">
        <v>43</v>
      </c>
      <c r="H117" s="63" t="s">
        <v>40</v>
      </c>
      <c r="I117" s="196">
        <f>IFERROR(VLOOKUP(H117,'Fórmulas '!$B$5:$C$9,2,),"")</f>
        <v>0.6</v>
      </c>
      <c r="J117" s="63" t="s">
        <v>48</v>
      </c>
      <c r="K117" s="196">
        <f>IFERROR(VLOOKUP(J117,'Fórmulas '!$E$5:$F$9,2,),"")</f>
        <v>0.8</v>
      </c>
      <c r="L117" s="177" t="str">
        <f>IFERROR(VLOOKUP(CONCATENATE(I117,K117),'Fórmulas '!$J$5:$K$29,2,),"")</f>
        <v xml:space="preserve">ALTO </v>
      </c>
      <c r="M117" s="197">
        <f t="shared" si="2"/>
        <v>0.48</v>
      </c>
      <c r="N117" s="262" t="s">
        <v>1173</v>
      </c>
      <c r="O117" s="173" t="s">
        <v>1151</v>
      </c>
      <c r="P117" s="177" t="s">
        <v>251</v>
      </c>
      <c r="Q117" s="179" t="s">
        <v>1174</v>
      </c>
      <c r="R117" s="179" t="s">
        <v>1175</v>
      </c>
      <c r="S117" s="177" t="s">
        <v>31</v>
      </c>
      <c r="T117" s="63" t="s">
        <v>32</v>
      </c>
      <c r="U117" s="200" cm="1">
        <f t="array" ref="U117">_xlfn.IFS(T117="Preventivo",25%,T117="Detectivo",15%,T117="Correctivo",10%)</f>
        <v>0.25</v>
      </c>
      <c r="V117" s="200" cm="1">
        <f t="array" ref="V117">_xlfn.IFS(S117="Automático",25%,S117="Manual",15%)</f>
        <v>0.15</v>
      </c>
      <c r="W117" s="191" t="s">
        <v>33</v>
      </c>
      <c r="X117" s="191" t="s">
        <v>34</v>
      </c>
      <c r="Y117" s="191" t="s">
        <v>35</v>
      </c>
      <c r="Z117" s="201">
        <f t="shared" si="4"/>
        <v>0.36</v>
      </c>
      <c r="AA117" s="202" t="str">
        <f>IF(Z117&lt;='Fórmulas '!$E$16,'Fórmulas '!$F$16,IF('Gestión de Riesgos '!Z117&lt;='Fórmulas '!$E$17,'Fórmulas '!$F$17,IF('Gestión de Riesgos '!Z117&lt;='Fórmulas '!$E$18,'Fórmulas '!$F$18,IF('Gestión de Riesgos '!Z117&lt;='Fórmulas '!$E$19,'Fórmulas '!$F$19,IF('Gestión de Riesgos '!Z117&lt;='Fórmulas '!$E$20,'Fórmulas '!$F$20)))))</f>
        <v>Baja</v>
      </c>
      <c r="AB117" s="196">
        <f>IF(AA117&lt;='Fórmulas '!$E$5,'Fórmulas '!$F$5,IF('Gestión de Riesgos '!AA117&lt;='Fórmulas '!$E$6,'Fórmulas '!$F$6,IF('Gestión de Riesgos '!AA117&lt;='Fórmulas '!$E$7,'Fórmulas '!$F$7,IF('Gestión de Riesgos '!AA117&lt;='Fórmulas '!$E$8,'Fórmulas '!$F$8,IF('Gestión de Riesgos '!AA117&lt;='Fórmulas '!$E$9,'Fórmulas '!$F$9)))))</f>
        <v>0.2</v>
      </c>
      <c r="AC117" s="63" t="s">
        <v>29</v>
      </c>
      <c r="AD117" s="196">
        <f>IFERROR(VLOOKUP(AC117,'Fórmulas '!$E$5:$F$9,2,),"")</f>
        <v>0.6</v>
      </c>
      <c r="AE117" s="63" t="str">
        <f>IFERROR(VLOOKUP(CONCATENATE(AB117,AD117),'Fórmulas '!$J$5:$K$29,2),"")</f>
        <v>MODERADO</v>
      </c>
      <c r="AF117" s="63" t="s">
        <v>36</v>
      </c>
      <c r="AG117" s="446" t="s">
        <v>37</v>
      </c>
      <c r="AH117" s="377" t="s">
        <v>111</v>
      </c>
      <c r="AI117" s="377" t="s">
        <v>111</v>
      </c>
      <c r="AJ117" s="377" t="s">
        <v>111</v>
      </c>
      <c r="AK117" s="377" t="s">
        <v>111</v>
      </c>
      <c r="AL117" s="377" t="s">
        <v>111</v>
      </c>
      <c r="AM117" s="377" t="s">
        <v>111</v>
      </c>
      <c r="AN117" s="377" t="s">
        <v>111</v>
      </c>
      <c r="AO117" s="390" t="s">
        <v>37</v>
      </c>
      <c r="AP117" s="377" t="s">
        <v>38</v>
      </c>
      <c r="AQ117" s="379" t="s">
        <v>38</v>
      </c>
      <c r="AR117" s="379" t="s">
        <v>38</v>
      </c>
      <c r="AS117" s="379" t="s">
        <v>38</v>
      </c>
      <c r="AT117" s="379" t="s">
        <v>38</v>
      </c>
      <c r="AU117" s="379" t="s">
        <v>38</v>
      </c>
      <c r="AV117" s="379" t="s">
        <v>200</v>
      </c>
      <c r="AW117" s="378" t="s">
        <v>111</v>
      </c>
      <c r="AX117" s="380" t="s">
        <v>111</v>
      </c>
      <c r="AY117" s="380" t="s">
        <v>111</v>
      </c>
      <c r="AZ117" s="380" t="s">
        <v>111</v>
      </c>
      <c r="BA117" s="380" t="s">
        <v>111</v>
      </c>
      <c r="BB117" s="380" t="s">
        <v>111</v>
      </c>
      <c r="BC117" s="450" t="s">
        <v>111</v>
      </c>
      <c r="BD117" s="380" t="s">
        <v>111</v>
      </c>
      <c r="BE117" s="378" t="s">
        <v>111</v>
      </c>
    </row>
    <row r="118" spans="1:57" s="216" customFormat="1" ht="52.8">
      <c r="A118" s="173" t="s">
        <v>249</v>
      </c>
      <c r="B118" s="179" t="str">
        <f>VLOOKUP(A118,'Fórmulas '!$B$47:$C$66,2,FALSE)</f>
        <v>Asegurar que la Plataforma TIC esté disponible, funcional, optimizada y actualizada para que satisfaga las necesidades de los procesos de la entidad.</v>
      </c>
      <c r="C118" s="173" t="str">
        <f>VLOOKUP(A118,'Fórmulas '!$F$47:$G$67,2,FALSE)</f>
        <v>Jefe de Oficina de Sistemas</v>
      </c>
      <c r="D118" s="235" t="s">
        <v>1113</v>
      </c>
      <c r="E118" s="235" t="s">
        <v>1176</v>
      </c>
      <c r="F118" s="235" t="s">
        <v>1168</v>
      </c>
      <c r="G118" s="235" t="s">
        <v>43</v>
      </c>
      <c r="H118" s="63" t="s">
        <v>40</v>
      </c>
      <c r="I118" s="196">
        <f>IFERROR(VLOOKUP(H118,'Fórmulas '!$B$5:$C$9,2,),"")</f>
        <v>0.6</v>
      </c>
      <c r="J118" s="63" t="s">
        <v>29</v>
      </c>
      <c r="K118" s="196">
        <f>IFERROR(VLOOKUP(J118,'Fórmulas '!$E$5:$F$9,2,),"")</f>
        <v>0.6</v>
      </c>
      <c r="L118" s="177" t="str">
        <f>IFERROR(VLOOKUP(CONCATENATE(I118,K118),'Fórmulas '!$J$5:$K$29,2,),"")</f>
        <v>MODERADO</v>
      </c>
      <c r="M118" s="197">
        <f t="shared" si="2"/>
        <v>0.36</v>
      </c>
      <c r="N118" s="262" t="s">
        <v>1177</v>
      </c>
      <c r="O118" s="173" t="s">
        <v>1178</v>
      </c>
      <c r="P118" s="177" t="s">
        <v>251</v>
      </c>
      <c r="Q118" s="178" t="s">
        <v>1179</v>
      </c>
      <c r="R118" s="178" t="s">
        <v>1180</v>
      </c>
      <c r="S118" s="177" t="s">
        <v>31</v>
      </c>
      <c r="T118" s="63" t="s">
        <v>32</v>
      </c>
      <c r="U118" s="200" cm="1">
        <f t="array" ref="U118">_xlfn.IFS(T118="Preventivo",25%,T118="Detectivo",15%,T118="Correctivo",10%)</f>
        <v>0.25</v>
      </c>
      <c r="V118" s="200" cm="1">
        <f t="array" ref="V118">_xlfn.IFS(S118="Automático",25%,S118="Manual",15%)</f>
        <v>0.15</v>
      </c>
      <c r="W118" s="191" t="s">
        <v>33</v>
      </c>
      <c r="X118" s="191" t="s">
        <v>34</v>
      </c>
      <c r="Y118" s="191" t="s">
        <v>35</v>
      </c>
      <c r="Z118" s="201">
        <f t="shared" si="4"/>
        <v>0.36</v>
      </c>
      <c r="AA118" s="202" t="str">
        <f>IF(Z118&lt;='Fórmulas '!$E$16,'Fórmulas '!$F$16,IF('Gestión de Riesgos '!Z118&lt;='Fórmulas '!$E$17,'Fórmulas '!$F$17,IF('Gestión de Riesgos '!Z118&lt;='Fórmulas '!$E$18,'Fórmulas '!$F$18,IF('Gestión de Riesgos '!Z118&lt;='Fórmulas '!$E$19,'Fórmulas '!$F$19,IF('Gestión de Riesgos '!Z118&lt;='Fórmulas '!$E$20,'Fórmulas '!$F$20)))))</f>
        <v>Baja</v>
      </c>
      <c r="AB118" s="196">
        <f>IF(AA118&lt;='Fórmulas '!$E$5,'Fórmulas '!$F$5,IF('Gestión de Riesgos '!AA118&lt;='Fórmulas '!$E$6,'Fórmulas '!$F$6,IF('Gestión de Riesgos '!AA118&lt;='Fórmulas '!$E$7,'Fórmulas '!$F$7,IF('Gestión de Riesgos '!AA118&lt;='Fórmulas '!$E$8,'Fórmulas '!$F$8,IF('Gestión de Riesgos '!AA118&lt;='Fórmulas '!$E$9,'Fórmulas '!$F$9)))))</f>
        <v>0.2</v>
      </c>
      <c r="AC118" s="63" t="s">
        <v>29</v>
      </c>
      <c r="AD118" s="196">
        <f>IFERROR(VLOOKUP(AC118,'Fórmulas '!$E$5:$F$9,2,),"")</f>
        <v>0.6</v>
      </c>
      <c r="AE118" s="63" t="str">
        <f>IFERROR(VLOOKUP(CONCATENATE(AB118,AD118),'Fórmulas '!$J$5:$K$29,2),"")</f>
        <v>MODERADO</v>
      </c>
      <c r="AF118" s="63" t="s">
        <v>36</v>
      </c>
      <c r="AG118" s="446" t="s">
        <v>37</v>
      </c>
      <c r="AH118" s="377" t="s">
        <v>111</v>
      </c>
      <c r="AI118" s="377" t="s">
        <v>111</v>
      </c>
      <c r="AJ118" s="377" t="s">
        <v>111</v>
      </c>
      <c r="AK118" s="377" t="s">
        <v>111</v>
      </c>
      <c r="AL118" s="377" t="s">
        <v>111</v>
      </c>
      <c r="AM118" s="377" t="s">
        <v>111</v>
      </c>
      <c r="AN118" s="377" t="s">
        <v>111</v>
      </c>
      <c r="AO118" s="390" t="s">
        <v>37</v>
      </c>
      <c r="AP118" s="377" t="s">
        <v>38</v>
      </c>
      <c r="AQ118" s="379" t="s">
        <v>38</v>
      </c>
      <c r="AR118" s="379" t="s">
        <v>38</v>
      </c>
      <c r="AS118" s="379" t="s">
        <v>38</v>
      </c>
      <c r="AT118" s="379" t="s">
        <v>38</v>
      </c>
      <c r="AU118" s="379" t="s">
        <v>38</v>
      </c>
      <c r="AV118" s="379" t="s">
        <v>200</v>
      </c>
      <c r="AW118" s="378" t="s">
        <v>111</v>
      </c>
      <c r="AX118" s="380" t="s">
        <v>111</v>
      </c>
      <c r="AY118" s="380" t="s">
        <v>111</v>
      </c>
      <c r="AZ118" s="380" t="s">
        <v>111</v>
      </c>
      <c r="BA118" s="380" t="s">
        <v>111</v>
      </c>
      <c r="BB118" s="380" t="s">
        <v>111</v>
      </c>
      <c r="BC118" s="450" t="s">
        <v>111</v>
      </c>
      <c r="BD118" s="380" t="s">
        <v>111</v>
      </c>
      <c r="BE118" s="378" t="s">
        <v>111</v>
      </c>
    </row>
    <row r="119" spans="1:57" s="216" customFormat="1" ht="145.19999999999999">
      <c r="A119" s="173" t="s">
        <v>249</v>
      </c>
      <c r="B119" s="179" t="str">
        <f>VLOOKUP(A119,'Fórmulas '!$B$47:$C$66,2,FALSE)</f>
        <v>Asegurar que la Plataforma TIC esté disponible, funcional, optimizada y actualizada para que satisfaga las necesidades de los procesos de la entidad.</v>
      </c>
      <c r="C119" s="173" t="str">
        <f>VLOOKUP(A119,'Fórmulas '!$F$47:$G$67,2,FALSE)</f>
        <v>Jefe de Oficina de Sistemas</v>
      </c>
      <c r="D119" s="235" t="s">
        <v>1181</v>
      </c>
      <c r="E119" s="235" t="s">
        <v>1182</v>
      </c>
      <c r="F119" s="235" t="s">
        <v>1168</v>
      </c>
      <c r="G119" s="235" t="s">
        <v>43</v>
      </c>
      <c r="H119" s="63" t="s">
        <v>40</v>
      </c>
      <c r="I119" s="196">
        <f>IFERROR(VLOOKUP(H119,'Fórmulas '!$B$5:$C$9,2,),"")</f>
        <v>0.6</v>
      </c>
      <c r="J119" s="63" t="s">
        <v>29</v>
      </c>
      <c r="K119" s="196">
        <f>IFERROR(VLOOKUP(J119,'Fórmulas '!$E$5:$F$9,2,),"")</f>
        <v>0.6</v>
      </c>
      <c r="L119" s="177" t="str">
        <f>IFERROR(VLOOKUP(CONCATENATE(I119,K119),'Fórmulas '!$J$5:$K$29,2,),"")</f>
        <v>MODERADO</v>
      </c>
      <c r="M119" s="197">
        <f t="shared" si="2"/>
        <v>0.36</v>
      </c>
      <c r="N119" s="188" t="s">
        <v>1183</v>
      </c>
      <c r="O119" s="78" t="s">
        <v>1117</v>
      </c>
      <c r="P119" s="63" t="s">
        <v>233</v>
      </c>
      <c r="Q119" s="77" t="s">
        <v>1184</v>
      </c>
      <c r="R119" s="174" t="s">
        <v>1185</v>
      </c>
      <c r="S119" s="177" t="s">
        <v>31</v>
      </c>
      <c r="T119" s="63" t="s">
        <v>32</v>
      </c>
      <c r="U119" s="200" cm="1">
        <f t="array" ref="U119">_xlfn.IFS(T119="Preventivo",25%,T119="Detectivo",15%,T119="Correctivo",10%)</f>
        <v>0.25</v>
      </c>
      <c r="V119" s="200" cm="1">
        <f t="array" ref="V119">_xlfn.IFS(S119="Automático",25%,S119="Manual",15%)</f>
        <v>0.15</v>
      </c>
      <c r="W119" s="191" t="s">
        <v>33</v>
      </c>
      <c r="X119" s="191" t="s">
        <v>34</v>
      </c>
      <c r="Y119" s="191" t="s">
        <v>35</v>
      </c>
      <c r="Z119" s="201">
        <f t="shared" si="4"/>
        <v>0.36</v>
      </c>
      <c r="AA119" s="202" t="str">
        <f>IF(Z119&lt;='Fórmulas '!$E$16,'Fórmulas '!$F$16,IF('Gestión de Riesgos '!Z119&lt;='Fórmulas '!$E$17,'Fórmulas '!$F$17,IF('Gestión de Riesgos '!Z119&lt;='Fórmulas '!$E$18,'Fórmulas '!$F$18,IF('Gestión de Riesgos '!Z119&lt;='Fórmulas '!$E$19,'Fórmulas '!$F$19,IF('Gestión de Riesgos '!Z119&lt;='Fórmulas '!$E$20,'Fórmulas '!$F$20)))))</f>
        <v>Baja</v>
      </c>
      <c r="AB119" s="196">
        <f>IF(AA119&lt;='Fórmulas '!$E$5,'Fórmulas '!$F$5,IF('Gestión de Riesgos '!AA119&lt;='Fórmulas '!$E$6,'Fórmulas '!$F$6,IF('Gestión de Riesgos '!AA119&lt;='Fórmulas '!$E$7,'Fórmulas '!$F$7,IF('Gestión de Riesgos '!AA119&lt;='Fórmulas '!$E$8,'Fórmulas '!$F$8,IF('Gestión de Riesgos '!AA119&lt;='Fórmulas '!$E$9,'Fórmulas '!$F$9)))))</f>
        <v>0.2</v>
      </c>
      <c r="AC119" s="63" t="s">
        <v>29</v>
      </c>
      <c r="AD119" s="196">
        <f>IFERROR(VLOOKUP(AC119,'Fórmulas '!$E$5:$F$9,2,),"")</f>
        <v>0.6</v>
      </c>
      <c r="AE119" s="63" t="str">
        <f>IFERROR(VLOOKUP(CONCATENATE(AB119,AD119),'Fórmulas '!$J$5:$K$29,2),"")</f>
        <v>MODERADO</v>
      </c>
      <c r="AF119" s="63" t="s">
        <v>36</v>
      </c>
      <c r="AG119" s="446" t="s">
        <v>37</v>
      </c>
      <c r="AH119" s="377" t="s">
        <v>111</v>
      </c>
      <c r="AI119" s="377" t="s">
        <v>111</v>
      </c>
      <c r="AJ119" s="377" t="s">
        <v>111</v>
      </c>
      <c r="AK119" s="377" t="s">
        <v>111</v>
      </c>
      <c r="AL119" s="377" t="s">
        <v>111</v>
      </c>
      <c r="AM119" s="377" t="s">
        <v>111</v>
      </c>
      <c r="AN119" s="377" t="s">
        <v>111</v>
      </c>
      <c r="AO119" s="390" t="s">
        <v>37</v>
      </c>
      <c r="AP119" s="377" t="s">
        <v>38</v>
      </c>
      <c r="AQ119" s="379" t="s">
        <v>38</v>
      </c>
      <c r="AR119" s="379" t="s">
        <v>38</v>
      </c>
      <c r="AS119" s="379" t="s">
        <v>38</v>
      </c>
      <c r="AT119" s="379" t="s">
        <v>38</v>
      </c>
      <c r="AU119" s="379" t="s">
        <v>38</v>
      </c>
      <c r="AV119" s="379" t="s">
        <v>200</v>
      </c>
      <c r="AW119" s="378" t="s">
        <v>111</v>
      </c>
      <c r="AX119" s="380" t="s">
        <v>111</v>
      </c>
      <c r="AY119" s="380" t="s">
        <v>111</v>
      </c>
      <c r="AZ119" s="380" t="s">
        <v>111</v>
      </c>
      <c r="BA119" s="380" t="s">
        <v>111</v>
      </c>
      <c r="BB119" s="380" t="s">
        <v>111</v>
      </c>
      <c r="BC119" s="450" t="s">
        <v>111</v>
      </c>
      <c r="BD119" s="380" t="s">
        <v>111</v>
      </c>
      <c r="BE119" s="378" t="s">
        <v>111</v>
      </c>
    </row>
    <row r="120" spans="1:57" s="216" customFormat="1" ht="105.6">
      <c r="A120" s="173" t="s">
        <v>249</v>
      </c>
      <c r="B120" s="179" t="str">
        <f>VLOOKUP(A120,'Fórmulas '!$B$47:$C$66,2,FALSE)</f>
        <v>Asegurar que la Plataforma TIC esté disponible, funcional, optimizada y actualizada para que satisfaga las necesidades de los procesos de la entidad.</v>
      </c>
      <c r="C120" s="173" t="str">
        <f>VLOOKUP(A120,'Fórmulas '!$F$47:$G$67,2,FALSE)</f>
        <v>Jefe de Oficina de Sistemas</v>
      </c>
      <c r="D120" s="235" t="s">
        <v>1186</v>
      </c>
      <c r="E120" s="267" t="s">
        <v>1187</v>
      </c>
      <c r="F120" s="267" t="s">
        <v>1279</v>
      </c>
      <c r="G120" s="267" t="s">
        <v>27</v>
      </c>
      <c r="H120" s="63" t="s">
        <v>40</v>
      </c>
      <c r="I120" s="196">
        <f>IFERROR(VLOOKUP(H120,'Fórmulas '!$B$5:$C$9,2,),"")</f>
        <v>0.6</v>
      </c>
      <c r="J120" s="63" t="s">
        <v>29</v>
      </c>
      <c r="K120" s="196">
        <f>IFERROR(VLOOKUP(J120,'Fórmulas '!$E$5:$F$9,2,),"")</f>
        <v>0.6</v>
      </c>
      <c r="L120" s="177" t="str">
        <f>IFERROR(VLOOKUP(CONCATENATE(I120,K120),'Fórmulas '!$J$5:$K$29,2,),"")</f>
        <v>MODERADO</v>
      </c>
      <c r="M120" s="197">
        <f t="shared" si="2"/>
        <v>0.36</v>
      </c>
      <c r="N120" s="188" t="s">
        <v>1188</v>
      </c>
      <c r="O120" s="78" t="s">
        <v>1189</v>
      </c>
      <c r="P120" s="63" t="s">
        <v>375</v>
      </c>
      <c r="Q120" s="77" t="s">
        <v>1190</v>
      </c>
      <c r="R120" s="188" t="s">
        <v>1191</v>
      </c>
      <c r="S120" s="177" t="s">
        <v>31</v>
      </c>
      <c r="T120" s="63" t="s">
        <v>32</v>
      </c>
      <c r="U120" s="200" cm="1">
        <f t="array" ref="U120">_xlfn.IFS(T120="Preventivo",25%,T120="Detectivo",15%,T120="Correctivo",10%)</f>
        <v>0.25</v>
      </c>
      <c r="V120" s="200" cm="1">
        <f t="array" ref="V120">_xlfn.IFS(S120="Automático",25%,S120="Manual",15%)</f>
        <v>0.15</v>
      </c>
      <c r="W120" s="191" t="s">
        <v>33</v>
      </c>
      <c r="X120" s="191" t="s">
        <v>34</v>
      </c>
      <c r="Y120" s="191" t="s">
        <v>35</v>
      </c>
      <c r="Z120" s="201">
        <f t="shared" si="4"/>
        <v>0.36</v>
      </c>
      <c r="AA120" s="202" t="str">
        <f>IF(Z120&lt;='Fórmulas '!$E$16,'Fórmulas '!$F$16,IF('Gestión de Riesgos '!Z120&lt;='Fórmulas '!$E$17,'Fórmulas '!$F$17,IF('Gestión de Riesgos '!Z120&lt;='Fórmulas '!$E$18,'Fórmulas '!$F$18,IF('Gestión de Riesgos '!Z120&lt;='Fórmulas '!$E$19,'Fórmulas '!$F$19,IF('Gestión de Riesgos '!Z120&lt;='Fórmulas '!$E$20,'Fórmulas '!$F$20)))))</f>
        <v>Baja</v>
      </c>
      <c r="AB120" s="196">
        <f>IF(AA120&lt;='Fórmulas '!$E$5,'Fórmulas '!$F$5,IF('Gestión de Riesgos '!AA120&lt;='Fórmulas '!$E$6,'Fórmulas '!$F$6,IF('Gestión de Riesgos '!AA120&lt;='Fórmulas '!$E$7,'Fórmulas '!$F$7,IF('Gestión de Riesgos '!AA120&lt;='Fórmulas '!$E$8,'Fórmulas '!$F$8,IF('Gestión de Riesgos '!AA120&lt;='Fórmulas '!$E$9,'Fórmulas '!$F$9)))))</f>
        <v>0.2</v>
      </c>
      <c r="AC120" s="63" t="s">
        <v>29</v>
      </c>
      <c r="AD120" s="196">
        <f>IFERROR(VLOOKUP(AC120,'Fórmulas '!$E$5:$F$9,2,),"")</f>
        <v>0.6</v>
      </c>
      <c r="AE120" s="63" t="str">
        <f>IFERROR(VLOOKUP(CONCATENATE(AB120,AD120),'Fórmulas '!$J$5:$K$29,2),"")</f>
        <v>MODERADO</v>
      </c>
      <c r="AF120" s="63" t="s">
        <v>36</v>
      </c>
      <c r="AG120" s="446" t="s">
        <v>37</v>
      </c>
      <c r="AH120" s="377" t="s">
        <v>111</v>
      </c>
      <c r="AI120" s="377" t="s">
        <v>111</v>
      </c>
      <c r="AJ120" s="377" t="s">
        <v>111</v>
      </c>
      <c r="AK120" s="377" t="s">
        <v>111</v>
      </c>
      <c r="AL120" s="377" t="s">
        <v>111</v>
      </c>
      <c r="AM120" s="377" t="s">
        <v>111</v>
      </c>
      <c r="AN120" s="377" t="s">
        <v>111</v>
      </c>
      <c r="AO120" s="390" t="s">
        <v>37</v>
      </c>
      <c r="AP120" s="377" t="s">
        <v>38</v>
      </c>
      <c r="AQ120" s="379" t="s">
        <v>38</v>
      </c>
      <c r="AR120" s="379" t="s">
        <v>38</v>
      </c>
      <c r="AS120" s="379" t="s">
        <v>38</v>
      </c>
      <c r="AT120" s="379" t="s">
        <v>38</v>
      </c>
      <c r="AU120" s="379" t="s">
        <v>38</v>
      </c>
      <c r="AV120" s="379" t="s">
        <v>200</v>
      </c>
      <c r="AW120" s="378" t="s">
        <v>111</v>
      </c>
      <c r="AX120" s="380" t="s">
        <v>111</v>
      </c>
      <c r="AY120" s="380" t="s">
        <v>111</v>
      </c>
      <c r="AZ120" s="380" t="s">
        <v>111</v>
      </c>
      <c r="BA120" s="380" t="s">
        <v>111</v>
      </c>
      <c r="BB120" s="380" t="s">
        <v>111</v>
      </c>
      <c r="BC120" s="450" t="s">
        <v>111</v>
      </c>
      <c r="BD120" s="380" t="s">
        <v>111</v>
      </c>
      <c r="BE120" s="378" t="s">
        <v>111</v>
      </c>
    </row>
    <row r="121" spans="1:57" s="216" customFormat="1" ht="184.8">
      <c r="A121" s="173" t="s">
        <v>249</v>
      </c>
      <c r="B121" s="179" t="str">
        <f>VLOOKUP(A121,'Fórmulas '!$B$47:$C$66,2,FALSE)</f>
        <v>Asegurar que la Plataforma TIC esté disponible, funcional, optimizada y actualizada para que satisfaga las necesidades de los procesos de la entidad.</v>
      </c>
      <c r="C121" s="173" t="str">
        <f>VLOOKUP(A121,'Fórmulas '!$F$47:$G$67,2,FALSE)</f>
        <v>Jefe de Oficina de Sistemas</v>
      </c>
      <c r="D121" s="235" t="s">
        <v>1192</v>
      </c>
      <c r="E121" s="267" t="s">
        <v>1193</v>
      </c>
      <c r="F121" s="267" t="s">
        <v>1194</v>
      </c>
      <c r="G121" s="267" t="s">
        <v>27</v>
      </c>
      <c r="H121" s="63" t="s">
        <v>40</v>
      </c>
      <c r="I121" s="196">
        <f>IFERROR(VLOOKUP(H121,'Fórmulas '!$B$5:$C$9,2,),"")</f>
        <v>0.6</v>
      </c>
      <c r="J121" s="63" t="s">
        <v>48</v>
      </c>
      <c r="K121" s="196">
        <f>IFERROR(VLOOKUP(J121,'Fórmulas '!$E$5:$F$9,2,),"")</f>
        <v>0.8</v>
      </c>
      <c r="L121" s="177" t="str">
        <f>IFERROR(VLOOKUP(CONCATENATE(I121,K121),'Fórmulas '!$J$5:$K$29,2,),"")</f>
        <v xml:space="preserve">ALTO </v>
      </c>
      <c r="M121" s="197">
        <f t="shared" si="2"/>
        <v>0.48</v>
      </c>
      <c r="N121" s="188" t="s">
        <v>1195</v>
      </c>
      <c r="O121" s="78" t="s">
        <v>1196</v>
      </c>
      <c r="P121" s="63" t="s">
        <v>375</v>
      </c>
      <c r="Q121" s="77" t="s">
        <v>1197</v>
      </c>
      <c r="R121" s="77" t="s">
        <v>1198</v>
      </c>
      <c r="S121" s="177" t="s">
        <v>31</v>
      </c>
      <c r="T121" s="63" t="s">
        <v>32</v>
      </c>
      <c r="U121" s="200" cm="1">
        <f t="array" ref="U121">_xlfn.IFS(T121="Preventivo",25%,T121="Detectivo",15%,T121="Correctivo",10%)</f>
        <v>0.25</v>
      </c>
      <c r="V121" s="200" cm="1">
        <f t="array" ref="V121">_xlfn.IFS(S121="Automático",25%,S121="Manual",15%)</f>
        <v>0.15</v>
      </c>
      <c r="W121" s="191" t="s">
        <v>33</v>
      </c>
      <c r="X121" s="191" t="s">
        <v>34</v>
      </c>
      <c r="Y121" s="191" t="s">
        <v>35</v>
      </c>
      <c r="Z121" s="201">
        <f t="shared" si="4"/>
        <v>0.36</v>
      </c>
      <c r="AA121" s="202" t="str">
        <f>IF(Z121&lt;='Fórmulas '!$E$16,'Fórmulas '!$F$16,IF('Gestión de Riesgos '!Z121&lt;='Fórmulas '!$E$17,'Fórmulas '!$F$17,IF('Gestión de Riesgos '!Z121&lt;='Fórmulas '!$E$18,'Fórmulas '!$F$18,IF('Gestión de Riesgos '!Z121&lt;='Fórmulas '!$E$19,'Fórmulas '!$F$19,IF('Gestión de Riesgos '!Z121&lt;='Fórmulas '!$E$20,'Fórmulas '!$F$20)))))</f>
        <v>Baja</v>
      </c>
      <c r="AB121" s="196">
        <f>IF(AA121&lt;='Fórmulas '!$E$5,'Fórmulas '!$F$5,IF('Gestión de Riesgos '!AA121&lt;='Fórmulas '!$E$6,'Fórmulas '!$F$6,IF('Gestión de Riesgos '!AA121&lt;='Fórmulas '!$E$7,'Fórmulas '!$F$7,IF('Gestión de Riesgos '!AA121&lt;='Fórmulas '!$E$8,'Fórmulas '!$F$8,IF('Gestión de Riesgos '!AA121&lt;='Fórmulas '!$E$9,'Fórmulas '!$F$9)))))</f>
        <v>0.2</v>
      </c>
      <c r="AC121" s="63" t="s">
        <v>29</v>
      </c>
      <c r="AD121" s="196">
        <f>IFERROR(VLOOKUP(AC121,'Fórmulas '!$E$5:$F$9,2,),"")</f>
        <v>0.6</v>
      </c>
      <c r="AE121" s="63" t="str">
        <f>IFERROR(VLOOKUP(CONCATENATE(AB121,AD121),'Fórmulas '!$J$5:$K$29,2),"")</f>
        <v>MODERADO</v>
      </c>
      <c r="AF121" s="63" t="s">
        <v>36</v>
      </c>
      <c r="AG121" s="446" t="s">
        <v>37</v>
      </c>
      <c r="AH121" s="377" t="s">
        <v>111</v>
      </c>
      <c r="AI121" s="377" t="s">
        <v>111</v>
      </c>
      <c r="AJ121" s="377" t="s">
        <v>111</v>
      </c>
      <c r="AK121" s="377" t="s">
        <v>111</v>
      </c>
      <c r="AL121" s="377" t="s">
        <v>111</v>
      </c>
      <c r="AM121" s="377" t="s">
        <v>111</v>
      </c>
      <c r="AN121" s="377" t="s">
        <v>111</v>
      </c>
      <c r="AO121" s="390" t="s">
        <v>37</v>
      </c>
      <c r="AP121" s="377" t="s">
        <v>38</v>
      </c>
      <c r="AQ121" s="379" t="s">
        <v>38</v>
      </c>
      <c r="AR121" s="379" t="s">
        <v>38</v>
      </c>
      <c r="AS121" s="379" t="s">
        <v>38</v>
      </c>
      <c r="AT121" s="379" t="s">
        <v>38</v>
      </c>
      <c r="AU121" s="379" t="s">
        <v>38</v>
      </c>
      <c r="AV121" s="379" t="s">
        <v>200</v>
      </c>
      <c r="AW121" s="378" t="s">
        <v>111</v>
      </c>
      <c r="AX121" s="380" t="s">
        <v>111</v>
      </c>
      <c r="AY121" s="380" t="s">
        <v>111</v>
      </c>
      <c r="AZ121" s="380" t="s">
        <v>111</v>
      </c>
      <c r="BA121" s="380" t="s">
        <v>111</v>
      </c>
      <c r="BB121" s="380" t="s">
        <v>111</v>
      </c>
      <c r="BC121" s="450" t="s">
        <v>111</v>
      </c>
      <c r="BD121" s="380" t="s">
        <v>111</v>
      </c>
      <c r="BE121" s="378" t="s">
        <v>111</v>
      </c>
    </row>
    <row r="122" spans="1:57" s="216" customFormat="1" ht="158.4">
      <c r="A122" s="173" t="s">
        <v>249</v>
      </c>
      <c r="B122" s="179" t="str">
        <f>VLOOKUP(A122,'Fórmulas '!$B$47:$C$66,2,FALSE)</f>
        <v>Asegurar que la Plataforma TIC esté disponible, funcional, optimizada y actualizada para que satisfaga las necesidades de los procesos de la entidad.</v>
      </c>
      <c r="C122" s="173" t="str">
        <f>VLOOKUP(A122,'Fórmulas '!$F$47:$G$67,2,FALSE)</f>
        <v>Jefe de Oficina de Sistemas</v>
      </c>
      <c r="D122" s="235" t="s">
        <v>1192</v>
      </c>
      <c r="E122" s="267" t="s">
        <v>1199</v>
      </c>
      <c r="F122" s="267" t="s">
        <v>1200</v>
      </c>
      <c r="G122" s="267" t="s">
        <v>209</v>
      </c>
      <c r="H122" s="63" t="s">
        <v>40</v>
      </c>
      <c r="I122" s="196">
        <f>IFERROR(VLOOKUP(H122,'Fórmulas '!$B$5:$C$9,2,),"")</f>
        <v>0.6</v>
      </c>
      <c r="J122" s="63" t="s">
        <v>48</v>
      </c>
      <c r="K122" s="196">
        <f>IFERROR(VLOOKUP(J122,'Fórmulas '!$E$5:$F$9,2,),"")</f>
        <v>0.8</v>
      </c>
      <c r="L122" s="177" t="str">
        <f>IFERROR(VLOOKUP(CONCATENATE(I122,K122),'Fórmulas '!$J$5:$K$29,2,),"")</f>
        <v xml:space="preserve">ALTO </v>
      </c>
      <c r="M122" s="197">
        <f t="shared" si="2"/>
        <v>0.48</v>
      </c>
      <c r="N122" s="188" t="s">
        <v>1201</v>
      </c>
      <c r="O122" s="78" t="s">
        <v>1202</v>
      </c>
      <c r="P122" s="63" t="s">
        <v>375</v>
      </c>
      <c r="Q122" s="77" t="s">
        <v>1203</v>
      </c>
      <c r="R122" s="77" t="s">
        <v>1204</v>
      </c>
      <c r="S122" s="177" t="s">
        <v>31</v>
      </c>
      <c r="T122" s="63" t="s">
        <v>32</v>
      </c>
      <c r="U122" s="200" cm="1">
        <f t="array" ref="U122">_xlfn.IFS(T122="Preventivo",25%,T122="Detectivo",15%,T122="Correctivo",10%)</f>
        <v>0.25</v>
      </c>
      <c r="V122" s="200" cm="1">
        <f t="array" ref="V122">_xlfn.IFS(S122="Automático",25%,S122="Manual",15%)</f>
        <v>0.15</v>
      </c>
      <c r="W122" s="191" t="s">
        <v>33</v>
      </c>
      <c r="X122" s="191" t="s">
        <v>34</v>
      </c>
      <c r="Y122" s="191" t="s">
        <v>35</v>
      </c>
      <c r="Z122" s="201">
        <f t="shared" si="4"/>
        <v>0.36</v>
      </c>
      <c r="AA122" s="202" t="str">
        <f>IF(Z122&lt;='Fórmulas '!$E$16,'Fórmulas '!$F$16,IF('Gestión de Riesgos '!Z122&lt;='Fórmulas '!$E$17,'Fórmulas '!$F$17,IF('Gestión de Riesgos '!Z122&lt;='Fórmulas '!$E$18,'Fórmulas '!$F$18,IF('Gestión de Riesgos '!Z122&lt;='Fórmulas '!$E$19,'Fórmulas '!$F$19,IF('Gestión de Riesgos '!Z122&lt;='Fórmulas '!$E$20,'Fórmulas '!$F$20)))))</f>
        <v>Baja</v>
      </c>
      <c r="AB122" s="196">
        <f>IF(AA122&lt;='Fórmulas '!$E$5,'Fórmulas '!$F$5,IF('Gestión de Riesgos '!AA122&lt;='Fórmulas '!$E$6,'Fórmulas '!$F$6,IF('Gestión de Riesgos '!AA122&lt;='Fórmulas '!$E$7,'Fórmulas '!$F$7,IF('Gestión de Riesgos '!AA122&lt;='Fórmulas '!$E$8,'Fórmulas '!$F$8,IF('Gestión de Riesgos '!AA122&lt;='Fórmulas '!$E$9,'Fórmulas '!$F$9)))))</f>
        <v>0.2</v>
      </c>
      <c r="AC122" s="63" t="s">
        <v>29</v>
      </c>
      <c r="AD122" s="196">
        <f>IFERROR(VLOOKUP(AC122,'Fórmulas '!$E$5:$F$9,2,),"")</f>
        <v>0.6</v>
      </c>
      <c r="AE122" s="63" t="str">
        <f>IFERROR(VLOOKUP(CONCATENATE(AB122,AD122),'Fórmulas '!$J$5:$K$29,2),"")</f>
        <v>MODERADO</v>
      </c>
      <c r="AF122" s="63" t="s">
        <v>36</v>
      </c>
      <c r="AG122" s="446" t="s">
        <v>37</v>
      </c>
      <c r="AH122" s="377" t="s">
        <v>111</v>
      </c>
      <c r="AI122" s="377" t="s">
        <v>111</v>
      </c>
      <c r="AJ122" s="377" t="s">
        <v>111</v>
      </c>
      <c r="AK122" s="377" t="s">
        <v>111</v>
      </c>
      <c r="AL122" s="377" t="s">
        <v>111</v>
      </c>
      <c r="AM122" s="377" t="s">
        <v>111</v>
      </c>
      <c r="AN122" s="377" t="s">
        <v>111</v>
      </c>
      <c r="AO122" s="390" t="s">
        <v>37</v>
      </c>
      <c r="AP122" s="377" t="s">
        <v>38</v>
      </c>
      <c r="AQ122" s="379" t="s">
        <v>38</v>
      </c>
      <c r="AR122" s="379" t="s">
        <v>38</v>
      </c>
      <c r="AS122" s="379" t="s">
        <v>38</v>
      </c>
      <c r="AT122" s="379" t="s">
        <v>38</v>
      </c>
      <c r="AU122" s="379" t="s">
        <v>38</v>
      </c>
      <c r="AV122" s="379" t="s">
        <v>200</v>
      </c>
      <c r="AW122" s="378" t="s">
        <v>111</v>
      </c>
      <c r="AX122" s="380" t="s">
        <v>111</v>
      </c>
      <c r="AY122" s="380" t="s">
        <v>111</v>
      </c>
      <c r="AZ122" s="380" t="s">
        <v>111</v>
      </c>
      <c r="BA122" s="380" t="s">
        <v>111</v>
      </c>
      <c r="BB122" s="380" t="s">
        <v>111</v>
      </c>
      <c r="BC122" s="450" t="s">
        <v>111</v>
      </c>
      <c r="BD122" s="380" t="s">
        <v>111</v>
      </c>
      <c r="BE122" s="378" t="s">
        <v>111</v>
      </c>
    </row>
    <row r="123" spans="1:57" s="216" customFormat="1" ht="79.2">
      <c r="A123" s="173" t="s">
        <v>249</v>
      </c>
      <c r="B123" s="179" t="str">
        <f>VLOOKUP(A123,'Fórmulas '!$B$47:$C$66,2,FALSE)</f>
        <v>Asegurar que la Plataforma TIC esté disponible, funcional, optimizada y actualizada para que satisfaga las necesidades de los procesos de la entidad.</v>
      </c>
      <c r="C123" s="173" t="str">
        <f>VLOOKUP(A123,'Fórmulas '!$F$47:$G$67,2,FALSE)</f>
        <v>Jefe de Oficina de Sistemas</v>
      </c>
      <c r="D123" s="235" t="s">
        <v>1192</v>
      </c>
      <c r="E123" s="235" t="s">
        <v>1205</v>
      </c>
      <c r="F123" s="235" t="s">
        <v>1206</v>
      </c>
      <c r="G123" s="235" t="s">
        <v>209</v>
      </c>
      <c r="H123" s="63" t="s">
        <v>40</v>
      </c>
      <c r="I123" s="196">
        <f>IFERROR(VLOOKUP(H123,'Fórmulas '!$B$5:$C$9,2,),"")</f>
        <v>0.6</v>
      </c>
      <c r="J123" s="63" t="s">
        <v>48</v>
      </c>
      <c r="K123" s="196">
        <f>IFERROR(VLOOKUP(J123,'Fórmulas '!$E$5:$F$9,2,),"")</f>
        <v>0.8</v>
      </c>
      <c r="L123" s="177" t="str">
        <f>IFERROR(VLOOKUP(CONCATENATE(I123,K123),'Fórmulas '!$J$5:$K$29,2,),"")</f>
        <v xml:space="preserve">ALTO </v>
      </c>
      <c r="M123" s="197">
        <f t="shared" si="2"/>
        <v>0.48</v>
      </c>
      <c r="N123" s="188" t="s">
        <v>1207</v>
      </c>
      <c r="O123" s="78" t="s">
        <v>1202</v>
      </c>
      <c r="P123" s="63" t="s">
        <v>375</v>
      </c>
      <c r="Q123" s="174" t="s">
        <v>1208</v>
      </c>
      <c r="R123" s="174" t="s">
        <v>1131</v>
      </c>
      <c r="S123" s="177" t="s">
        <v>31</v>
      </c>
      <c r="T123" s="63" t="s">
        <v>32</v>
      </c>
      <c r="U123" s="200" cm="1">
        <f t="array" ref="U123">_xlfn.IFS(T123="Preventivo",25%,T123="Detectivo",15%,T123="Correctivo",10%)</f>
        <v>0.25</v>
      </c>
      <c r="V123" s="200" cm="1">
        <f t="array" ref="V123">_xlfn.IFS(S123="Automático",25%,S123="Manual",15%)</f>
        <v>0.15</v>
      </c>
      <c r="W123" s="191" t="s">
        <v>33</v>
      </c>
      <c r="X123" s="191" t="s">
        <v>34</v>
      </c>
      <c r="Y123" s="191" t="s">
        <v>35</v>
      </c>
      <c r="Z123" s="201">
        <f t="shared" si="4"/>
        <v>0.36</v>
      </c>
      <c r="AA123" s="202" t="str">
        <f>IF(Z123&lt;='Fórmulas '!$E$16,'Fórmulas '!$F$16,IF('Gestión de Riesgos '!Z123&lt;='Fórmulas '!$E$17,'Fórmulas '!$F$17,IF('Gestión de Riesgos '!Z123&lt;='Fórmulas '!$E$18,'Fórmulas '!$F$18,IF('Gestión de Riesgos '!Z123&lt;='Fórmulas '!$E$19,'Fórmulas '!$F$19,IF('Gestión de Riesgos '!Z123&lt;='Fórmulas '!$E$20,'Fórmulas '!$F$20)))))</f>
        <v>Baja</v>
      </c>
      <c r="AB123" s="196">
        <f>IF(AA123&lt;='Fórmulas '!$E$5,'Fórmulas '!$F$5,IF('Gestión de Riesgos '!AA123&lt;='Fórmulas '!$E$6,'Fórmulas '!$F$6,IF('Gestión de Riesgos '!AA123&lt;='Fórmulas '!$E$7,'Fórmulas '!$F$7,IF('Gestión de Riesgos '!AA123&lt;='Fórmulas '!$E$8,'Fórmulas '!$F$8,IF('Gestión de Riesgos '!AA123&lt;='Fórmulas '!$E$9,'Fórmulas '!$F$9)))))</f>
        <v>0.2</v>
      </c>
      <c r="AC123" s="63" t="s">
        <v>29</v>
      </c>
      <c r="AD123" s="196">
        <f>IFERROR(VLOOKUP(AC123,'Fórmulas '!$E$5:$F$9,2,),"")</f>
        <v>0.6</v>
      </c>
      <c r="AE123" s="63" t="str">
        <f>IFERROR(VLOOKUP(CONCATENATE(AB123,AD123),'Fórmulas '!$J$5:$K$29,2),"")</f>
        <v>MODERADO</v>
      </c>
      <c r="AF123" s="63" t="s">
        <v>204</v>
      </c>
      <c r="AG123" s="446" t="s">
        <v>37</v>
      </c>
      <c r="AH123" s="377" t="s">
        <v>111</v>
      </c>
      <c r="AI123" s="377" t="s">
        <v>111</v>
      </c>
      <c r="AJ123" s="377" t="s">
        <v>111</v>
      </c>
      <c r="AK123" s="377" t="s">
        <v>111</v>
      </c>
      <c r="AL123" s="377" t="s">
        <v>111</v>
      </c>
      <c r="AM123" s="377" t="s">
        <v>111</v>
      </c>
      <c r="AN123" s="377" t="s">
        <v>111</v>
      </c>
      <c r="AO123" s="390" t="s">
        <v>37</v>
      </c>
      <c r="AP123" s="377" t="s">
        <v>38</v>
      </c>
      <c r="AQ123" s="379" t="s">
        <v>38</v>
      </c>
      <c r="AR123" s="379" t="s">
        <v>38</v>
      </c>
      <c r="AS123" s="379" t="s">
        <v>38</v>
      </c>
      <c r="AT123" s="379" t="s">
        <v>38</v>
      </c>
      <c r="AU123" s="379" t="s">
        <v>38</v>
      </c>
      <c r="AV123" s="379" t="s">
        <v>200</v>
      </c>
      <c r="AW123" s="378" t="s">
        <v>111</v>
      </c>
      <c r="AX123" s="380" t="s">
        <v>111</v>
      </c>
      <c r="AY123" s="380" t="s">
        <v>111</v>
      </c>
      <c r="AZ123" s="380" t="s">
        <v>111</v>
      </c>
      <c r="BA123" s="380" t="s">
        <v>111</v>
      </c>
      <c r="BB123" s="380" t="s">
        <v>111</v>
      </c>
      <c r="BC123" s="450" t="s">
        <v>111</v>
      </c>
      <c r="BD123" s="380" t="s">
        <v>111</v>
      </c>
      <c r="BE123" s="378" t="s">
        <v>111</v>
      </c>
    </row>
    <row r="124" spans="1:57" s="216" customFormat="1" ht="66">
      <c r="A124" s="173" t="s">
        <v>249</v>
      </c>
      <c r="B124" s="179" t="str">
        <f>VLOOKUP(A124,'Fórmulas '!$B$47:$C$66,2,FALSE)</f>
        <v>Asegurar que la Plataforma TIC esté disponible, funcional, optimizada y actualizada para que satisfaga las necesidades de los procesos de la entidad.</v>
      </c>
      <c r="C124" s="173" t="str">
        <f>VLOOKUP(A124,'Fórmulas '!$F$47:$G$67,2,FALSE)</f>
        <v>Jefe de Oficina de Sistemas</v>
      </c>
      <c r="D124" s="235" t="s">
        <v>1209</v>
      </c>
      <c r="E124" s="235" t="s">
        <v>1210</v>
      </c>
      <c r="F124" s="235" t="s">
        <v>1168</v>
      </c>
      <c r="G124" s="235" t="s">
        <v>43</v>
      </c>
      <c r="H124" s="63" t="s">
        <v>40</v>
      </c>
      <c r="I124" s="196">
        <f>IFERROR(VLOOKUP(H124,'Fórmulas '!$B$5:$C$9,2,),"")</f>
        <v>0.6</v>
      </c>
      <c r="J124" s="63" t="s">
        <v>29</v>
      </c>
      <c r="K124" s="196">
        <f>IFERROR(VLOOKUP(J124,'Fórmulas '!$E$5:$F$9,2,),"")</f>
        <v>0.6</v>
      </c>
      <c r="L124" s="177" t="str">
        <f>IFERROR(VLOOKUP(CONCATENATE(I124,K124),'Fórmulas '!$J$5:$K$29,2,),"")</f>
        <v>MODERADO</v>
      </c>
      <c r="M124" s="197">
        <f t="shared" si="2"/>
        <v>0.36</v>
      </c>
      <c r="N124" s="188" t="s">
        <v>1211</v>
      </c>
      <c r="O124" s="78" t="s">
        <v>1212</v>
      </c>
      <c r="P124" s="63" t="s">
        <v>1213</v>
      </c>
      <c r="Q124" s="77" t="s">
        <v>1214</v>
      </c>
      <c r="R124" s="77" t="s">
        <v>1215</v>
      </c>
      <c r="S124" s="177" t="s">
        <v>31</v>
      </c>
      <c r="T124" s="63" t="s">
        <v>32</v>
      </c>
      <c r="U124" s="200" cm="1">
        <f t="array" ref="U124">_xlfn.IFS(T124="Preventivo",25%,T124="Detectivo",15%,T124="Correctivo",10%)</f>
        <v>0.25</v>
      </c>
      <c r="V124" s="200" cm="1">
        <f t="array" ref="V124">_xlfn.IFS(S124="Automático",25%,S124="Manual",15%)</f>
        <v>0.15</v>
      </c>
      <c r="W124" s="191" t="s">
        <v>33</v>
      </c>
      <c r="X124" s="191" t="s">
        <v>34</v>
      </c>
      <c r="Y124" s="191" t="s">
        <v>35</v>
      </c>
      <c r="Z124" s="201">
        <f t="shared" si="4"/>
        <v>0.36</v>
      </c>
      <c r="AA124" s="202" t="str">
        <f>IF(Z124&lt;='Fórmulas '!$E$16,'Fórmulas '!$F$16,IF('Gestión de Riesgos '!Z124&lt;='Fórmulas '!$E$17,'Fórmulas '!$F$17,IF('Gestión de Riesgos '!Z124&lt;='Fórmulas '!$E$18,'Fórmulas '!$F$18,IF('Gestión de Riesgos '!Z124&lt;='Fórmulas '!$E$19,'Fórmulas '!$F$19,IF('Gestión de Riesgos '!Z124&lt;='Fórmulas '!$E$20,'Fórmulas '!$F$20)))))</f>
        <v>Baja</v>
      </c>
      <c r="AB124" s="196">
        <f>IF(AA124&lt;='Fórmulas '!$E$5,'Fórmulas '!$F$5,IF('Gestión de Riesgos '!AA124&lt;='Fórmulas '!$E$6,'Fórmulas '!$F$6,IF('Gestión de Riesgos '!AA124&lt;='Fórmulas '!$E$7,'Fórmulas '!$F$7,IF('Gestión de Riesgos '!AA124&lt;='Fórmulas '!$E$8,'Fórmulas '!$F$8,IF('Gestión de Riesgos '!AA124&lt;='Fórmulas '!$E$9,'Fórmulas '!$F$9)))))</f>
        <v>0.2</v>
      </c>
      <c r="AC124" s="63" t="s">
        <v>29</v>
      </c>
      <c r="AD124" s="196">
        <f>IFERROR(VLOOKUP(AC124,'Fórmulas '!$E$5:$F$9,2,),"")</f>
        <v>0.6</v>
      </c>
      <c r="AE124" s="63" t="str">
        <f>IFERROR(VLOOKUP(CONCATENATE(AB124,AD124),'Fórmulas '!$J$5:$K$29,2),"")</f>
        <v>MODERADO</v>
      </c>
      <c r="AF124" s="63" t="s">
        <v>36</v>
      </c>
      <c r="AG124" s="446" t="s">
        <v>37</v>
      </c>
      <c r="AH124" s="377" t="s">
        <v>111</v>
      </c>
      <c r="AI124" s="377" t="s">
        <v>111</v>
      </c>
      <c r="AJ124" s="377" t="s">
        <v>111</v>
      </c>
      <c r="AK124" s="377" t="s">
        <v>111</v>
      </c>
      <c r="AL124" s="377" t="s">
        <v>111</v>
      </c>
      <c r="AM124" s="377" t="s">
        <v>111</v>
      </c>
      <c r="AN124" s="377" t="s">
        <v>111</v>
      </c>
      <c r="AO124" s="390" t="s">
        <v>37</v>
      </c>
      <c r="AP124" s="377" t="s">
        <v>38</v>
      </c>
      <c r="AQ124" s="379" t="s">
        <v>38</v>
      </c>
      <c r="AR124" s="379" t="s">
        <v>38</v>
      </c>
      <c r="AS124" s="379" t="s">
        <v>38</v>
      </c>
      <c r="AT124" s="379" t="s">
        <v>38</v>
      </c>
      <c r="AU124" s="379" t="s">
        <v>38</v>
      </c>
      <c r="AV124" s="379" t="s">
        <v>200</v>
      </c>
      <c r="AW124" s="378" t="s">
        <v>111</v>
      </c>
      <c r="AX124" s="380" t="s">
        <v>111</v>
      </c>
      <c r="AY124" s="380" t="s">
        <v>111</v>
      </c>
      <c r="AZ124" s="380" t="s">
        <v>111</v>
      </c>
      <c r="BA124" s="380" t="s">
        <v>111</v>
      </c>
      <c r="BB124" s="380" t="s">
        <v>111</v>
      </c>
      <c r="BC124" s="450" t="s">
        <v>111</v>
      </c>
      <c r="BD124" s="380" t="s">
        <v>111</v>
      </c>
      <c r="BE124" s="378" t="s">
        <v>111</v>
      </c>
    </row>
    <row r="125" spans="1:57" s="216" customFormat="1" ht="89.4" customHeight="1">
      <c r="A125" s="173" t="s">
        <v>249</v>
      </c>
      <c r="B125" s="179" t="str">
        <f>VLOOKUP(A125,'Fórmulas '!$B$47:$C$66,2,FALSE)</f>
        <v>Asegurar que la Plataforma TIC esté disponible, funcional, optimizada y actualizada para que satisfaga las necesidades de los procesos de la entidad.</v>
      </c>
      <c r="C125" s="173" t="str">
        <f>VLOOKUP(A125,'Fórmulas '!$F$47:$G$67,2,FALSE)</f>
        <v>Jefe de Oficina de Sistemas</v>
      </c>
      <c r="D125" s="235" t="s">
        <v>1209</v>
      </c>
      <c r="E125" s="235" t="s">
        <v>1216</v>
      </c>
      <c r="F125" s="235" t="s">
        <v>1217</v>
      </c>
      <c r="G125" s="235" t="s">
        <v>43</v>
      </c>
      <c r="H125" s="63" t="s">
        <v>40</v>
      </c>
      <c r="I125" s="196">
        <f>IFERROR(VLOOKUP(H125,'Fórmulas '!$B$5:$C$9,2,),"")</f>
        <v>0.6</v>
      </c>
      <c r="J125" s="63" t="s">
        <v>48</v>
      </c>
      <c r="K125" s="196">
        <f>IFERROR(VLOOKUP(J125,'Fórmulas '!$E$5:$F$9,2,),"")</f>
        <v>0.8</v>
      </c>
      <c r="L125" s="177" t="str">
        <f>IFERROR(VLOOKUP(CONCATENATE(I125,K125),'Fórmulas '!$J$5:$K$29,2,),"")</f>
        <v xml:space="preserve">ALTO </v>
      </c>
      <c r="M125" s="197">
        <f t="shared" si="2"/>
        <v>0.48</v>
      </c>
      <c r="N125" s="188" t="s">
        <v>1218</v>
      </c>
      <c r="O125" s="78" t="s">
        <v>307</v>
      </c>
      <c r="P125" s="63" t="s">
        <v>1213</v>
      </c>
      <c r="Q125" s="77" t="s">
        <v>1219</v>
      </c>
      <c r="R125" s="77" t="s">
        <v>1220</v>
      </c>
      <c r="S125" s="177" t="s">
        <v>31</v>
      </c>
      <c r="T125" s="63" t="s">
        <v>32</v>
      </c>
      <c r="U125" s="200" cm="1">
        <f t="array" ref="U125">_xlfn.IFS(T125="Preventivo",25%,T125="Detectivo",15%,T125="Correctivo",10%)</f>
        <v>0.25</v>
      </c>
      <c r="V125" s="200" cm="1">
        <f t="array" ref="V125">_xlfn.IFS(S125="Automático",25%,S125="Manual",15%)</f>
        <v>0.15</v>
      </c>
      <c r="W125" s="191" t="s">
        <v>33</v>
      </c>
      <c r="X125" s="191" t="s">
        <v>34</v>
      </c>
      <c r="Y125" s="191" t="s">
        <v>35</v>
      </c>
      <c r="Z125" s="201">
        <f t="shared" si="4"/>
        <v>0.36</v>
      </c>
      <c r="AA125" s="202" t="str">
        <f>IF(Z125&lt;='Fórmulas '!$E$16,'Fórmulas '!$F$16,IF('Gestión de Riesgos '!Z125&lt;='Fórmulas '!$E$17,'Fórmulas '!$F$17,IF('Gestión de Riesgos '!Z125&lt;='Fórmulas '!$E$18,'Fórmulas '!$F$18,IF('Gestión de Riesgos '!Z125&lt;='Fórmulas '!$E$19,'Fórmulas '!$F$19,IF('Gestión de Riesgos '!Z125&lt;='Fórmulas '!$E$20,'Fórmulas '!$F$20)))))</f>
        <v>Baja</v>
      </c>
      <c r="AB125" s="196">
        <f>IF(AA125&lt;='Fórmulas '!$E$5,'Fórmulas '!$F$5,IF('Gestión de Riesgos '!AA125&lt;='Fórmulas '!$E$6,'Fórmulas '!$F$6,IF('Gestión de Riesgos '!AA125&lt;='Fórmulas '!$E$7,'Fórmulas '!$F$7,IF('Gestión de Riesgos '!AA125&lt;='Fórmulas '!$E$8,'Fórmulas '!$F$8,IF('Gestión de Riesgos '!AA125&lt;='Fórmulas '!$E$9,'Fórmulas '!$F$9)))))</f>
        <v>0.2</v>
      </c>
      <c r="AC125" s="63" t="s">
        <v>29</v>
      </c>
      <c r="AD125" s="196">
        <f>IFERROR(VLOOKUP(AC125,'Fórmulas '!$E$5:$F$9,2,),"")</f>
        <v>0.6</v>
      </c>
      <c r="AE125" s="63" t="str">
        <f>IFERROR(VLOOKUP(CONCATENATE(AB125,AD125),'Fórmulas '!$J$5:$K$29,2),"")</f>
        <v>MODERADO</v>
      </c>
      <c r="AF125" s="63" t="s">
        <v>36</v>
      </c>
      <c r="AG125" s="446" t="s">
        <v>104</v>
      </c>
      <c r="AH125" s="377" t="s">
        <v>1221</v>
      </c>
      <c r="AI125" s="377" t="s">
        <v>1222</v>
      </c>
      <c r="AJ125" s="377" t="s">
        <v>1223</v>
      </c>
      <c r="AK125" s="377" t="s">
        <v>111</v>
      </c>
      <c r="AL125" s="377" t="s">
        <v>111</v>
      </c>
      <c r="AM125" s="377" t="s">
        <v>111</v>
      </c>
      <c r="AN125" s="377" t="s">
        <v>111</v>
      </c>
      <c r="AO125" s="390" t="s">
        <v>104</v>
      </c>
      <c r="AP125" s="377" t="s">
        <v>1459</v>
      </c>
      <c r="AQ125" s="379" t="s">
        <v>1460</v>
      </c>
      <c r="AR125" s="379" t="s">
        <v>1223</v>
      </c>
      <c r="AS125" s="379" t="s">
        <v>38</v>
      </c>
      <c r="AT125" s="401">
        <v>45382</v>
      </c>
      <c r="AU125" s="379" t="s">
        <v>38</v>
      </c>
      <c r="AV125" s="379" t="s">
        <v>39</v>
      </c>
      <c r="AW125" s="378" t="s">
        <v>111</v>
      </c>
      <c r="AX125" s="380" t="s">
        <v>111</v>
      </c>
      <c r="AY125" s="380" t="s">
        <v>111</v>
      </c>
      <c r="AZ125" s="380" t="s">
        <v>111</v>
      </c>
      <c r="BA125" s="380" t="s">
        <v>111</v>
      </c>
      <c r="BB125" s="380" t="s">
        <v>111</v>
      </c>
      <c r="BC125" s="450" t="s">
        <v>111</v>
      </c>
      <c r="BD125" s="380" t="s">
        <v>111</v>
      </c>
      <c r="BE125" s="378" t="s">
        <v>111</v>
      </c>
    </row>
    <row r="126" spans="1:57" s="216" customFormat="1" ht="79.2">
      <c r="A126" s="173" t="s">
        <v>249</v>
      </c>
      <c r="B126" s="179" t="str">
        <f>VLOOKUP(A126,'Fórmulas '!$B$47:$C$66,2,FALSE)</f>
        <v>Asegurar que la Plataforma TIC esté disponible, funcional, optimizada y actualizada para que satisfaga las necesidades de los procesos de la entidad.</v>
      </c>
      <c r="C126" s="173" t="str">
        <f>VLOOKUP(A126,'Fórmulas '!$F$47:$G$67,2,FALSE)</f>
        <v>Jefe de Oficina de Sistemas</v>
      </c>
      <c r="D126" s="235" t="s">
        <v>1209</v>
      </c>
      <c r="E126" s="235" t="s">
        <v>1224</v>
      </c>
      <c r="F126" s="235" t="s">
        <v>1225</v>
      </c>
      <c r="G126" s="235" t="s">
        <v>43</v>
      </c>
      <c r="H126" s="63" t="s">
        <v>40</v>
      </c>
      <c r="I126" s="196">
        <f>IFERROR(VLOOKUP(H126,'Fórmulas '!$B$5:$C$9,2,),"")</f>
        <v>0.6</v>
      </c>
      <c r="J126" s="63" t="s">
        <v>29</v>
      </c>
      <c r="K126" s="196">
        <f>IFERROR(VLOOKUP(J126,'Fórmulas '!$E$5:$F$9,2,),"")</f>
        <v>0.6</v>
      </c>
      <c r="L126" s="177" t="str">
        <f>IFERROR(VLOOKUP(CONCATENATE(I126,K126),'Fórmulas '!$J$5:$K$29,2,),"")</f>
        <v>MODERADO</v>
      </c>
      <c r="M126" s="197">
        <f t="shared" si="2"/>
        <v>0.36</v>
      </c>
      <c r="N126" s="188" t="s">
        <v>1226</v>
      </c>
      <c r="O126" s="78" t="s">
        <v>1151</v>
      </c>
      <c r="P126" s="63" t="s">
        <v>375</v>
      </c>
      <c r="Q126" s="77" t="s">
        <v>1227</v>
      </c>
      <c r="R126" s="174" t="s">
        <v>1131</v>
      </c>
      <c r="S126" s="177" t="s">
        <v>31</v>
      </c>
      <c r="T126" s="63" t="s">
        <v>32</v>
      </c>
      <c r="U126" s="200" cm="1">
        <f t="array" ref="U126">_xlfn.IFS(T126="Preventivo",25%,T126="Detectivo",15%,T126="Correctivo",10%)</f>
        <v>0.25</v>
      </c>
      <c r="V126" s="200" cm="1">
        <f t="array" ref="V126">_xlfn.IFS(S126="Automático",25%,S126="Manual",15%)</f>
        <v>0.15</v>
      </c>
      <c r="W126" s="191" t="s">
        <v>33</v>
      </c>
      <c r="X126" s="191" t="s">
        <v>34</v>
      </c>
      <c r="Y126" s="191" t="s">
        <v>35</v>
      </c>
      <c r="Z126" s="201">
        <f t="shared" si="4"/>
        <v>0.36</v>
      </c>
      <c r="AA126" s="202" t="str">
        <f>IF(Z126&lt;='Fórmulas '!$E$16,'Fórmulas '!$F$16,IF('Gestión de Riesgos '!Z126&lt;='Fórmulas '!$E$17,'Fórmulas '!$F$17,IF('Gestión de Riesgos '!Z126&lt;='Fórmulas '!$E$18,'Fórmulas '!$F$18,IF('Gestión de Riesgos '!Z126&lt;='Fórmulas '!$E$19,'Fórmulas '!$F$19,IF('Gestión de Riesgos '!Z126&lt;='Fórmulas '!$E$20,'Fórmulas '!$F$20)))))</f>
        <v>Baja</v>
      </c>
      <c r="AB126" s="196">
        <f>IF(AA126&lt;='Fórmulas '!$E$5,'Fórmulas '!$F$5,IF('Gestión de Riesgos '!AA126&lt;='Fórmulas '!$E$6,'Fórmulas '!$F$6,IF('Gestión de Riesgos '!AA126&lt;='Fórmulas '!$E$7,'Fórmulas '!$F$7,IF('Gestión de Riesgos '!AA126&lt;='Fórmulas '!$E$8,'Fórmulas '!$F$8,IF('Gestión de Riesgos '!AA126&lt;='Fórmulas '!$E$9,'Fórmulas '!$F$9)))))</f>
        <v>0.2</v>
      </c>
      <c r="AC126" s="63" t="s">
        <v>29</v>
      </c>
      <c r="AD126" s="196">
        <f>IFERROR(VLOOKUP(AC126,'Fórmulas '!$E$5:$F$9,2,),"")</f>
        <v>0.6</v>
      </c>
      <c r="AE126" s="63" t="str">
        <f>IFERROR(VLOOKUP(CONCATENATE(AB126,AD126),'Fórmulas '!$J$5:$K$29,2),"")</f>
        <v>MODERADO</v>
      </c>
      <c r="AF126" s="63" t="s">
        <v>36</v>
      </c>
      <c r="AG126" s="446" t="s">
        <v>37</v>
      </c>
      <c r="AH126" s="377" t="s">
        <v>111</v>
      </c>
      <c r="AI126" s="377" t="s">
        <v>111</v>
      </c>
      <c r="AJ126" s="377" t="s">
        <v>111</v>
      </c>
      <c r="AK126" s="377" t="s">
        <v>111</v>
      </c>
      <c r="AL126" s="377" t="s">
        <v>111</v>
      </c>
      <c r="AM126" s="377" t="s">
        <v>111</v>
      </c>
      <c r="AN126" s="377" t="s">
        <v>111</v>
      </c>
      <c r="AO126" s="390" t="s">
        <v>37</v>
      </c>
      <c r="AP126" s="377" t="s">
        <v>38</v>
      </c>
      <c r="AQ126" s="379" t="s">
        <v>38</v>
      </c>
      <c r="AR126" s="379" t="s">
        <v>38</v>
      </c>
      <c r="AS126" s="379" t="s">
        <v>38</v>
      </c>
      <c r="AT126" s="379" t="s">
        <v>38</v>
      </c>
      <c r="AU126" s="379" t="s">
        <v>38</v>
      </c>
      <c r="AV126" s="379" t="s">
        <v>200</v>
      </c>
      <c r="AW126" s="378" t="s">
        <v>111</v>
      </c>
      <c r="AX126" s="380" t="s">
        <v>111</v>
      </c>
      <c r="AY126" s="380" t="s">
        <v>111</v>
      </c>
      <c r="AZ126" s="380" t="s">
        <v>111</v>
      </c>
      <c r="BA126" s="380" t="s">
        <v>111</v>
      </c>
      <c r="BB126" s="380" t="s">
        <v>111</v>
      </c>
      <c r="BC126" s="450" t="s">
        <v>111</v>
      </c>
      <c r="BD126" s="380" t="s">
        <v>111</v>
      </c>
      <c r="BE126" s="378" t="s">
        <v>111</v>
      </c>
    </row>
    <row r="127" spans="1:57" s="216" customFormat="1" ht="66">
      <c r="A127" s="173" t="s">
        <v>249</v>
      </c>
      <c r="B127" s="179" t="str">
        <f>VLOOKUP(A127,'Fórmulas '!$B$47:$C$66,2,FALSE)</f>
        <v>Asegurar que la Plataforma TIC esté disponible, funcional, optimizada y actualizada para que satisfaga las necesidades de los procesos de la entidad.</v>
      </c>
      <c r="C127" s="173" t="str">
        <f>VLOOKUP(A127,'Fórmulas '!$F$47:$G$67,2,FALSE)</f>
        <v>Jefe de Oficina de Sistemas</v>
      </c>
      <c r="D127" s="235" t="s">
        <v>1228</v>
      </c>
      <c r="E127" s="235" t="s">
        <v>1229</v>
      </c>
      <c r="F127" s="235" t="s">
        <v>1230</v>
      </c>
      <c r="G127" s="235" t="s">
        <v>43</v>
      </c>
      <c r="H127" s="63" t="s">
        <v>40</v>
      </c>
      <c r="I127" s="196">
        <f>IFERROR(VLOOKUP(H127,'Fórmulas '!$B$5:$C$9,2,),"")</f>
        <v>0.6</v>
      </c>
      <c r="J127" s="63" t="s">
        <v>29</v>
      </c>
      <c r="K127" s="196">
        <f>IFERROR(VLOOKUP(J127,'Fórmulas '!$E$5:$F$9,2,),"")</f>
        <v>0.6</v>
      </c>
      <c r="L127" s="177" t="str">
        <f>IFERROR(VLOOKUP(CONCATENATE(I127,K127),'Fórmulas '!$J$5:$K$29,2,),"")</f>
        <v>MODERADO</v>
      </c>
      <c r="M127" s="197">
        <f t="shared" si="2"/>
        <v>0.36</v>
      </c>
      <c r="N127" s="188" t="s">
        <v>1231</v>
      </c>
      <c r="O127" s="78" t="s">
        <v>1212</v>
      </c>
      <c r="P127" s="63" t="s">
        <v>1213</v>
      </c>
      <c r="Q127" s="77" t="s">
        <v>1214</v>
      </c>
      <c r="R127" s="77" t="s">
        <v>1215</v>
      </c>
      <c r="S127" s="177" t="s">
        <v>31</v>
      </c>
      <c r="T127" s="63" t="s">
        <v>32</v>
      </c>
      <c r="U127" s="200" cm="1">
        <f t="array" ref="U127">_xlfn.IFS(T127="Preventivo",25%,T127="Detectivo",15%,T127="Correctivo",10%)</f>
        <v>0.25</v>
      </c>
      <c r="V127" s="200" cm="1">
        <f t="array" ref="V127">_xlfn.IFS(S127="Automático",25%,S127="Manual",15%)</f>
        <v>0.15</v>
      </c>
      <c r="W127" s="191" t="s">
        <v>33</v>
      </c>
      <c r="X127" s="191" t="s">
        <v>34</v>
      </c>
      <c r="Y127" s="191" t="s">
        <v>35</v>
      </c>
      <c r="Z127" s="201">
        <f t="shared" si="4"/>
        <v>0.36</v>
      </c>
      <c r="AA127" s="202" t="str">
        <f>IF(Z127&lt;='Fórmulas '!$E$16,'Fórmulas '!$F$16,IF('Gestión de Riesgos '!Z127&lt;='Fórmulas '!$E$17,'Fórmulas '!$F$17,IF('Gestión de Riesgos '!Z127&lt;='Fórmulas '!$E$18,'Fórmulas '!$F$18,IF('Gestión de Riesgos '!Z127&lt;='Fórmulas '!$E$19,'Fórmulas '!$F$19,IF('Gestión de Riesgos '!Z127&lt;='Fórmulas '!$E$20,'Fórmulas '!$F$20)))))</f>
        <v>Baja</v>
      </c>
      <c r="AB127" s="196">
        <f>IF(AA127&lt;='Fórmulas '!$E$5,'Fórmulas '!$F$5,IF('Gestión de Riesgos '!AA127&lt;='Fórmulas '!$E$6,'Fórmulas '!$F$6,IF('Gestión de Riesgos '!AA127&lt;='Fórmulas '!$E$7,'Fórmulas '!$F$7,IF('Gestión de Riesgos '!AA127&lt;='Fórmulas '!$E$8,'Fórmulas '!$F$8,IF('Gestión de Riesgos '!AA127&lt;='Fórmulas '!$E$9,'Fórmulas '!$F$9)))))</f>
        <v>0.2</v>
      </c>
      <c r="AC127" s="63" t="s">
        <v>29</v>
      </c>
      <c r="AD127" s="196">
        <f>IFERROR(VLOOKUP(AC127,'Fórmulas '!$E$5:$F$9,2,),"")</f>
        <v>0.6</v>
      </c>
      <c r="AE127" s="63" t="str">
        <f>IFERROR(VLOOKUP(CONCATENATE(AB127,AD127),'Fórmulas '!$J$5:$K$29,2),"")</f>
        <v>MODERADO</v>
      </c>
      <c r="AF127" s="63" t="s">
        <v>36</v>
      </c>
      <c r="AG127" s="446" t="s">
        <v>37</v>
      </c>
      <c r="AH127" s="377" t="s">
        <v>111</v>
      </c>
      <c r="AI127" s="377" t="s">
        <v>111</v>
      </c>
      <c r="AJ127" s="377" t="s">
        <v>111</v>
      </c>
      <c r="AK127" s="377" t="s">
        <v>111</v>
      </c>
      <c r="AL127" s="377" t="s">
        <v>111</v>
      </c>
      <c r="AM127" s="377" t="s">
        <v>111</v>
      </c>
      <c r="AN127" s="377" t="s">
        <v>111</v>
      </c>
      <c r="AO127" s="390" t="s">
        <v>37</v>
      </c>
      <c r="AP127" s="377" t="s">
        <v>38</v>
      </c>
      <c r="AQ127" s="379" t="s">
        <v>38</v>
      </c>
      <c r="AR127" s="379" t="s">
        <v>38</v>
      </c>
      <c r="AS127" s="379" t="s">
        <v>38</v>
      </c>
      <c r="AT127" s="379" t="s">
        <v>38</v>
      </c>
      <c r="AU127" s="379" t="s">
        <v>38</v>
      </c>
      <c r="AV127" s="379" t="s">
        <v>200</v>
      </c>
      <c r="AW127" s="378" t="s">
        <v>111</v>
      </c>
      <c r="AX127" s="380" t="s">
        <v>111</v>
      </c>
      <c r="AY127" s="380" t="s">
        <v>111</v>
      </c>
      <c r="AZ127" s="380" t="s">
        <v>111</v>
      </c>
      <c r="BA127" s="380" t="s">
        <v>111</v>
      </c>
      <c r="BB127" s="380" t="s">
        <v>111</v>
      </c>
      <c r="BC127" s="450" t="s">
        <v>111</v>
      </c>
      <c r="BD127" s="380" t="s">
        <v>111</v>
      </c>
      <c r="BE127" s="378" t="s">
        <v>111</v>
      </c>
    </row>
    <row r="128" spans="1:57" s="216" customFormat="1" ht="52.8">
      <c r="A128" s="173" t="s">
        <v>249</v>
      </c>
      <c r="B128" s="179" t="str">
        <f>VLOOKUP(A128,'Fórmulas '!$B$47:$C$66,2,FALSE)</f>
        <v>Asegurar que la Plataforma TIC esté disponible, funcional, optimizada y actualizada para que satisfaga las necesidades de los procesos de la entidad.</v>
      </c>
      <c r="C128" s="173" t="str">
        <f>VLOOKUP(A128,'Fórmulas '!$F$47:$G$67,2,FALSE)</f>
        <v>Jefe de Oficina de Sistemas</v>
      </c>
      <c r="D128" s="235" t="s">
        <v>1228</v>
      </c>
      <c r="E128" s="235" t="s">
        <v>1232</v>
      </c>
      <c r="F128" s="235" t="s">
        <v>1233</v>
      </c>
      <c r="G128" s="235" t="s">
        <v>43</v>
      </c>
      <c r="H128" s="63" t="s">
        <v>40</v>
      </c>
      <c r="I128" s="196">
        <f>IFERROR(VLOOKUP(H128,'Fórmulas '!$B$5:$C$9,2,),"")</f>
        <v>0.6</v>
      </c>
      <c r="J128" s="63" t="s">
        <v>29</v>
      </c>
      <c r="K128" s="196">
        <f>IFERROR(VLOOKUP(J128,'Fórmulas '!$E$5:$F$9,2,),"")</f>
        <v>0.6</v>
      </c>
      <c r="L128" s="177" t="str">
        <f>IFERROR(VLOOKUP(CONCATENATE(I128,K128),'Fórmulas '!$J$5:$K$29,2,),"")</f>
        <v>MODERADO</v>
      </c>
      <c r="M128" s="197">
        <f t="shared" si="2"/>
        <v>0.36</v>
      </c>
      <c r="N128" s="188" t="s">
        <v>1218</v>
      </c>
      <c r="O128" s="78" t="s">
        <v>307</v>
      </c>
      <c r="P128" s="63" t="s">
        <v>1213</v>
      </c>
      <c r="Q128" s="77" t="s">
        <v>1234</v>
      </c>
      <c r="R128" s="77" t="s">
        <v>1220</v>
      </c>
      <c r="S128" s="177" t="s">
        <v>31</v>
      </c>
      <c r="T128" s="63" t="s">
        <v>32</v>
      </c>
      <c r="U128" s="200" cm="1">
        <f t="array" ref="U128">_xlfn.IFS(T128="Preventivo",25%,T128="Detectivo",15%,T128="Correctivo",10%)</f>
        <v>0.25</v>
      </c>
      <c r="V128" s="200" cm="1">
        <f t="array" ref="V128">_xlfn.IFS(S128="Automático",25%,S128="Manual",15%)</f>
        <v>0.15</v>
      </c>
      <c r="W128" s="191" t="s">
        <v>33</v>
      </c>
      <c r="X128" s="191" t="s">
        <v>34</v>
      </c>
      <c r="Y128" s="191" t="s">
        <v>35</v>
      </c>
      <c r="Z128" s="201">
        <f t="shared" si="4"/>
        <v>0.36</v>
      </c>
      <c r="AA128" s="202" t="str">
        <f>IF(Z128&lt;='Fórmulas '!$E$16,'Fórmulas '!$F$16,IF('Gestión de Riesgos '!Z128&lt;='Fórmulas '!$E$17,'Fórmulas '!$F$17,IF('Gestión de Riesgos '!Z128&lt;='Fórmulas '!$E$18,'Fórmulas '!$F$18,IF('Gestión de Riesgos '!Z128&lt;='Fórmulas '!$E$19,'Fórmulas '!$F$19,IF('Gestión de Riesgos '!Z128&lt;='Fórmulas '!$E$20,'Fórmulas '!$F$20)))))</f>
        <v>Baja</v>
      </c>
      <c r="AB128" s="196">
        <f>IF(AA128&lt;='Fórmulas '!$E$5,'Fórmulas '!$F$5,IF('Gestión de Riesgos '!AA128&lt;='Fórmulas '!$E$6,'Fórmulas '!$F$6,IF('Gestión de Riesgos '!AA128&lt;='Fórmulas '!$E$7,'Fórmulas '!$F$7,IF('Gestión de Riesgos '!AA128&lt;='Fórmulas '!$E$8,'Fórmulas '!$F$8,IF('Gestión de Riesgos '!AA128&lt;='Fórmulas '!$E$9,'Fórmulas '!$F$9)))))</f>
        <v>0.2</v>
      </c>
      <c r="AC128" s="63" t="s">
        <v>29</v>
      </c>
      <c r="AD128" s="196">
        <f>IFERROR(VLOOKUP(AC128,'Fórmulas '!$E$5:$F$9,2,),"")</f>
        <v>0.6</v>
      </c>
      <c r="AE128" s="63" t="str">
        <f>IFERROR(VLOOKUP(CONCATENATE(AB128,AD128),'Fórmulas '!$J$5:$K$29,2),"")</f>
        <v>MODERADO</v>
      </c>
      <c r="AF128" s="63" t="s">
        <v>36</v>
      </c>
      <c r="AG128" s="446" t="s">
        <v>37</v>
      </c>
      <c r="AH128" s="377" t="s">
        <v>111</v>
      </c>
      <c r="AI128" s="377" t="s">
        <v>111</v>
      </c>
      <c r="AJ128" s="377" t="s">
        <v>111</v>
      </c>
      <c r="AK128" s="377" t="s">
        <v>111</v>
      </c>
      <c r="AL128" s="377" t="s">
        <v>111</v>
      </c>
      <c r="AM128" s="377" t="s">
        <v>111</v>
      </c>
      <c r="AN128" s="377" t="s">
        <v>111</v>
      </c>
      <c r="AO128" s="390" t="s">
        <v>37</v>
      </c>
      <c r="AP128" s="377" t="s">
        <v>38</v>
      </c>
      <c r="AQ128" s="379" t="s">
        <v>38</v>
      </c>
      <c r="AR128" s="379" t="s">
        <v>38</v>
      </c>
      <c r="AS128" s="379" t="s">
        <v>38</v>
      </c>
      <c r="AT128" s="379" t="s">
        <v>38</v>
      </c>
      <c r="AU128" s="379" t="s">
        <v>38</v>
      </c>
      <c r="AV128" s="379" t="s">
        <v>200</v>
      </c>
      <c r="AW128" s="378" t="s">
        <v>111</v>
      </c>
      <c r="AX128" s="380" t="s">
        <v>111</v>
      </c>
      <c r="AY128" s="380" t="s">
        <v>111</v>
      </c>
      <c r="AZ128" s="380" t="s">
        <v>111</v>
      </c>
      <c r="BA128" s="380" t="s">
        <v>111</v>
      </c>
      <c r="BB128" s="380" t="s">
        <v>111</v>
      </c>
      <c r="BC128" s="450" t="s">
        <v>111</v>
      </c>
      <c r="BD128" s="380" t="s">
        <v>111</v>
      </c>
      <c r="BE128" s="378" t="s">
        <v>111</v>
      </c>
    </row>
    <row r="129" spans="1:57" s="216" customFormat="1" ht="66">
      <c r="A129" s="173" t="s">
        <v>249</v>
      </c>
      <c r="B129" s="179" t="str">
        <f>VLOOKUP(A129,'Fórmulas '!$B$47:$C$66,2,FALSE)</f>
        <v>Asegurar que la Plataforma TIC esté disponible, funcional, optimizada y actualizada para que satisfaga las necesidades de los procesos de la entidad.</v>
      </c>
      <c r="C129" s="173" t="str">
        <f>VLOOKUP(A129,'Fórmulas '!$F$47:$G$67,2,FALSE)</f>
        <v>Jefe de Oficina de Sistemas</v>
      </c>
      <c r="D129" s="235" t="s">
        <v>1228</v>
      </c>
      <c r="E129" s="235" t="s">
        <v>1235</v>
      </c>
      <c r="F129" s="235" t="s">
        <v>1236</v>
      </c>
      <c r="G129" s="235" t="s">
        <v>43</v>
      </c>
      <c r="H129" s="63" t="s">
        <v>40</v>
      </c>
      <c r="I129" s="196">
        <f>IFERROR(VLOOKUP(H129,'Fórmulas '!$B$5:$C$9,2,),"")</f>
        <v>0.6</v>
      </c>
      <c r="J129" s="63" t="s">
        <v>48</v>
      </c>
      <c r="K129" s="196">
        <f>IFERROR(VLOOKUP(J129,'Fórmulas '!$E$5:$F$9,2,),"")</f>
        <v>0.8</v>
      </c>
      <c r="L129" s="177" t="str">
        <f>IFERROR(VLOOKUP(CONCATENATE(I129,K129),'Fórmulas '!$J$5:$K$29,2,),"")</f>
        <v xml:space="preserve">ALTO </v>
      </c>
      <c r="M129" s="197">
        <f t="shared" si="2"/>
        <v>0.48</v>
      </c>
      <c r="N129" s="188" t="s">
        <v>1237</v>
      </c>
      <c r="O129" s="78" t="s">
        <v>1238</v>
      </c>
      <c r="P129" s="63" t="s">
        <v>319</v>
      </c>
      <c r="Q129" s="77" t="s">
        <v>1239</v>
      </c>
      <c r="R129" s="77" t="s">
        <v>1240</v>
      </c>
      <c r="S129" s="177" t="s">
        <v>31</v>
      </c>
      <c r="T129" s="63" t="s">
        <v>32</v>
      </c>
      <c r="U129" s="200" cm="1">
        <f t="array" ref="U129">_xlfn.IFS(T129="Preventivo",25%,T129="Detectivo",15%,T129="Correctivo",10%)</f>
        <v>0.25</v>
      </c>
      <c r="V129" s="200" cm="1">
        <f t="array" ref="V129">_xlfn.IFS(S129="Automático",25%,S129="Manual",15%)</f>
        <v>0.15</v>
      </c>
      <c r="W129" s="191" t="s">
        <v>33</v>
      </c>
      <c r="X129" s="191" t="s">
        <v>34</v>
      </c>
      <c r="Y129" s="191" t="s">
        <v>35</v>
      </c>
      <c r="Z129" s="201">
        <f t="shared" si="4"/>
        <v>0.36</v>
      </c>
      <c r="AA129" s="202" t="str">
        <f>IF(Z129&lt;='Fórmulas '!$E$16,'Fórmulas '!$F$16,IF('Gestión de Riesgos '!Z129&lt;='Fórmulas '!$E$17,'Fórmulas '!$F$17,IF('Gestión de Riesgos '!Z129&lt;='Fórmulas '!$E$18,'Fórmulas '!$F$18,IF('Gestión de Riesgos '!Z129&lt;='Fórmulas '!$E$19,'Fórmulas '!$F$19,IF('Gestión de Riesgos '!Z129&lt;='Fórmulas '!$E$20,'Fórmulas '!$F$20)))))</f>
        <v>Baja</v>
      </c>
      <c r="AB129" s="196">
        <f>IF(AA129&lt;='Fórmulas '!$E$5,'Fórmulas '!$F$5,IF('Gestión de Riesgos '!AA129&lt;='Fórmulas '!$E$6,'Fórmulas '!$F$6,IF('Gestión de Riesgos '!AA129&lt;='Fórmulas '!$E$7,'Fórmulas '!$F$7,IF('Gestión de Riesgos '!AA129&lt;='Fórmulas '!$E$8,'Fórmulas '!$F$8,IF('Gestión de Riesgos '!AA129&lt;='Fórmulas '!$E$9,'Fórmulas '!$F$9)))))</f>
        <v>0.2</v>
      </c>
      <c r="AC129" s="63" t="s">
        <v>29</v>
      </c>
      <c r="AD129" s="196">
        <f>IFERROR(VLOOKUP(AC129,'Fórmulas '!$E$5:$F$9,2,),"")</f>
        <v>0.6</v>
      </c>
      <c r="AE129" s="63" t="str">
        <f>IFERROR(VLOOKUP(CONCATENATE(AB129,AD129),'Fórmulas '!$J$5:$K$29,2),"")</f>
        <v>MODERADO</v>
      </c>
      <c r="AF129" s="63" t="s">
        <v>36</v>
      </c>
      <c r="AG129" s="446" t="s">
        <v>37</v>
      </c>
      <c r="AH129" s="377" t="s">
        <v>111</v>
      </c>
      <c r="AI129" s="377" t="s">
        <v>111</v>
      </c>
      <c r="AJ129" s="377" t="s">
        <v>111</v>
      </c>
      <c r="AK129" s="377" t="s">
        <v>111</v>
      </c>
      <c r="AL129" s="377" t="s">
        <v>111</v>
      </c>
      <c r="AM129" s="377" t="s">
        <v>111</v>
      </c>
      <c r="AN129" s="377" t="s">
        <v>111</v>
      </c>
      <c r="AO129" s="390" t="s">
        <v>37</v>
      </c>
      <c r="AP129" s="377" t="s">
        <v>38</v>
      </c>
      <c r="AQ129" s="379" t="s">
        <v>38</v>
      </c>
      <c r="AR129" s="379" t="s">
        <v>38</v>
      </c>
      <c r="AS129" s="379" t="s">
        <v>38</v>
      </c>
      <c r="AT129" s="379" t="s">
        <v>38</v>
      </c>
      <c r="AU129" s="379" t="s">
        <v>38</v>
      </c>
      <c r="AV129" s="379" t="s">
        <v>200</v>
      </c>
      <c r="AW129" s="378" t="s">
        <v>111</v>
      </c>
      <c r="AX129" s="380" t="s">
        <v>111</v>
      </c>
      <c r="AY129" s="380" t="s">
        <v>111</v>
      </c>
      <c r="AZ129" s="380" t="s">
        <v>111</v>
      </c>
      <c r="BA129" s="380" t="s">
        <v>111</v>
      </c>
      <c r="BB129" s="380" t="s">
        <v>111</v>
      </c>
      <c r="BC129" s="450" t="s">
        <v>111</v>
      </c>
      <c r="BD129" s="380" t="s">
        <v>111</v>
      </c>
      <c r="BE129" s="378" t="s">
        <v>111</v>
      </c>
    </row>
    <row r="130" spans="1:57" s="216" customFormat="1" ht="52.8">
      <c r="A130" s="173" t="s">
        <v>249</v>
      </c>
      <c r="B130" s="179" t="str">
        <f>VLOOKUP(A130,'Fórmulas '!$B$47:$C$66,2,FALSE)</f>
        <v>Asegurar que la Plataforma TIC esté disponible, funcional, optimizada y actualizada para que satisfaga las necesidades de los procesos de la entidad.</v>
      </c>
      <c r="C130" s="173" t="str">
        <f>VLOOKUP(A130,'Fórmulas '!$F$47:$G$67,2,FALSE)</f>
        <v>Jefe de Oficina de Sistemas</v>
      </c>
      <c r="D130" s="235" t="s">
        <v>1228</v>
      </c>
      <c r="E130" s="235" t="s">
        <v>1241</v>
      </c>
      <c r="F130" s="235" t="s">
        <v>1242</v>
      </c>
      <c r="G130" s="235" t="s">
        <v>43</v>
      </c>
      <c r="H130" s="63" t="s">
        <v>40</v>
      </c>
      <c r="I130" s="196">
        <f>IFERROR(VLOOKUP(H130,'Fórmulas '!$B$5:$C$9,2,),"")</f>
        <v>0.6</v>
      </c>
      <c r="J130" s="63" t="s">
        <v>29</v>
      </c>
      <c r="K130" s="196">
        <f>IFERROR(VLOOKUP(J130,'Fórmulas '!$E$5:$F$9,2,),"")</f>
        <v>0.6</v>
      </c>
      <c r="L130" s="177" t="str">
        <f>IFERROR(VLOOKUP(CONCATENATE(I130,K130),'Fórmulas '!$J$5:$K$29,2,),"")</f>
        <v>MODERADO</v>
      </c>
      <c r="M130" s="197">
        <f t="shared" si="2"/>
        <v>0.36</v>
      </c>
      <c r="N130" s="188" t="s">
        <v>1243</v>
      </c>
      <c r="O130" s="78" t="s">
        <v>1244</v>
      </c>
      <c r="P130" s="63" t="s">
        <v>319</v>
      </c>
      <c r="Q130" s="77" t="s">
        <v>1245</v>
      </c>
      <c r="R130" s="77" t="s">
        <v>1246</v>
      </c>
      <c r="S130" s="177" t="s">
        <v>31</v>
      </c>
      <c r="T130" s="63" t="s">
        <v>32</v>
      </c>
      <c r="U130" s="200" cm="1">
        <f t="array" ref="U130">_xlfn.IFS(T130="Preventivo",25%,T130="Detectivo",15%,T130="Correctivo",10%)</f>
        <v>0.25</v>
      </c>
      <c r="V130" s="200" cm="1">
        <f t="array" ref="V130">_xlfn.IFS(S130="Automático",25%,S130="Manual",15%)</f>
        <v>0.15</v>
      </c>
      <c r="W130" s="191" t="s">
        <v>33</v>
      </c>
      <c r="X130" s="191" t="s">
        <v>34</v>
      </c>
      <c r="Y130" s="191" t="s">
        <v>35</v>
      </c>
      <c r="Z130" s="201">
        <f t="shared" si="4"/>
        <v>0.36</v>
      </c>
      <c r="AA130" s="202" t="str">
        <f>IF(Z130&lt;='Fórmulas '!$E$16,'Fórmulas '!$F$16,IF('Gestión de Riesgos '!Z130&lt;='Fórmulas '!$E$17,'Fórmulas '!$F$17,IF('Gestión de Riesgos '!Z130&lt;='Fórmulas '!$E$18,'Fórmulas '!$F$18,IF('Gestión de Riesgos '!Z130&lt;='Fórmulas '!$E$19,'Fórmulas '!$F$19,IF('Gestión de Riesgos '!Z130&lt;='Fórmulas '!$E$20,'Fórmulas '!$F$20)))))</f>
        <v>Baja</v>
      </c>
      <c r="AB130" s="196">
        <f>IF(AA130&lt;='Fórmulas '!$E$5,'Fórmulas '!$F$5,IF('Gestión de Riesgos '!AA130&lt;='Fórmulas '!$E$6,'Fórmulas '!$F$6,IF('Gestión de Riesgos '!AA130&lt;='Fórmulas '!$E$7,'Fórmulas '!$F$7,IF('Gestión de Riesgos '!AA130&lt;='Fórmulas '!$E$8,'Fórmulas '!$F$8,IF('Gestión de Riesgos '!AA130&lt;='Fórmulas '!$E$9,'Fórmulas '!$F$9)))))</f>
        <v>0.2</v>
      </c>
      <c r="AC130" s="63" t="s">
        <v>29</v>
      </c>
      <c r="AD130" s="196">
        <f>IFERROR(VLOOKUP(AC130,'Fórmulas '!$E$5:$F$9,2,),"")</f>
        <v>0.6</v>
      </c>
      <c r="AE130" s="63" t="str">
        <f>IFERROR(VLOOKUP(CONCATENATE(AB130,AD130),'Fórmulas '!$J$5:$K$29,2),"")</f>
        <v>MODERADO</v>
      </c>
      <c r="AF130" s="63" t="s">
        <v>36</v>
      </c>
      <c r="AG130" s="446" t="s">
        <v>37</v>
      </c>
      <c r="AH130" s="377" t="s">
        <v>111</v>
      </c>
      <c r="AI130" s="377" t="s">
        <v>111</v>
      </c>
      <c r="AJ130" s="377" t="s">
        <v>111</v>
      </c>
      <c r="AK130" s="377" t="s">
        <v>111</v>
      </c>
      <c r="AL130" s="377" t="s">
        <v>111</v>
      </c>
      <c r="AM130" s="377" t="s">
        <v>111</v>
      </c>
      <c r="AN130" s="377" t="s">
        <v>111</v>
      </c>
      <c r="AO130" s="390" t="s">
        <v>37</v>
      </c>
      <c r="AP130" s="377" t="s">
        <v>38</v>
      </c>
      <c r="AQ130" s="379" t="s">
        <v>38</v>
      </c>
      <c r="AR130" s="379" t="s">
        <v>38</v>
      </c>
      <c r="AS130" s="379" t="s">
        <v>38</v>
      </c>
      <c r="AT130" s="379" t="s">
        <v>38</v>
      </c>
      <c r="AU130" s="379" t="s">
        <v>38</v>
      </c>
      <c r="AV130" s="379" t="s">
        <v>200</v>
      </c>
      <c r="AW130" s="378" t="s">
        <v>111</v>
      </c>
      <c r="AX130" s="380" t="s">
        <v>111</v>
      </c>
      <c r="AY130" s="380" t="s">
        <v>111</v>
      </c>
      <c r="AZ130" s="380" t="s">
        <v>111</v>
      </c>
      <c r="BA130" s="380" t="s">
        <v>111</v>
      </c>
      <c r="BB130" s="380" t="s">
        <v>111</v>
      </c>
      <c r="BC130" s="450" t="s">
        <v>111</v>
      </c>
      <c r="BD130" s="380" t="s">
        <v>111</v>
      </c>
      <c r="BE130" s="378" t="s">
        <v>111</v>
      </c>
    </row>
    <row r="131" spans="1:57" s="216" customFormat="1" ht="52.8">
      <c r="A131" s="173" t="s">
        <v>249</v>
      </c>
      <c r="B131" s="179" t="str">
        <f>VLOOKUP(A131,'Fórmulas '!$B$47:$C$66,2,FALSE)</f>
        <v>Asegurar que la Plataforma TIC esté disponible, funcional, optimizada y actualizada para que satisfaga las necesidades de los procesos de la entidad.</v>
      </c>
      <c r="C131" s="173" t="str">
        <f>VLOOKUP(A131,'Fórmulas '!$F$47:$G$67,2,FALSE)</f>
        <v>Jefe de Oficina de Sistemas</v>
      </c>
      <c r="D131" s="235" t="s">
        <v>1228</v>
      </c>
      <c r="E131" s="235" t="s">
        <v>1247</v>
      </c>
      <c r="F131" s="235" t="s">
        <v>1248</v>
      </c>
      <c r="G131" s="235" t="s">
        <v>43</v>
      </c>
      <c r="H131" s="63" t="s">
        <v>40</v>
      </c>
      <c r="I131" s="196">
        <f>IFERROR(VLOOKUP(H131,'Fórmulas '!$B$5:$C$9,2,),"")</f>
        <v>0.6</v>
      </c>
      <c r="J131" s="63" t="s">
        <v>186</v>
      </c>
      <c r="K131" s="196">
        <f>IFERROR(VLOOKUP(J131,'Fórmulas '!$E$5:$F$9,2,),"")</f>
        <v>0.4</v>
      </c>
      <c r="L131" s="177" t="str">
        <f>IFERROR(VLOOKUP(CONCATENATE(I131,K131),'Fórmulas '!$J$5:$K$29,2,),"")</f>
        <v>MODERADO</v>
      </c>
      <c r="M131" s="197">
        <f t="shared" si="2"/>
        <v>0.24</v>
      </c>
      <c r="N131" s="188" t="s">
        <v>1249</v>
      </c>
      <c r="O131" s="78" t="s">
        <v>1250</v>
      </c>
      <c r="P131" s="63" t="s">
        <v>319</v>
      </c>
      <c r="Q131" s="77" t="s">
        <v>1251</v>
      </c>
      <c r="R131" s="174" t="s">
        <v>1252</v>
      </c>
      <c r="S131" s="177" t="s">
        <v>31</v>
      </c>
      <c r="T131" s="63" t="s">
        <v>32</v>
      </c>
      <c r="U131" s="200" cm="1">
        <f t="array" ref="U131">_xlfn.IFS(T131="Preventivo",25%,T131="Detectivo",15%,T131="Correctivo",10%)</f>
        <v>0.25</v>
      </c>
      <c r="V131" s="200" cm="1">
        <f t="array" ref="V131">_xlfn.IFS(S131="Automático",25%,S131="Manual",15%)</f>
        <v>0.15</v>
      </c>
      <c r="W131" s="191" t="s">
        <v>33</v>
      </c>
      <c r="X131" s="191" t="s">
        <v>34</v>
      </c>
      <c r="Y131" s="191" t="s">
        <v>35</v>
      </c>
      <c r="Z131" s="201">
        <f t="shared" si="4"/>
        <v>0.36</v>
      </c>
      <c r="AA131" s="202" t="str">
        <f>IF(Z131&lt;='Fórmulas '!$E$16,'Fórmulas '!$F$16,IF('Gestión de Riesgos '!Z131&lt;='Fórmulas '!$E$17,'Fórmulas '!$F$17,IF('Gestión de Riesgos '!Z131&lt;='Fórmulas '!$E$18,'Fórmulas '!$F$18,IF('Gestión de Riesgos '!Z131&lt;='Fórmulas '!$E$19,'Fórmulas '!$F$19,IF('Gestión de Riesgos '!Z131&lt;='Fórmulas '!$E$20,'Fórmulas '!$F$20)))))</f>
        <v>Baja</v>
      </c>
      <c r="AB131" s="196">
        <f>IF(AA131&lt;='Fórmulas '!$E$5,'Fórmulas '!$F$5,IF('Gestión de Riesgos '!AA131&lt;='Fórmulas '!$E$6,'Fórmulas '!$F$6,IF('Gestión de Riesgos '!AA131&lt;='Fórmulas '!$E$7,'Fórmulas '!$F$7,IF('Gestión de Riesgos '!AA131&lt;='Fórmulas '!$E$8,'Fórmulas '!$F$8,IF('Gestión de Riesgos '!AA131&lt;='Fórmulas '!$E$9,'Fórmulas '!$F$9)))))</f>
        <v>0.2</v>
      </c>
      <c r="AC131" s="63" t="s">
        <v>29</v>
      </c>
      <c r="AD131" s="196">
        <f>IFERROR(VLOOKUP(AC131,'Fórmulas '!$E$5:$F$9,2,),"")</f>
        <v>0.6</v>
      </c>
      <c r="AE131" s="63" t="str">
        <f>IFERROR(VLOOKUP(CONCATENATE(AB131,AD131),'Fórmulas '!$J$5:$K$29,2),"")</f>
        <v>MODERADO</v>
      </c>
      <c r="AF131" s="63" t="s">
        <v>36</v>
      </c>
      <c r="AG131" s="446" t="s">
        <v>37</v>
      </c>
      <c r="AH131" s="377" t="s">
        <v>111</v>
      </c>
      <c r="AI131" s="377" t="s">
        <v>111</v>
      </c>
      <c r="AJ131" s="377" t="s">
        <v>111</v>
      </c>
      <c r="AK131" s="377" t="s">
        <v>111</v>
      </c>
      <c r="AL131" s="377" t="s">
        <v>111</v>
      </c>
      <c r="AM131" s="377" t="s">
        <v>111</v>
      </c>
      <c r="AN131" s="377" t="s">
        <v>111</v>
      </c>
      <c r="AO131" s="390" t="s">
        <v>37</v>
      </c>
      <c r="AP131" s="377" t="s">
        <v>38</v>
      </c>
      <c r="AQ131" s="379" t="s">
        <v>38</v>
      </c>
      <c r="AR131" s="379" t="s">
        <v>38</v>
      </c>
      <c r="AS131" s="379" t="s">
        <v>38</v>
      </c>
      <c r="AT131" s="379" t="s">
        <v>38</v>
      </c>
      <c r="AU131" s="379" t="s">
        <v>38</v>
      </c>
      <c r="AV131" s="379" t="s">
        <v>200</v>
      </c>
      <c r="AW131" s="378" t="s">
        <v>111</v>
      </c>
      <c r="AX131" s="380" t="s">
        <v>111</v>
      </c>
      <c r="AY131" s="380" t="s">
        <v>111</v>
      </c>
      <c r="AZ131" s="380" t="s">
        <v>111</v>
      </c>
      <c r="BA131" s="380" t="s">
        <v>111</v>
      </c>
      <c r="BB131" s="380" t="s">
        <v>111</v>
      </c>
      <c r="BC131" s="450" t="s">
        <v>111</v>
      </c>
      <c r="BD131" s="380" t="s">
        <v>111</v>
      </c>
      <c r="BE131" s="378" t="s">
        <v>111</v>
      </c>
    </row>
    <row r="132" spans="1:57" s="1" customFormat="1" ht="118.8">
      <c r="A132" s="64" t="s">
        <v>1582</v>
      </c>
      <c r="B132" s="179" t="str">
        <f>VLOOKUP(A132,'Fórmulas '!$B$47:$C$67,2,FALSE)</f>
        <v>Atender a la ciudadanía mediante la implementación de políticas de servicio y protocolos de atención, a través de los diferentes canales, satisfaciendo las necesidades y expectativas de los grupos de valor, con calidad, equidad y oportunidad. ​​​​​​​​​​​​​​​​​​​​​</v>
      </c>
      <c r="C132" s="173" t="str">
        <f>VLOOKUP(A132,'Fórmulas '!$F$47:$G$67,2,FALSE)</f>
        <v xml:space="preserve">Líder administrativa y financiera </v>
      </c>
      <c r="D132" s="438" t="s">
        <v>1592</v>
      </c>
      <c r="E132" s="263" t="s">
        <v>596</v>
      </c>
      <c r="F132" s="263" t="s">
        <v>597</v>
      </c>
      <c r="G132" s="264" t="s">
        <v>27</v>
      </c>
      <c r="H132" s="63" t="s">
        <v>28</v>
      </c>
      <c r="I132" s="196">
        <f>IFERROR(VLOOKUP(H132,'Fórmulas '!$B$5:$C$9,2,),"")</f>
        <v>0.8</v>
      </c>
      <c r="J132" s="63" t="s">
        <v>29</v>
      </c>
      <c r="K132" s="196">
        <f>IFERROR(VLOOKUP(J132,'Fórmulas '!$E$5:$F$9,2,),"")</f>
        <v>0.6</v>
      </c>
      <c r="L132" s="168" t="str">
        <f>IFERROR(VLOOKUP(CONCATENATE(I132,K132),'Fórmulas '!$J$5:$K$29,2,),"")</f>
        <v>ALTO</v>
      </c>
      <c r="M132" s="169">
        <f t="shared" si="2"/>
        <v>0.48</v>
      </c>
      <c r="N132" s="198" t="s">
        <v>1593</v>
      </c>
      <c r="O132" s="214" t="s">
        <v>1594</v>
      </c>
      <c r="P132" s="213" t="s">
        <v>30</v>
      </c>
      <c r="Q132" s="241" t="s">
        <v>1595</v>
      </c>
      <c r="R132" s="241" t="s">
        <v>1596</v>
      </c>
      <c r="S132" s="64" t="s">
        <v>31</v>
      </c>
      <c r="T132" s="63" t="s">
        <v>32</v>
      </c>
      <c r="U132" s="200" cm="1">
        <f t="array" ref="U132">_xlfn.IFS(T132="Preventivo",25%,T132="Detectivo",15%,T132="Correctivo",10%)</f>
        <v>0.25</v>
      </c>
      <c r="V132" s="200" cm="1">
        <f t="array" ref="V132">_xlfn.IFS(S132="Automático",25%,S132="Manual",15%)</f>
        <v>0.15</v>
      </c>
      <c r="W132" s="191" t="s">
        <v>33</v>
      </c>
      <c r="X132" s="191" t="s">
        <v>34</v>
      </c>
      <c r="Y132" s="191" t="s">
        <v>35</v>
      </c>
      <c r="Z132" s="201">
        <f t="shared" si="4"/>
        <v>0.48</v>
      </c>
      <c r="AA132" s="202" t="str">
        <f>IF(Z132&lt;='Fórmulas '!$E$16,'Fórmulas '!$F$16,IF('Gestión de Riesgos '!Z132&lt;='Fórmulas '!$E$17,'Fórmulas '!$F$17,IF('Gestión de Riesgos '!Z132&lt;='Fórmulas '!$E$18,'Fórmulas '!$F$18,IF('Gestión de Riesgos '!Z132&lt;='Fórmulas '!$E$19,'Fórmulas '!$F$19,IF('Gestión de Riesgos '!Z132&lt;='Fórmulas '!$E$20,'Fórmulas '!$F$20)))))</f>
        <v>Media</v>
      </c>
      <c r="AB132" s="196">
        <f>IF(AA132&lt;='Fórmulas '!$E$5,'Fórmulas '!$F$5,IF('Gestión de Riesgos '!AA132&lt;='Fórmulas '!$E$6,'Fórmulas '!$F$6,IF('Gestión de Riesgos '!AA132&lt;='Fórmulas '!$E$7,'Fórmulas '!$F$7,IF('Gestión de Riesgos '!AA132&lt;='Fórmulas '!$E$8,'Fórmulas '!$F$8,IF('Gestión de Riesgos '!AA132&lt;='Fórmulas '!$E$9,'Fórmulas '!$F$9)))))</f>
        <v>0.4</v>
      </c>
      <c r="AC132" s="63" t="s">
        <v>29</v>
      </c>
      <c r="AD132" s="196">
        <f>IFERROR(VLOOKUP(AC132,'Fórmulas '!$E$5:$F$9,2,),"")</f>
        <v>0.6</v>
      </c>
      <c r="AE132" s="63" t="str">
        <f>IFERROR(VLOOKUP(CONCATENATE(AB132,AD132),'Fórmulas '!$J$5:$K$29,2),"")</f>
        <v>MODERADO</v>
      </c>
      <c r="AF132" s="63" t="s">
        <v>36</v>
      </c>
      <c r="AG132" s="63" t="s">
        <v>1610</v>
      </c>
      <c r="AH132" s="63" t="s">
        <v>1610</v>
      </c>
      <c r="AI132" s="63" t="s">
        <v>1610</v>
      </c>
      <c r="AJ132" s="63" t="s">
        <v>1610</v>
      </c>
      <c r="AK132" s="63" t="s">
        <v>1610</v>
      </c>
      <c r="AL132" s="63" t="s">
        <v>1610</v>
      </c>
      <c r="AM132" s="63" t="s">
        <v>1610</v>
      </c>
      <c r="AN132" s="63" t="s">
        <v>1610</v>
      </c>
      <c r="AO132" s="63" t="s">
        <v>1610</v>
      </c>
      <c r="AP132" s="63" t="s">
        <v>1610</v>
      </c>
      <c r="AQ132" s="63" t="s">
        <v>1610</v>
      </c>
      <c r="AR132" s="63" t="s">
        <v>1610</v>
      </c>
      <c r="AS132" s="63" t="s">
        <v>1610</v>
      </c>
      <c r="AT132" s="63" t="s">
        <v>1610</v>
      </c>
      <c r="AU132" s="63" t="s">
        <v>1610</v>
      </c>
      <c r="AV132" s="63" t="s">
        <v>1610</v>
      </c>
      <c r="AW132" s="417" t="s">
        <v>37</v>
      </c>
      <c r="AX132" s="77" t="s">
        <v>1608</v>
      </c>
      <c r="AY132" s="417" t="s">
        <v>38</v>
      </c>
      <c r="AZ132" s="417" t="s">
        <v>38</v>
      </c>
      <c r="BA132" s="417" t="s">
        <v>38</v>
      </c>
      <c r="BB132" s="443">
        <v>45271</v>
      </c>
      <c r="BC132" s="417" t="s">
        <v>38</v>
      </c>
      <c r="BD132" s="417" t="s">
        <v>38</v>
      </c>
      <c r="BE132" s="212" t="s">
        <v>1609</v>
      </c>
    </row>
    <row r="133" spans="1:57" s="1" customFormat="1" ht="118.8">
      <c r="A133" s="64" t="s">
        <v>1582</v>
      </c>
      <c r="B133" s="179" t="str">
        <f>VLOOKUP(A133,'Fórmulas '!$B$47:$C$67,2,FALSE)</f>
        <v>Atender a la ciudadanía mediante la implementación de políticas de servicio y protocolos de atención, a través de los diferentes canales, satisfaciendo las necesidades y expectativas de los grupos de valor, con calidad, equidad y oportunidad. ​​​​​​​​​​​​​​​​​​​​​</v>
      </c>
      <c r="C133" s="173" t="str">
        <f>VLOOKUP(A133,'Fórmulas '!$F$47:$G$67,2,FALSE)</f>
        <v xml:space="preserve">Líder administrativa y financiera </v>
      </c>
      <c r="D133" s="438" t="s">
        <v>1591</v>
      </c>
      <c r="E133" s="179" t="s">
        <v>604</v>
      </c>
      <c r="F133" s="178" t="s">
        <v>605</v>
      </c>
      <c r="G133" s="178" t="s">
        <v>27</v>
      </c>
      <c r="H133" s="63" t="s">
        <v>40</v>
      </c>
      <c r="I133" s="196">
        <f>IFERROR(VLOOKUP(H133,'Fórmulas '!$B$5:$C$9,2,),"")</f>
        <v>0.6</v>
      </c>
      <c r="J133" s="63" t="s">
        <v>29</v>
      </c>
      <c r="K133" s="196">
        <f>IFERROR(VLOOKUP(J133,'Fórmulas '!$E$5:$F$9,2,),"")</f>
        <v>0.6</v>
      </c>
      <c r="L133" s="168" t="str">
        <f>IFERROR(VLOOKUP(CONCATENATE(I133,K133),'Fórmulas '!$J$5:$K$29,2,),"")</f>
        <v>MODERADO</v>
      </c>
      <c r="M133" s="169">
        <f t="shared" si="2"/>
        <v>0.36</v>
      </c>
      <c r="N133" s="77" t="s">
        <v>1597</v>
      </c>
      <c r="O133" s="391" t="s">
        <v>1584</v>
      </c>
      <c r="P133" s="63" t="s">
        <v>41</v>
      </c>
      <c r="Q133" s="77" t="s">
        <v>1598</v>
      </c>
      <c r="R133" s="221" t="s">
        <v>1599</v>
      </c>
      <c r="S133" s="64" t="s">
        <v>31</v>
      </c>
      <c r="T133" s="63" t="s">
        <v>32</v>
      </c>
      <c r="U133" s="200" cm="1">
        <f t="array" ref="U133">_xlfn.IFS(T133="Preventivo",25%,T133="Detectivo",15%,T133="Correctivo",10%)</f>
        <v>0.25</v>
      </c>
      <c r="V133" s="200" cm="1">
        <f t="array" ref="V133">_xlfn.IFS(S133="Automático",25%,S133="Manual",15%)</f>
        <v>0.15</v>
      </c>
      <c r="W133" s="191" t="s">
        <v>33</v>
      </c>
      <c r="X133" s="191" t="s">
        <v>34</v>
      </c>
      <c r="Y133" s="191" t="s">
        <v>35</v>
      </c>
      <c r="Z133" s="201">
        <f t="shared" si="4"/>
        <v>0.36</v>
      </c>
      <c r="AA133" s="202" t="str">
        <f>IF(Z133&lt;='Fórmulas '!$E$16,'Fórmulas '!$F$16,IF('Gestión de Riesgos '!Z133&lt;='Fórmulas '!$E$17,'Fórmulas '!$F$17,IF('Gestión de Riesgos '!Z133&lt;='Fórmulas '!$E$18,'Fórmulas '!$F$18,IF('Gestión de Riesgos '!Z133&lt;='Fórmulas '!$E$19,'Fórmulas '!$F$19,IF('Gestión de Riesgos '!Z133&lt;='Fórmulas '!$E$20,'Fórmulas '!$F$20)))))</f>
        <v>Baja</v>
      </c>
      <c r="AB133" s="196">
        <f>IF(AA133&lt;='Fórmulas '!$E$5,'Fórmulas '!$F$5,IF('Gestión de Riesgos '!AA133&lt;='Fórmulas '!$E$6,'Fórmulas '!$F$6,IF('Gestión de Riesgos '!AA133&lt;='Fórmulas '!$E$7,'Fórmulas '!$F$7,IF('Gestión de Riesgos '!AA133&lt;='Fórmulas '!$E$8,'Fórmulas '!$F$8,IF('Gestión de Riesgos '!AA133&lt;='Fórmulas '!$E$9,'Fórmulas '!$F$9)))))</f>
        <v>0.2</v>
      </c>
      <c r="AC133" s="63" t="s">
        <v>29</v>
      </c>
      <c r="AD133" s="196">
        <f>IFERROR(VLOOKUP(AC133,'Fórmulas '!$E$5:$F$9,2,),"")</f>
        <v>0.6</v>
      </c>
      <c r="AE133" s="63" t="str">
        <f>IFERROR(VLOOKUP(CONCATENATE(AB133,AD133),'Fórmulas '!$J$5:$K$29,2),"")</f>
        <v>MODERADO</v>
      </c>
      <c r="AF133" s="63" t="s">
        <v>36</v>
      </c>
      <c r="AG133" s="63" t="s">
        <v>1610</v>
      </c>
      <c r="AH133" s="63" t="s">
        <v>1610</v>
      </c>
      <c r="AI133" s="63" t="s">
        <v>1610</v>
      </c>
      <c r="AJ133" s="63" t="s">
        <v>1610</v>
      </c>
      <c r="AK133" s="63" t="s">
        <v>1610</v>
      </c>
      <c r="AL133" s="63" t="s">
        <v>1610</v>
      </c>
      <c r="AM133" s="63" t="s">
        <v>1610</v>
      </c>
      <c r="AN133" s="63" t="s">
        <v>1610</v>
      </c>
      <c r="AO133" s="63" t="s">
        <v>1610</v>
      </c>
      <c r="AP133" s="63" t="s">
        <v>1610</v>
      </c>
      <c r="AQ133" s="63" t="s">
        <v>1610</v>
      </c>
      <c r="AR133" s="63" t="s">
        <v>1610</v>
      </c>
      <c r="AS133" s="63" t="s">
        <v>1610</v>
      </c>
      <c r="AT133" s="63" t="s">
        <v>1610</v>
      </c>
      <c r="AU133" s="63" t="s">
        <v>1610</v>
      </c>
      <c r="AV133" s="63" t="s">
        <v>1610</v>
      </c>
      <c r="AW133" s="417" t="s">
        <v>37</v>
      </c>
      <c r="AX133" s="77" t="s">
        <v>1608</v>
      </c>
      <c r="AY133" s="417" t="s">
        <v>38</v>
      </c>
      <c r="AZ133" s="417" t="s">
        <v>38</v>
      </c>
      <c r="BA133" s="417" t="s">
        <v>38</v>
      </c>
      <c r="BB133" s="443">
        <v>45272</v>
      </c>
      <c r="BC133" s="417" t="s">
        <v>38</v>
      </c>
      <c r="BD133" s="417" t="s">
        <v>38</v>
      </c>
      <c r="BE133" s="211"/>
    </row>
    <row r="134" spans="1:57" s="1" customFormat="1" ht="118.8">
      <c r="A134" s="64" t="s">
        <v>1582</v>
      </c>
      <c r="B134" s="179" t="str">
        <f>VLOOKUP(A134,'Fórmulas '!$B$47:$C$67,2,FALSE)</f>
        <v>Atender a la ciudadanía mediante la implementación de políticas de servicio y protocolos de atención, a través de los diferentes canales, satisfaciendo las necesidades y expectativas de los grupos de valor, con calidad, equidad y oportunidad. ​​​​​​​​​​​​​​​​​​​​​</v>
      </c>
      <c r="C134" s="173" t="str">
        <f>VLOOKUP(A134,'Fórmulas '!$F$47:$G$67,2,FALSE)</f>
        <v xml:space="preserve">Líder administrativa y financiera </v>
      </c>
      <c r="D134" s="439" t="s">
        <v>1586</v>
      </c>
      <c r="E134" s="440" t="s">
        <v>611</v>
      </c>
      <c r="F134" s="441" t="s">
        <v>612</v>
      </c>
      <c r="G134" s="442" t="s">
        <v>27</v>
      </c>
      <c r="H134" s="63" t="s">
        <v>28</v>
      </c>
      <c r="I134" s="196">
        <f>IFERROR(VLOOKUP(H134,'Fórmulas '!$B$5:$C$9,2,),"")</f>
        <v>0.8</v>
      </c>
      <c r="J134" s="63" t="s">
        <v>29</v>
      </c>
      <c r="K134" s="196">
        <f>IFERROR(VLOOKUP(J134,'Fórmulas '!$E$5:$F$9,2,),"")</f>
        <v>0.6</v>
      </c>
      <c r="L134" s="168" t="str">
        <f>IFERROR(VLOOKUP(CONCATENATE(I134,K134),'Fórmulas '!$J$5:$K$29,2,),"")</f>
        <v>ALTO</v>
      </c>
      <c r="M134" s="169">
        <f t="shared" si="2"/>
        <v>0.48</v>
      </c>
      <c r="N134" s="312" t="s">
        <v>1600</v>
      </c>
      <c r="O134" s="391" t="s">
        <v>1584</v>
      </c>
      <c r="P134" s="337" t="s">
        <v>30</v>
      </c>
      <c r="Q134" s="312" t="s">
        <v>1601</v>
      </c>
      <c r="R134" s="312" t="s">
        <v>1602</v>
      </c>
      <c r="S134" s="64" t="s">
        <v>31</v>
      </c>
      <c r="T134" s="63" t="s">
        <v>32</v>
      </c>
      <c r="U134" s="200" cm="1">
        <f t="array" ref="U134">_xlfn.IFS(T134="Preventivo",25%,T134="Detectivo",15%,T134="Correctivo",10%)</f>
        <v>0.25</v>
      </c>
      <c r="V134" s="200" cm="1">
        <f t="array" ref="V134">_xlfn.IFS(S134="Automático",25%,S134="Manual",15%)</f>
        <v>0.15</v>
      </c>
      <c r="W134" s="191" t="s">
        <v>33</v>
      </c>
      <c r="X134" s="191" t="s">
        <v>34</v>
      </c>
      <c r="Y134" s="191" t="s">
        <v>35</v>
      </c>
      <c r="Z134" s="201">
        <f t="shared" si="4"/>
        <v>0.48</v>
      </c>
      <c r="AA134" s="202" t="str">
        <f>IF(Z134&lt;='Fórmulas '!$E$16,'Fórmulas '!$F$16,IF('Gestión de Riesgos '!Z134&lt;='Fórmulas '!$E$17,'Fórmulas '!$F$17,IF('Gestión de Riesgos '!Z134&lt;='Fórmulas '!$E$18,'Fórmulas '!$F$18,IF('Gestión de Riesgos '!Z134&lt;='Fórmulas '!$E$19,'Fórmulas '!$F$19,IF('Gestión de Riesgos '!Z134&lt;='Fórmulas '!$E$20,'Fórmulas '!$F$20)))))</f>
        <v>Media</v>
      </c>
      <c r="AB134" s="196">
        <f>IF(AA134&lt;='Fórmulas '!$E$5,'Fórmulas '!$F$5,IF('Gestión de Riesgos '!AA134&lt;='Fórmulas '!$E$6,'Fórmulas '!$F$6,IF('Gestión de Riesgos '!AA134&lt;='Fórmulas '!$E$7,'Fórmulas '!$F$7,IF('Gestión de Riesgos '!AA134&lt;='Fórmulas '!$E$8,'Fórmulas '!$F$8,IF('Gestión de Riesgos '!AA134&lt;='Fórmulas '!$E$9,'Fórmulas '!$F$9)))))</f>
        <v>0.4</v>
      </c>
      <c r="AC134" s="63" t="s">
        <v>29</v>
      </c>
      <c r="AD134" s="196">
        <f>IFERROR(VLOOKUP(AC134,'Fórmulas '!$E$5:$F$9,2,),"")</f>
        <v>0.6</v>
      </c>
      <c r="AE134" s="63" t="str">
        <f>IFERROR(VLOOKUP(CONCATENATE(AB134,AD134),'Fórmulas '!$J$5:$K$29,2),"")</f>
        <v>MODERADO</v>
      </c>
      <c r="AF134" s="63" t="s">
        <v>36</v>
      </c>
      <c r="AG134" s="63" t="s">
        <v>1610</v>
      </c>
      <c r="AH134" s="63" t="s">
        <v>1610</v>
      </c>
      <c r="AI134" s="63" t="s">
        <v>1610</v>
      </c>
      <c r="AJ134" s="63" t="s">
        <v>1610</v>
      </c>
      <c r="AK134" s="63" t="s">
        <v>1610</v>
      </c>
      <c r="AL134" s="63" t="s">
        <v>1610</v>
      </c>
      <c r="AM134" s="63" t="s">
        <v>1610</v>
      </c>
      <c r="AN134" s="63" t="s">
        <v>1610</v>
      </c>
      <c r="AO134" s="63" t="s">
        <v>1610</v>
      </c>
      <c r="AP134" s="63" t="s">
        <v>1610</v>
      </c>
      <c r="AQ134" s="63" t="s">
        <v>1610</v>
      </c>
      <c r="AR134" s="63" t="s">
        <v>1610</v>
      </c>
      <c r="AS134" s="63" t="s">
        <v>1610</v>
      </c>
      <c r="AT134" s="63" t="s">
        <v>1610</v>
      </c>
      <c r="AU134" s="63" t="s">
        <v>1610</v>
      </c>
      <c r="AV134" s="63" t="s">
        <v>1610</v>
      </c>
      <c r="AW134" s="417" t="s">
        <v>37</v>
      </c>
      <c r="AX134" s="77" t="s">
        <v>1608</v>
      </c>
      <c r="AY134" s="417" t="s">
        <v>38</v>
      </c>
      <c r="AZ134" s="417" t="s">
        <v>38</v>
      </c>
      <c r="BA134" s="417" t="s">
        <v>38</v>
      </c>
      <c r="BB134" s="443">
        <v>45273</v>
      </c>
      <c r="BC134" s="417" t="s">
        <v>38</v>
      </c>
      <c r="BD134" s="417" t="s">
        <v>38</v>
      </c>
      <c r="BE134" s="444"/>
    </row>
    <row r="135" spans="1:57" s="1" customFormat="1" ht="118.8">
      <c r="A135" s="64" t="s">
        <v>1582</v>
      </c>
      <c r="B135" s="179" t="str">
        <f>VLOOKUP(A135,'Fórmulas '!$B$47:$C$67,2,FALSE)</f>
        <v>Atender a la ciudadanía mediante la implementación de políticas de servicio y protocolos de atención, a través de los diferentes canales, satisfaciendo las necesidades y expectativas de los grupos de valor, con calidad, equidad y oportunidad. ​​​​​​​​​​​​​​​​​​​​​</v>
      </c>
      <c r="C135" s="173" t="str">
        <f>VLOOKUP(A135,'Fórmulas '!$F$47:$G$67,2,FALSE)</f>
        <v xml:space="preserve">Líder administrativa y financiera </v>
      </c>
      <c r="D135" s="438" t="s">
        <v>1587</v>
      </c>
      <c r="E135" s="179" t="s">
        <v>618</v>
      </c>
      <c r="F135" s="178" t="s">
        <v>619</v>
      </c>
      <c r="G135" s="264" t="s">
        <v>27</v>
      </c>
      <c r="H135" s="63" t="s">
        <v>28</v>
      </c>
      <c r="I135" s="196">
        <f>IFERROR(VLOOKUP(H135,'Fórmulas '!$B$5:$C$9,2,),"")</f>
        <v>0.8</v>
      </c>
      <c r="J135" s="63" t="s">
        <v>29</v>
      </c>
      <c r="K135" s="196">
        <f>IFERROR(VLOOKUP(J135,'Fórmulas '!$E$5:$F$9,2,),"")</f>
        <v>0.6</v>
      </c>
      <c r="L135" s="168" t="str">
        <f>IFERROR(VLOOKUP(CONCATENATE(I135,K135),'Fórmulas '!$J$5:$K$29,2,),"")</f>
        <v>ALTO</v>
      </c>
      <c r="M135" s="169">
        <f t="shared" si="2"/>
        <v>0.48</v>
      </c>
      <c r="N135" s="77" t="s">
        <v>1603</v>
      </c>
      <c r="O135" s="391" t="s">
        <v>1584</v>
      </c>
      <c r="P135" s="213" t="s">
        <v>42</v>
      </c>
      <c r="Q135" s="241" t="s">
        <v>1604</v>
      </c>
      <c r="R135" s="241" t="s">
        <v>623</v>
      </c>
      <c r="S135" s="64" t="s">
        <v>31</v>
      </c>
      <c r="T135" s="63" t="s">
        <v>32</v>
      </c>
      <c r="U135" s="200" cm="1">
        <f t="array" ref="U135">_xlfn.IFS(T135="Preventivo",25%,T135="Detectivo",15%,T135="Correctivo",10%)</f>
        <v>0.25</v>
      </c>
      <c r="V135" s="200" cm="1">
        <f t="array" ref="V135">_xlfn.IFS(S135="Automático",25%,S135="Manual",15%)</f>
        <v>0.15</v>
      </c>
      <c r="W135" s="191" t="s">
        <v>33</v>
      </c>
      <c r="X135" s="191" t="s">
        <v>34</v>
      </c>
      <c r="Y135" s="191" t="s">
        <v>35</v>
      </c>
      <c r="Z135" s="201">
        <f t="shared" si="4"/>
        <v>0.48</v>
      </c>
      <c r="AA135" s="202" t="str">
        <f>IF(Z135&lt;='Fórmulas '!$E$16,'Fórmulas '!$F$16,IF('Gestión de Riesgos '!Z135&lt;='Fórmulas '!$E$17,'Fórmulas '!$F$17,IF('Gestión de Riesgos '!Z135&lt;='Fórmulas '!$E$18,'Fórmulas '!$F$18,IF('Gestión de Riesgos '!Z135&lt;='Fórmulas '!$E$19,'Fórmulas '!$F$19,IF('Gestión de Riesgos '!Z135&lt;='Fórmulas '!$E$20,'Fórmulas '!$F$20)))))</f>
        <v>Media</v>
      </c>
      <c r="AB135" s="196">
        <f>IF(AA135&lt;='Fórmulas '!$E$5,'Fórmulas '!$F$5,IF('Gestión de Riesgos '!AA135&lt;='Fórmulas '!$E$6,'Fórmulas '!$F$6,IF('Gestión de Riesgos '!AA135&lt;='Fórmulas '!$E$7,'Fórmulas '!$F$7,IF('Gestión de Riesgos '!AA135&lt;='Fórmulas '!$E$8,'Fórmulas '!$F$8,IF('Gestión de Riesgos '!AA135&lt;='Fórmulas '!$E$9,'Fórmulas '!$F$9)))))</f>
        <v>0.4</v>
      </c>
      <c r="AC135" s="63" t="s">
        <v>29</v>
      </c>
      <c r="AD135" s="196">
        <f>IFERROR(VLOOKUP(AC135,'Fórmulas '!$E$5:$F$9,2,),"")</f>
        <v>0.6</v>
      </c>
      <c r="AE135" s="63" t="str">
        <f>IFERROR(VLOOKUP(CONCATENATE(AB135,AD135),'Fórmulas '!$J$5:$K$29,2),"")</f>
        <v>MODERADO</v>
      </c>
      <c r="AF135" s="63" t="s">
        <v>36</v>
      </c>
      <c r="AG135" s="63" t="s">
        <v>1610</v>
      </c>
      <c r="AH135" s="63" t="s">
        <v>1610</v>
      </c>
      <c r="AI135" s="63" t="s">
        <v>1610</v>
      </c>
      <c r="AJ135" s="63" t="s">
        <v>1610</v>
      </c>
      <c r="AK135" s="63" t="s">
        <v>1610</v>
      </c>
      <c r="AL135" s="63" t="s">
        <v>1610</v>
      </c>
      <c r="AM135" s="63" t="s">
        <v>1610</v>
      </c>
      <c r="AN135" s="63" t="s">
        <v>1610</v>
      </c>
      <c r="AO135" s="63" t="s">
        <v>1610</v>
      </c>
      <c r="AP135" s="63" t="s">
        <v>1610</v>
      </c>
      <c r="AQ135" s="63" t="s">
        <v>1610</v>
      </c>
      <c r="AR135" s="63" t="s">
        <v>1610</v>
      </c>
      <c r="AS135" s="63" t="s">
        <v>1610</v>
      </c>
      <c r="AT135" s="63" t="s">
        <v>1610</v>
      </c>
      <c r="AU135" s="63" t="s">
        <v>1610</v>
      </c>
      <c r="AV135" s="63" t="s">
        <v>1610</v>
      </c>
      <c r="AW135" s="417" t="s">
        <v>37</v>
      </c>
      <c r="AX135" s="77" t="s">
        <v>1608</v>
      </c>
      <c r="AY135" s="417" t="s">
        <v>38</v>
      </c>
      <c r="AZ135" s="417" t="s">
        <v>38</v>
      </c>
      <c r="BA135" s="417" t="s">
        <v>38</v>
      </c>
      <c r="BB135" s="443">
        <v>45274</v>
      </c>
      <c r="BC135" s="417" t="s">
        <v>38</v>
      </c>
      <c r="BD135" s="417" t="s">
        <v>38</v>
      </c>
      <c r="BE135" s="211"/>
    </row>
    <row r="136" spans="1:57" s="1" customFormat="1" ht="118.8">
      <c r="A136" s="64" t="s">
        <v>1582</v>
      </c>
      <c r="B136" s="179" t="str">
        <f>VLOOKUP(A136,'Fórmulas '!$B$47:$C$67,2,FALSE)</f>
        <v>Atender a la ciudadanía mediante la implementación de políticas de servicio y protocolos de atención, a través de los diferentes canales, satisfaciendo las necesidades y expectativas de los grupos de valor, con calidad, equidad y oportunidad. ​​​​​​​​​​​​​​​​​​​​​</v>
      </c>
      <c r="C136" s="173" t="str">
        <f>VLOOKUP(A136,'Fórmulas '!$F$47:$G$67,2,FALSE)</f>
        <v xml:space="preserve">Líder administrativa y financiera </v>
      </c>
      <c r="D136" s="438" t="s">
        <v>1588</v>
      </c>
      <c r="E136" s="217" t="s">
        <v>1589</v>
      </c>
      <c r="F136" s="217" t="s">
        <v>1590</v>
      </c>
      <c r="G136" s="217" t="s">
        <v>43</v>
      </c>
      <c r="H136" s="63" t="s">
        <v>44</v>
      </c>
      <c r="I136" s="196">
        <f>IFERROR(VLOOKUP(H136,'Fórmulas '!$B$5:$C$9,2,),"")</f>
        <v>0.4</v>
      </c>
      <c r="J136" s="63" t="s">
        <v>45</v>
      </c>
      <c r="K136" s="196">
        <f>IFERROR(VLOOKUP(J136,'Fórmulas '!$E$5:$F$9,2,),"")</f>
        <v>1</v>
      </c>
      <c r="L136" s="168" t="str">
        <f>IFERROR(VLOOKUP(CONCATENATE(I136,K136),'Fórmulas '!$J$5:$K$29,2,),"")</f>
        <v>EXTREMO</v>
      </c>
      <c r="M136" s="169">
        <f t="shared" si="2"/>
        <v>0.4</v>
      </c>
      <c r="N136" s="217" t="s">
        <v>1605</v>
      </c>
      <c r="O136" s="391" t="s">
        <v>1584</v>
      </c>
      <c r="P136" s="220" t="s">
        <v>636</v>
      </c>
      <c r="Q136" s="243" t="s">
        <v>1606</v>
      </c>
      <c r="R136" s="243" t="s">
        <v>1607</v>
      </c>
      <c r="S136" s="64" t="s">
        <v>31</v>
      </c>
      <c r="T136" s="63" t="s">
        <v>32</v>
      </c>
      <c r="U136" s="200" cm="1">
        <f t="array" ref="U136">_xlfn.IFS(T136="Preventivo",25%,T136="Detectivo",15%,T136="Correctivo",10%)</f>
        <v>0.25</v>
      </c>
      <c r="V136" s="200" cm="1">
        <f t="array" ref="V136">_xlfn.IFS(S136="Automático",25%,S136="Manual",15%)</f>
        <v>0.15</v>
      </c>
      <c r="W136" s="191" t="s">
        <v>33</v>
      </c>
      <c r="X136" s="191" t="s">
        <v>34</v>
      </c>
      <c r="Y136" s="191" t="s">
        <v>35</v>
      </c>
      <c r="Z136" s="201">
        <f t="shared" si="4"/>
        <v>0.24</v>
      </c>
      <c r="AA136" s="202" t="str">
        <f>IF(Z136&lt;='Fórmulas '!$E$16,'Fórmulas '!$F$16,IF('Gestión de Riesgos '!Z136&lt;='Fórmulas '!$E$17,'Fórmulas '!$F$17,IF('Gestión de Riesgos '!Z136&lt;='Fórmulas '!$E$18,'Fórmulas '!$F$18,IF('Gestión de Riesgos '!Z136&lt;='Fórmulas '!$E$19,'Fórmulas '!$F$19,IF('Gestión de Riesgos '!Z136&lt;='Fórmulas '!$E$20,'Fórmulas '!$F$20)))))</f>
        <v>Baja</v>
      </c>
      <c r="AB136" s="196">
        <f>IF(AA136&lt;='Fórmulas '!$E$5,'Fórmulas '!$F$5,IF('Gestión de Riesgos '!AA136&lt;='Fórmulas '!$E$6,'Fórmulas '!$F$6,IF('Gestión de Riesgos '!AA136&lt;='Fórmulas '!$E$7,'Fórmulas '!$F$7,IF('Gestión de Riesgos '!AA136&lt;='Fórmulas '!$E$8,'Fórmulas '!$F$8,IF('Gestión de Riesgos '!AA136&lt;='Fórmulas '!$E$9,'Fórmulas '!$F$9)))))</f>
        <v>0.2</v>
      </c>
      <c r="AC136" s="63" t="s">
        <v>48</v>
      </c>
      <c r="AD136" s="196">
        <f>IFERROR(VLOOKUP(AC136,'Fórmulas '!$E$5:$F$9,2,),"")</f>
        <v>0.8</v>
      </c>
      <c r="AE136" s="63" t="str">
        <f>IFERROR(VLOOKUP(CONCATENATE(AB136,AD136),'Fórmulas '!$J$5:$K$29,2),"")</f>
        <v xml:space="preserve">ALTO </v>
      </c>
      <c r="AF136" s="63" t="s">
        <v>36</v>
      </c>
      <c r="AG136" s="63" t="s">
        <v>1610</v>
      </c>
      <c r="AH136" s="63" t="s">
        <v>1610</v>
      </c>
      <c r="AI136" s="63" t="s">
        <v>1610</v>
      </c>
      <c r="AJ136" s="63" t="s">
        <v>1610</v>
      </c>
      <c r="AK136" s="63" t="s">
        <v>1610</v>
      </c>
      <c r="AL136" s="63" t="s">
        <v>1610</v>
      </c>
      <c r="AM136" s="63" t="s">
        <v>1610</v>
      </c>
      <c r="AN136" s="63" t="s">
        <v>1610</v>
      </c>
      <c r="AO136" s="63" t="s">
        <v>1610</v>
      </c>
      <c r="AP136" s="63" t="s">
        <v>1610</v>
      </c>
      <c r="AQ136" s="63" t="s">
        <v>1610</v>
      </c>
      <c r="AR136" s="63" t="s">
        <v>1610</v>
      </c>
      <c r="AS136" s="63" t="s">
        <v>1610</v>
      </c>
      <c r="AT136" s="63" t="s">
        <v>1610</v>
      </c>
      <c r="AU136" s="63" t="s">
        <v>1610</v>
      </c>
      <c r="AV136" s="63" t="s">
        <v>1610</v>
      </c>
      <c r="AW136" s="417" t="s">
        <v>37</v>
      </c>
      <c r="AX136" s="77" t="s">
        <v>1608</v>
      </c>
      <c r="AY136" s="417" t="s">
        <v>38</v>
      </c>
      <c r="AZ136" s="417" t="s">
        <v>38</v>
      </c>
      <c r="BA136" s="417" t="s">
        <v>38</v>
      </c>
      <c r="BB136" s="443">
        <v>45275</v>
      </c>
      <c r="BC136" s="417" t="s">
        <v>38</v>
      </c>
      <c r="BD136" s="417" t="s">
        <v>38</v>
      </c>
      <c r="BE136" s="77"/>
    </row>
    <row r="137" spans="1:57" s="1" customFormat="1">
      <c r="I137" s="192"/>
      <c r="K137" s="192"/>
      <c r="M137" s="192"/>
      <c r="P137" s="170"/>
      <c r="Q137" s="171"/>
      <c r="R137" s="171"/>
      <c r="AG137" s="170"/>
      <c r="AV137" s="170"/>
      <c r="AW137" s="170"/>
      <c r="AX137" s="171"/>
      <c r="AY137" s="171"/>
      <c r="AZ137" s="171"/>
      <c r="BA137" s="171"/>
      <c r="BB137" s="171"/>
      <c r="BC137" s="171"/>
      <c r="BD137" s="171"/>
    </row>
    <row r="138" spans="1:57" s="1" customFormat="1">
      <c r="I138" s="192"/>
      <c r="K138" s="192"/>
      <c r="M138" s="192"/>
      <c r="P138" s="170"/>
      <c r="Q138" s="171"/>
      <c r="R138" s="171"/>
      <c r="AG138" s="170"/>
      <c r="AV138" s="170"/>
      <c r="AW138" s="170"/>
      <c r="AX138" s="171"/>
      <c r="AY138" s="171"/>
      <c r="AZ138" s="171"/>
      <c r="BA138" s="171"/>
      <c r="BB138" s="171"/>
      <c r="BC138" s="171"/>
      <c r="BD138" s="171"/>
    </row>
    <row r="139" spans="1:57" s="1" customFormat="1">
      <c r="I139" s="192"/>
      <c r="K139" s="192"/>
      <c r="M139" s="192"/>
      <c r="P139" s="170"/>
      <c r="Q139" s="171"/>
      <c r="R139" s="171"/>
      <c r="AG139" s="170"/>
      <c r="AV139" s="170"/>
      <c r="AW139" s="170"/>
      <c r="AX139" s="171"/>
      <c r="AY139" s="171"/>
      <c r="AZ139" s="171"/>
      <c r="BA139" s="171"/>
      <c r="BB139" s="171"/>
      <c r="BC139" s="171"/>
      <c r="BD139" s="171"/>
    </row>
    <row r="140" spans="1:57" s="1" customFormat="1">
      <c r="I140" s="192"/>
      <c r="K140" s="192"/>
      <c r="M140" s="192"/>
      <c r="P140" s="170"/>
      <c r="Q140" s="171"/>
      <c r="R140" s="171"/>
      <c r="AG140" s="170"/>
      <c r="AV140" s="170"/>
      <c r="AW140" s="170"/>
      <c r="AX140" s="171"/>
      <c r="AY140" s="171"/>
      <c r="AZ140" s="171"/>
      <c r="BA140" s="171"/>
      <c r="BB140" s="171"/>
      <c r="BC140" s="171"/>
      <c r="BD140" s="171"/>
    </row>
    <row r="141" spans="1:57" s="1" customFormat="1">
      <c r="I141" s="192"/>
      <c r="K141" s="192"/>
      <c r="M141" s="192"/>
      <c r="P141" s="170"/>
      <c r="Q141" s="171"/>
      <c r="R141" s="171"/>
      <c r="AG141" s="170"/>
      <c r="AV141" s="170"/>
      <c r="AW141" s="170"/>
      <c r="AX141" s="171"/>
      <c r="AY141" s="171"/>
      <c r="AZ141" s="171"/>
      <c r="BA141" s="171"/>
      <c r="BB141" s="171"/>
      <c r="BC141" s="171"/>
      <c r="BD141" s="171"/>
    </row>
    <row r="142" spans="1:57" s="1" customFormat="1">
      <c r="I142" s="192"/>
      <c r="K142" s="192"/>
      <c r="M142" s="192"/>
      <c r="P142" s="170"/>
      <c r="Q142" s="171"/>
      <c r="R142" s="171"/>
      <c r="AG142" s="170"/>
      <c r="AV142" s="170"/>
      <c r="AW142" s="170"/>
      <c r="AX142" s="171"/>
      <c r="AY142" s="171"/>
      <c r="AZ142" s="171"/>
      <c r="BA142" s="171"/>
      <c r="BB142" s="171"/>
      <c r="BC142" s="171"/>
      <c r="BD142" s="171"/>
    </row>
    <row r="143" spans="1:57" s="1" customFormat="1">
      <c r="I143" s="192"/>
      <c r="K143" s="192"/>
      <c r="M143" s="192"/>
      <c r="P143" s="170"/>
      <c r="Q143" s="171"/>
      <c r="R143" s="171"/>
      <c r="AG143" s="170"/>
      <c r="AV143" s="170"/>
      <c r="AW143" s="170"/>
      <c r="AX143" s="171"/>
      <c r="AY143" s="171"/>
      <c r="AZ143" s="171"/>
      <c r="BA143" s="171"/>
      <c r="BB143" s="171"/>
      <c r="BC143" s="171"/>
      <c r="BD143" s="171"/>
    </row>
    <row r="144" spans="1:57" s="1" customFormat="1">
      <c r="I144" s="192"/>
      <c r="K144" s="192"/>
      <c r="M144" s="192"/>
      <c r="P144" s="170"/>
      <c r="Q144" s="171"/>
      <c r="R144" s="171"/>
      <c r="AG144" s="170"/>
      <c r="AV144" s="170"/>
      <c r="AW144" s="170"/>
      <c r="AX144" s="171"/>
      <c r="AY144" s="171"/>
      <c r="AZ144" s="171"/>
      <c r="BA144" s="171"/>
      <c r="BB144" s="171"/>
      <c r="BC144" s="171"/>
      <c r="BD144" s="171"/>
    </row>
    <row r="145" spans="9:56" s="1" customFormat="1">
      <c r="I145" s="192"/>
      <c r="K145" s="192"/>
      <c r="M145" s="192"/>
      <c r="P145" s="170"/>
      <c r="Q145" s="171"/>
      <c r="R145" s="171"/>
      <c r="AG145" s="170"/>
      <c r="AV145" s="170"/>
      <c r="AW145" s="170"/>
      <c r="AX145" s="171"/>
      <c r="AY145" s="171"/>
      <c r="AZ145" s="171"/>
      <c r="BA145" s="171"/>
      <c r="BB145" s="171"/>
      <c r="BC145" s="171"/>
      <c r="BD145" s="171"/>
    </row>
    <row r="146" spans="9:56" s="1" customFormat="1">
      <c r="I146" s="192"/>
      <c r="K146" s="192"/>
      <c r="M146" s="192"/>
      <c r="P146" s="170"/>
      <c r="Q146" s="171"/>
      <c r="R146" s="171"/>
      <c r="AG146" s="170"/>
      <c r="AV146" s="170"/>
      <c r="AW146" s="170"/>
      <c r="AX146" s="171"/>
      <c r="AY146" s="171"/>
      <c r="AZ146" s="171"/>
      <c r="BA146" s="171"/>
      <c r="BB146" s="171"/>
      <c r="BC146" s="171"/>
      <c r="BD146" s="171"/>
    </row>
    <row r="147" spans="9:56" s="1" customFormat="1">
      <c r="I147" s="192"/>
      <c r="K147" s="192"/>
      <c r="M147" s="192"/>
      <c r="P147" s="170"/>
      <c r="Q147" s="171"/>
      <c r="R147" s="171"/>
      <c r="AG147" s="170"/>
      <c r="AV147" s="170"/>
      <c r="AW147" s="170"/>
      <c r="AX147" s="171"/>
      <c r="AY147" s="171"/>
      <c r="AZ147" s="171"/>
      <c r="BA147" s="171"/>
      <c r="BB147" s="171"/>
      <c r="BC147" s="171"/>
      <c r="BD147" s="171"/>
    </row>
    <row r="148" spans="9:56" s="1" customFormat="1">
      <c r="I148" s="192"/>
      <c r="K148" s="192"/>
      <c r="M148" s="192"/>
      <c r="P148" s="170"/>
      <c r="Q148" s="171"/>
      <c r="R148" s="171"/>
      <c r="AG148" s="170"/>
      <c r="AV148" s="170"/>
      <c r="AW148" s="170"/>
      <c r="AX148" s="171"/>
      <c r="AY148" s="171"/>
      <c r="AZ148" s="171"/>
      <c r="BA148" s="171"/>
      <c r="BB148" s="171"/>
      <c r="BC148" s="171"/>
      <c r="BD148" s="171"/>
    </row>
    <row r="149" spans="9:56" s="1" customFormat="1">
      <c r="I149" s="192"/>
      <c r="K149" s="192"/>
      <c r="M149" s="192"/>
      <c r="P149" s="170"/>
      <c r="Q149" s="171"/>
      <c r="R149" s="171"/>
      <c r="AG149" s="170"/>
      <c r="AV149" s="170"/>
      <c r="AW149" s="170"/>
      <c r="AX149" s="171"/>
      <c r="AY149" s="171"/>
      <c r="AZ149" s="171"/>
      <c r="BA149" s="171"/>
      <c r="BB149" s="171"/>
      <c r="BC149" s="171"/>
      <c r="BD149" s="171"/>
    </row>
    <row r="150" spans="9:56" s="1" customFormat="1">
      <c r="I150" s="192"/>
      <c r="K150" s="192"/>
      <c r="M150" s="192"/>
      <c r="P150" s="170"/>
      <c r="Q150" s="171"/>
      <c r="R150" s="171"/>
      <c r="AG150" s="170"/>
      <c r="AV150" s="170"/>
      <c r="AW150" s="170"/>
      <c r="AX150" s="171"/>
      <c r="AY150" s="171"/>
      <c r="AZ150" s="171"/>
      <c r="BA150" s="171"/>
      <c r="BB150" s="171"/>
      <c r="BC150" s="171"/>
      <c r="BD150" s="171"/>
    </row>
    <row r="151" spans="9:56" s="1" customFormat="1">
      <c r="I151" s="192"/>
      <c r="K151" s="192"/>
      <c r="M151" s="192"/>
      <c r="P151" s="170"/>
      <c r="Q151" s="171"/>
      <c r="R151" s="171"/>
      <c r="AG151" s="170"/>
      <c r="AV151" s="170"/>
      <c r="AW151" s="170"/>
      <c r="AX151" s="171"/>
      <c r="AY151" s="171"/>
      <c r="AZ151" s="171"/>
      <c r="BA151" s="171"/>
      <c r="BB151" s="171"/>
      <c r="BC151" s="171"/>
      <c r="BD151" s="171"/>
    </row>
    <row r="152" spans="9:56" s="1" customFormat="1">
      <c r="I152" s="192"/>
      <c r="K152" s="192"/>
      <c r="M152" s="192"/>
      <c r="P152" s="170"/>
      <c r="Q152" s="171"/>
      <c r="R152" s="171"/>
      <c r="AG152" s="170"/>
      <c r="AV152" s="170"/>
      <c r="AW152" s="170"/>
      <c r="AX152" s="171"/>
      <c r="AY152" s="171"/>
      <c r="AZ152" s="171"/>
      <c r="BA152" s="171"/>
      <c r="BB152" s="171"/>
      <c r="BC152" s="171"/>
      <c r="BD152" s="171"/>
    </row>
    <row r="153" spans="9:56" s="1" customFormat="1">
      <c r="I153" s="192"/>
      <c r="K153" s="192"/>
      <c r="M153" s="192"/>
      <c r="P153" s="170"/>
      <c r="Q153" s="171"/>
      <c r="R153" s="171"/>
      <c r="AG153" s="170"/>
      <c r="AV153" s="170"/>
      <c r="AW153" s="170"/>
      <c r="AX153" s="171"/>
      <c r="AY153" s="171"/>
      <c r="AZ153" s="171"/>
      <c r="BA153" s="171"/>
      <c r="BB153" s="171"/>
      <c r="BC153" s="171"/>
      <c r="BD153" s="171"/>
    </row>
    <row r="154" spans="9:56" s="1" customFormat="1">
      <c r="I154" s="192"/>
      <c r="K154" s="192"/>
      <c r="M154" s="192"/>
      <c r="P154" s="170"/>
      <c r="Q154" s="171"/>
      <c r="R154" s="171"/>
      <c r="AG154" s="170"/>
      <c r="AV154" s="170"/>
      <c r="AW154" s="170"/>
      <c r="AX154" s="171"/>
      <c r="AY154" s="171"/>
      <c r="AZ154" s="171"/>
      <c r="BA154" s="171"/>
      <c r="BB154" s="171"/>
      <c r="BC154" s="171"/>
      <c r="BD154" s="171"/>
    </row>
    <row r="155" spans="9:56" s="1" customFormat="1">
      <c r="I155" s="192"/>
      <c r="K155" s="192"/>
      <c r="M155" s="192"/>
      <c r="P155" s="170"/>
      <c r="Q155" s="171"/>
      <c r="R155" s="171"/>
      <c r="AG155" s="170"/>
      <c r="AV155" s="170"/>
      <c r="AW155" s="170"/>
      <c r="AX155" s="171"/>
      <c r="AY155" s="171"/>
      <c r="AZ155" s="171"/>
      <c r="BA155" s="171"/>
      <c r="BB155" s="171"/>
      <c r="BC155" s="171"/>
      <c r="BD155" s="171"/>
    </row>
    <row r="156" spans="9:56" s="1" customFormat="1">
      <c r="I156" s="192"/>
      <c r="K156" s="192"/>
      <c r="M156" s="192"/>
      <c r="P156" s="170"/>
      <c r="Q156" s="171"/>
      <c r="R156" s="171"/>
      <c r="AG156" s="170"/>
      <c r="AV156" s="170"/>
      <c r="AW156" s="170"/>
      <c r="AX156" s="171"/>
      <c r="AY156" s="171"/>
      <c r="AZ156" s="171"/>
      <c r="BA156" s="171"/>
      <c r="BB156" s="171"/>
      <c r="BC156" s="171"/>
      <c r="BD156" s="171"/>
    </row>
    <row r="157" spans="9:56" s="1" customFormat="1">
      <c r="I157" s="192"/>
      <c r="K157" s="192"/>
      <c r="M157" s="192"/>
      <c r="P157" s="170"/>
      <c r="Q157" s="171"/>
      <c r="R157" s="171"/>
      <c r="AG157" s="170"/>
      <c r="AV157" s="170"/>
      <c r="AW157" s="170"/>
      <c r="AX157" s="171"/>
      <c r="AY157" s="171"/>
      <c r="AZ157" s="171"/>
      <c r="BA157" s="171"/>
      <c r="BB157" s="171"/>
      <c r="BC157" s="171"/>
      <c r="BD157" s="171"/>
    </row>
    <row r="158" spans="9:56" s="1" customFormat="1">
      <c r="I158" s="192"/>
      <c r="K158" s="192"/>
      <c r="M158" s="192"/>
      <c r="P158" s="170"/>
      <c r="Q158" s="171"/>
      <c r="R158" s="171"/>
      <c r="AG158" s="170"/>
      <c r="AV158" s="170"/>
      <c r="AW158" s="170"/>
      <c r="AX158" s="171"/>
      <c r="AY158" s="171"/>
      <c r="AZ158" s="171"/>
      <c r="BA158" s="171"/>
      <c r="BB158" s="171"/>
      <c r="BC158" s="171"/>
      <c r="BD158" s="171"/>
    </row>
    <row r="159" spans="9:56" s="1" customFormat="1">
      <c r="I159" s="192"/>
      <c r="K159" s="192"/>
      <c r="M159" s="192"/>
      <c r="P159" s="170"/>
      <c r="Q159" s="171"/>
      <c r="R159" s="171"/>
      <c r="AG159" s="170"/>
      <c r="AV159" s="170"/>
      <c r="AW159" s="170"/>
      <c r="AX159" s="171"/>
      <c r="AY159" s="171"/>
      <c r="AZ159" s="171"/>
      <c r="BA159" s="171"/>
      <c r="BB159" s="171"/>
      <c r="BC159" s="171"/>
      <c r="BD159" s="171"/>
    </row>
    <row r="160" spans="9:56" s="1" customFormat="1">
      <c r="I160" s="192"/>
      <c r="K160" s="192"/>
      <c r="M160" s="192"/>
      <c r="P160" s="170"/>
      <c r="Q160" s="171"/>
      <c r="R160" s="171"/>
      <c r="AG160" s="170"/>
      <c r="AV160" s="170"/>
      <c r="AW160" s="170"/>
      <c r="AX160" s="171"/>
      <c r="AY160" s="171"/>
      <c r="AZ160" s="171"/>
      <c r="BA160" s="171"/>
      <c r="BB160" s="171"/>
      <c r="BC160" s="171"/>
      <c r="BD160" s="171"/>
    </row>
    <row r="161" spans="9:56" s="1" customFormat="1">
      <c r="I161" s="192"/>
      <c r="K161" s="192"/>
      <c r="M161" s="192"/>
      <c r="P161" s="170"/>
      <c r="Q161" s="171"/>
      <c r="R161" s="171"/>
      <c r="AG161" s="170"/>
      <c r="AV161" s="170"/>
      <c r="AW161" s="170"/>
      <c r="AX161" s="171"/>
      <c r="AY161" s="171"/>
      <c r="AZ161" s="171"/>
      <c r="BA161" s="171"/>
      <c r="BB161" s="171"/>
      <c r="BC161" s="171"/>
      <c r="BD161" s="171"/>
    </row>
    <row r="162" spans="9:56" s="1" customFormat="1">
      <c r="I162" s="192"/>
      <c r="K162" s="192"/>
      <c r="M162" s="192"/>
      <c r="P162" s="170"/>
      <c r="Q162" s="171"/>
      <c r="R162" s="171"/>
      <c r="AG162" s="170"/>
      <c r="AV162" s="170"/>
      <c r="AW162" s="170"/>
      <c r="AX162" s="171"/>
      <c r="AY162" s="171"/>
      <c r="AZ162" s="171"/>
      <c r="BA162" s="171"/>
      <c r="BB162" s="171"/>
      <c r="BC162" s="171"/>
      <c r="BD162" s="171"/>
    </row>
    <row r="163" spans="9:56" s="1" customFormat="1">
      <c r="I163" s="192"/>
      <c r="K163" s="192"/>
      <c r="M163" s="192"/>
      <c r="P163" s="170"/>
      <c r="Q163" s="171"/>
      <c r="R163" s="171"/>
      <c r="AG163" s="170"/>
      <c r="AV163" s="170"/>
      <c r="AW163" s="170"/>
      <c r="AX163" s="171"/>
      <c r="AY163" s="171"/>
      <c r="AZ163" s="171"/>
      <c r="BA163" s="171"/>
      <c r="BB163" s="171"/>
      <c r="BC163" s="171"/>
      <c r="BD163" s="171"/>
    </row>
    <row r="164" spans="9:56" s="1" customFormat="1">
      <c r="I164" s="192"/>
      <c r="K164" s="192"/>
      <c r="M164" s="192"/>
      <c r="P164" s="170"/>
      <c r="Q164" s="171"/>
      <c r="R164" s="171"/>
      <c r="AG164" s="170"/>
      <c r="AV164" s="170"/>
      <c r="AW164" s="170"/>
      <c r="AX164" s="171"/>
      <c r="AY164" s="171"/>
      <c r="AZ164" s="171"/>
      <c r="BA164" s="171"/>
      <c r="BB164" s="171"/>
      <c r="BC164" s="171"/>
      <c r="BD164" s="171"/>
    </row>
    <row r="165" spans="9:56" s="1" customFormat="1">
      <c r="I165" s="192"/>
      <c r="K165" s="192"/>
      <c r="M165" s="192"/>
      <c r="P165" s="170"/>
      <c r="Q165" s="171"/>
      <c r="R165" s="171"/>
      <c r="AG165" s="170"/>
      <c r="AV165" s="170"/>
      <c r="AW165" s="170"/>
      <c r="AX165" s="171"/>
      <c r="AY165" s="171"/>
      <c r="AZ165" s="171"/>
      <c r="BA165" s="171"/>
      <c r="BB165" s="171"/>
      <c r="BC165" s="171"/>
      <c r="BD165" s="171"/>
    </row>
    <row r="166" spans="9:56" s="1" customFormat="1">
      <c r="I166" s="192"/>
      <c r="K166" s="192"/>
      <c r="M166" s="192"/>
      <c r="P166" s="170"/>
      <c r="Q166" s="171"/>
      <c r="R166" s="171"/>
      <c r="AG166" s="170"/>
      <c r="AV166" s="170"/>
      <c r="AW166" s="170"/>
      <c r="AX166" s="171"/>
      <c r="AY166" s="171"/>
      <c r="AZ166" s="171"/>
      <c r="BA166" s="171"/>
      <c r="BB166" s="171"/>
      <c r="BC166" s="171"/>
      <c r="BD166" s="171"/>
    </row>
    <row r="167" spans="9:56" s="1" customFormat="1">
      <c r="I167" s="192"/>
      <c r="K167" s="192"/>
      <c r="M167" s="192"/>
      <c r="P167" s="170"/>
      <c r="Q167" s="171"/>
      <c r="R167" s="171"/>
      <c r="AG167" s="170"/>
      <c r="AV167" s="170"/>
      <c r="AW167" s="170"/>
      <c r="AX167" s="171"/>
      <c r="AY167" s="171"/>
      <c r="AZ167" s="171"/>
      <c r="BA167" s="171"/>
      <c r="BB167" s="171"/>
      <c r="BC167" s="171"/>
      <c r="BD167" s="171"/>
    </row>
    <row r="168" spans="9:56" s="1" customFormat="1">
      <c r="I168" s="192"/>
      <c r="K168" s="192"/>
      <c r="M168" s="192"/>
      <c r="P168" s="170"/>
      <c r="Q168" s="171"/>
      <c r="R168" s="171"/>
      <c r="AG168" s="170"/>
      <c r="AV168" s="170"/>
      <c r="AW168" s="170"/>
      <c r="AX168" s="171"/>
      <c r="AY168" s="171"/>
      <c r="AZ168" s="171"/>
      <c r="BA168" s="171"/>
      <c r="BB168" s="171"/>
      <c r="BC168" s="171"/>
      <c r="BD168" s="171"/>
    </row>
    <row r="169" spans="9:56" s="1" customFormat="1">
      <c r="I169" s="192"/>
      <c r="K169" s="192"/>
      <c r="M169" s="192"/>
      <c r="P169" s="170"/>
      <c r="Q169" s="171"/>
      <c r="R169" s="171"/>
      <c r="AG169" s="170"/>
      <c r="AV169" s="170"/>
      <c r="AW169" s="170"/>
      <c r="AX169" s="171"/>
      <c r="AY169" s="171"/>
      <c r="AZ169" s="171"/>
      <c r="BA169" s="171"/>
      <c r="BB169" s="171"/>
      <c r="BC169" s="171"/>
      <c r="BD169" s="171"/>
    </row>
    <row r="170" spans="9:56" s="1" customFormat="1">
      <c r="I170" s="192"/>
      <c r="K170" s="192"/>
      <c r="M170" s="192"/>
      <c r="P170" s="170"/>
      <c r="Q170" s="171"/>
      <c r="R170" s="171"/>
      <c r="AG170" s="170"/>
      <c r="AV170" s="170"/>
      <c r="AW170" s="170"/>
      <c r="AX170" s="171"/>
      <c r="AY170" s="171"/>
      <c r="AZ170" s="171"/>
      <c r="BA170" s="171"/>
      <c r="BB170" s="171"/>
      <c r="BC170" s="171"/>
      <c r="BD170" s="171"/>
    </row>
    <row r="171" spans="9:56" s="1" customFormat="1">
      <c r="I171" s="192"/>
      <c r="K171" s="192"/>
      <c r="M171" s="192"/>
      <c r="P171" s="170"/>
      <c r="Q171" s="171"/>
      <c r="R171" s="171"/>
      <c r="AG171" s="170"/>
      <c r="AV171" s="170"/>
      <c r="AW171" s="170"/>
      <c r="AX171" s="171"/>
      <c r="AY171" s="171"/>
      <c r="AZ171" s="171"/>
      <c r="BA171" s="171"/>
      <c r="BB171" s="171"/>
      <c r="BC171" s="171"/>
      <c r="BD171" s="171"/>
    </row>
    <row r="172" spans="9:56" s="1" customFormat="1">
      <c r="I172" s="192"/>
      <c r="K172" s="192"/>
      <c r="M172" s="192"/>
      <c r="P172" s="170"/>
      <c r="Q172" s="171"/>
      <c r="R172" s="171"/>
      <c r="AG172" s="170"/>
      <c r="AV172" s="170"/>
      <c r="AW172" s="170"/>
      <c r="AX172" s="171"/>
      <c r="AY172" s="171"/>
      <c r="AZ172" s="171"/>
      <c r="BA172" s="171"/>
      <c r="BB172" s="171"/>
      <c r="BC172" s="171"/>
      <c r="BD172" s="171"/>
    </row>
    <row r="173" spans="9:56" s="1" customFormat="1">
      <c r="I173" s="192"/>
      <c r="K173" s="192"/>
      <c r="M173" s="192"/>
      <c r="P173" s="170"/>
      <c r="Q173" s="171"/>
      <c r="R173" s="171"/>
      <c r="AG173" s="170"/>
      <c r="AV173" s="170"/>
      <c r="AW173" s="170"/>
      <c r="AX173" s="171"/>
      <c r="AY173" s="171"/>
      <c r="AZ173" s="171"/>
      <c r="BA173" s="171"/>
      <c r="BB173" s="171"/>
      <c r="BC173" s="171"/>
      <c r="BD173" s="171"/>
    </row>
    <row r="174" spans="9:56" s="1" customFormat="1">
      <c r="I174" s="192"/>
      <c r="K174" s="192"/>
      <c r="M174" s="192"/>
      <c r="P174" s="170"/>
      <c r="Q174" s="171"/>
      <c r="R174" s="171"/>
      <c r="AG174" s="170"/>
      <c r="AV174" s="170"/>
      <c r="AW174" s="170"/>
      <c r="AX174" s="171"/>
      <c r="AY174" s="171"/>
      <c r="AZ174" s="171"/>
      <c r="BA174" s="171"/>
      <c r="BB174" s="171"/>
      <c r="BC174" s="171"/>
      <c r="BD174" s="171"/>
    </row>
    <row r="175" spans="9:56" s="1" customFormat="1">
      <c r="I175" s="192"/>
      <c r="K175" s="192"/>
      <c r="M175" s="192"/>
      <c r="P175" s="170"/>
      <c r="Q175" s="171"/>
      <c r="R175" s="171"/>
      <c r="AG175" s="170"/>
      <c r="AV175" s="170"/>
      <c r="AW175" s="170"/>
      <c r="AX175" s="171"/>
      <c r="AY175" s="171"/>
      <c r="AZ175" s="171"/>
      <c r="BA175" s="171"/>
      <c r="BB175" s="171"/>
      <c r="BC175" s="171"/>
      <c r="BD175" s="171"/>
    </row>
    <row r="176" spans="9:56" s="1" customFormat="1">
      <c r="I176" s="192"/>
      <c r="K176" s="192"/>
      <c r="M176" s="192"/>
      <c r="P176" s="170"/>
      <c r="Q176" s="171"/>
      <c r="R176" s="171"/>
      <c r="AG176" s="170"/>
      <c r="AV176" s="170"/>
      <c r="AW176" s="170"/>
      <c r="AX176" s="171"/>
      <c r="AY176" s="171"/>
      <c r="AZ176" s="171"/>
      <c r="BA176" s="171"/>
      <c r="BB176" s="171"/>
      <c r="BC176" s="171"/>
      <c r="BD176" s="171"/>
    </row>
    <row r="177" spans="9:56" s="1" customFormat="1">
      <c r="I177" s="192"/>
      <c r="K177" s="192"/>
      <c r="M177" s="192"/>
      <c r="P177" s="170"/>
      <c r="Q177" s="171"/>
      <c r="R177" s="171"/>
      <c r="AG177" s="170"/>
      <c r="AV177" s="170"/>
      <c r="AW177" s="170"/>
      <c r="AX177" s="171"/>
      <c r="AY177" s="171"/>
      <c r="AZ177" s="171"/>
      <c r="BA177" s="171"/>
      <c r="BB177" s="171"/>
      <c r="BC177" s="171"/>
      <c r="BD177" s="171"/>
    </row>
    <row r="178" spans="9:56" s="1" customFormat="1">
      <c r="I178" s="192"/>
      <c r="K178" s="192"/>
      <c r="M178" s="192"/>
      <c r="P178" s="170"/>
      <c r="Q178" s="171"/>
      <c r="R178" s="171"/>
      <c r="AG178" s="170"/>
      <c r="AV178" s="170"/>
      <c r="AW178" s="170"/>
      <c r="AX178" s="171"/>
      <c r="AY178" s="171"/>
      <c r="AZ178" s="171"/>
      <c r="BA178" s="171"/>
      <c r="BB178" s="171"/>
      <c r="BC178" s="171"/>
      <c r="BD178" s="171"/>
    </row>
    <row r="179" spans="9:56" s="1" customFormat="1">
      <c r="I179" s="192"/>
      <c r="K179" s="192"/>
      <c r="M179" s="192"/>
      <c r="P179" s="170"/>
      <c r="Q179" s="171"/>
      <c r="R179" s="171"/>
      <c r="AG179" s="170"/>
      <c r="AV179" s="170"/>
      <c r="AW179" s="170"/>
      <c r="AX179" s="171"/>
      <c r="AY179" s="171"/>
      <c r="AZ179" s="171"/>
      <c r="BA179" s="171"/>
      <c r="BB179" s="171"/>
      <c r="BC179" s="171"/>
      <c r="BD179" s="171"/>
    </row>
    <row r="180" spans="9:56" s="1" customFormat="1">
      <c r="I180" s="192"/>
      <c r="K180" s="192"/>
      <c r="M180" s="192"/>
      <c r="P180" s="170"/>
      <c r="Q180" s="171"/>
      <c r="R180" s="171"/>
      <c r="AG180" s="170"/>
      <c r="AV180" s="170"/>
      <c r="AW180" s="170"/>
      <c r="AX180" s="171"/>
      <c r="AY180" s="171"/>
      <c r="AZ180" s="171"/>
      <c r="BA180" s="171"/>
      <c r="BB180" s="171"/>
      <c r="BC180" s="171"/>
      <c r="BD180" s="171"/>
    </row>
    <row r="181" spans="9:56" s="1" customFormat="1">
      <c r="I181" s="192"/>
      <c r="K181" s="192"/>
      <c r="M181" s="192"/>
      <c r="P181" s="170"/>
      <c r="Q181" s="171"/>
      <c r="R181" s="171"/>
      <c r="AG181" s="170"/>
      <c r="AV181" s="170"/>
      <c r="AW181" s="170"/>
      <c r="AX181" s="171"/>
      <c r="AY181" s="171"/>
      <c r="AZ181" s="171"/>
      <c r="BA181" s="171"/>
      <c r="BB181" s="171"/>
      <c r="BC181" s="171"/>
      <c r="BD181" s="171"/>
    </row>
    <row r="182" spans="9:56" s="1" customFormat="1">
      <c r="I182" s="192"/>
      <c r="K182" s="192"/>
      <c r="M182" s="192"/>
      <c r="P182" s="170"/>
      <c r="Q182" s="171"/>
      <c r="R182" s="171"/>
      <c r="AG182" s="170"/>
      <c r="AV182" s="170"/>
      <c r="AW182" s="170"/>
      <c r="AX182" s="171"/>
      <c r="AY182" s="171"/>
      <c r="AZ182" s="171"/>
      <c r="BA182" s="171"/>
      <c r="BB182" s="171"/>
      <c r="BC182" s="171"/>
      <c r="BD182" s="171"/>
    </row>
    <row r="183" spans="9:56" s="1" customFormat="1">
      <c r="I183" s="192"/>
      <c r="K183" s="192"/>
      <c r="M183" s="192"/>
      <c r="P183" s="170"/>
      <c r="Q183" s="171"/>
      <c r="R183" s="171"/>
      <c r="AG183" s="170"/>
      <c r="AV183" s="170"/>
      <c r="AW183" s="170"/>
      <c r="AX183" s="171"/>
      <c r="AY183" s="171"/>
      <c r="AZ183" s="171"/>
      <c r="BA183" s="171"/>
      <c r="BB183" s="171"/>
      <c r="BC183" s="171"/>
      <c r="BD183" s="171"/>
    </row>
    <row r="184" spans="9:56" s="1" customFormat="1">
      <c r="I184" s="192"/>
      <c r="K184" s="192"/>
      <c r="M184" s="192"/>
      <c r="P184" s="170"/>
      <c r="Q184" s="171"/>
      <c r="R184" s="171"/>
      <c r="AG184" s="170"/>
      <c r="AV184" s="170"/>
      <c r="AW184" s="170"/>
      <c r="AX184" s="171"/>
      <c r="AY184" s="171"/>
      <c r="AZ184" s="171"/>
      <c r="BA184" s="171"/>
      <c r="BB184" s="171"/>
      <c r="BC184" s="171"/>
      <c r="BD184" s="171"/>
    </row>
    <row r="185" spans="9:56" s="1" customFormat="1">
      <c r="I185" s="192"/>
      <c r="K185" s="192"/>
      <c r="M185" s="192"/>
      <c r="P185" s="170"/>
      <c r="Q185" s="171"/>
      <c r="R185" s="171"/>
      <c r="AG185" s="170"/>
      <c r="AV185" s="170"/>
      <c r="AW185" s="170"/>
      <c r="AX185" s="171"/>
      <c r="AY185" s="171"/>
      <c r="AZ185" s="171"/>
      <c r="BA185" s="171"/>
      <c r="BB185" s="171"/>
      <c r="BC185" s="171"/>
      <c r="BD185" s="171"/>
    </row>
    <row r="186" spans="9:56" s="1" customFormat="1">
      <c r="I186" s="192"/>
      <c r="K186" s="192"/>
      <c r="M186" s="192"/>
      <c r="P186" s="170"/>
      <c r="Q186" s="171"/>
      <c r="R186" s="171"/>
      <c r="AG186" s="170"/>
      <c r="AV186" s="170"/>
      <c r="AW186" s="170"/>
      <c r="AX186" s="171"/>
      <c r="AY186" s="171"/>
      <c r="AZ186" s="171"/>
      <c r="BA186" s="171"/>
      <c r="BB186" s="171"/>
      <c r="BC186" s="171"/>
      <c r="BD186" s="171"/>
    </row>
    <row r="187" spans="9:56" s="1" customFormat="1">
      <c r="I187" s="192"/>
      <c r="K187" s="192"/>
      <c r="M187" s="192"/>
      <c r="P187" s="170"/>
      <c r="Q187" s="171"/>
      <c r="R187" s="171"/>
      <c r="AG187" s="170"/>
      <c r="AV187" s="170"/>
      <c r="AW187" s="170"/>
      <c r="AX187" s="171"/>
      <c r="AY187" s="171"/>
      <c r="AZ187" s="171"/>
      <c r="BA187" s="171"/>
      <c r="BB187" s="171"/>
      <c r="BC187" s="171"/>
      <c r="BD187" s="171"/>
    </row>
    <row r="188" spans="9:56" s="1" customFormat="1">
      <c r="I188" s="192"/>
      <c r="K188" s="192"/>
      <c r="M188" s="192"/>
      <c r="P188" s="170"/>
      <c r="Q188" s="171"/>
      <c r="R188" s="171"/>
      <c r="AG188" s="170"/>
      <c r="AV188" s="170"/>
      <c r="AW188" s="170"/>
      <c r="AX188" s="171"/>
      <c r="AY188" s="171"/>
      <c r="AZ188" s="171"/>
      <c r="BA188" s="171"/>
      <c r="BB188" s="171"/>
      <c r="BC188" s="171"/>
      <c r="BD188" s="171"/>
    </row>
    <row r="189" spans="9:56" s="1" customFormat="1">
      <c r="I189" s="192"/>
      <c r="K189" s="192"/>
      <c r="M189" s="192"/>
      <c r="P189" s="170"/>
      <c r="Q189" s="171"/>
      <c r="R189" s="171"/>
      <c r="AG189" s="170"/>
      <c r="AV189" s="170"/>
      <c r="AW189" s="170"/>
      <c r="AX189" s="171"/>
      <c r="AY189" s="171"/>
      <c r="AZ189" s="171"/>
      <c r="BA189" s="171"/>
      <c r="BB189" s="171"/>
      <c r="BC189" s="171"/>
      <c r="BD189" s="171"/>
    </row>
    <row r="190" spans="9:56" s="1" customFormat="1">
      <c r="I190" s="192"/>
      <c r="K190" s="192"/>
      <c r="M190" s="192"/>
      <c r="P190" s="170"/>
      <c r="Q190" s="171"/>
      <c r="R190" s="171"/>
      <c r="AG190" s="170"/>
      <c r="AV190" s="170"/>
      <c r="AW190" s="170"/>
      <c r="AX190" s="171"/>
      <c r="AY190" s="171"/>
      <c r="AZ190" s="171"/>
      <c r="BA190" s="171"/>
      <c r="BB190" s="171"/>
      <c r="BC190" s="171"/>
      <c r="BD190" s="171"/>
    </row>
    <row r="191" spans="9:56" s="1" customFormat="1">
      <c r="I191" s="192"/>
      <c r="K191" s="192"/>
      <c r="M191" s="192"/>
      <c r="P191" s="170"/>
      <c r="Q191" s="171"/>
      <c r="R191" s="171"/>
      <c r="AG191" s="170"/>
      <c r="AV191" s="170"/>
      <c r="AW191" s="170"/>
      <c r="AX191" s="171"/>
      <c r="AY191" s="171"/>
      <c r="AZ191" s="171"/>
      <c r="BA191" s="171"/>
      <c r="BB191" s="171"/>
      <c r="BC191" s="171"/>
      <c r="BD191" s="171"/>
    </row>
    <row r="192" spans="9:56" s="1" customFormat="1">
      <c r="I192" s="192"/>
      <c r="K192" s="192"/>
      <c r="M192" s="192"/>
      <c r="P192" s="170"/>
      <c r="Q192" s="171"/>
      <c r="R192" s="171"/>
      <c r="AG192" s="170"/>
      <c r="AV192" s="170"/>
      <c r="AW192" s="170"/>
      <c r="AX192" s="171"/>
      <c r="AY192" s="171"/>
      <c r="AZ192" s="171"/>
      <c r="BA192" s="171"/>
      <c r="BB192" s="171"/>
      <c r="BC192" s="171"/>
      <c r="BD192" s="171"/>
    </row>
    <row r="193" spans="9:56" s="1" customFormat="1">
      <c r="I193" s="192"/>
      <c r="K193" s="192"/>
      <c r="M193" s="192"/>
      <c r="P193" s="170"/>
      <c r="Q193" s="171"/>
      <c r="R193" s="171"/>
      <c r="AG193" s="170"/>
      <c r="AV193" s="170"/>
      <c r="AW193" s="170"/>
      <c r="AX193" s="171"/>
      <c r="AY193" s="171"/>
      <c r="AZ193" s="171"/>
      <c r="BA193" s="171"/>
      <c r="BB193" s="171"/>
      <c r="BC193" s="171"/>
      <c r="BD193" s="171"/>
    </row>
    <row r="194" spans="9:56" s="1" customFormat="1">
      <c r="I194" s="192"/>
      <c r="K194" s="192"/>
      <c r="M194" s="192"/>
      <c r="P194" s="170"/>
      <c r="Q194" s="171"/>
      <c r="R194" s="171"/>
      <c r="AG194" s="170"/>
      <c r="AV194" s="170"/>
      <c r="AW194" s="170"/>
      <c r="AX194" s="171"/>
      <c r="AY194" s="171"/>
      <c r="AZ194" s="171"/>
      <c r="BA194" s="171"/>
      <c r="BB194" s="171"/>
      <c r="BC194" s="171"/>
      <c r="BD194" s="171"/>
    </row>
    <row r="195" spans="9:56" s="1" customFormat="1">
      <c r="I195" s="192"/>
      <c r="K195" s="192"/>
      <c r="M195" s="192"/>
      <c r="P195" s="170"/>
      <c r="Q195" s="171"/>
      <c r="R195" s="171"/>
      <c r="AG195" s="170"/>
      <c r="AV195" s="170"/>
      <c r="AW195" s="170"/>
      <c r="AX195" s="171"/>
      <c r="AY195" s="171"/>
      <c r="AZ195" s="171"/>
      <c r="BA195" s="171"/>
      <c r="BB195" s="171"/>
      <c r="BC195" s="171"/>
      <c r="BD195" s="171"/>
    </row>
    <row r="196" spans="9:56" s="1" customFormat="1">
      <c r="I196" s="192"/>
      <c r="K196" s="192"/>
      <c r="M196" s="192"/>
      <c r="P196" s="170"/>
      <c r="Q196" s="171"/>
      <c r="R196" s="171"/>
      <c r="AG196" s="170"/>
      <c r="AV196" s="170"/>
      <c r="AW196" s="170"/>
      <c r="AX196" s="171"/>
      <c r="AY196" s="171"/>
      <c r="AZ196" s="171"/>
      <c r="BA196" s="171"/>
      <c r="BB196" s="171"/>
      <c r="BC196" s="171"/>
      <c r="BD196" s="171"/>
    </row>
    <row r="197" spans="9:56" s="1" customFormat="1">
      <c r="I197" s="192"/>
      <c r="K197" s="192"/>
      <c r="M197" s="192"/>
      <c r="P197" s="170"/>
      <c r="Q197" s="171"/>
      <c r="R197" s="171"/>
      <c r="AG197" s="170"/>
      <c r="AV197" s="170"/>
      <c r="AW197" s="170"/>
      <c r="AX197" s="171"/>
      <c r="AY197" s="171"/>
      <c r="AZ197" s="171"/>
      <c r="BA197" s="171"/>
      <c r="BB197" s="171"/>
      <c r="BC197" s="171"/>
      <c r="BD197" s="171"/>
    </row>
    <row r="198" spans="9:56" s="1" customFormat="1">
      <c r="I198" s="192"/>
      <c r="K198" s="192"/>
      <c r="M198" s="192"/>
      <c r="P198" s="170"/>
      <c r="Q198" s="171"/>
      <c r="R198" s="171"/>
      <c r="AG198" s="170"/>
      <c r="AV198" s="170"/>
      <c r="AW198" s="170"/>
      <c r="AX198" s="171"/>
      <c r="AY198" s="171"/>
      <c r="AZ198" s="171"/>
      <c r="BA198" s="171"/>
      <c r="BB198" s="171"/>
      <c r="BC198" s="171"/>
      <c r="BD198" s="171"/>
    </row>
    <row r="199" spans="9:56" s="1" customFormat="1">
      <c r="I199" s="192"/>
      <c r="K199" s="192"/>
      <c r="M199" s="192"/>
      <c r="P199" s="170"/>
      <c r="Q199" s="171"/>
      <c r="R199" s="171"/>
      <c r="AG199" s="170"/>
      <c r="AV199" s="170"/>
      <c r="AW199" s="170"/>
      <c r="AX199" s="171"/>
      <c r="AY199" s="171"/>
      <c r="AZ199" s="171"/>
      <c r="BA199" s="171"/>
      <c r="BB199" s="171"/>
      <c r="BC199" s="171"/>
      <c r="BD199" s="171"/>
    </row>
    <row r="200" spans="9:56" s="1" customFormat="1">
      <c r="I200" s="192"/>
      <c r="K200" s="192"/>
      <c r="M200" s="192"/>
      <c r="P200" s="170"/>
      <c r="Q200" s="171"/>
      <c r="R200" s="171"/>
      <c r="AG200" s="170"/>
      <c r="AV200" s="170"/>
      <c r="AW200" s="170"/>
      <c r="AX200" s="171"/>
      <c r="AY200" s="171"/>
      <c r="AZ200" s="171"/>
      <c r="BA200" s="171"/>
      <c r="BB200" s="171"/>
      <c r="BC200" s="171"/>
      <c r="BD200" s="171"/>
    </row>
    <row r="201" spans="9:56" s="1" customFormat="1">
      <c r="I201" s="192"/>
      <c r="K201" s="192"/>
      <c r="M201" s="192"/>
      <c r="P201" s="170"/>
      <c r="Q201" s="171"/>
      <c r="R201" s="171"/>
      <c r="AG201" s="170"/>
      <c r="AV201" s="170"/>
      <c r="AW201" s="170"/>
      <c r="AX201" s="171"/>
      <c r="AY201" s="171"/>
      <c r="AZ201" s="171"/>
      <c r="BA201" s="171"/>
      <c r="BB201" s="171"/>
      <c r="BC201" s="171"/>
      <c r="BD201" s="171"/>
    </row>
    <row r="202" spans="9:56" s="1" customFormat="1">
      <c r="I202" s="192"/>
      <c r="K202" s="192"/>
      <c r="M202" s="192"/>
      <c r="P202" s="170"/>
      <c r="Q202" s="171"/>
      <c r="R202" s="171"/>
      <c r="AG202" s="170"/>
      <c r="AV202" s="170"/>
      <c r="AW202" s="170"/>
      <c r="AX202" s="171"/>
      <c r="AY202" s="171"/>
      <c r="AZ202" s="171"/>
      <c r="BA202" s="171"/>
      <c r="BB202" s="171"/>
      <c r="BC202" s="171"/>
      <c r="BD202" s="171"/>
    </row>
    <row r="203" spans="9:56" s="1" customFormat="1">
      <c r="I203" s="192"/>
      <c r="K203" s="192"/>
      <c r="M203" s="192"/>
      <c r="P203" s="170"/>
      <c r="Q203" s="171"/>
      <c r="R203" s="171"/>
      <c r="AG203" s="170"/>
      <c r="AV203" s="170"/>
      <c r="AW203" s="170"/>
      <c r="AX203" s="171"/>
      <c r="AY203" s="171"/>
      <c r="AZ203" s="171"/>
      <c r="BA203" s="171"/>
      <c r="BB203" s="171"/>
      <c r="BC203" s="171"/>
      <c r="BD203" s="171"/>
    </row>
    <row r="204" spans="9:56" s="1" customFormat="1">
      <c r="I204" s="192"/>
      <c r="K204" s="192"/>
      <c r="M204" s="192"/>
      <c r="P204" s="170"/>
      <c r="Q204" s="171"/>
      <c r="R204" s="171"/>
      <c r="AG204" s="170"/>
      <c r="AV204" s="170"/>
      <c r="AW204" s="170"/>
      <c r="AX204" s="171"/>
      <c r="AY204" s="171"/>
      <c r="AZ204" s="171"/>
      <c r="BA204" s="171"/>
      <c r="BB204" s="171"/>
      <c r="BC204" s="171"/>
      <c r="BD204" s="171"/>
    </row>
    <row r="205" spans="9:56" s="1" customFormat="1">
      <c r="I205" s="192"/>
      <c r="K205" s="192"/>
      <c r="M205" s="192"/>
      <c r="P205" s="170"/>
      <c r="Q205" s="171"/>
      <c r="R205" s="171"/>
      <c r="AG205" s="170"/>
      <c r="AV205" s="170"/>
      <c r="AW205" s="170"/>
      <c r="AX205" s="171"/>
      <c r="AY205" s="171"/>
      <c r="AZ205" s="171"/>
      <c r="BA205" s="171"/>
      <c r="BB205" s="171"/>
      <c r="BC205" s="171"/>
      <c r="BD205" s="171"/>
    </row>
    <row r="206" spans="9:56" s="1" customFormat="1">
      <c r="I206" s="192"/>
      <c r="K206" s="192"/>
      <c r="M206" s="192"/>
      <c r="P206" s="170"/>
      <c r="Q206" s="171"/>
      <c r="R206" s="171"/>
      <c r="AG206" s="170"/>
      <c r="AV206" s="170"/>
      <c r="AW206" s="170"/>
      <c r="AX206" s="171"/>
      <c r="AY206" s="171"/>
      <c r="AZ206" s="171"/>
      <c r="BA206" s="171"/>
      <c r="BB206" s="171"/>
      <c r="BC206" s="171"/>
      <c r="BD206" s="171"/>
    </row>
    <row r="207" spans="9:56" s="1" customFormat="1">
      <c r="I207" s="192"/>
      <c r="K207" s="192"/>
      <c r="M207" s="192"/>
      <c r="P207" s="170"/>
      <c r="Q207" s="171"/>
      <c r="R207" s="171"/>
      <c r="AG207" s="170"/>
      <c r="AV207" s="170"/>
      <c r="AW207" s="170"/>
      <c r="AX207" s="171"/>
      <c r="AY207" s="171"/>
      <c r="AZ207" s="171"/>
      <c r="BA207" s="171"/>
      <c r="BB207" s="171"/>
      <c r="BC207" s="171"/>
      <c r="BD207" s="171"/>
    </row>
    <row r="208" spans="9:56" s="1" customFormat="1">
      <c r="I208" s="192"/>
      <c r="K208" s="192"/>
      <c r="M208" s="192"/>
      <c r="P208" s="170"/>
      <c r="Q208" s="171"/>
      <c r="R208" s="171"/>
      <c r="AG208" s="170"/>
      <c r="AV208" s="170"/>
      <c r="AW208" s="170"/>
      <c r="AX208" s="171"/>
      <c r="AY208" s="171"/>
      <c r="AZ208" s="171"/>
      <c r="BA208" s="171"/>
      <c r="BB208" s="171"/>
      <c r="BC208" s="171"/>
      <c r="BD208" s="171"/>
    </row>
    <row r="209" spans="9:56" s="1" customFormat="1">
      <c r="I209" s="192"/>
      <c r="K209" s="192"/>
      <c r="M209" s="192"/>
      <c r="P209" s="170"/>
      <c r="Q209" s="171"/>
      <c r="R209" s="171"/>
      <c r="AG209" s="170"/>
      <c r="AV209" s="170"/>
      <c r="AW209" s="170"/>
      <c r="AX209" s="171"/>
      <c r="AY209" s="171"/>
      <c r="AZ209" s="171"/>
      <c r="BA209" s="171"/>
      <c r="BB209" s="171"/>
      <c r="BC209" s="171"/>
      <c r="BD209" s="171"/>
    </row>
    <row r="210" spans="9:56" s="1" customFormat="1">
      <c r="I210" s="192"/>
      <c r="K210" s="192"/>
      <c r="M210" s="192"/>
      <c r="P210" s="170"/>
      <c r="Q210" s="171"/>
      <c r="R210" s="171"/>
      <c r="AG210" s="170"/>
      <c r="AV210" s="170"/>
      <c r="AW210" s="170"/>
      <c r="AX210" s="171"/>
      <c r="AY210" s="171"/>
      <c r="AZ210" s="171"/>
      <c r="BA210" s="171"/>
      <c r="BB210" s="171"/>
      <c r="BC210" s="171"/>
      <c r="BD210" s="171"/>
    </row>
    <row r="211" spans="9:56" s="1" customFormat="1">
      <c r="I211" s="192"/>
      <c r="K211" s="192"/>
      <c r="M211" s="192"/>
      <c r="P211" s="170"/>
      <c r="Q211" s="171"/>
      <c r="R211" s="171"/>
      <c r="AG211" s="170"/>
      <c r="AV211" s="170"/>
      <c r="AW211" s="170"/>
      <c r="AX211" s="171"/>
      <c r="AY211" s="171"/>
      <c r="AZ211" s="171"/>
      <c r="BA211" s="171"/>
      <c r="BB211" s="171"/>
      <c r="BC211" s="171"/>
      <c r="BD211" s="171"/>
    </row>
    <row r="212" spans="9:56" s="1" customFormat="1">
      <c r="I212" s="192"/>
      <c r="K212" s="192"/>
      <c r="M212" s="192"/>
      <c r="P212" s="170"/>
      <c r="Q212" s="171"/>
      <c r="R212" s="171"/>
      <c r="AG212" s="170"/>
      <c r="AV212" s="170"/>
      <c r="AW212" s="170"/>
      <c r="AX212" s="171"/>
      <c r="AY212" s="171"/>
      <c r="AZ212" s="171"/>
      <c r="BA212" s="171"/>
      <c r="BB212" s="171"/>
      <c r="BC212" s="171"/>
      <c r="BD212" s="171"/>
    </row>
    <row r="213" spans="9:56" s="1" customFormat="1">
      <c r="I213" s="192"/>
      <c r="K213" s="192"/>
      <c r="M213" s="192"/>
      <c r="P213" s="170"/>
      <c r="Q213" s="171"/>
      <c r="R213" s="171"/>
      <c r="AG213" s="170"/>
      <c r="AV213" s="170"/>
      <c r="AW213" s="170"/>
      <c r="AX213" s="171"/>
      <c r="AY213" s="171"/>
      <c r="AZ213" s="171"/>
      <c r="BA213" s="171"/>
      <c r="BB213" s="171"/>
      <c r="BC213" s="171"/>
      <c r="BD213" s="171"/>
    </row>
    <row r="214" spans="9:56" s="1" customFormat="1">
      <c r="I214" s="192"/>
      <c r="K214" s="192"/>
      <c r="M214" s="192"/>
      <c r="P214" s="170"/>
      <c r="Q214" s="171"/>
      <c r="R214" s="171"/>
      <c r="AG214" s="170"/>
      <c r="AV214" s="170"/>
      <c r="AW214" s="170"/>
      <c r="AX214" s="171"/>
      <c r="AY214" s="171"/>
      <c r="AZ214" s="171"/>
      <c r="BA214" s="171"/>
      <c r="BB214" s="171"/>
      <c r="BC214" s="171"/>
      <c r="BD214" s="171"/>
    </row>
    <row r="215" spans="9:56" s="1" customFormat="1">
      <c r="I215" s="192"/>
      <c r="K215" s="192"/>
      <c r="M215" s="192"/>
      <c r="P215" s="170"/>
      <c r="Q215" s="171"/>
      <c r="R215" s="171"/>
      <c r="AG215" s="170"/>
      <c r="AV215" s="170"/>
      <c r="AW215" s="170"/>
      <c r="AX215" s="171"/>
      <c r="AY215" s="171"/>
      <c r="AZ215" s="171"/>
      <c r="BA215" s="171"/>
      <c r="BB215" s="171"/>
      <c r="BC215" s="171"/>
      <c r="BD215" s="171"/>
    </row>
    <row r="216" spans="9:56" s="1" customFormat="1">
      <c r="I216" s="192"/>
      <c r="K216" s="192"/>
      <c r="M216" s="192"/>
      <c r="P216" s="170"/>
      <c r="Q216" s="171"/>
      <c r="R216" s="171"/>
      <c r="AG216" s="170"/>
      <c r="AV216" s="170"/>
      <c r="AW216" s="170"/>
      <c r="AX216" s="171"/>
      <c r="AY216" s="171"/>
      <c r="AZ216" s="171"/>
      <c r="BA216" s="171"/>
      <c r="BB216" s="171"/>
      <c r="BC216" s="171"/>
      <c r="BD216" s="171"/>
    </row>
    <row r="217" spans="9:56" s="1" customFormat="1">
      <c r="I217" s="192"/>
      <c r="K217" s="192"/>
      <c r="M217" s="192"/>
      <c r="P217" s="170"/>
      <c r="Q217" s="171"/>
      <c r="R217" s="171"/>
      <c r="AG217" s="170"/>
      <c r="AV217" s="170"/>
      <c r="AW217" s="170"/>
      <c r="AX217" s="171"/>
      <c r="AY217" s="171"/>
      <c r="AZ217" s="171"/>
      <c r="BA217" s="171"/>
      <c r="BB217" s="171"/>
      <c r="BC217" s="171"/>
      <c r="BD217" s="171"/>
    </row>
    <row r="218" spans="9:56" s="1" customFormat="1">
      <c r="I218" s="192"/>
      <c r="K218" s="192"/>
      <c r="M218" s="192"/>
      <c r="P218" s="170"/>
      <c r="Q218" s="171"/>
      <c r="R218" s="171"/>
      <c r="AG218" s="170"/>
      <c r="AV218" s="170"/>
      <c r="AW218" s="170"/>
      <c r="AX218" s="171"/>
      <c r="AY218" s="171"/>
      <c r="AZ218" s="171"/>
      <c r="BA218" s="171"/>
      <c r="BB218" s="171"/>
      <c r="BC218" s="171"/>
      <c r="BD218" s="171"/>
    </row>
    <row r="219" spans="9:56" s="1" customFormat="1">
      <c r="I219" s="192"/>
      <c r="K219" s="192"/>
      <c r="M219" s="192"/>
      <c r="P219" s="170"/>
      <c r="Q219" s="171"/>
      <c r="R219" s="171"/>
      <c r="AG219" s="170"/>
      <c r="AV219" s="170"/>
      <c r="AW219" s="170"/>
      <c r="AX219" s="171"/>
      <c r="AY219" s="171"/>
      <c r="AZ219" s="171"/>
      <c r="BA219" s="171"/>
      <c r="BB219" s="171"/>
      <c r="BC219" s="171"/>
      <c r="BD219" s="171"/>
    </row>
    <row r="220" spans="9:56" s="1" customFormat="1">
      <c r="I220" s="192"/>
      <c r="K220" s="192"/>
      <c r="M220" s="192"/>
      <c r="P220" s="170"/>
      <c r="Q220" s="171"/>
      <c r="R220" s="171"/>
      <c r="AG220" s="170"/>
      <c r="AV220" s="170"/>
      <c r="AW220" s="170"/>
      <c r="AX220" s="171"/>
      <c r="AY220" s="171"/>
      <c r="AZ220" s="171"/>
      <c r="BA220" s="171"/>
      <c r="BB220" s="171"/>
      <c r="BC220" s="171"/>
      <c r="BD220" s="171"/>
    </row>
    <row r="221" spans="9:56" s="1" customFormat="1">
      <c r="I221" s="192"/>
      <c r="K221" s="192"/>
      <c r="M221" s="192"/>
      <c r="P221" s="170"/>
      <c r="Q221" s="171"/>
      <c r="R221" s="171"/>
      <c r="AG221" s="170"/>
      <c r="AV221" s="170"/>
      <c r="AW221" s="170"/>
      <c r="AX221" s="171"/>
      <c r="AY221" s="171"/>
      <c r="AZ221" s="171"/>
      <c r="BA221" s="171"/>
      <c r="BB221" s="171"/>
      <c r="BC221" s="171"/>
      <c r="BD221" s="171"/>
    </row>
    <row r="222" spans="9:56" s="1" customFormat="1">
      <c r="I222" s="192"/>
      <c r="K222" s="192"/>
      <c r="M222" s="192"/>
      <c r="P222" s="170"/>
      <c r="Q222" s="171"/>
      <c r="R222" s="171"/>
      <c r="AG222" s="170"/>
      <c r="AV222" s="170"/>
      <c r="AW222" s="170"/>
      <c r="AX222" s="171"/>
      <c r="AY222" s="171"/>
      <c r="AZ222" s="171"/>
      <c r="BA222" s="171"/>
      <c r="BB222" s="171"/>
      <c r="BC222" s="171"/>
      <c r="BD222" s="171"/>
    </row>
    <row r="223" spans="9:56" s="1" customFormat="1">
      <c r="I223" s="192"/>
      <c r="K223" s="192"/>
      <c r="M223" s="192"/>
      <c r="P223" s="170"/>
      <c r="Q223" s="171"/>
      <c r="R223" s="171"/>
      <c r="AG223" s="170"/>
      <c r="AV223" s="170"/>
      <c r="AW223" s="170"/>
      <c r="AX223" s="171"/>
      <c r="AY223" s="171"/>
      <c r="AZ223" s="171"/>
      <c r="BA223" s="171"/>
      <c r="BB223" s="171"/>
      <c r="BC223" s="171"/>
      <c r="BD223" s="171"/>
    </row>
    <row r="224" spans="9:56" s="1" customFormat="1">
      <c r="I224" s="192"/>
      <c r="K224" s="192"/>
      <c r="M224" s="192"/>
      <c r="P224" s="170"/>
      <c r="Q224" s="171"/>
      <c r="R224" s="171"/>
      <c r="AG224" s="170"/>
      <c r="AV224" s="170"/>
      <c r="AW224" s="170"/>
      <c r="AX224" s="171"/>
      <c r="AY224" s="171"/>
      <c r="AZ224" s="171"/>
      <c r="BA224" s="171"/>
      <c r="BB224" s="171"/>
      <c r="BC224" s="171"/>
      <c r="BD224" s="171"/>
    </row>
    <row r="225" spans="9:56" s="1" customFormat="1">
      <c r="I225" s="192"/>
      <c r="K225" s="192"/>
      <c r="M225" s="192"/>
      <c r="P225" s="170"/>
      <c r="Q225" s="171"/>
      <c r="R225" s="171"/>
      <c r="AG225" s="170"/>
      <c r="AV225" s="170"/>
      <c r="AW225" s="170"/>
      <c r="AX225" s="171"/>
      <c r="AY225" s="171"/>
      <c r="AZ225" s="171"/>
      <c r="BA225" s="171"/>
      <c r="BB225" s="171"/>
      <c r="BC225" s="171"/>
      <c r="BD225" s="171"/>
    </row>
    <row r="226" spans="9:56" s="1" customFormat="1">
      <c r="I226" s="192"/>
      <c r="K226" s="192"/>
      <c r="M226" s="192"/>
      <c r="P226" s="170"/>
      <c r="Q226" s="171"/>
      <c r="R226" s="171"/>
      <c r="AG226" s="170"/>
      <c r="AV226" s="170"/>
      <c r="AW226" s="170"/>
      <c r="AX226" s="171"/>
      <c r="AY226" s="171"/>
      <c r="AZ226" s="171"/>
      <c r="BA226" s="171"/>
      <c r="BB226" s="171"/>
      <c r="BC226" s="171"/>
      <c r="BD226" s="171"/>
    </row>
    <row r="227" spans="9:56" s="1" customFormat="1">
      <c r="I227" s="192"/>
      <c r="K227" s="192"/>
      <c r="M227" s="192"/>
      <c r="P227" s="170"/>
      <c r="Q227" s="171"/>
      <c r="R227" s="171"/>
      <c r="AG227" s="170"/>
      <c r="AV227" s="170"/>
      <c r="AW227" s="170"/>
      <c r="AX227" s="171"/>
      <c r="AY227" s="171"/>
      <c r="AZ227" s="171"/>
      <c r="BA227" s="171"/>
      <c r="BB227" s="171"/>
      <c r="BC227" s="171"/>
      <c r="BD227" s="171"/>
    </row>
    <row r="228" spans="9:56" s="1" customFormat="1">
      <c r="I228" s="192"/>
      <c r="K228" s="192"/>
      <c r="M228" s="192"/>
      <c r="P228" s="170"/>
      <c r="Q228" s="171"/>
      <c r="R228" s="171"/>
      <c r="AG228" s="170"/>
      <c r="AV228" s="170"/>
      <c r="AW228" s="170"/>
      <c r="AX228" s="171"/>
      <c r="AY228" s="171"/>
      <c r="AZ228" s="171"/>
      <c r="BA228" s="171"/>
      <c r="BB228" s="171"/>
      <c r="BC228" s="171"/>
      <c r="BD228" s="171"/>
    </row>
    <row r="229" spans="9:56" s="1" customFormat="1">
      <c r="I229" s="192"/>
      <c r="K229" s="192"/>
      <c r="M229" s="192"/>
      <c r="P229" s="170"/>
      <c r="Q229" s="171"/>
      <c r="R229" s="171"/>
      <c r="AG229" s="170"/>
      <c r="AV229" s="170"/>
      <c r="AW229" s="170"/>
      <c r="AX229" s="171"/>
      <c r="AY229" s="171"/>
      <c r="AZ229" s="171"/>
      <c r="BA229" s="171"/>
      <c r="BB229" s="171"/>
      <c r="BC229" s="171"/>
      <c r="BD229" s="171"/>
    </row>
    <row r="230" spans="9:56" s="1" customFormat="1">
      <c r="I230" s="192"/>
      <c r="K230" s="192"/>
      <c r="M230" s="192"/>
      <c r="P230" s="170"/>
      <c r="Q230" s="171"/>
      <c r="R230" s="171"/>
      <c r="AG230" s="170"/>
      <c r="AV230" s="170"/>
      <c r="AW230" s="170"/>
      <c r="AX230" s="171"/>
      <c r="AY230" s="171"/>
      <c r="AZ230" s="171"/>
      <c r="BA230" s="171"/>
      <c r="BB230" s="171"/>
      <c r="BC230" s="171"/>
      <c r="BD230" s="171"/>
    </row>
    <row r="231" spans="9:56" s="1" customFormat="1">
      <c r="I231" s="192"/>
      <c r="K231" s="192"/>
      <c r="M231" s="192"/>
      <c r="P231" s="170"/>
      <c r="Q231" s="171"/>
      <c r="R231" s="171"/>
      <c r="AG231" s="170"/>
      <c r="AV231" s="170"/>
      <c r="AW231" s="170"/>
      <c r="AX231" s="171"/>
      <c r="AY231" s="171"/>
      <c r="AZ231" s="171"/>
      <c r="BA231" s="171"/>
      <c r="BB231" s="171"/>
      <c r="BC231" s="171"/>
      <c r="BD231" s="171"/>
    </row>
    <row r="232" spans="9:56" s="1" customFormat="1">
      <c r="I232" s="192"/>
      <c r="K232" s="192"/>
      <c r="M232" s="192"/>
      <c r="P232" s="170"/>
      <c r="Q232" s="171"/>
      <c r="R232" s="171"/>
      <c r="AG232" s="170"/>
      <c r="AV232" s="170"/>
      <c r="AW232" s="170"/>
      <c r="AX232" s="171"/>
      <c r="AY232" s="171"/>
      <c r="AZ232" s="171"/>
      <c r="BA232" s="171"/>
      <c r="BB232" s="171"/>
      <c r="BC232" s="171"/>
      <c r="BD232" s="171"/>
    </row>
    <row r="233" spans="9:56" s="1" customFormat="1">
      <c r="I233" s="192"/>
      <c r="K233" s="192"/>
      <c r="M233" s="192"/>
      <c r="P233" s="170"/>
      <c r="Q233" s="171"/>
      <c r="R233" s="171"/>
      <c r="AG233" s="170"/>
      <c r="AV233" s="170"/>
      <c r="AW233" s="170"/>
      <c r="AX233" s="171"/>
      <c r="AY233" s="171"/>
      <c r="AZ233" s="171"/>
      <c r="BA233" s="171"/>
      <c r="BB233" s="171"/>
      <c r="BC233" s="171"/>
      <c r="BD233" s="171"/>
    </row>
    <row r="234" spans="9:56" s="1" customFormat="1">
      <c r="I234" s="192"/>
      <c r="K234" s="192"/>
      <c r="M234" s="192"/>
      <c r="P234" s="170"/>
      <c r="Q234" s="171"/>
      <c r="R234" s="171"/>
      <c r="AG234" s="170"/>
      <c r="AV234" s="170"/>
      <c r="AW234" s="170"/>
      <c r="AX234" s="171"/>
      <c r="AY234" s="171"/>
      <c r="AZ234" s="171"/>
      <c r="BA234" s="171"/>
      <c r="BB234" s="171"/>
      <c r="BC234" s="171"/>
      <c r="BD234" s="171"/>
    </row>
    <row r="235" spans="9:56" s="1" customFormat="1">
      <c r="I235" s="192"/>
      <c r="K235" s="192"/>
      <c r="M235" s="192"/>
      <c r="P235" s="170"/>
      <c r="Q235" s="171"/>
      <c r="R235" s="171"/>
      <c r="AG235" s="170"/>
      <c r="AV235" s="170"/>
      <c r="AW235" s="170"/>
      <c r="AX235" s="171"/>
      <c r="AY235" s="171"/>
      <c r="AZ235" s="171"/>
      <c r="BA235" s="171"/>
      <c r="BB235" s="171"/>
      <c r="BC235" s="171"/>
      <c r="BD235" s="171"/>
    </row>
    <row r="236" spans="9:56" s="1" customFormat="1">
      <c r="I236" s="192"/>
      <c r="K236" s="192"/>
      <c r="M236" s="192"/>
      <c r="P236" s="170"/>
      <c r="Q236" s="171"/>
      <c r="R236" s="171"/>
      <c r="AG236" s="170"/>
      <c r="AV236" s="170"/>
      <c r="AW236" s="170"/>
      <c r="AX236" s="171"/>
      <c r="AY236" s="171"/>
      <c r="AZ236" s="171"/>
      <c r="BA236" s="171"/>
      <c r="BB236" s="171"/>
      <c r="BC236" s="171"/>
      <c r="BD236" s="171"/>
    </row>
    <row r="237" spans="9:56" s="1" customFormat="1">
      <c r="I237" s="192"/>
      <c r="K237" s="192"/>
      <c r="M237" s="192"/>
      <c r="P237" s="170"/>
      <c r="Q237" s="171"/>
      <c r="R237" s="171"/>
      <c r="AG237" s="170"/>
      <c r="AV237" s="170"/>
      <c r="AW237" s="170"/>
      <c r="AX237" s="171"/>
      <c r="AY237" s="171"/>
      <c r="AZ237" s="171"/>
      <c r="BA237" s="171"/>
      <c r="BB237" s="171"/>
      <c r="BC237" s="171"/>
      <c r="BD237" s="171"/>
    </row>
    <row r="238" spans="9:56" s="1" customFormat="1">
      <c r="I238" s="192"/>
      <c r="K238" s="192"/>
      <c r="M238" s="192"/>
      <c r="P238" s="170"/>
      <c r="Q238" s="171"/>
      <c r="R238" s="171"/>
      <c r="AG238" s="170"/>
      <c r="AV238" s="170"/>
      <c r="AW238" s="170"/>
      <c r="AX238" s="171"/>
      <c r="AY238" s="171"/>
      <c r="AZ238" s="171"/>
      <c r="BA238" s="171"/>
      <c r="BB238" s="171"/>
      <c r="BC238" s="171"/>
      <c r="BD238" s="171"/>
    </row>
    <row r="239" spans="9:56" s="1" customFormat="1">
      <c r="I239" s="192"/>
      <c r="K239" s="192"/>
      <c r="M239" s="192"/>
      <c r="P239" s="170"/>
      <c r="Q239" s="171"/>
      <c r="R239" s="171"/>
      <c r="AG239" s="170"/>
      <c r="AV239" s="170"/>
      <c r="AW239" s="170"/>
      <c r="AX239" s="171"/>
      <c r="AY239" s="171"/>
      <c r="AZ239" s="171"/>
      <c r="BA239" s="171"/>
      <c r="BB239" s="171"/>
      <c r="BC239" s="171"/>
      <c r="BD239" s="171"/>
    </row>
    <row r="240" spans="9:56" s="1" customFormat="1">
      <c r="I240" s="192"/>
      <c r="K240" s="192"/>
      <c r="M240" s="192"/>
      <c r="P240" s="170"/>
      <c r="Q240" s="171"/>
      <c r="R240" s="171"/>
      <c r="AG240" s="170"/>
      <c r="AV240" s="170"/>
      <c r="AW240" s="170"/>
      <c r="AX240" s="171"/>
      <c r="AY240" s="171"/>
      <c r="AZ240" s="171"/>
      <c r="BA240" s="171"/>
      <c r="BB240" s="171"/>
      <c r="BC240" s="171"/>
      <c r="BD240" s="171"/>
    </row>
    <row r="241" spans="9:56" s="1" customFormat="1">
      <c r="I241" s="192"/>
      <c r="K241" s="192"/>
      <c r="M241" s="192"/>
      <c r="P241" s="170"/>
      <c r="Q241" s="171"/>
      <c r="R241" s="171"/>
      <c r="AG241" s="170"/>
      <c r="AV241" s="170"/>
      <c r="AW241" s="170"/>
      <c r="AX241" s="171"/>
      <c r="AY241" s="171"/>
      <c r="AZ241" s="171"/>
      <c r="BA241" s="171"/>
      <c r="BB241" s="171"/>
      <c r="BC241" s="171"/>
      <c r="BD241" s="171"/>
    </row>
    <row r="242" spans="9:56" s="1" customFormat="1">
      <c r="I242" s="192"/>
      <c r="K242" s="192"/>
      <c r="M242" s="192"/>
      <c r="P242" s="170"/>
      <c r="Q242" s="171"/>
      <c r="R242" s="171"/>
      <c r="AG242" s="170"/>
      <c r="AV242" s="170"/>
      <c r="AW242" s="170"/>
      <c r="AX242" s="171"/>
      <c r="AY242" s="171"/>
      <c r="AZ242" s="171"/>
      <c r="BA242" s="171"/>
      <c r="BB242" s="171"/>
      <c r="BC242" s="171"/>
      <c r="BD242" s="171"/>
    </row>
    <row r="243" spans="9:56" s="1" customFormat="1">
      <c r="I243" s="192"/>
      <c r="K243" s="192"/>
      <c r="M243" s="192"/>
      <c r="P243" s="170"/>
      <c r="Q243" s="171"/>
      <c r="R243" s="171"/>
      <c r="AG243" s="170"/>
      <c r="AV243" s="170"/>
      <c r="AW243" s="170"/>
      <c r="AX243" s="171"/>
      <c r="AY243" s="171"/>
      <c r="AZ243" s="171"/>
      <c r="BA243" s="171"/>
      <c r="BB243" s="171"/>
      <c r="BC243" s="171"/>
      <c r="BD243" s="171"/>
    </row>
    <row r="244" spans="9:56" s="1" customFormat="1">
      <c r="I244" s="192"/>
      <c r="K244" s="192"/>
      <c r="M244" s="192"/>
      <c r="P244" s="170"/>
      <c r="Q244" s="171"/>
      <c r="R244" s="171"/>
      <c r="AG244" s="170"/>
      <c r="AV244" s="170"/>
      <c r="AW244" s="170"/>
      <c r="AX244" s="171"/>
      <c r="AY244" s="171"/>
      <c r="AZ244" s="171"/>
      <c r="BA244" s="171"/>
      <c r="BB244" s="171"/>
      <c r="BC244" s="171"/>
      <c r="BD244" s="171"/>
    </row>
    <row r="245" spans="9:56" s="1" customFormat="1">
      <c r="I245" s="192"/>
      <c r="K245" s="192"/>
      <c r="M245" s="192"/>
      <c r="P245" s="170"/>
      <c r="Q245" s="171"/>
      <c r="R245" s="171"/>
      <c r="AG245" s="170"/>
      <c r="AV245" s="170"/>
      <c r="AW245" s="170"/>
      <c r="AX245" s="171"/>
      <c r="AY245" s="171"/>
      <c r="AZ245" s="171"/>
      <c r="BA245" s="171"/>
      <c r="BB245" s="171"/>
      <c r="BC245" s="171"/>
      <c r="BD245" s="171"/>
    </row>
    <row r="246" spans="9:56" s="1" customFormat="1">
      <c r="I246" s="192"/>
      <c r="K246" s="192"/>
      <c r="M246" s="192"/>
      <c r="P246" s="170"/>
      <c r="Q246" s="171"/>
      <c r="R246" s="171"/>
      <c r="AG246" s="170"/>
      <c r="AV246" s="170"/>
      <c r="AW246" s="170"/>
      <c r="AX246" s="171"/>
      <c r="AY246" s="171"/>
      <c r="AZ246" s="171"/>
      <c r="BA246" s="171"/>
      <c r="BB246" s="171"/>
      <c r="BC246" s="171"/>
      <c r="BD246" s="171"/>
    </row>
    <row r="247" spans="9:56" s="1" customFormat="1">
      <c r="I247" s="192"/>
      <c r="K247" s="192"/>
      <c r="M247" s="192"/>
      <c r="P247" s="170"/>
      <c r="Q247" s="171"/>
      <c r="R247" s="171"/>
      <c r="AG247" s="170"/>
      <c r="AV247" s="170"/>
      <c r="AW247" s="170"/>
      <c r="AX247" s="171"/>
      <c r="AY247" s="171"/>
      <c r="AZ247" s="171"/>
      <c r="BA247" s="171"/>
      <c r="BB247" s="171"/>
      <c r="BC247" s="171"/>
      <c r="BD247" s="171"/>
    </row>
    <row r="248" spans="9:56" s="1" customFormat="1">
      <c r="I248" s="192"/>
      <c r="K248" s="192"/>
      <c r="M248" s="192"/>
      <c r="P248" s="170"/>
      <c r="Q248" s="171"/>
      <c r="R248" s="171"/>
      <c r="AG248" s="170"/>
      <c r="AV248" s="170"/>
      <c r="AW248" s="170"/>
      <c r="AX248" s="171"/>
      <c r="AY248" s="171"/>
      <c r="AZ248" s="171"/>
      <c r="BA248" s="171"/>
      <c r="BB248" s="171"/>
      <c r="BC248" s="171"/>
      <c r="BD248" s="171"/>
    </row>
    <row r="249" spans="9:56" s="1" customFormat="1">
      <c r="I249" s="192"/>
      <c r="K249" s="192"/>
      <c r="M249" s="192"/>
      <c r="P249" s="170"/>
      <c r="Q249" s="171"/>
      <c r="R249" s="171"/>
      <c r="AG249" s="170"/>
      <c r="AV249" s="170"/>
      <c r="AW249" s="170"/>
      <c r="AX249" s="171"/>
      <c r="AY249" s="171"/>
      <c r="AZ249" s="171"/>
      <c r="BA249" s="171"/>
      <c r="BB249" s="171"/>
      <c r="BC249" s="171"/>
      <c r="BD249" s="171"/>
    </row>
    <row r="250" spans="9:56" s="1" customFormat="1">
      <c r="I250" s="192"/>
      <c r="K250" s="192"/>
      <c r="M250" s="192"/>
      <c r="P250" s="170"/>
      <c r="Q250" s="171"/>
      <c r="R250" s="171"/>
      <c r="AG250" s="170"/>
      <c r="AV250" s="170"/>
      <c r="AW250" s="170"/>
      <c r="AX250" s="171"/>
      <c r="AY250" s="171"/>
      <c r="AZ250" s="171"/>
      <c r="BA250" s="171"/>
      <c r="BB250" s="171"/>
      <c r="BC250" s="171"/>
      <c r="BD250" s="171"/>
    </row>
    <row r="251" spans="9:56" s="1" customFormat="1">
      <c r="I251" s="192"/>
      <c r="K251" s="192"/>
      <c r="M251" s="192"/>
      <c r="P251" s="170"/>
      <c r="Q251" s="171"/>
      <c r="R251" s="171"/>
      <c r="AG251" s="170"/>
      <c r="AV251" s="170"/>
      <c r="AW251" s="170"/>
      <c r="AX251" s="171"/>
      <c r="AY251" s="171"/>
      <c r="AZ251" s="171"/>
      <c r="BA251" s="171"/>
      <c r="BB251" s="171"/>
      <c r="BC251" s="171"/>
      <c r="BD251" s="171"/>
    </row>
    <row r="252" spans="9:56" s="1" customFormat="1">
      <c r="I252" s="192"/>
      <c r="K252" s="192"/>
      <c r="M252" s="192"/>
      <c r="P252" s="170"/>
      <c r="Q252" s="171"/>
      <c r="R252" s="171"/>
      <c r="AG252" s="170"/>
      <c r="AV252" s="170"/>
      <c r="AW252" s="170"/>
      <c r="AX252" s="171"/>
      <c r="AY252" s="171"/>
      <c r="AZ252" s="171"/>
      <c r="BA252" s="171"/>
      <c r="BB252" s="171"/>
      <c r="BC252" s="171"/>
      <c r="BD252" s="171"/>
    </row>
    <row r="253" spans="9:56" s="1" customFormat="1">
      <c r="I253" s="192"/>
      <c r="K253" s="192"/>
      <c r="M253" s="192"/>
      <c r="P253" s="170"/>
      <c r="Q253" s="171"/>
      <c r="R253" s="171"/>
      <c r="AG253" s="170"/>
      <c r="AV253" s="170"/>
      <c r="AW253" s="170"/>
      <c r="AX253" s="171"/>
      <c r="AY253" s="171"/>
      <c r="AZ253" s="171"/>
      <c r="BA253" s="171"/>
      <c r="BB253" s="171"/>
      <c r="BC253" s="171"/>
      <c r="BD253" s="171"/>
    </row>
    <row r="254" spans="9:56" s="1" customFormat="1">
      <c r="I254" s="192"/>
      <c r="K254" s="192"/>
      <c r="M254" s="192"/>
      <c r="P254" s="170"/>
      <c r="Q254" s="171"/>
      <c r="R254" s="171"/>
      <c r="AG254" s="170"/>
      <c r="AV254" s="170"/>
      <c r="AW254" s="170"/>
      <c r="AX254" s="171"/>
      <c r="AY254" s="171"/>
      <c r="AZ254" s="171"/>
      <c r="BA254" s="171"/>
      <c r="BB254" s="171"/>
      <c r="BC254" s="171"/>
      <c r="BD254" s="171"/>
    </row>
    <row r="255" spans="9:56" s="1" customFormat="1">
      <c r="I255" s="192"/>
      <c r="K255" s="192"/>
      <c r="M255" s="192"/>
      <c r="P255" s="170"/>
      <c r="Q255" s="171"/>
      <c r="R255" s="171"/>
      <c r="AG255" s="170"/>
      <c r="AV255" s="170"/>
      <c r="AW255" s="170"/>
      <c r="AX255" s="171"/>
      <c r="AY255" s="171"/>
      <c r="AZ255" s="171"/>
      <c r="BA255" s="171"/>
      <c r="BB255" s="171"/>
      <c r="BC255" s="171"/>
      <c r="BD255" s="171"/>
    </row>
    <row r="256" spans="9:56" s="1" customFormat="1">
      <c r="I256" s="192"/>
      <c r="K256" s="192"/>
      <c r="M256" s="192"/>
      <c r="P256" s="170"/>
      <c r="Q256" s="171"/>
      <c r="R256" s="171"/>
      <c r="AG256" s="170"/>
      <c r="AV256" s="170"/>
      <c r="AW256" s="170"/>
      <c r="AX256" s="171"/>
      <c r="AY256" s="171"/>
      <c r="AZ256" s="171"/>
      <c r="BA256" s="171"/>
      <c r="BB256" s="171"/>
      <c r="BC256" s="171"/>
      <c r="BD256" s="171"/>
    </row>
    <row r="257" spans="9:56" s="1" customFormat="1">
      <c r="I257" s="192"/>
      <c r="K257" s="192"/>
      <c r="M257" s="192"/>
      <c r="P257" s="170"/>
      <c r="Q257" s="171"/>
      <c r="R257" s="171"/>
      <c r="AG257" s="170"/>
      <c r="AV257" s="170"/>
      <c r="AW257" s="170"/>
      <c r="AX257" s="171"/>
      <c r="AY257" s="171"/>
      <c r="AZ257" s="171"/>
      <c r="BA257" s="171"/>
      <c r="BB257" s="171"/>
      <c r="BC257" s="171"/>
      <c r="BD257" s="171"/>
    </row>
    <row r="258" spans="9:56" s="1" customFormat="1">
      <c r="I258" s="192"/>
      <c r="K258" s="192"/>
      <c r="M258" s="192"/>
      <c r="P258" s="170"/>
      <c r="Q258" s="171"/>
      <c r="R258" s="171"/>
      <c r="AG258" s="170"/>
      <c r="AV258" s="170"/>
      <c r="AW258" s="170"/>
      <c r="AX258" s="171"/>
      <c r="AY258" s="171"/>
      <c r="AZ258" s="171"/>
      <c r="BA258" s="171"/>
      <c r="BB258" s="171"/>
      <c r="BC258" s="171"/>
      <c r="BD258" s="171"/>
    </row>
    <row r="259" spans="9:56" s="1" customFormat="1">
      <c r="I259" s="192"/>
      <c r="K259" s="192"/>
      <c r="M259" s="192"/>
      <c r="P259" s="170"/>
      <c r="Q259" s="171"/>
      <c r="R259" s="171"/>
      <c r="AG259" s="170"/>
      <c r="AV259" s="170"/>
      <c r="AW259" s="170"/>
      <c r="AX259" s="171"/>
      <c r="AY259" s="171"/>
      <c r="AZ259" s="171"/>
      <c r="BA259" s="171"/>
      <c r="BB259" s="171"/>
      <c r="BC259" s="171"/>
      <c r="BD259" s="171"/>
    </row>
    <row r="260" spans="9:56" s="1" customFormat="1">
      <c r="I260" s="192"/>
      <c r="K260" s="192"/>
      <c r="M260" s="192"/>
      <c r="P260" s="170"/>
      <c r="Q260" s="171"/>
      <c r="R260" s="171"/>
      <c r="AG260" s="170"/>
      <c r="AV260" s="170"/>
      <c r="AW260" s="170"/>
      <c r="AX260" s="171"/>
      <c r="AY260" s="171"/>
      <c r="AZ260" s="171"/>
      <c r="BA260" s="171"/>
      <c r="BB260" s="171"/>
      <c r="BC260" s="171"/>
      <c r="BD260" s="171"/>
    </row>
    <row r="261" spans="9:56" s="1" customFormat="1">
      <c r="I261" s="192"/>
      <c r="K261" s="192"/>
      <c r="M261" s="192"/>
      <c r="P261" s="170"/>
      <c r="Q261" s="171"/>
      <c r="R261" s="171"/>
      <c r="AG261" s="170"/>
      <c r="AV261" s="170"/>
      <c r="AW261" s="170"/>
      <c r="AX261" s="171"/>
      <c r="AY261" s="171"/>
      <c r="AZ261" s="171"/>
      <c r="BA261" s="171"/>
      <c r="BB261" s="171"/>
      <c r="BC261" s="171"/>
      <c r="BD261" s="171"/>
    </row>
    <row r="262" spans="9:56" s="1" customFormat="1">
      <c r="I262" s="192"/>
      <c r="K262" s="192"/>
      <c r="M262" s="192"/>
      <c r="P262" s="170"/>
      <c r="Q262" s="171"/>
      <c r="R262" s="171"/>
      <c r="AG262" s="170"/>
      <c r="AV262" s="170"/>
      <c r="AW262" s="170"/>
      <c r="AX262" s="171"/>
      <c r="AY262" s="171"/>
      <c r="AZ262" s="171"/>
      <c r="BA262" s="171"/>
      <c r="BB262" s="171"/>
      <c r="BC262" s="171"/>
      <c r="BD262" s="171"/>
    </row>
    <row r="263" spans="9:56" s="1" customFormat="1">
      <c r="I263" s="192"/>
      <c r="K263" s="192"/>
      <c r="M263" s="192"/>
      <c r="P263" s="170"/>
      <c r="Q263" s="171"/>
      <c r="R263" s="171"/>
      <c r="AG263" s="170"/>
      <c r="AV263" s="170"/>
      <c r="AW263" s="170"/>
      <c r="AX263" s="171"/>
      <c r="AY263" s="171"/>
      <c r="AZ263" s="171"/>
      <c r="BA263" s="171"/>
      <c r="BB263" s="171"/>
      <c r="BC263" s="171"/>
      <c r="BD263" s="171"/>
    </row>
    <row r="264" spans="9:56" s="1" customFormat="1">
      <c r="I264" s="192"/>
      <c r="K264" s="192"/>
      <c r="M264" s="192"/>
      <c r="P264" s="170"/>
      <c r="Q264" s="171"/>
      <c r="R264" s="171"/>
      <c r="AG264" s="170"/>
      <c r="AV264" s="170"/>
      <c r="AW264" s="170"/>
      <c r="AX264" s="171"/>
      <c r="AY264" s="171"/>
      <c r="AZ264" s="171"/>
      <c r="BA264" s="171"/>
      <c r="BB264" s="171"/>
      <c r="BC264" s="171"/>
      <c r="BD264" s="171"/>
    </row>
    <row r="265" spans="9:56" s="1" customFormat="1">
      <c r="I265" s="192"/>
      <c r="K265" s="192"/>
      <c r="M265" s="192"/>
      <c r="P265" s="170"/>
      <c r="Q265" s="171"/>
      <c r="R265" s="171"/>
      <c r="AG265" s="170"/>
      <c r="AV265" s="170"/>
      <c r="AW265" s="170"/>
      <c r="AX265" s="171"/>
      <c r="AY265" s="171"/>
      <c r="AZ265" s="171"/>
      <c r="BA265" s="171"/>
      <c r="BB265" s="171"/>
      <c r="BC265" s="171"/>
      <c r="BD265" s="171"/>
    </row>
    <row r="266" spans="9:56" s="1" customFormat="1">
      <c r="I266" s="192"/>
      <c r="K266" s="192"/>
      <c r="M266" s="192"/>
      <c r="P266" s="170"/>
      <c r="Q266" s="171"/>
      <c r="R266" s="171"/>
      <c r="AG266" s="170"/>
      <c r="AV266" s="170"/>
      <c r="AW266" s="170"/>
      <c r="AX266" s="171"/>
      <c r="AY266" s="171"/>
      <c r="AZ266" s="171"/>
      <c r="BA266" s="171"/>
      <c r="BB266" s="171"/>
      <c r="BC266" s="171"/>
      <c r="BD266" s="171"/>
    </row>
    <row r="267" spans="9:56" s="1" customFormat="1">
      <c r="I267" s="192"/>
      <c r="K267" s="192"/>
      <c r="M267" s="192"/>
      <c r="P267" s="170"/>
      <c r="Q267" s="171"/>
      <c r="R267" s="171"/>
      <c r="AG267" s="170"/>
      <c r="AV267" s="170"/>
      <c r="AW267" s="170"/>
      <c r="AX267" s="171"/>
      <c r="AY267" s="171"/>
      <c r="AZ267" s="171"/>
      <c r="BA267" s="171"/>
      <c r="BB267" s="171"/>
      <c r="BC267" s="171"/>
      <c r="BD267" s="171"/>
    </row>
    <row r="268" spans="9:56" s="1" customFormat="1">
      <c r="I268" s="192"/>
      <c r="K268" s="192"/>
      <c r="M268" s="192"/>
      <c r="P268" s="170"/>
      <c r="Q268" s="171"/>
      <c r="R268" s="171"/>
      <c r="AG268" s="170"/>
      <c r="AV268" s="170"/>
      <c r="AW268" s="170"/>
      <c r="AX268" s="171"/>
      <c r="AY268" s="171"/>
      <c r="AZ268" s="171"/>
      <c r="BA268" s="171"/>
      <c r="BB268" s="171"/>
      <c r="BC268" s="171"/>
      <c r="BD268" s="171"/>
    </row>
    <row r="269" spans="9:56" s="1" customFormat="1">
      <c r="I269" s="192"/>
      <c r="K269" s="192"/>
      <c r="M269" s="192"/>
      <c r="P269" s="170"/>
      <c r="Q269" s="171"/>
      <c r="R269" s="171"/>
      <c r="AG269" s="170"/>
      <c r="AV269" s="170"/>
      <c r="AW269" s="170"/>
      <c r="AX269" s="171"/>
      <c r="AY269" s="171"/>
      <c r="AZ269" s="171"/>
      <c r="BA269" s="171"/>
      <c r="BB269" s="171"/>
      <c r="BC269" s="171"/>
      <c r="BD269" s="171"/>
    </row>
    <row r="270" spans="9:56" s="1" customFormat="1">
      <c r="I270" s="192"/>
      <c r="K270" s="192"/>
      <c r="M270" s="192"/>
      <c r="P270" s="170"/>
      <c r="Q270" s="171"/>
      <c r="R270" s="171"/>
      <c r="AG270" s="170"/>
      <c r="AV270" s="170"/>
      <c r="AW270" s="170"/>
      <c r="AX270" s="171"/>
      <c r="AY270" s="171"/>
      <c r="AZ270" s="171"/>
      <c r="BA270" s="171"/>
      <c r="BB270" s="171"/>
      <c r="BC270" s="171"/>
      <c r="BD270" s="171"/>
    </row>
    <row r="271" spans="9:56" s="1" customFormat="1">
      <c r="I271" s="192"/>
      <c r="K271" s="192"/>
      <c r="M271" s="192"/>
      <c r="P271" s="170"/>
      <c r="Q271" s="171"/>
      <c r="R271" s="171"/>
      <c r="AG271" s="170"/>
      <c r="AV271" s="170"/>
      <c r="AW271" s="170"/>
      <c r="AX271" s="171"/>
      <c r="AY271" s="171"/>
      <c r="AZ271" s="171"/>
      <c r="BA271" s="171"/>
      <c r="BB271" s="171"/>
      <c r="BC271" s="171"/>
      <c r="BD271" s="171"/>
    </row>
    <row r="272" spans="9:56" s="1" customFormat="1">
      <c r="I272" s="192"/>
      <c r="K272" s="192"/>
      <c r="M272" s="192"/>
      <c r="P272" s="170"/>
      <c r="Q272" s="171"/>
      <c r="R272" s="171"/>
      <c r="AG272" s="170"/>
      <c r="AV272" s="170"/>
      <c r="AW272" s="170"/>
      <c r="AX272" s="171"/>
      <c r="AY272" s="171"/>
      <c r="AZ272" s="171"/>
      <c r="BA272" s="171"/>
      <c r="BB272" s="171"/>
      <c r="BC272" s="171"/>
      <c r="BD272" s="171"/>
    </row>
    <row r="273" spans="9:56" s="1" customFormat="1">
      <c r="I273" s="192"/>
      <c r="K273" s="192"/>
      <c r="M273" s="192"/>
      <c r="P273" s="170"/>
      <c r="Q273" s="171"/>
      <c r="R273" s="171"/>
      <c r="AG273" s="170"/>
      <c r="AV273" s="170"/>
      <c r="AW273" s="170"/>
      <c r="AX273" s="171"/>
      <c r="AY273" s="171"/>
      <c r="AZ273" s="171"/>
      <c r="BA273" s="171"/>
      <c r="BB273" s="171"/>
      <c r="BC273" s="171"/>
      <c r="BD273" s="171"/>
    </row>
    <row r="274" spans="9:56" s="1" customFormat="1">
      <c r="I274" s="192"/>
      <c r="K274" s="192"/>
      <c r="M274" s="192"/>
      <c r="P274" s="170"/>
      <c r="Q274" s="171"/>
      <c r="R274" s="171"/>
      <c r="AG274" s="170"/>
      <c r="AV274" s="170"/>
      <c r="AW274" s="170"/>
      <c r="AX274" s="171"/>
      <c r="AY274" s="171"/>
      <c r="AZ274" s="171"/>
      <c r="BA274" s="171"/>
      <c r="BB274" s="171"/>
      <c r="BC274" s="171"/>
      <c r="BD274" s="171"/>
    </row>
    <row r="275" spans="9:56" s="1" customFormat="1">
      <c r="I275" s="192"/>
      <c r="K275" s="192"/>
      <c r="M275" s="192"/>
      <c r="P275" s="170"/>
      <c r="Q275" s="171"/>
      <c r="R275" s="171"/>
      <c r="AG275" s="170"/>
      <c r="AV275" s="170"/>
      <c r="AW275" s="170"/>
      <c r="AX275" s="171"/>
      <c r="AY275" s="171"/>
      <c r="AZ275" s="171"/>
      <c r="BA275" s="171"/>
      <c r="BB275" s="171"/>
      <c r="BC275" s="171"/>
      <c r="BD275" s="171"/>
    </row>
    <row r="276" spans="9:56" s="1" customFormat="1">
      <c r="I276" s="192"/>
      <c r="K276" s="192"/>
      <c r="M276" s="192"/>
      <c r="P276" s="170"/>
      <c r="Q276" s="171"/>
      <c r="R276" s="171"/>
      <c r="AG276" s="170"/>
      <c r="AV276" s="170"/>
      <c r="AW276" s="170"/>
      <c r="AX276" s="171"/>
      <c r="AY276" s="171"/>
      <c r="AZ276" s="171"/>
      <c r="BA276" s="171"/>
      <c r="BB276" s="171"/>
      <c r="BC276" s="171"/>
      <c r="BD276" s="171"/>
    </row>
    <row r="277" spans="9:56" s="1" customFormat="1">
      <c r="I277" s="192"/>
      <c r="K277" s="192"/>
      <c r="M277" s="192"/>
      <c r="P277" s="170"/>
      <c r="Q277" s="171"/>
      <c r="R277" s="171"/>
      <c r="AG277" s="170"/>
      <c r="AV277" s="170"/>
      <c r="AW277" s="170"/>
      <c r="AX277" s="171"/>
      <c r="AY277" s="171"/>
      <c r="AZ277" s="171"/>
      <c r="BA277" s="171"/>
      <c r="BB277" s="171"/>
      <c r="BC277" s="171"/>
      <c r="BD277" s="171"/>
    </row>
    <row r="278" spans="9:56" s="1" customFormat="1">
      <c r="I278" s="192"/>
      <c r="K278" s="192"/>
      <c r="M278" s="192"/>
      <c r="P278" s="170"/>
      <c r="Q278" s="171"/>
      <c r="R278" s="171"/>
      <c r="AG278" s="170"/>
      <c r="AV278" s="170"/>
      <c r="AW278" s="170"/>
      <c r="AX278" s="171"/>
      <c r="AY278" s="171"/>
      <c r="AZ278" s="171"/>
      <c r="BA278" s="171"/>
      <c r="BB278" s="171"/>
      <c r="BC278" s="171"/>
      <c r="BD278" s="171"/>
    </row>
    <row r="279" spans="9:56" s="1" customFormat="1">
      <c r="I279" s="192"/>
      <c r="K279" s="192"/>
      <c r="M279" s="192"/>
      <c r="P279" s="170"/>
      <c r="Q279" s="171"/>
      <c r="R279" s="171"/>
      <c r="AG279" s="170"/>
      <c r="AV279" s="170"/>
      <c r="AW279" s="170"/>
      <c r="AX279" s="171"/>
      <c r="AY279" s="171"/>
      <c r="AZ279" s="171"/>
      <c r="BA279" s="171"/>
      <c r="BB279" s="171"/>
      <c r="BC279" s="171"/>
      <c r="BD279" s="171"/>
    </row>
    <row r="280" spans="9:56" s="1" customFormat="1">
      <c r="I280" s="192"/>
      <c r="K280" s="192"/>
      <c r="M280" s="192"/>
      <c r="P280" s="170"/>
      <c r="Q280" s="171"/>
      <c r="R280" s="171"/>
      <c r="AG280" s="170"/>
      <c r="AV280" s="170"/>
      <c r="AW280" s="170"/>
      <c r="AX280" s="171"/>
      <c r="AY280" s="171"/>
      <c r="AZ280" s="171"/>
      <c r="BA280" s="171"/>
      <c r="BB280" s="171"/>
      <c r="BC280" s="171"/>
      <c r="BD280" s="171"/>
    </row>
    <row r="281" spans="9:56" s="1" customFormat="1">
      <c r="I281" s="192"/>
      <c r="K281" s="192"/>
      <c r="M281" s="192"/>
      <c r="P281" s="170"/>
      <c r="Q281" s="171"/>
      <c r="R281" s="171"/>
      <c r="AG281" s="170"/>
      <c r="AV281" s="170"/>
      <c r="AW281" s="170"/>
      <c r="AX281" s="171"/>
      <c r="AY281" s="171"/>
      <c r="AZ281" s="171"/>
      <c r="BA281" s="171"/>
      <c r="BB281" s="171"/>
      <c r="BC281" s="171"/>
      <c r="BD281" s="171"/>
    </row>
    <row r="282" spans="9:56" s="1" customFormat="1">
      <c r="I282" s="192"/>
      <c r="K282" s="192"/>
      <c r="M282" s="192"/>
      <c r="P282" s="170"/>
      <c r="Q282" s="171"/>
      <c r="R282" s="171"/>
      <c r="AG282" s="170"/>
      <c r="AV282" s="170"/>
      <c r="AW282" s="170"/>
      <c r="AX282" s="171"/>
      <c r="AY282" s="171"/>
      <c r="AZ282" s="171"/>
      <c r="BA282" s="171"/>
      <c r="BB282" s="171"/>
      <c r="BC282" s="171"/>
      <c r="BD282" s="171"/>
    </row>
    <row r="283" spans="9:56" s="1" customFormat="1">
      <c r="I283" s="192"/>
      <c r="K283" s="192"/>
      <c r="M283" s="192"/>
      <c r="P283" s="170"/>
      <c r="Q283" s="171"/>
      <c r="R283" s="171"/>
      <c r="AG283" s="170"/>
      <c r="AV283" s="170"/>
      <c r="AW283" s="170"/>
      <c r="AX283" s="171"/>
      <c r="AY283" s="171"/>
      <c r="AZ283" s="171"/>
      <c r="BA283" s="171"/>
      <c r="BB283" s="171"/>
      <c r="BC283" s="171"/>
      <c r="BD283" s="171"/>
    </row>
    <row r="284" spans="9:56" s="1" customFormat="1">
      <c r="I284" s="192"/>
      <c r="K284" s="192"/>
      <c r="M284" s="192"/>
      <c r="P284" s="170"/>
      <c r="Q284" s="171"/>
      <c r="R284" s="171"/>
      <c r="AG284" s="170"/>
      <c r="AV284" s="170"/>
      <c r="AW284" s="170"/>
      <c r="AX284" s="171"/>
      <c r="AY284" s="171"/>
      <c r="AZ284" s="171"/>
      <c r="BA284" s="171"/>
      <c r="BB284" s="171"/>
      <c r="BC284" s="171"/>
      <c r="BD284" s="171"/>
    </row>
    <row r="285" spans="9:56" s="1" customFormat="1">
      <c r="I285" s="192"/>
      <c r="K285" s="192"/>
      <c r="M285" s="192"/>
      <c r="P285" s="170"/>
      <c r="Q285" s="171"/>
      <c r="R285" s="171"/>
      <c r="AG285" s="170"/>
      <c r="AV285" s="170"/>
      <c r="AW285" s="170"/>
      <c r="AX285" s="171"/>
      <c r="AY285" s="171"/>
      <c r="AZ285" s="171"/>
      <c r="BA285" s="171"/>
      <c r="BB285" s="171"/>
      <c r="BC285" s="171"/>
      <c r="BD285" s="171"/>
    </row>
    <row r="286" spans="9:56" s="1" customFormat="1">
      <c r="I286" s="192"/>
      <c r="K286" s="192"/>
      <c r="M286" s="192"/>
      <c r="P286" s="170"/>
      <c r="Q286" s="171"/>
      <c r="R286" s="171"/>
      <c r="AG286" s="170"/>
      <c r="AV286" s="170"/>
      <c r="AW286" s="170"/>
      <c r="AX286" s="171"/>
      <c r="AY286" s="171"/>
      <c r="AZ286" s="171"/>
      <c r="BA286" s="171"/>
      <c r="BB286" s="171"/>
      <c r="BC286" s="171"/>
      <c r="BD286" s="171"/>
    </row>
    <row r="287" spans="9:56" s="1" customFormat="1">
      <c r="I287" s="192"/>
      <c r="K287" s="192"/>
      <c r="M287" s="192"/>
      <c r="P287" s="170"/>
      <c r="Q287" s="171"/>
      <c r="R287" s="171"/>
      <c r="AG287" s="170"/>
      <c r="AV287" s="170"/>
      <c r="AW287" s="170"/>
      <c r="AX287" s="171"/>
      <c r="AY287" s="171"/>
      <c r="AZ287" s="171"/>
      <c r="BA287" s="171"/>
      <c r="BB287" s="171"/>
      <c r="BC287" s="171"/>
      <c r="BD287" s="171"/>
    </row>
    <row r="288" spans="9:56" s="1" customFormat="1">
      <c r="I288" s="192"/>
      <c r="K288" s="192"/>
      <c r="M288" s="192"/>
      <c r="P288" s="170"/>
      <c r="Q288" s="171"/>
      <c r="R288" s="171"/>
      <c r="AG288" s="170"/>
      <c r="AV288" s="170"/>
      <c r="AW288" s="170"/>
      <c r="AX288" s="171"/>
      <c r="AY288" s="171"/>
      <c r="AZ288" s="171"/>
      <c r="BA288" s="171"/>
      <c r="BB288" s="171"/>
      <c r="BC288" s="171"/>
      <c r="BD288" s="171"/>
    </row>
    <row r="289" spans="9:56" s="1" customFormat="1">
      <c r="I289" s="192"/>
      <c r="K289" s="192"/>
      <c r="M289" s="192"/>
      <c r="P289" s="170"/>
      <c r="Q289" s="171"/>
      <c r="R289" s="171"/>
      <c r="AG289" s="170"/>
      <c r="AV289" s="170"/>
      <c r="AW289" s="170"/>
      <c r="AX289" s="171"/>
      <c r="AY289" s="171"/>
      <c r="AZ289" s="171"/>
      <c r="BA289" s="171"/>
      <c r="BB289" s="171"/>
      <c r="BC289" s="171"/>
      <c r="BD289" s="171"/>
    </row>
    <row r="290" spans="9:56" s="1" customFormat="1">
      <c r="I290" s="192"/>
      <c r="K290" s="192"/>
      <c r="M290" s="192"/>
      <c r="P290" s="170"/>
      <c r="Q290" s="171"/>
      <c r="R290" s="171"/>
      <c r="AG290" s="170"/>
      <c r="AV290" s="170"/>
      <c r="AW290" s="170"/>
      <c r="AX290" s="171"/>
      <c r="AY290" s="171"/>
      <c r="AZ290" s="171"/>
      <c r="BA290" s="171"/>
      <c r="BB290" s="171"/>
      <c r="BC290" s="171"/>
      <c r="BD290" s="171"/>
    </row>
    <row r="291" spans="9:56" s="1" customFormat="1">
      <c r="I291" s="192"/>
      <c r="K291" s="192"/>
      <c r="M291" s="192"/>
      <c r="P291" s="170"/>
      <c r="Q291" s="171"/>
      <c r="R291" s="171"/>
      <c r="AG291" s="170"/>
      <c r="AV291" s="170"/>
      <c r="AW291" s="170"/>
      <c r="AX291" s="171"/>
      <c r="AY291" s="171"/>
      <c r="AZ291" s="171"/>
      <c r="BA291" s="171"/>
      <c r="BB291" s="171"/>
      <c r="BC291" s="171"/>
      <c r="BD291" s="171"/>
    </row>
    <row r="292" spans="9:56" s="1" customFormat="1">
      <c r="I292" s="192"/>
      <c r="K292" s="192"/>
      <c r="M292" s="192"/>
      <c r="P292" s="170"/>
      <c r="Q292" s="171"/>
      <c r="R292" s="171"/>
      <c r="AG292" s="170"/>
      <c r="AV292" s="170"/>
      <c r="AW292" s="170"/>
      <c r="AX292" s="171"/>
      <c r="AY292" s="171"/>
      <c r="AZ292" s="171"/>
      <c r="BA292" s="171"/>
      <c r="BB292" s="171"/>
      <c r="BC292" s="171"/>
      <c r="BD292" s="171"/>
    </row>
    <row r="293" spans="9:56" s="1" customFormat="1">
      <c r="I293" s="192"/>
      <c r="K293" s="192"/>
      <c r="M293" s="192"/>
      <c r="P293" s="170"/>
      <c r="Q293" s="171"/>
      <c r="R293" s="171"/>
      <c r="AG293" s="170"/>
      <c r="AV293" s="170"/>
      <c r="AW293" s="170"/>
      <c r="AX293" s="171"/>
      <c r="AY293" s="171"/>
      <c r="AZ293" s="171"/>
      <c r="BA293" s="171"/>
      <c r="BB293" s="171"/>
      <c r="BC293" s="171"/>
      <c r="BD293" s="171"/>
    </row>
    <row r="294" spans="9:56" s="1" customFormat="1">
      <c r="I294" s="192"/>
      <c r="K294" s="192"/>
      <c r="M294" s="192"/>
      <c r="P294" s="170"/>
      <c r="Q294" s="171"/>
      <c r="R294" s="171"/>
      <c r="AG294" s="170"/>
      <c r="AV294" s="170"/>
      <c r="AW294" s="170"/>
      <c r="AX294" s="171"/>
      <c r="AY294" s="171"/>
      <c r="AZ294" s="171"/>
      <c r="BA294" s="171"/>
      <c r="BB294" s="171"/>
      <c r="BC294" s="171"/>
      <c r="BD294" s="171"/>
    </row>
    <row r="295" spans="9:56" s="1" customFormat="1">
      <c r="I295" s="192"/>
      <c r="K295" s="192"/>
      <c r="M295" s="192"/>
      <c r="P295" s="170"/>
      <c r="Q295" s="171"/>
      <c r="R295" s="171"/>
      <c r="AG295" s="170"/>
      <c r="AV295" s="170"/>
      <c r="AW295" s="170"/>
      <c r="AX295" s="171"/>
      <c r="AY295" s="171"/>
      <c r="AZ295" s="171"/>
      <c r="BA295" s="171"/>
      <c r="BB295" s="171"/>
      <c r="BC295" s="171"/>
      <c r="BD295" s="171"/>
    </row>
    <row r="296" spans="9:56" s="1" customFormat="1">
      <c r="I296" s="192"/>
      <c r="K296" s="192"/>
      <c r="M296" s="192"/>
      <c r="P296" s="170"/>
      <c r="Q296" s="171"/>
      <c r="R296" s="171"/>
      <c r="AG296" s="170"/>
      <c r="AV296" s="170"/>
      <c r="AW296" s="170"/>
      <c r="AX296" s="171"/>
      <c r="AY296" s="171"/>
      <c r="AZ296" s="171"/>
      <c r="BA296" s="171"/>
      <c r="BB296" s="171"/>
      <c r="BC296" s="171"/>
      <c r="BD296" s="171"/>
    </row>
    <row r="297" spans="9:56" s="1" customFormat="1">
      <c r="I297" s="192"/>
      <c r="K297" s="192"/>
      <c r="M297" s="192"/>
      <c r="P297" s="170"/>
      <c r="Q297" s="171"/>
      <c r="R297" s="171"/>
      <c r="AG297" s="170"/>
      <c r="AV297" s="170"/>
      <c r="AW297" s="170"/>
      <c r="AX297" s="171"/>
      <c r="AY297" s="171"/>
      <c r="AZ297" s="171"/>
      <c r="BA297" s="171"/>
      <c r="BB297" s="171"/>
      <c r="BC297" s="171"/>
      <c r="BD297" s="171"/>
    </row>
    <row r="298" spans="9:56" s="1" customFormat="1">
      <c r="I298" s="192"/>
      <c r="K298" s="192"/>
      <c r="M298" s="192"/>
      <c r="P298" s="170"/>
      <c r="Q298" s="171"/>
      <c r="R298" s="171"/>
      <c r="AG298" s="170"/>
      <c r="AV298" s="170"/>
      <c r="AW298" s="170"/>
      <c r="AX298" s="171"/>
      <c r="AY298" s="171"/>
      <c r="AZ298" s="171"/>
      <c r="BA298" s="171"/>
      <c r="BB298" s="171"/>
      <c r="BC298" s="171"/>
      <c r="BD298" s="171"/>
    </row>
    <row r="299" spans="9:56" s="1" customFormat="1">
      <c r="I299" s="192"/>
      <c r="K299" s="192"/>
      <c r="M299" s="192"/>
      <c r="P299" s="170"/>
      <c r="Q299" s="171"/>
      <c r="R299" s="171"/>
      <c r="AG299" s="170"/>
      <c r="AV299" s="170"/>
      <c r="AW299" s="170"/>
      <c r="AX299" s="171"/>
      <c r="AY299" s="171"/>
      <c r="AZ299" s="171"/>
      <c r="BA299" s="171"/>
      <c r="BB299" s="171"/>
      <c r="BC299" s="171"/>
      <c r="BD299" s="171"/>
    </row>
    <row r="300" spans="9:56" s="1" customFormat="1">
      <c r="I300" s="192"/>
      <c r="K300" s="192"/>
      <c r="M300" s="192"/>
      <c r="P300" s="170"/>
      <c r="Q300" s="171"/>
      <c r="R300" s="171"/>
      <c r="AG300" s="170"/>
      <c r="AV300" s="170"/>
      <c r="AW300" s="170"/>
      <c r="AX300" s="171"/>
      <c r="AY300" s="171"/>
      <c r="AZ300" s="171"/>
      <c r="BA300" s="171"/>
      <c r="BB300" s="171"/>
      <c r="BC300" s="171"/>
      <c r="BD300" s="171"/>
    </row>
    <row r="301" spans="9:56" s="1" customFormat="1">
      <c r="I301" s="192"/>
      <c r="K301" s="192"/>
      <c r="M301" s="192"/>
      <c r="P301" s="170"/>
      <c r="Q301" s="171"/>
      <c r="R301" s="171"/>
      <c r="AG301" s="170"/>
      <c r="AV301" s="170"/>
      <c r="AW301" s="170"/>
      <c r="AX301" s="171"/>
      <c r="AY301" s="171"/>
      <c r="AZ301" s="171"/>
      <c r="BA301" s="171"/>
      <c r="BB301" s="171"/>
      <c r="BC301" s="171"/>
      <c r="BD301" s="171"/>
    </row>
    <row r="302" spans="9:56" s="1" customFormat="1">
      <c r="I302" s="192"/>
      <c r="K302" s="192"/>
      <c r="M302" s="192"/>
      <c r="P302" s="170"/>
      <c r="Q302" s="171"/>
      <c r="R302" s="171"/>
      <c r="AG302" s="170"/>
      <c r="AV302" s="170"/>
      <c r="AW302" s="170"/>
      <c r="AX302" s="171"/>
      <c r="AY302" s="171"/>
      <c r="AZ302" s="171"/>
      <c r="BA302" s="171"/>
      <c r="BB302" s="171"/>
      <c r="BC302" s="171"/>
      <c r="BD302" s="171"/>
    </row>
    <row r="303" spans="9:56" s="1" customFormat="1">
      <c r="I303" s="192"/>
      <c r="K303" s="192"/>
      <c r="M303" s="192"/>
      <c r="P303" s="170"/>
      <c r="Q303" s="171"/>
      <c r="R303" s="171"/>
      <c r="AG303" s="170"/>
      <c r="AV303" s="170"/>
      <c r="AW303" s="170"/>
      <c r="AX303" s="171"/>
      <c r="AY303" s="171"/>
      <c r="AZ303" s="171"/>
      <c r="BA303" s="171"/>
      <c r="BB303" s="171"/>
      <c r="BC303" s="171"/>
      <c r="BD303" s="171"/>
    </row>
    <row r="304" spans="9:56" s="1" customFormat="1">
      <c r="I304" s="192"/>
      <c r="K304" s="192"/>
      <c r="M304" s="192"/>
      <c r="P304" s="170"/>
      <c r="Q304" s="171"/>
      <c r="R304" s="171"/>
      <c r="AG304" s="170"/>
      <c r="AV304" s="170"/>
      <c r="AW304" s="170"/>
      <c r="AX304" s="171"/>
      <c r="AY304" s="171"/>
      <c r="AZ304" s="171"/>
      <c r="BA304" s="171"/>
      <c r="BB304" s="171"/>
      <c r="BC304" s="171"/>
      <c r="BD304" s="171"/>
    </row>
    <row r="305" spans="9:56" s="1" customFormat="1">
      <c r="I305" s="192"/>
      <c r="K305" s="192"/>
      <c r="M305" s="192"/>
      <c r="P305" s="170"/>
      <c r="Q305" s="171"/>
      <c r="R305" s="171"/>
      <c r="AG305" s="170"/>
      <c r="AV305" s="170"/>
      <c r="AW305" s="170"/>
      <c r="AX305" s="171"/>
      <c r="AY305" s="171"/>
      <c r="AZ305" s="171"/>
      <c r="BA305" s="171"/>
      <c r="BB305" s="171"/>
      <c r="BC305" s="171"/>
      <c r="BD305" s="171"/>
    </row>
    <row r="306" spans="9:56" s="1" customFormat="1">
      <c r="I306" s="192"/>
      <c r="K306" s="192"/>
      <c r="M306" s="192"/>
      <c r="P306" s="170"/>
      <c r="Q306" s="171"/>
      <c r="R306" s="171"/>
      <c r="AG306" s="170"/>
      <c r="AV306" s="170"/>
      <c r="AW306" s="170"/>
      <c r="AX306" s="171"/>
      <c r="AY306" s="171"/>
      <c r="AZ306" s="171"/>
      <c r="BA306" s="171"/>
      <c r="BB306" s="171"/>
      <c r="BC306" s="171"/>
      <c r="BD306" s="171"/>
    </row>
    <row r="307" spans="9:56" s="1" customFormat="1">
      <c r="I307" s="192"/>
      <c r="K307" s="192"/>
      <c r="M307" s="192"/>
      <c r="P307" s="170"/>
      <c r="Q307" s="171"/>
      <c r="R307" s="171"/>
      <c r="AG307" s="170"/>
      <c r="AV307" s="170"/>
      <c r="AW307" s="170"/>
      <c r="AX307" s="171"/>
      <c r="AY307" s="171"/>
      <c r="AZ307" s="171"/>
      <c r="BA307" s="171"/>
      <c r="BB307" s="171"/>
      <c r="BC307" s="171"/>
      <c r="BD307" s="171"/>
    </row>
    <row r="308" spans="9:56" s="1" customFormat="1">
      <c r="I308" s="192"/>
      <c r="K308" s="192"/>
      <c r="M308" s="192"/>
      <c r="P308" s="170"/>
      <c r="Q308" s="171"/>
      <c r="R308" s="171"/>
      <c r="AG308" s="170"/>
      <c r="AV308" s="170"/>
      <c r="AW308" s="170"/>
      <c r="AX308" s="171"/>
      <c r="AY308" s="171"/>
      <c r="AZ308" s="171"/>
      <c r="BA308" s="171"/>
      <c r="BB308" s="171"/>
      <c r="BC308" s="171"/>
      <c r="BD308" s="171"/>
    </row>
    <row r="309" spans="9:56" s="1" customFormat="1">
      <c r="I309" s="192"/>
      <c r="K309" s="192"/>
      <c r="M309" s="192"/>
      <c r="P309" s="170"/>
      <c r="Q309" s="171"/>
      <c r="R309" s="171"/>
      <c r="AG309" s="170"/>
      <c r="AV309" s="170"/>
      <c r="AW309" s="170"/>
      <c r="AX309" s="171"/>
      <c r="AY309" s="171"/>
      <c r="AZ309" s="171"/>
      <c r="BA309" s="171"/>
      <c r="BB309" s="171"/>
      <c r="BC309" s="171"/>
      <c r="BD309" s="171"/>
    </row>
    <row r="310" spans="9:56" s="1" customFormat="1">
      <c r="I310" s="192"/>
      <c r="K310" s="192"/>
      <c r="M310" s="192"/>
      <c r="P310" s="170"/>
      <c r="Q310" s="171"/>
      <c r="R310" s="171"/>
      <c r="AG310" s="170"/>
      <c r="AV310" s="170"/>
      <c r="AW310" s="170"/>
      <c r="AX310" s="171"/>
      <c r="AY310" s="171"/>
      <c r="AZ310" s="171"/>
      <c r="BA310" s="171"/>
      <c r="BB310" s="171"/>
      <c r="BC310" s="171"/>
      <c r="BD310" s="171"/>
    </row>
    <row r="311" spans="9:56" s="1" customFormat="1">
      <c r="I311" s="192"/>
      <c r="K311" s="192"/>
      <c r="M311" s="192"/>
      <c r="P311" s="170"/>
      <c r="Q311" s="171"/>
      <c r="R311" s="171"/>
      <c r="AG311" s="170"/>
      <c r="AV311" s="170"/>
      <c r="AW311" s="170"/>
      <c r="AX311" s="171"/>
      <c r="AY311" s="171"/>
      <c r="AZ311" s="171"/>
      <c r="BA311" s="171"/>
      <c r="BB311" s="171"/>
      <c r="BC311" s="171"/>
      <c r="BD311" s="171"/>
    </row>
    <row r="312" spans="9:56" s="1" customFormat="1">
      <c r="I312" s="192"/>
      <c r="K312" s="192"/>
      <c r="M312" s="192"/>
      <c r="P312" s="170"/>
      <c r="Q312" s="171"/>
      <c r="R312" s="171"/>
      <c r="AG312" s="170"/>
      <c r="AV312" s="170"/>
      <c r="AW312" s="170"/>
      <c r="AX312" s="171"/>
      <c r="AY312" s="171"/>
      <c r="AZ312" s="171"/>
      <c r="BA312" s="171"/>
      <c r="BB312" s="171"/>
      <c r="BC312" s="171"/>
      <c r="BD312" s="171"/>
    </row>
    <row r="313" spans="9:56" s="1" customFormat="1">
      <c r="I313" s="192"/>
      <c r="K313" s="192"/>
      <c r="M313" s="192"/>
      <c r="P313" s="170"/>
      <c r="Q313" s="171"/>
      <c r="R313" s="171"/>
      <c r="AG313" s="170"/>
      <c r="AV313" s="170"/>
      <c r="AW313" s="170"/>
      <c r="AX313" s="171"/>
      <c r="AY313" s="171"/>
      <c r="AZ313" s="171"/>
      <c r="BA313" s="171"/>
      <c r="BB313" s="171"/>
      <c r="BC313" s="171"/>
      <c r="BD313" s="171"/>
    </row>
    <row r="314" spans="9:56" s="1" customFormat="1">
      <c r="I314" s="192"/>
      <c r="K314" s="192"/>
      <c r="M314" s="192"/>
      <c r="P314" s="170"/>
      <c r="Q314" s="171"/>
      <c r="R314" s="171"/>
      <c r="AG314" s="170"/>
      <c r="AV314" s="170"/>
      <c r="AW314" s="170"/>
      <c r="AX314" s="171"/>
      <c r="AY314" s="171"/>
      <c r="AZ314" s="171"/>
      <c r="BA314" s="171"/>
      <c r="BB314" s="171"/>
      <c r="BC314" s="171"/>
      <c r="BD314" s="171"/>
    </row>
    <row r="315" spans="9:56" s="1" customFormat="1">
      <c r="I315" s="192"/>
      <c r="K315" s="192"/>
      <c r="M315" s="192"/>
      <c r="P315" s="170"/>
      <c r="Q315" s="171"/>
      <c r="R315" s="171"/>
      <c r="AG315" s="170"/>
      <c r="AV315" s="170"/>
      <c r="AW315" s="170"/>
      <c r="AX315" s="171"/>
      <c r="AY315" s="171"/>
      <c r="AZ315" s="171"/>
      <c r="BA315" s="171"/>
      <c r="BB315" s="171"/>
      <c r="BC315" s="171"/>
      <c r="BD315" s="171"/>
    </row>
    <row r="316" spans="9:56" s="1" customFormat="1">
      <c r="I316" s="192"/>
      <c r="K316" s="192"/>
      <c r="M316" s="192"/>
      <c r="P316" s="170"/>
      <c r="Q316" s="171"/>
      <c r="R316" s="171"/>
      <c r="AG316" s="170"/>
      <c r="AV316" s="170"/>
      <c r="AW316" s="170"/>
      <c r="AX316" s="171"/>
      <c r="AY316" s="171"/>
      <c r="AZ316" s="171"/>
      <c r="BA316" s="171"/>
      <c r="BB316" s="171"/>
      <c r="BC316" s="171"/>
      <c r="BD316" s="171"/>
    </row>
    <row r="317" spans="9:56" s="1" customFormat="1">
      <c r="I317" s="192"/>
      <c r="K317" s="192"/>
      <c r="M317" s="192"/>
      <c r="P317" s="170"/>
      <c r="Q317" s="171"/>
      <c r="R317" s="171"/>
      <c r="AG317" s="170"/>
      <c r="AV317" s="170"/>
      <c r="AW317" s="170"/>
      <c r="AX317" s="171"/>
      <c r="AY317" s="171"/>
      <c r="AZ317" s="171"/>
      <c r="BA317" s="171"/>
      <c r="BB317" s="171"/>
      <c r="BC317" s="171"/>
      <c r="BD317" s="171"/>
    </row>
    <row r="318" spans="9:56" s="1" customFormat="1">
      <c r="I318" s="192"/>
      <c r="K318" s="192"/>
      <c r="M318" s="192"/>
      <c r="P318" s="170"/>
      <c r="Q318" s="171"/>
      <c r="R318" s="171"/>
      <c r="AG318" s="170"/>
      <c r="AV318" s="170"/>
      <c r="AW318" s="170"/>
      <c r="AX318" s="171"/>
      <c r="AY318" s="171"/>
      <c r="AZ318" s="171"/>
      <c r="BA318" s="171"/>
      <c r="BB318" s="171"/>
      <c r="BC318" s="171"/>
      <c r="BD318" s="171"/>
    </row>
    <row r="319" spans="9:56" s="1" customFormat="1">
      <c r="I319" s="192"/>
      <c r="K319" s="192"/>
      <c r="M319" s="192"/>
      <c r="P319" s="170"/>
      <c r="Q319" s="171"/>
      <c r="R319" s="171"/>
      <c r="AG319" s="170"/>
      <c r="AV319" s="170"/>
      <c r="AW319" s="170"/>
      <c r="AX319" s="171"/>
      <c r="AY319" s="171"/>
      <c r="AZ319" s="171"/>
      <c r="BA319" s="171"/>
      <c r="BB319" s="171"/>
      <c r="BC319" s="171"/>
      <c r="BD319" s="171"/>
    </row>
    <row r="320" spans="9:56" s="1" customFormat="1">
      <c r="I320" s="192"/>
      <c r="K320" s="192"/>
      <c r="M320" s="192"/>
      <c r="P320" s="170"/>
      <c r="Q320" s="171"/>
      <c r="R320" s="171"/>
      <c r="AG320" s="170"/>
      <c r="AV320" s="170"/>
      <c r="AW320" s="170"/>
      <c r="AX320" s="171"/>
      <c r="AY320" s="171"/>
      <c r="AZ320" s="171"/>
      <c r="BA320" s="171"/>
      <c r="BB320" s="171"/>
      <c r="BC320" s="171"/>
      <c r="BD320" s="171"/>
    </row>
    <row r="321" spans="9:56" s="1" customFormat="1">
      <c r="I321" s="192"/>
      <c r="K321" s="192"/>
      <c r="M321" s="192"/>
      <c r="P321" s="170"/>
      <c r="Q321" s="171"/>
      <c r="R321" s="171"/>
      <c r="AG321" s="170"/>
      <c r="AV321" s="170"/>
      <c r="AW321" s="170"/>
      <c r="AX321" s="171"/>
      <c r="AY321" s="171"/>
      <c r="AZ321" s="171"/>
      <c r="BA321" s="171"/>
      <c r="BB321" s="171"/>
      <c r="BC321" s="171"/>
      <c r="BD321" s="171"/>
    </row>
    <row r="322" spans="9:56" s="1" customFormat="1">
      <c r="I322" s="192"/>
      <c r="K322" s="192"/>
      <c r="M322" s="192"/>
      <c r="P322" s="170"/>
      <c r="Q322" s="171"/>
      <c r="R322" s="171"/>
      <c r="AG322" s="170"/>
      <c r="AV322" s="170"/>
      <c r="AW322" s="170"/>
      <c r="AX322" s="171"/>
      <c r="AY322" s="171"/>
      <c r="AZ322" s="171"/>
      <c r="BA322" s="171"/>
      <c r="BB322" s="171"/>
      <c r="BC322" s="171"/>
      <c r="BD322" s="171"/>
    </row>
    <row r="323" spans="9:56" s="1" customFormat="1">
      <c r="I323" s="192"/>
      <c r="K323" s="192"/>
      <c r="M323" s="192"/>
      <c r="P323" s="170"/>
      <c r="Q323" s="171"/>
      <c r="R323" s="171"/>
      <c r="AG323" s="170"/>
      <c r="AV323" s="170"/>
      <c r="AW323" s="170"/>
      <c r="AX323" s="171"/>
      <c r="AY323" s="171"/>
      <c r="AZ323" s="171"/>
      <c r="BA323" s="171"/>
      <c r="BB323" s="171"/>
      <c r="BC323" s="171"/>
      <c r="BD323" s="171"/>
    </row>
    <row r="324" spans="9:56" s="1" customFormat="1">
      <c r="I324" s="192"/>
      <c r="K324" s="192"/>
      <c r="M324" s="192"/>
      <c r="P324" s="170"/>
      <c r="Q324" s="171"/>
      <c r="R324" s="171"/>
      <c r="AG324" s="170"/>
      <c r="AV324" s="170"/>
      <c r="AW324" s="170"/>
      <c r="AX324" s="171"/>
      <c r="AY324" s="171"/>
      <c r="AZ324" s="171"/>
      <c r="BA324" s="171"/>
      <c r="BB324" s="171"/>
      <c r="BC324" s="171"/>
      <c r="BD324" s="171"/>
    </row>
    <row r="325" spans="9:56" s="1" customFormat="1">
      <c r="I325" s="192"/>
      <c r="K325" s="192"/>
      <c r="M325" s="192"/>
      <c r="P325" s="170"/>
      <c r="Q325" s="171"/>
      <c r="R325" s="171"/>
      <c r="AG325" s="170"/>
      <c r="AV325" s="170"/>
      <c r="AW325" s="170"/>
      <c r="AX325" s="171"/>
      <c r="AY325" s="171"/>
      <c r="AZ325" s="171"/>
      <c r="BA325" s="171"/>
      <c r="BB325" s="171"/>
      <c r="BC325" s="171"/>
      <c r="BD325" s="171"/>
    </row>
    <row r="326" spans="9:56" s="1" customFormat="1">
      <c r="I326" s="192"/>
      <c r="K326" s="192"/>
      <c r="M326" s="192"/>
      <c r="P326" s="170"/>
      <c r="Q326" s="171"/>
      <c r="R326" s="171"/>
      <c r="AG326" s="170"/>
      <c r="AV326" s="170"/>
      <c r="AW326" s="170"/>
      <c r="AX326" s="171"/>
      <c r="AY326" s="171"/>
      <c r="AZ326" s="171"/>
      <c r="BA326" s="171"/>
      <c r="BB326" s="171"/>
      <c r="BC326" s="171"/>
      <c r="BD326" s="171"/>
    </row>
    <row r="327" spans="9:56" s="1" customFormat="1">
      <c r="I327" s="192"/>
      <c r="K327" s="192"/>
      <c r="M327" s="192"/>
      <c r="P327" s="170"/>
      <c r="Q327" s="171"/>
      <c r="R327" s="171"/>
      <c r="AG327" s="170"/>
      <c r="AV327" s="170"/>
      <c r="AW327" s="170"/>
      <c r="AX327" s="171"/>
      <c r="AY327" s="171"/>
      <c r="AZ327" s="171"/>
      <c r="BA327" s="171"/>
      <c r="BB327" s="171"/>
      <c r="BC327" s="171"/>
      <c r="BD327" s="171"/>
    </row>
    <row r="328" spans="9:56" s="1" customFormat="1">
      <c r="I328" s="192"/>
      <c r="K328" s="192"/>
      <c r="M328" s="192"/>
      <c r="P328" s="170"/>
      <c r="Q328" s="171"/>
      <c r="R328" s="171"/>
      <c r="AG328" s="170"/>
      <c r="AV328" s="170"/>
      <c r="AW328" s="170"/>
      <c r="AX328" s="171"/>
      <c r="AY328" s="171"/>
      <c r="AZ328" s="171"/>
      <c r="BA328" s="171"/>
      <c r="BB328" s="171"/>
      <c r="BC328" s="171"/>
      <c r="BD328" s="171"/>
    </row>
    <row r="329" spans="9:56" s="1" customFormat="1">
      <c r="I329" s="192"/>
      <c r="K329" s="192"/>
      <c r="M329" s="192"/>
      <c r="P329" s="170"/>
      <c r="Q329" s="171"/>
      <c r="R329" s="171"/>
      <c r="AG329" s="170"/>
      <c r="AV329" s="170"/>
      <c r="AW329" s="170"/>
      <c r="AX329" s="171"/>
      <c r="AY329" s="171"/>
      <c r="AZ329" s="171"/>
      <c r="BA329" s="171"/>
      <c r="BB329" s="171"/>
      <c r="BC329" s="171"/>
      <c r="BD329" s="171"/>
    </row>
    <row r="330" spans="9:56" s="1" customFormat="1">
      <c r="I330" s="192"/>
      <c r="K330" s="192"/>
      <c r="M330" s="192"/>
      <c r="P330" s="170"/>
      <c r="Q330" s="171"/>
      <c r="R330" s="171"/>
      <c r="AG330" s="170"/>
      <c r="AV330" s="170"/>
      <c r="AW330" s="170"/>
      <c r="AX330" s="171"/>
      <c r="AY330" s="171"/>
      <c r="AZ330" s="171"/>
      <c r="BA330" s="171"/>
      <c r="BB330" s="171"/>
      <c r="BC330" s="171"/>
      <c r="BD330" s="171"/>
    </row>
    <row r="331" spans="9:56" s="1" customFormat="1">
      <c r="I331" s="192"/>
      <c r="K331" s="192"/>
      <c r="M331" s="192"/>
      <c r="P331" s="170"/>
      <c r="Q331" s="171"/>
      <c r="R331" s="171"/>
      <c r="AG331" s="170"/>
      <c r="AV331" s="170"/>
      <c r="AW331" s="170"/>
      <c r="AX331" s="171"/>
      <c r="AY331" s="171"/>
      <c r="AZ331" s="171"/>
      <c r="BA331" s="171"/>
      <c r="BB331" s="171"/>
      <c r="BC331" s="171"/>
      <c r="BD331" s="171"/>
    </row>
    <row r="332" spans="9:56" s="1" customFormat="1">
      <c r="I332" s="192"/>
      <c r="K332" s="192"/>
      <c r="M332" s="192"/>
      <c r="P332" s="170"/>
      <c r="Q332" s="171"/>
      <c r="R332" s="171"/>
      <c r="AG332" s="170"/>
      <c r="AV332" s="170"/>
      <c r="AW332" s="170"/>
      <c r="AX332" s="171"/>
      <c r="AY332" s="171"/>
      <c r="AZ332" s="171"/>
      <c r="BA332" s="171"/>
      <c r="BB332" s="171"/>
      <c r="BC332" s="171"/>
      <c r="BD332" s="171"/>
    </row>
    <row r="333" spans="9:56" s="1" customFormat="1">
      <c r="I333" s="192"/>
      <c r="K333" s="192"/>
      <c r="M333" s="192"/>
      <c r="P333" s="170"/>
      <c r="Q333" s="171"/>
      <c r="R333" s="171"/>
      <c r="AG333" s="170"/>
      <c r="AV333" s="170"/>
      <c r="AW333" s="170"/>
      <c r="AX333" s="171"/>
      <c r="AY333" s="171"/>
      <c r="AZ333" s="171"/>
      <c r="BA333" s="171"/>
      <c r="BB333" s="171"/>
      <c r="BC333" s="171"/>
      <c r="BD333" s="171"/>
    </row>
    <row r="334" spans="9:56" s="1" customFormat="1">
      <c r="I334" s="192"/>
      <c r="K334" s="192"/>
      <c r="M334" s="192"/>
      <c r="P334" s="170"/>
      <c r="Q334" s="171"/>
      <c r="R334" s="171"/>
      <c r="AG334" s="170"/>
      <c r="AV334" s="170"/>
      <c r="AW334" s="170"/>
      <c r="AX334" s="171"/>
      <c r="AY334" s="171"/>
      <c r="AZ334" s="171"/>
      <c r="BA334" s="171"/>
      <c r="BB334" s="171"/>
      <c r="BC334" s="171"/>
      <c r="BD334" s="171"/>
    </row>
    <row r="335" spans="9:56" s="1" customFormat="1">
      <c r="I335" s="192"/>
      <c r="K335" s="192"/>
      <c r="M335" s="192"/>
      <c r="P335" s="170"/>
      <c r="Q335" s="171"/>
      <c r="R335" s="171"/>
      <c r="AG335" s="170"/>
      <c r="AV335" s="170"/>
      <c r="AW335" s="170"/>
      <c r="AX335" s="171"/>
      <c r="AY335" s="171"/>
      <c r="AZ335" s="171"/>
      <c r="BA335" s="171"/>
      <c r="BB335" s="171"/>
      <c r="BC335" s="171"/>
      <c r="BD335" s="171"/>
    </row>
    <row r="336" spans="9:56" s="1" customFormat="1">
      <c r="I336" s="192"/>
      <c r="K336" s="192"/>
      <c r="M336" s="192"/>
      <c r="P336" s="170"/>
      <c r="Q336" s="171"/>
      <c r="R336" s="171"/>
      <c r="AG336" s="170"/>
      <c r="AV336" s="170"/>
      <c r="AW336" s="170"/>
      <c r="AX336" s="171"/>
      <c r="AY336" s="171"/>
      <c r="AZ336" s="171"/>
      <c r="BA336" s="171"/>
      <c r="BB336" s="171"/>
      <c r="BC336" s="171"/>
      <c r="BD336" s="171"/>
    </row>
    <row r="337" spans="9:56" s="1" customFormat="1">
      <c r="I337" s="192"/>
      <c r="K337" s="192"/>
      <c r="M337" s="192"/>
      <c r="P337" s="170"/>
      <c r="Q337" s="171"/>
      <c r="R337" s="171"/>
      <c r="AG337" s="170"/>
      <c r="AV337" s="170"/>
      <c r="AW337" s="170"/>
      <c r="AX337" s="171"/>
      <c r="AY337" s="171"/>
      <c r="AZ337" s="171"/>
      <c r="BA337" s="171"/>
      <c r="BB337" s="171"/>
      <c r="BC337" s="171"/>
      <c r="BD337" s="171"/>
    </row>
    <row r="338" spans="9:56" s="1" customFormat="1">
      <c r="I338" s="192"/>
      <c r="K338" s="192"/>
      <c r="M338" s="192"/>
      <c r="P338" s="170"/>
      <c r="Q338" s="171"/>
      <c r="R338" s="171"/>
      <c r="AG338" s="170"/>
      <c r="AV338" s="170"/>
      <c r="AW338" s="170"/>
      <c r="AX338" s="171"/>
      <c r="AY338" s="171"/>
      <c r="AZ338" s="171"/>
      <c r="BA338" s="171"/>
      <c r="BB338" s="171"/>
      <c r="BC338" s="171"/>
      <c r="BD338" s="171"/>
    </row>
    <row r="339" spans="9:56" s="1" customFormat="1">
      <c r="I339" s="192"/>
      <c r="K339" s="192"/>
      <c r="M339" s="192"/>
      <c r="P339" s="170"/>
      <c r="Q339" s="171"/>
      <c r="R339" s="171"/>
      <c r="AG339" s="170"/>
      <c r="AV339" s="170"/>
      <c r="AW339" s="170"/>
      <c r="AX339" s="171"/>
      <c r="AY339" s="171"/>
      <c r="AZ339" s="171"/>
      <c r="BA339" s="171"/>
      <c r="BB339" s="171"/>
      <c r="BC339" s="171"/>
      <c r="BD339" s="171"/>
    </row>
    <row r="340" spans="9:56" s="1" customFormat="1">
      <c r="I340" s="192"/>
      <c r="K340" s="192"/>
      <c r="M340" s="192"/>
      <c r="P340" s="170"/>
      <c r="Q340" s="171"/>
      <c r="R340" s="171"/>
      <c r="AG340" s="170"/>
      <c r="AV340" s="170"/>
      <c r="AW340" s="170"/>
      <c r="AX340" s="171"/>
      <c r="AY340" s="171"/>
      <c r="AZ340" s="171"/>
      <c r="BA340" s="171"/>
      <c r="BB340" s="171"/>
      <c r="BC340" s="171"/>
      <c r="BD340" s="171"/>
    </row>
    <row r="341" spans="9:56" s="1" customFormat="1">
      <c r="I341" s="192"/>
      <c r="K341" s="192"/>
      <c r="M341" s="192"/>
      <c r="P341" s="170"/>
      <c r="Q341" s="171"/>
      <c r="R341" s="171"/>
      <c r="AG341" s="170"/>
      <c r="AV341" s="170"/>
      <c r="AW341" s="170"/>
      <c r="AX341" s="171"/>
      <c r="AY341" s="171"/>
      <c r="AZ341" s="171"/>
      <c r="BA341" s="171"/>
      <c r="BB341" s="171"/>
      <c r="BC341" s="171"/>
      <c r="BD341" s="171"/>
    </row>
    <row r="342" spans="9:56" s="1" customFormat="1">
      <c r="I342" s="192"/>
      <c r="K342" s="192"/>
      <c r="M342" s="192"/>
      <c r="P342" s="170"/>
      <c r="Q342" s="171"/>
      <c r="R342" s="171"/>
      <c r="AG342" s="170"/>
      <c r="AV342" s="170"/>
      <c r="AW342" s="170"/>
      <c r="AX342" s="171"/>
      <c r="AY342" s="171"/>
      <c r="AZ342" s="171"/>
      <c r="BA342" s="171"/>
      <c r="BB342" s="171"/>
      <c r="BC342" s="171"/>
      <c r="BD342" s="171"/>
    </row>
    <row r="343" spans="9:56" s="1" customFormat="1">
      <c r="I343" s="192"/>
      <c r="K343" s="192"/>
      <c r="M343" s="192"/>
      <c r="P343" s="170"/>
      <c r="Q343" s="171"/>
      <c r="R343" s="171"/>
      <c r="AG343" s="170"/>
      <c r="AV343" s="170"/>
      <c r="AW343" s="170"/>
      <c r="AX343" s="171"/>
      <c r="AY343" s="171"/>
      <c r="AZ343" s="171"/>
      <c r="BA343" s="171"/>
      <c r="BB343" s="171"/>
      <c r="BC343" s="171"/>
      <c r="BD343" s="171"/>
    </row>
    <row r="344" spans="9:56" s="1" customFormat="1">
      <c r="I344" s="192"/>
      <c r="K344" s="192"/>
      <c r="M344" s="192"/>
      <c r="P344" s="170"/>
      <c r="Q344" s="171"/>
      <c r="R344" s="171"/>
      <c r="AG344" s="170"/>
      <c r="AV344" s="170"/>
      <c r="AW344" s="170"/>
      <c r="AX344" s="171"/>
      <c r="AY344" s="171"/>
      <c r="AZ344" s="171"/>
      <c r="BA344" s="171"/>
      <c r="BB344" s="171"/>
      <c r="BC344" s="171"/>
      <c r="BD344" s="171"/>
    </row>
    <row r="345" spans="9:56" s="1" customFormat="1">
      <c r="I345" s="192"/>
      <c r="K345" s="192"/>
      <c r="M345" s="192"/>
      <c r="P345" s="170"/>
      <c r="Q345" s="171"/>
      <c r="R345" s="171"/>
      <c r="AG345" s="170"/>
      <c r="AV345" s="170"/>
      <c r="AW345" s="170"/>
      <c r="AX345" s="171"/>
      <c r="AY345" s="171"/>
      <c r="AZ345" s="171"/>
      <c r="BA345" s="171"/>
      <c r="BB345" s="171"/>
      <c r="BC345" s="171"/>
      <c r="BD345" s="171"/>
    </row>
    <row r="346" spans="9:56" s="1" customFormat="1">
      <c r="I346" s="192"/>
      <c r="K346" s="192"/>
      <c r="M346" s="192"/>
      <c r="P346" s="170"/>
      <c r="Q346" s="171"/>
      <c r="R346" s="171"/>
      <c r="AG346" s="170"/>
      <c r="AV346" s="170"/>
      <c r="AW346" s="170"/>
      <c r="AX346" s="171"/>
      <c r="AY346" s="171"/>
      <c r="AZ346" s="171"/>
      <c r="BA346" s="171"/>
      <c r="BB346" s="171"/>
      <c r="BC346" s="171"/>
      <c r="BD346" s="171"/>
    </row>
    <row r="347" spans="9:56" s="1" customFormat="1">
      <c r="I347" s="192"/>
      <c r="K347" s="192"/>
      <c r="M347" s="192"/>
      <c r="P347" s="170"/>
      <c r="Q347" s="171"/>
      <c r="R347" s="171"/>
      <c r="AG347" s="170"/>
      <c r="AV347" s="170"/>
      <c r="AW347" s="170"/>
      <c r="AX347" s="171"/>
      <c r="AY347" s="171"/>
      <c r="AZ347" s="171"/>
      <c r="BA347" s="171"/>
      <c r="BB347" s="171"/>
      <c r="BC347" s="171"/>
      <c r="BD347" s="171"/>
    </row>
    <row r="348" spans="9:56" s="1" customFormat="1">
      <c r="I348" s="192"/>
      <c r="K348" s="192"/>
      <c r="M348" s="192"/>
      <c r="P348" s="170"/>
      <c r="Q348" s="171"/>
      <c r="R348" s="171"/>
      <c r="AG348" s="170"/>
      <c r="AV348" s="170"/>
      <c r="AW348" s="170"/>
      <c r="AX348" s="171"/>
      <c r="AY348" s="171"/>
      <c r="AZ348" s="171"/>
      <c r="BA348" s="171"/>
      <c r="BB348" s="171"/>
      <c r="BC348" s="171"/>
      <c r="BD348" s="171"/>
    </row>
    <row r="349" spans="9:56" s="1" customFormat="1">
      <c r="I349" s="192"/>
      <c r="K349" s="192"/>
      <c r="M349" s="192"/>
      <c r="P349" s="170"/>
      <c r="Q349" s="171"/>
      <c r="R349" s="171"/>
      <c r="AG349" s="170"/>
      <c r="AV349" s="170"/>
      <c r="AW349" s="170"/>
      <c r="AX349" s="171"/>
      <c r="AY349" s="171"/>
      <c r="AZ349" s="171"/>
      <c r="BA349" s="171"/>
      <c r="BB349" s="171"/>
      <c r="BC349" s="171"/>
      <c r="BD349" s="171"/>
    </row>
    <row r="350" spans="9:56" s="1" customFormat="1">
      <c r="I350" s="192"/>
      <c r="K350" s="192"/>
      <c r="M350" s="192"/>
      <c r="P350" s="170"/>
      <c r="Q350" s="171"/>
      <c r="R350" s="171"/>
      <c r="AG350" s="170"/>
      <c r="AV350" s="170"/>
      <c r="AW350" s="170"/>
      <c r="AX350" s="171"/>
      <c r="AY350" s="171"/>
      <c r="AZ350" s="171"/>
      <c r="BA350" s="171"/>
      <c r="BB350" s="171"/>
      <c r="BC350" s="171"/>
      <c r="BD350" s="171"/>
    </row>
    <row r="351" spans="9:56" s="1" customFormat="1">
      <c r="I351" s="192"/>
      <c r="K351" s="192"/>
      <c r="M351" s="192"/>
      <c r="P351" s="170"/>
      <c r="Q351" s="171"/>
      <c r="R351" s="171"/>
      <c r="AG351" s="170"/>
      <c r="AV351" s="170"/>
      <c r="AW351" s="170"/>
      <c r="AX351" s="171"/>
      <c r="AY351" s="171"/>
      <c r="AZ351" s="171"/>
      <c r="BA351" s="171"/>
      <c r="BB351" s="171"/>
      <c r="BC351" s="171"/>
      <c r="BD351" s="171"/>
    </row>
    <row r="352" spans="9:56" s="1" customFormat="1">
      <c r="I352" s="192"/>
      <c r="K352" s="192"/>
      <c r="M352" s="192"/>
      <c r="P352" s="170"/>
      <c r="Q352" s="171"/>
      <c r="R352" s="171"/>
      <c r="AG352" s="170"/>
      <c r="AV352" s="170"/>
      <c r="AW352" s="170"/>
      <c r="AX352" s="171"/>
      <c r="AY352" s="171"/>
      <c r="AZ352" s="171"/>
      <c r="BA352" s="171"/>
      <c r="BB352" s="171"/>
      <c r="BC352" s="171"/>
      <c r="BD352" s="171"/>
    </row>
    <row r="353" spans="9:56" s="1" customFormat="1">
      <c r="I353" s="192"/>
      <c r="K353" s="192"/>
      <c r="M353" s="192"/>
      <c r="P353" s="170"/>
      <c r="Q353" s="171"/>
      <c r="R353" s="171"/>
      <c r="AG353" s="170"/>
      <c r="AV353" s="170"/>
      <c r="AW353" s="170"/>
      <c r="AX353" s="171"/>
      <c r="AY353" s="171"/>
      <c r="AZ353" s="171"/>
      <c r="BA353" s="171"/>
      <c r="BB353" s="171"/>
      <c r="BC353" s="171"/>
      <c r="BD353" s="171"/>
    </row>
    <row r="354" spans="9:56" s="1" customFormat="1">
      <c r="I354" s="192"/>
      <c r="K354" s="192"/>
      <c r="M354" s="192"/>
      <c r="P354" s="170"/>
      <c r="Q354" s="171"/>
      <c r="R354" s="171"/>
      <c r="AG354" s="170"/>
      <c r="AV354" s="170"/>
      <c r="AW354" s="170"/>
      <c r="AX354" s="171"/>
      <c r="AY354" s="171"/>
      <c r="AZ354" s="171"/>
      <c r="BA354" s="171"/>
      <c r="BB354" s="171"/>
      <c r="BC354" s="171"/>
      <c r="BD354" s="171"/>
    </row>
    <row r="355" spans="9:56" s="1" customFormat="1">
      <c r="I355" s="192"/>
      <c r="K355" s="192"/>
      <c r="M355" s="192"/>
      <c r="P355" s="170"/>
      <c r="Q355" s="171"/>
      <c r="R355" s="171"/>
      <c r="AG355" s="170"/>
      <c r="AV355" s="170"/>
      <c r="AW355" s="170"/>
      <c r="AX355" s="171"/>
      <c r="AY355" s="171"/>
      <c r="AZ355" s="171"/>
      <c r="BA355" s="171"/>
      <c r="BB355" s="171"/>
      <c r="BC355" s="171"/>
      <c r="BD355" s="171"/>
    </row>
    <row r="356" spans="9:56" s="1" customFormat="1">
      <c r="I356" s="192"/>
      <c r="K356" s="192"/>
      <c r="M356" s="192"/>
      <c r="P356" s="170"/>
      <c r="Q356" s="171"/>
      <c r="R356" s="171"/>
      <c r="AG356" s="170"/>
      <c r="AV356" s="170"/>
      <c r="AW356" s="170"/>
      <c r="AX356" s="171"/>
      <c r="AY356" s="171"/>
      <c r="AZ356" s="171"/>
      <c r="BA356" s="171"/>
      <c r="BB356" s="171"/>
      <c r="BC356" s="171"/>
      <c r="BD356" s="171"/>
    </row>
    <row r="357" spans="9:56" s="1" customFormat="1">
      <c r="I357" s="192"/>
      <c r="K357" s="192"/>
      <c r="M357" s="192"/>
      <c r="P357" s="170"/>
      <c r="Q357" s="171"/>
      <c r="R357" s="171"/>
      <c r="AG357" s="170"/>
      <c r="AV357" s="170"/>
      <c r="AW357" s="170"/>
      <c r="AX357" s="171"/>
      <c r="AY357" s="171"/>
      <c r="AZ357" s="171"/>
      <c r="BA357" s="171"/>
      <c r="BB357" s="171"/>
      <c r="BC357" s="171"/>
      <c r="BD357" s="171"/>
    </row>
    <row r="358" spans="9:56" s="1" customFormat="1">
      <c r="I358" s="192"/>
      <c r="K358" s="192"/>
      <c r="M358" s="192"/>
      <c r="P358" s="170"/>
      <c r="Q358" s="171"/>
      <c r="R358" s="171"/>
      <c r="AG358" s="170"/>
      <c r="AV358" s="170"/>
      <c r="AW358" s="170"/>
      <c r="AX358" s="171"/>
      <c r="AY358" s="171"/>
      <c r="AZ358" s="171"/>
      <c r="BA358" s="171"/>
      <c r="BB358" s="171"/>
      <c r="BC358" s="171"/>
      <c r="BD358" s="171"/>
    </row>
    <row r="359" spans="9:56" s="1" customFormat="1">
      <c r="I359" s="192"/>
      <c r="K359" s="192"/>
      <c r="M359" s="192"/>
      <c r="P359" s="170"/>
      <c r="Q359" s="171"/>
      <c r="R359" s="171"/>
      <c r="AG359" s="170"/>
      <c r="AV359" s="170"/>
      <c r="AW359" s="170"/>
      <c r="AX359" s="171"/>
      <c r="AY359" s="171"/>
      <c r="AZ359" s="171"/>
      <c r="BA359" s="171"/>
      <c r="BB359" s="171"/>
      <c r="BC359" s="171"/>
      <c r="BD359" s="171"/>
    </row>
    <row r="360" spans="9:56" s="1" customFormat="1">
      <c r="I360" s="192"/>
      <c r="K360" s="192"/>
      <c r="M360" s="192"/>
      <c r="P360" s="170"/>
      <c r="Q360" s="171"/>
      <c r="R360" s="171"/>
      <c r="AG360" s="170"/>
      <c r="AV360" s="170"/>
      <c r="AW360" s="170"/>
      <c r="AX360" s="171"/>
      <c r="AY360" s="171"/>
      <c r="AZ360" s="171"/>
      <c r="BA360" s="171"/>
      <c r="BB360" s="171"/>
      <c r="BC360" s="171"/>
      <c r="BD360" s="171"/>
    </row>
    <row r="361" spans="9:56" s="1" customFormat="1">
      <c r="I361" s="192"/>
      <c r="K361" s="192"/>
      <c r="M361" s="192"/>
      <c r="P361" s="170"/>
      <c r="Q361" s="171"/>
      <c r="R361" s="171"/>
      <c r="AG361" s="170"/>
      <c r="AV361" s="170"/>
      <c r="AW361" s="170"/>
      <c r="AX361" s="171"/>
      <c r="AY361" s="171"/>
      <c r="AZ361" s="171"/>
      <c r="BA361" s="171"/>
      <c r="BB361" s="171"/>
      <c r="BC361" s="171"/>
      <c r="BD361" s="171"/>
    </row>
    <row r="362" spans="9:56" s="1" customFormat="1">
      <c r="I362" s="192"/>
      <c r="K362" s="192"/>
      <c r="M362" s="192"/>
      <c r="P362" s="170"/>
      <c r="Q362" s="171"/>
      <c r="R362" s="171"/>
      <c r="AG362" s="170"/>
      <c r="AV362" s="170"/>
      <c r="AW362" s="170"/>
      <c r="AX362" s="171"/>
      <c r="AY362" s="171"/>
      <c r="AZ362" s="171"/>
      <c r="BA362" s="171"/>
      <c r="BB362" s="171"/>
      <c r="BC362" s="171"/>
      <c r="BD362" s="171"/>
    </row>
    <row r="363" spans="9:56" s="1" customFormat="1">
      <c r="I363" s="192"/>
      <c r="K363" s="192"/>
      <c r="M363" s="192"/>
      <c r="P363" s="170"/>
      <c r="Q363" s="171"/>
      <c r="R363" s="171"/>
      <c r="AG363" s="170"/>
      <c r="AV363" s="170"/>
      <c r="AW363" s="170"/>
      <c r="AX363" s="171"/>
      <c r="AY363" s="171"/>
      <c r="AZ363" s="171"/>
      <c r="BA363" s="171"/>
      <c r="BB363" s="171"/>
      <c r="BC363" s="171"/>
      <c r="BD363" s="171"/>
    </row>
    <row r="364" spans="9:56" s="1" customFormat="1">
      <c r="I364" s="192"/>
      <c r="K364" s="192"/>
      <c r="M364" s="192"/>
      <c r="P364" s="170"/>
      <c r="Q364" s="171"/>
      <c r="R364" s="171"/>
      <c r="AG364" s="170"/>
      <c r="AV364" s="170"/>
      <c r="AW364" s="170"/>
      <c r="AX364" s="171"/>
      <c r="AY364" s="171"/>
      <c r="AZ364" s="171"/>
      <c r="BA364" s="171"/>
      <c r="BB364" s="171"/>
      <c r="BC364" s="171"/>
      <c r="BD364" s="171"/>
    </row>
    <row r="365" spans="9:56" s="1" customFormat="1">
      <c r="I365" s="192"/>
      <c r="K365" s="192"/>
      <c r="M365" s="192"/>
      <c r="P365" s="170"/>
      <c r="Q365" s="171"/>
      <c r="R365" s="171"/>
      <c r="AG365" s="170"/>
      <c r="AV365" s="170"/>
      <c r="AW365" s="170"/>
      <c r="AX365" s="171"/>
      <c r="AY365" s="171"/>
      <c r="AZ365" s="171"/>
      <c r="BA365" s="171"/>
      <c r="BB365" s="171"/>
      <c r="BC365" s="171"/>
      <c r="BD365" s="171"/>
    </row>
    <row r="366" spans="9:56" s="1" customFormat="1">
      <c r="I366" s="192"/>
      <c r="K366" s="192"/>
      <c r="M366" s="192"/>
      <c r="P366" s="170"/>
      <c r="Q366" s="171"/>
      <c r="R366" s="171"/>
      <c r="AG366" s="170"/>
      <c r="AV366" s="170"/>
      <c r="AW366" s="170"/>
      <c r="AX366" s="171"/>
      <c r="AY366" s="171"/>
      <c r="AZ366" s="171"/>
      <c r="BA366" s="171"/>
      <c r="BB366" s="171"/>
      <c r="BC366" s="171"/>
      <c r="BD366" s="171"/>
    </row>
    <row r="367" spans="9:56" s="1" customFormat="1">
      <c r="I367" s="192"/>
      <c r="K367" s="192"/>
      <c r="M367" s="192"/>
      <c r="P367" s="170"/>
      <c r="Q367" s="171"/>
      <c r="R367" s="171"/>
      <c r="AG367" s="170"/>
      <c r="AV367" s="170"/>
      <c r="AW367" s="170"/>
      <c r="AX367" s="171"/>
      <c r="AY367" s="171"/>
      <c r="AZ367" s="171"/>
      <c r="BA367" s="171"/>
      <c r="BB367" s="171"/>
      <c r="BC367" s="171"/>
      <c r="BD367" s="171"/>
    </row>
    <row r="368" spans="9:56" s="1" customFormat="1">
      <c r="I368" s="192"/>
      <c r="K368" s="192"/>
      <c r="M368" s="192"/>
      <c r="P368" s="170"/>
      <c r="Q368" s="171"/>
      <c r="R368" s="171"/>
      <c r="AG368" s="170"/>
      <c r="AV368" s="170"/>
      <c r="AW368" s="170"/>
      <c r="AX368" s="171"/>
      <c r="AY368" s="171"/>
      <c r="AZ368" s="171"/>
      <c r="BA368" s="171"/>
      <c r="BB368" s="171"/>
      <c r="BC368" s="171"/>
      <c r="BD368" s="171"/>
    </row>
    <row r="369" spans="9:56" s="1" customFormat="1">
      <c r="I369" s="192"/>
      <c r="K369" s="192"/>
      <c r="M369" s="192"/>
      <c r="P369" s="170"/>
      <c r="Q369" s="171"/>
      <c r="R369" s="171"/>
      <c r="AG369" s="170"/>
      <c r="AV369" s="170"/>
      <c r="AW369" s="170"/>
      <c r="AX369" s="171"/>
      <c r="AY369" s="171"/>
      <c r="AZ369" s="171"/>
      <c r="BA369" s="171"/>
      <c r="BB369" s="171"/>
      <c r="BC369" s="171"/>
      <c r="BD369" s="171"/>
    </row>
    <row r="370" spans="9:56" s="1" customFormat="1">
      <c r="I370" s="192"/>
      <c r="K370" s="192"/>
      <c r="M370" s="192"/>
      <c r="P370" s="170"/>
      <c r="Q370" s="171"/>
      <c r="R370" s="171"/>
      <c r="AG370" s="170"/>
      <c r="AV370" s="170"/>
      <c r="AW370" s="170"/>
      <c r="AX370" s="171"/>
      <c r="AY370" s="171"/>
      <c r="AZ370" s="171"/>
      <c r="BA370" s="171"/>
      <c r="BB370" s="171"/>
      <c r="BC370" s="171"/>
      <c r="BD370" s="171"/>
    </row>
    <row r="371" spans="9:56" s="1" customFormat="1">
      <c r="I371" s="192"/>
      <c r="K371" s="192"/>
      <c r="M371" s="192"/>
      <c r="P371" s="170"/>
      <c r="Q371" s="171"/>
      <c r="R371" s="171"/>
      <c r="AG371" s="170"/>
      <c r="AV371" s="170"/>
      <c r="AW371" s="170"/>
      <c r="AX371" s="171"/>
      <c r="AY371" s="171"/>
      <c r="AZ371" s="171"/>
      <c r="BA371" s="171"/>
      <c r="BB371" s="171"/>
      <c r="BC371" s="171"/>
      <c r="BD371" s="171"/>
    </row>
    <row r="372" spans="9:56" s="1" customFormat="1">
      <c r="I372" s="192"/>
      <c r="K372" s="192"/>
      <c r="M372" s="192"/>
      <c r="P372" s="170"/>
      <c r="Q372" s="171"/>
      <c r="R372" s="171"/>
      <c r="AG372" s="170"/>
      <c r="AV372" s="170"/>
      <c r="AW372" s="170"/>
      <c r="AX372" s="171"/>
      <c r="AY372" s="171"/>
      <c r="AZ372" s="171"/>
      <c r="BA372" s="171"/>
      <c r="BB372" s="171"/>
      <c r="BC372" s="171"/>
      <c r="BD372" s="171"/>
    </row>
    <row r="373" spans="9:56" s="1" customFormat="1">
      <c r="I373" s="192"/>
      <c r="K373" s="192"/>
      <c r="M373" s="192"/>
      <c r="P373" s="170"/>
      <c r="Q373" s="171"/>
      <c r="R373" s="171"/>
      <c r="AG373" s="170"/>
      <c r="AV373" s="170"/>
      <c r="AW373" s="170"/>
      <c r="AX373" s="171"/>
      <c r="AY373" s="171"/>
      <c r="AZ373" s="171"/>
      <c r="BA373" s="171"/>
      <c r="BB373" s="171"/>
      <c r="BC373" s="171"/>
      <c r="BD373" s="171"/>
    </row>
    <row r="374" spans="9:56" s="1" customFormat="1">
      <c r="I374" s="192"/>
      <c r="K374" s="192"/>
      <c r="M374" s="192"/>
      <c r="P374" s="170"/>
      <c r="Q374" s="171"/>
      <c r="R374" s="171"/>
      <c r="AG374" s="170"/>
      <c r="AV374" s="170"/>
      <c r="AW374" s="170"/>
      <c r="AX374" s="171"/>
      <c r="AY374" s="171"/>
      <c r="AZ374" s="171"/>
      <c r="BA374" s="171"/>
      <c r="BB374" s="171"/>
      <c r="BC374" s="171"/>
      <c r="BD374" s="171"/>
    </row>
    <row r="375" spans="9:56" s="1" customFormat="1">
      <c r="I375" s="192"/>
      <c r="K375" s="192"/>
      <c r="M375" s="192"/>
      <c r="P375" s="170"/>
      <c r="Q375" s="171"/>
      <c r="R375" s="171"/>
      <c r="AG375" s="170"/>
      <c r="AV375" s="170"/>
      <c r="AW375" s="170"/>
      <c r="AX375" s="171"/>
      <c r="AY375" s="171"/>
      <c r="AZ375" s="171"/>
      <c r="BA375" s="171"/>
      <c r="BB375" s="171"/>
      <c r="BC375" s="171"/>
      <c r="BD375" s="171"/>
    </row>
    <row r="376" spans="9:56" s="1" customFormat="1">
      <c r="I376" s="192"/>
      <c r="K376" s="192"/>
      <c r="M376" s="192"/>
      <c r="P376" s="170"/>
      <c r="Q376" s="171"/>
      <c r="R376" s="171"/>
      <c r="AG376" s="170"/>
      <c r="AV376" s="170"/>
      <c r="AW376" s="170"/>
      <c r="AX376" s="171"/>
      <c r="AY376" s="171"/>
      <c r="AZ376" s="171"/>
      <c r="BA376" s="171"/>
      <c r="BB376" s="171"/>
      <c r="BC376" s="171"/>
      <c r="BD376" s="171"/>
    </row>
    <row r="377" spans="9:56" s="1" customFormat="1">
      <c r="I377" s="192"/>
      <c r="K377" s="192"/>
      <c r="M377" s="192"/>
      <c r="P377" s="170"/>
      <c r="Q377" s="171"/>
      <c r="R377" s="171"/>
      <c r="AG377" s="170"/>
      <c r="AV377" s="170"/>
      <c r="AW377" s="170"/>
      <c r="AX377" s="171"/>
      <c r="AY377" s="171"/>
      <c r="AZ377" s="171"/>
      <c r="BA377" s="171"/>
      <c r="BB377" s="171"/>
      <c r="BC377" s="171"/>
      <c r="BD377" s="171"/>
    </row>
    <row r="378" spans="9:56" s="1" customFormat="1">
      <c r="I378" s="192"/>
      <c r="K378" s="192"/>
      <c r="M378" s="192"/>
      <c r="P378" s="170"/>
      <c r="Q378" s="171"/>
      <c r="R378" s="171"/>
      <c r="AG378" s="170"/>
      <c r="AV378" s="170"/>
      <c r="AW378" s="170"/>
      <c r="AX378" s="171"/>
      <c r="AY378" s="171"/>
      <c r="AZ378" s="171"/>
      <c r="BA378" s="171"/>
      <c r="BB378" s="171"/>
      <c r="BC378" s="171"/>
      <c r="BD378" s="171"/>
    </row>
    <row r="379" spans="9:56" s="1" customFormat="1">
      <c r="I379" s="192"/>
      <c r="K379" s="192"/>
      <c r="M379" s="192"/>
      <c r="P379" s="170"/>
      <c r="Q379" s="171"/>
      <c r="R379" s="171"/>
      <c r="AG379" s="170"/>
      <c r="AV379" s="170"/>
      <c r="AW379" s="170"/>
      <c r="AX379" s="171"/>
      <c r="AY379" s="171"/>
      <c r="AZ379" s="171"/>
      <c r="BA379" s="171"/>
      <c r="BB379" s="171"/>
      <c r="BC379" s="171"/>
      <c r="BD379" s="171"/>
    </row>
    <row r="380" spans="9:56" s="1" customFormat="1">
      <c r="I380" s="192"/>
      <c r="K380" s="192"/>
      <c r="M380" s="192"/>
      <c r="P380" s="170"/>
      <c r="Q380" s="171"/>
      <c r="R380" s="171"/>
      <c r="AG380" s="170"/>
      <c r="AV380" s="170"/>
      <c r="AW380" s="170"/>
      <c r="AX380" s="171"/>
      <c r="AY380" s="171"/>
      <c r="AZ380" s="171"/>
      <c r="BA380" s="171"/>
      <c r="BB380" s="171"/>
      <c r="BC380" s="171"/>
      <c r="BD380" s="171"/>
    </row>
    <row r="381" spans="9:56" s="1" customFormat="1">
      <c r="I381" s="192"/>
      <c r="K381" s="192"/>
      <c r="M381" s="192"/>
      <c r="P381" s="170"/>
      <c r="Q381" s="171"/>
      <c r="R381" s="171"/>
      <c r="AG381" s="170"/>
      <c r="AV381" s="170"/>
      <c r="AW381" s="170"/>
      <c r="AX381" s="171"/>
      <c r="AY381" s="171"/>
      <c r="AZ381" s="171"/>
      <c r="BA381" s="171"/>
      <c r="BB381" s="171"/>
      <c r="BC381" s="171"/>
      <c r="BD381" s="171"/>
    </row>
    <row r="382" spans="9:56" s="1" customFormat="1">
      <c r="I382" s="192"/>
      <c r="K382" s="192"/>
      <c r="M382" s="192"/>
      <c r="P382" s="170"/>
      <c r="Q382" s="171"/>
      <c r="R382" s="171"/>
      <c r="AG382" s="170"/>
      <c r="AV382" s="170"/>
      <c r="AW382" s="170"/>
      <c r="AX382" s="171"/>
      <c r="AY382" s="171"/>
      <c r="AZ382" s="171"/>
      <c r="BA382" s="171"/>
      <c r="BB382" s="171"/>
      <c r="BC382" s="171"/>
      <c r="BD382" s="171"/>
    </row>
    <row r="383" spans="9:56" s="1" customFormat="1">
      <c r="I383" s="192"/>
      <c r="K383" s="192"/>
      <c r="M383" s="192"/>
      <c r="P383" s="170"/>
      <c r="Q383" s="171"/>
      <c r="R383" s="171"/>
      <c r="AG383" s="170"/>
      <c r="AV383" s="170"/>
      <c r="AW383" s="170"/>
      <c r="AX383" s="171"/>
      <c r="AY383" s="171"/>
      <c r="AZ383" s="171"/>
      <c r="BA383" s="171"/>
      <c r="BB383" s="171"/>
      <c r="BC383" s="171"/>
      <c r="BD383" s="171"/>
    </row>
    <row r="384" spans="9:56" s="1" customFormat="1">
      <c r="I384" s="192"/>
      <c r="K384" s="192"/>
      <c r="M384" s="192"/>
      <c r="P384" s="170"/>
      <c r="Q384" s="171"/>
      <c r="R384" s="171"/>
      <c r="AG384" s="170"/>
      <c r="AV384" s="170"/>
      <c r="AW384" s="170"/>
      <c r="AX384" s="171"/>
      <c r="AY384" s="171"/>
      <c r="AZ384" s="171"/>
      <c r="BA384" s="171"/>
      <c r="BB384" s="171"/>
      <c r="BC384" s="171"/>
      <c r="BD384" s="171"/>
    </row>
    <row r="385" spans="9:56" s="1" customFormat="1">
      <c r="I385" s="192"/>
      <c r="K385" s="192"/>
      <c r="M385" s="192"/>
      <c r="P385" s="170"/>
      <c r="Q385" s="171"/>
      <c r="R385" s="171"/>
      <c r="AG385" s="170"/>
      <c r="AV385" s="170"/>
      <c r="AW385" s="170"/>
      <c r="AX385" s="171"/>
      <c r="AY385" s="171"/>
      <c r="AZ385" s="171"/>
      <c r="BA385" s="171"/>
      <c r="BB385" s="171"/>
      <c r="BC385" s="171"/>
      <c r="BD385" s="171"/>
    </row>
    <row r="386" spans="9:56" s="1" customFormat="1">
      <c r="I386" s="192"/>
      <c r="K386" s="192"/>
      <c r="M386" s="192"/>
      <c r="P386" s="170"/>
      <c r="Q386" s="171"/>
      <c r="R386" s="171"/>
      <c r="AG386" s="170"/>
      <c r="AV386" s="170"/>
      <c r="AW386" s="170"/>
      <c r="AX386" s="171"/>
      <c r="AY386" s="171"/>
      <c r="AZ386" s="171"/>
      <c r="BA386" s="171"/>
      <c r="BB386" s="171"/>
      <c r="BC386" s="171"/>
      <c r="BD386" s="171"/>
    </row>
    <row r="387" spans="9:56" s="1" customFormat="1">
      <c r="I387" s="192"/>
      <c r="K387" s="192"/>
      <c r="M387" s="192"/>
      <c r="P387" s="170"/>
      <c r="Q387" s="171"/>
      <c r="R387" s="171"/>
      <c r="AG387" s="170"/>
      <c r="AV387" s="170"/>
      <c r="AW387" s="170"/>
      <c r="AX387" s="171"/>
      <c r="AY387" s="171"/>
      <c r="AZ387" s="171"/>
      <c r="BA387" s="171"/>
      <c r="BB387" s="171"/>
      <c r="BC387" s="171"/>
      <c r="BD387" s="171"/>
    </row>
  </sheetData>
  <autoFilter ref="A17:BE136" xr:uid="{B05BE129-1A05-4B3F-BDB1-52D5AB100E9C}"/>
  <mergeCells count="22">
    <mergeCell ref="A14:G15"/>
    <mergeCell ref="H14:M15"/>
    <mergeCell ref="N14:AE14"/>
    <mergeCell ref="AG14:BD14"/>
    <mergeCell ref="AO2:AQ11"/>
    <mergeCell ref="AV2:BD11"/>
    <mergeCell ref="D5:AH11"/>
    <mergeCell ref="AI5:AI11"/>
    <mergeCell ref="AN5:AN11"/>
    <mergeCell ref="AG16:AN16"/>
    <mergeCell ref="AO16:AV16"/>
    <mergeCell ref="AW16:BD16"/>
    <mergeCell ref="BE14:BE17"/>
    <mergeCell ref="N15:T15"/>
    <mergeCell ref="U15:AE15"/>
    <mergeCell ref="AG15:AN15"/>
    <mergeCell ref="AO15:AV15"/>
    <mergeCell ref="AW15:BD15"/>
    <mergeCell ref="N16:R16"/>
    <mergeCell ref="S16:T16"/>
    <mergeCell ref="U16:V16"/>
    <mergeCell ref="W16:Y16"/>
  </mergeCells>
  <conditionalFormatting sqref="L18:L136">
    <cfRule type="containsText" dxfId="90" priority="215" operator="containsText" text="BAJO">
      <formula>NOT(ISERROR(SEARCH("BAJO",L18)))</formula>
    </cfRule>
    <cfRule type="containsText" dxfId="89" priority="216" operator="containsText" text="MODERADO">
      <formula>NOT(ISERROR(SEARCH("MODERADO",L18)))</formula>
    </cfRule>
    <cfRule type="containsText" dxfId="88" priority="217" operator="containsText" text="ALTO">
      <formula>NOT(ISERROR(SEARCH("ALTO",L18)))</formula>
    </cfRule>
    <cfRule type="containsText" dxfId="87" priority="218" operator="containsText" text="EXTREMO">
      <formula>NOT(ISERROR(SEARCH("EXTREMO",L18)))</formula>
    </cfRule>
  </conditionalFormatting>
  <conditionalFormatting sqref="AA18:AA1048576">
    <cfRule type="cellIs" dxfId="86" priority="219" operator="equal">
      <formula>"MUY ALTA"</formula>
    </cfRule>
    <cfRule type="cellIs" dxfId="85" priority="220" operator="equal">
      <formula>"ALTA"</formula>
    </cfRule>
    <cfRule type="cellIs" dxfId="84" priority="221" operator="equal">
      <formula>"MEDIA"</formula>
    </cfRule>
    <cfRule type="cellIs" dxfId="83" priority="222" operator="equal">
      <formula>"BAJA"</formula>
    </cfRule>
    <cfRule type="cellIs" dxfId="82" priority="223" operator="equal">
      <formula>"Muy Baja"</formula>
    </cfRule>
  </conditionalFormatting>
  <conditionalFormatting sqref="AE18:AE136">
    <cfRule type="containsText" dxfId="81" priority="224" operator="containsText" text="BAJO">
      <formula>NOT(ISERROR(SEARCH("BAJO",AE18)))</formula>
    </cfRule>
    <cfRule type="containsText" dxfId="80" priority="225" operator="containsText" text="MODERADO">
      <formula>NOT(ISERROR(SEARCH("MODERADO",AE18)))</formula>
    </cfRule>
    <cfRule type="containsText" dxfId="79" priority="226" operator="containsText" text="ALTO">
      <formula>NOT(ISERROR(SEARCH("ALTO",AE18)))</formula>
    </cfRule>
    <cfRule type="containsText" dxfId="78" priority="227" operator="containsText" text="EXTREMO">
      <formula>NOT(ISERROR(SEARCH("EXTREMO",AE18)))</formula>
    </cfRule>
  </conditionalFormatting>
  <pageMargins left="0.7" right="0.7" top="0.75" bottom="0.75" header="0.3" footer="0.3"/>
  <pageSetup scale="10" orientation="portrait" r:id="rId1"/>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1028700</xdr:colOff>
                <xdr:row>2</xdr:row>
                <xdr:rowOff>68580</xdr:rowOff>
              </from>
              <to>
                <xdr:col>2</xdr:col>
                <xdr:colOff>670560</xdr:colOff>
                <xdr:row>7</xdr:row>
                <xdr:rowOff>121920</xdr:rowOff>
              </to>
            </anchor>
          </objectPr>
        </oleObject>
      </mc:Choice>
      <mc:Fallback>
        <oleObject progId="PBrush" shapeId="5121" r:id="rId4"/>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8C6C10AD-C0FC-4771-B23D-ABAC95310094}">
          <x14:formula1>
            <xm:f>'Fórmulas '!$B$5:$B$9</xm:f>
          </x14:formula1>
          <xm:sqref>H18:H136</xm:sqref>
        </x14:dataValidation>
        <x14:dataValidation type="list" allowBlank="1" showInputMessage="1" showErrorMessage="1" xr:uid="{B6AB6CF1-E449-474E-BEED-B9D3941405F0}">
          <x14:formula1>
            <xm:f>'Fórmulas '!$E$5:$E$9</xm:f>
          </x14:formula1>
          <xm:sqref>J18:J136 AC18:AC1048576</xm:sqref>
        </x14:dataValidation>
        <x14:dataValidation type="list" allowBlank="1" showInputMessage="1" showErrorMessage="1" xr:uid="{AB35A461-4901-4270-A5F6-7A2F4650194F}">
          <x14:formula1>
            <xm:f>'Fórmulas '!$Q$10:$Q$11</xm:f>
          </x14:formula1>
          <xm:sqref>S18:S1048576</xm:sqref>
        </x14:dataValidation>
        <x14:dataValidation type="list" allowBlank="1" showInputMessage="1" showErrorMessage="1" xr:uid="{E7D2A865-353D-461A-AEF6-856B1290902C}">
          <x14:formula1>
            <xm:f>'Fórmulas '!$Q$5:$Q$7</xm:f>
          </x14:formula1>
          <xm:sqref>T18:T136</xm:sqref>
        </x14:dataValidation>
        <x14:dataValidation type="list" allowBlank="1" showInputMessage="1" showErrorMessage="1" xr:uid="{B047C5DD-CACF-479D-99AF-39E6B4815E3B}">
          <x14:formula1>
            <xm:f>'Fórmulas '!$T$5:$T$6</xm:f>
          </x14:formula1>
          <xm:sqref>W18:W1048576</xm:sqref>
        </x14:dataValidation>
        <x14:dataValidation type="list" allowBlank="1" showInputMessage="1" showErrorMessage="1" xr:uid="{12C6479F-2C46-42D6-9E64-37D9F143525B}">
          <x14:formula1>
            <xm:f>'Fórmulas '!$U$5:$U$6</xm:f>
          </x14:formula1>
          <xm:sqref>X18:X1048576</xm:sqref>
        </x14:dataValidation>
        <x14:dataValidation type="list" allowBlank="1" showInputMessage="1" showErrorMessage="1" xr:uid="{2E377019-45C8-4678-A462-AC38535D7F98}">
          <x14:formula1>
            <xm:f>'Fórmulas '!$V$5:$V$6</xm:f>
          </x14:formula1>
          <xm:sqref>Y18:Y1048576</xm:sqref>
        </x14:dataValidation>
        <x14:dataValidation type="list" allowBlank="1" showInputMessage="1" showErrorMessage="1" xr:uid="{9CBED44E-AB78-43D3-A76F-CA4BC21824E7}">
          <x14:formula1>
            <xm:f>'Fórmulas '!$Y$5:$Y$7</xm:f>
          </x14:formula1>
          <xm:sqref>AF18:AF1048576</xm:sqref>
        </x14:dataValidation>
        <x14:dataValidation type="list" allowBlank="1" showInputMessage="1" showErrorMessage="1" xr:uid="{30C9077B-8DBD-413C-8E70-74F5EFAF4C88}">
          <x14:formula1>
            <xm:f>'Fórmulas '!$B$47:$B$67</xm:f>
          </x14:formula1>
          <xm:sqref>A18:A1048576</xm:sqref>
        </x14:dataValidation>
        <x14:dataValidation type="list" allowBlank="1" showInputMessage="1" showErrorMessage="1" xr:uid="{F263A9A7-3007-4DC0-9935-27DDC112CE97}">
          <x14:formula1>
            <xm:f>'Fórmulas '!$BK$4:$BK$6</xm:f>
          </x14:formula1>
          <xm:sqref>AV18:AV20 AY27:BD29 AV84:AV97 BD77:BD79 AV24:AV43 AV46:AV64 AV73:AV82 AV106:AV131 AV137:AV1048576</xm:sqref>
        </x14:dataValidation>
        <x14:dataValidation type="list" allowBlank="1" showInputMessage="1" showErrorMessage="1" xr:uid="{02A6DB96-B204-499F-A280-5B8CB5A13274}">
          <x14:formula1>
            <xm:f>'Fórmulas '!$AA$5:$AA$7</xm:f>
          </x14:formula1>
          <xm:sqref>AO18:AO58 AO84:AO97 AO73:AO76 AO80:AO82 AO106:AO131 AO137:AO1048576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546875" defaultRowHeight="14.4"/>
  <cols>
    <col min="1" max="1" width="21.44140625" customWidth="1"/>
    <col min="2" max="2" width="44.88671875" customWidth="1"/>
    <col min="3" max="3" width="19.6640625" customWidth="1"/>
    <col min="4" max="4" width="34.21875" customWidth="1"/>
    <col min="5" max="5" width="14.5546875" style="3" bestFit="1" customWidth="1"/>
    <col min="6" max="6" width="13.77734375" style="3" bestFit="1" customWidth="1"/>
    <col min="7" max="7" width="20" style="3" bestFit="1" customWidth="1"/>
    <col min="8" max="8" width="15.6640625" style="3" bestFit="1" customWidth="1"/>
    <col min="9" max="9" width="16.5546875" style="3" customWidth="1"/>
    <col min="10" max="10" width="21.33203125" style="3" customWidth="1"/>
    <col min="11" max="11" width="23.5546875" style="3" customWidth="1"/>
    <col min="12" max="13" width="16.88671875" style="3" customWidth="1"/>
    <col min="14" max="14" width="15.44140625" style="3" customWidth="1"/>
    <col min="15" max="15" width="17.6640625" style="3" customWidth="1"/>
    <col min="16" max="30" width="11.5546875" style="3" customWidth="1"/>
    <col min="31" max="31" width="24.44140625" style="3" customWidth="1"/>
    <col min="32" max="32" width="21.33203125" style="3" customWidth="1"/>
    <col min="33" max="33" width="16.88671875" style="3" customWidth="1"/>
    <col min="34" max="34" width="18.6640625" style="3" customWidth="1"/>
    <col min="35" max="35" width="13.5546875" style="3" customWidth="1"/>
    <col min="36" max="36" width="13.88671875" style="3" customWidth="1"/>
    <col min="37" max="37" width="31.109375" style="3" customWidth="1"/>
    <col min="38" max="38" width="28.88671875" style="3" customWidth="1"/>
    <col min="39" max="39" width="22" style="3" customWidth="1"/>
    <col min="40" max="40" width="19.33203125" style="3" customWidth="1"/>
    <col min="41" max="41" width="17.5546875" style="3" customWidth="1"/>
    <col min="42" max="42" width="18.44140625" style="3" customWidth="1"/>
    <col min="43" max="43" width="19.33203125" style="3" customWidth="1"/>
    <col min="44" max="48" width="11.5546875" style="3" customWidth="1"/>
    <col min="49" max="49" width="10.33203125" style="3" customWidth="1"/>
    <col min="50" max="50" width="23.109375" style="3" customWidth="1"/>
    <col min="51" max="51" width="11.5546875" style="3" customWidth="1"/>
    <col min="52" max="52" width="16" style="3" customWidth="1"/>
    <col min="53" max="53" width="11.5546875" style="3" customWidth="1"/>
    <col min="54" max="54" width="17.88671875" style="3" customWidth="1"/>
    <col min="55" max="56" width="11.5546875" style="3" customWidth="1"/>
    <col min="57" max="57" width="18" style="3" customWidth="1"/>
    <col min="58" max="58" width="20.6640625" style="3" customWidth="1"/>
    <col min="59" max="61" width="21.44140625" style="3" customWidth="1"/>
    <col min="62" max="62" width="41.44140625" style="3" customWidth="1"/>
    <col min="63" max="63" width="24.6640625" style="59" customWidth="1"/>
    <col min="64" max="64" width="42.77734375" customWidth="1"/>
    <col min="65" max="67" width="32.33203125" customWidth="1"/>
    <col min="68" max="68" width="33.5546875" customWidth="1"/>
    <col min="69" max="69" width="34.88671875" customWidth="1"/>
    <col min="70" max="70" width="35.5546875" customWidth="1"/>
    <col min="71" max="123" width="11.5546875" style="334"/>
  </cols>
  <sheetData>
    <row r="1" spans="1:123">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123" ht="14.4" customHeight="1">
      <c r="A2" s="536"/>
      <c r="B2" s="537"/>
      <c r="C2" s="538"/>
      <c r="D2" s="525" t="s">
        <v>1</v>
      </c>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7"/>
      <c r="BP2" s="521" t="s">
        <v>0</v>
      </c>
      <c r="BQ2" s="518" t="s">
        <v>2</v>
      </c>
    </row>
    <row r="3" spans="1:123" ht="14.4" customHeight="1">
      <c r="A3" s="539"/>
      <c r="B3" s="540"/>
      <c r="C3" s="541"/>
      <c r="D3" s="528"/>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30"/>
      <c r="BP3" s="522"/>
      <c r="BQ3" s="519"/>
    </row>
    <row r="4" spans="1:123" ht="14.4" customHeight="1">
      <c r="A4" s="539"/>
      <c r="B4" s="540"/>
      <c r="C4" s="541"/>
      <c r="D4" s="528"/>
      <c r="E4" s="529"/>
      <c r="F4" s="529"/>
      <c r="G4" s="529"/>
      <c r="H4" s="529"/>
      <c r="I4" s="529"/>
      <c r="J4" s="529"/>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30"/>
      <c r="BP4" s="522"/>
      <c r="BQ4" s="519"/>
    </row>
    <row r="5" spans="1:123" ht="28.2" customHeight="1">
      <c r="A5" s="542"/>
      <c r="B5" s="543"/>
      <c r="C5" s="544"/>
      <c r="D5" s="531"/>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32"/>
      <c r="BO5" s="533"/>
      <c r="BP5" s="523"/>
      <c r="BQ5" s="520"/>
    </row>
    <row r="6" spans="1:123">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123">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123" ht="57" customHeight="1">
      <c r="A8" s="534" t="s">
        <v>3</v>
      </c>
      <c r="B8" s="534"/>
      <c r="C8" s="534"/>
      <c r="D8" s="534"/>
      <c r="E8" s="534"/>
      <c r="F8" s="534"/>
      <c r="G8" s="534"/>
      <c r="H8" s="534"/>
      <c r="I8" s="534"/>
      <c r="J8" s="534"/>
      <c r="K8" s="534"/>
      <c r="L8" s="535" t="s">
        <v>4</v>
      </c>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17"/>
      <c r="AL8" s="517"/>
      <c r="AM8" s="517"/>
      <c r="AN8" s="517"/>
      <c r="AO8" s="517"/>
      <c r="AP8" s="517"/>
      <c r="AQ8" s="517"/>
      <c r="AR8" s="517"/>
      <c r="AS8" s="517"/>
      <c r="AT8" s="517"/>
      <c r="AU8" s="517"/>
      <c r="AV8" s="517"/>
      <c r="AW8" s="517"/>
      <c r="AX8" s="517"/>
      <c r="AY8" s="517"/>
      <c r="AZ8" s="517"/>
      <c r="BA8" s="517"/>
      <c r="BB8" s="517"/>
      <c r="BC8" s="517"/>
      <c r="BD8" s="517"/>
      <c r="BE8" s="517"/>
      <c r="BF8" s="299"/>
      <c r="BG8" s="299"/>
      <c r="BH8" s="299"/>
      <c r="BI8" s="299"/>
      <c r="BJ8" s="552" t="s">
        <v>5</v>
      </c>
      <c r="BK8" s="552"/>
      <c r="BL8" s="552"/>
      <c r="BM8" s="552"/>
      <c r="BN8" s="321"/>
      <c r="BO8" s="321"/>
      <c r="BP8" s="545" t="s">
        <v>49</v>
      </c>
      <c r="BQ8" s="545"/>
      <c r="BR8" s="549" t="s">
        <v>50</v>
      </c>
    </row>
    <row r="9" spans="1:123" ht="14.4" customHeight="1">
      <c r="A9" s="534"/>
      <c r="B9" s="534"/>
      <c r="C9" s="534"/>
      <c r="D9" s="534"/>
      <c r="E9" s="534"/>
      <c r="F9" s="534"/>
      <c r="G9" s="534"/>
      <c r="H9" s="534"/>
      <c r="I9" s="534"/>
      <c r="J9" s="534"/>
      <c r="K9" s="534"/>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46"/>
      <c r="AL9" s="546"/>
      <c r="AM9" s="546"/>
      <c r="AN9" s="546"/>
      <c r="AO9" s="546"/>
      <c r="AP9" s="517" t="s">
        <v>6</v>
      </c>
      <c r="AQ9" s="517"/>
      <c r="AR9" s="517"/>
      <c r="AS9" s="517"/>
      <c r="AT9" s="517"/>
      <c r="AU9" s="517"/>
      <c r="AV9" s="517"/>
      <c r="AW9" s="517"/>
      <c r="AX9" s="517"/>
      <c r="AY9" s="34"/>
      <c r="AZ9" s="34"/>
      <c r="BA9" s="34"/>
      <c r="BB9" s="34"/>
      <c r="BC9" s="34"/>
      <c r="BD9" s="34"/>
      <c r="BE9" s="34"/>
      <c r="BF9" s="34"/>
      <c r="BG9" s="34"/>
      <c r="BH9" s="34"/>
      <c r="BI9" s="34"/>
      <c r="BJ9" s="4" t="s">
        <v>51</v>
      </c>
      <c r="BK9" s="4"/>
      <c r="BL9" s="550" t="s">
        <v>52</v>
      </c>
      <c r="BM9" s="550"/>
      <c r="BN9" s="550" t="s">
        <v>53</v>
      </c>
      <c r="BO9" s="550"/>
      <c r="BP9" s="545"/>
      <c r="BQ9" s="545"/>
      <c r="BR9" s="549"/>
    </row>
    <row r="10" spans="1:123" ht="14.4" customHeight="1">
      <c r="A10" s="534"/>
      <c r="B10" s="534"/>
      <c r="C10" s="534"/>
      <c r="D10" s="534"/>
      <c r="E10" s="534"/>
      <c r="F10" s="534"/>
      <c r="G10" s="534"/>
      <c r="H10" s="534"/>
      <c r="I10" s="534"/>
      <c r="J10" s="534"/>
      <c r="K10" s="534"/>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46"/>
      <c r="AL10" s="546"/>
      <c r="AM10" s="546"/>
      <c r="AN10" s="546"/>
      <c r="AO10" s="546"/>
      <c r="AP10" s="547" t="s">
        <v>6</v>
      </c>
      <c r="AQ10" s="547"/>
      <c r="AR10" s="547"/>
      <c r="AS10" s="547"/>
      <c r="AT10" s="547"/>
      <c r="AU10" s="547"/>
      <c r="AV10" s="547"/>
      <c r="AW10" s="548" t="s">
        <v>54</v>
      </c>
      <c r="AX10" s="548"/>
      <c r="AY10" s="514" t="s">
        <v>55</v>
      </c>
      <c r="AZ10" s="298"/>
      <c r="BA10" s="514" t="s">
        <v>14</v>
      </c>
      <c r="BB10" s="514" t="s">
        <v>24</v>
      </c>
      <c r="BC10" s="514" t="s">
        <v>16</v>
      </c>
      <c r="BD10" s="514" t="s">
        <v>25</v>
      </c>
      <c r="BE10" s="514" t="s">
        <v>18</v>
      </c>
      <c r="BF10" s="514" t="s">
        <v>56</v>
      </c>
      <c r="BG10" s="514" t="s">
        <v>57</v>
      </c>
      <c r="BH10" s="514" t="s">
        <v>58</v>
      </c>
      <c r="BI10" s="514" t="s">
        <v>59</v>
      </c>
      <c r="BJ10" s="515" t="s">
        <v>7</v>
      </c>
      <c r="BK10" s="515" t="s">
        <v>60</v>
      </c>
      <c r="BL10" s="551" t="s">
        <v>61</v>
      </c>
      <c r="BM10" s="551" t="s">
        <v>60</v>
      </c>
      <c r="BN10" s="553" t="s">
        <v>62</v>
      </c>
      <c r="BO10" s="553" t="s">
        <v>60</v>
      </c>
      <c r="BP10" s="524" t="s">
        <v>63</v>
      </c>
      <c r="BQ10" s="524" t="s">
        <v>64</v>
      </c>
      <c r="BR10" s="549"/>
    </row>
    <row r="11" spans="1:123" ht="135" customHeight="1">
      <c r="A11" s="5" t="s">
        <v>8</v>
      </c>
      <c r="B11" s="5" t="s">
        <v>9</v>
      </c>
      <c r="C11" s="5" t="s">
        <v>10</v>
      </c>
      <c r="D11" s="5" t="s">
        <v>11</v>
      </c>
      <c r="E11" s="5" t="s">
        <v>65</v>
      </c>
      <c r="F11" s="5" t="s">
        <v>66</v>
      </c>
      <c r="G11" s="5" t="s">
        <v>67</v>
      </c>
      <c r="H11" s="5" t="s">
        <v>68</v>
      </c>
      <c r="I11" s="5" t="s">
        <v>69</v>
      </c>
      <c r="J11" s="5" t="s">
        <v>70</v>
      </c>
      <c r="K11" s="5" t="s">
        <v>71</v>
      </c>
      <c r="L11" s="6" t="s">
        <v>72</v>
      </c>
      <c r="M11" s="6" t="s">
        <v>73</v>
      </c>
      <c r="N11" s="6" t="s">
        <v>74</v>
      </c>
      <c r="O11" s="6" t="s">
        <v>75</v>
      </c>
      <c r="P11" s="6" t="s">
        <v>76</v>
      </c>
      <c r="Q11" s="6" t="s">
        <v>77</v>
      </c>
      <c r="R11" s="6" t="s">
        <v>78</v>
      </c>
      <c r="S11" s="6" t="s">
        <v>79</v>
      </c>
      <c r="T11" s="6" t="s">
        <v>80</v>
      </c>
      <c r="U11" s="6" t="s">
        <v>81</v>
      </c>
      <c r="V11" s="6" t="s">
        <v>82</v>
      </c>
      <c r="W11" s="6" t="s">
        <v>83</v>
      </c>
      <c r="X11" s="6" t="s">
        <v>84</v>
      </c>
      <c r="Y11" s="6" t="s">
        <v>85</v>
      </c>
      <c r="Z11" s="6" t="s">
        <v>86</v>
      </c>
      <c r="AA11" s="6" t="s">
        <v>87</v>
      </c>
      <c r="AB11" s="6" t="s">
        <v>88</v>
      </c>
      <c r="AC11" s="6" t="s">
        <v>89</v>
      </c>
      <c r="AD11" s="6" t="s">
        <v>90</v>
      </c>
      <c r="AE11" s="7" t="s">
        <v>91</v>
      </c>
      <c r="AF11" s="7" t="s">
        <v>13</v>
      </c>
      <c r="AG11" s="7" t="s">
        <v>14</v>
      </c>
      <c r="AH11" s="7" t="s">
        <v>15</v>
      </c>
      <c r="AI11" s="7" t="s">
        <v>16</v>
      </c>
      <c r="AJ11" s="8" t="s">
        <v>17</v>
      </c>
      <c r="AK11" s="298" t="s">
        <v>92</v>
      </c>
      <c r="AL11" s="298" t="s">
        <v>93</v>
      </c>
      <c r="AM11" s="298" t="s">
        <v>20</v>
      </c>
      <c r="AN11" s="298" t="s">
        <v>1365</v>
      </c>
      <c r="AO11" s="298" t="s">
        <v>94</v>
      </c>
      <c r="AP11" s="298" t="s">
        <v>95</v>
      </c>
      <c r="AQ11" s="298" t="s">
        <v>96</v>
      </c>
      <c r="AR11" s="298" t="s">
        <v>97</v>
      </c>
      <c r="AS11" s="298" t="s">
        <v>98</v>
      </c>
      <c r="AT11" s="298" t="s">
        <v>99</v>
      </c>
      <c r="AU11" s="298" t="s">
        <v>100</v>
      </c>
      <c r="AV11" s="298" t="s">
        <v>101</v>
      </c>
      <c r="AW11" s="548"/>
      <c r="AX11" s="548"/>
      <c r="AY11" s="514"/>
      <c r="AZ11" s="298" t="s">
        <v>102</v>
      </c>
      <c r="BA11" s="514"/>
      <c r="BB11" s="514"/>
      <c r="BC11" s="514"/>
      <c r="BD11" s="514"/>
      <c r="BE11" s="514"/>
      <c r="BF11" s="514"/>
      <c r="BG11" s="514"/>
      <c r="BH11" s="514"/>
      <c r="BI11" s="514"/>
      <c r="BJ11" s="516"/>
      <c r="BK11" s="516"/>
      <c r="BL11" s="551"/>
      <c r="BM11" s="551"/>
      <c r="BN11" s="553"/>
      <c r="BO11" s="553"/>
      <c r="BP11" s="524"/>
      <c r="BQ11" s="524"/>
      <c r="BR11" s="549"/>
    </row>
    <row r="12" spans="1:123" s="59" customFormat="1" ht="286.8" hidden="1" customHeight="1">
      <c r="A12" s="50" t="s">
        <v>26</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2" t="s">
        <v>103</v>
      </c>
      <c r="E12" s="56" t="s">
        <v>104</v>
      </c>
      <c r="F12" s="56" t="s">
        <v>104</v>
      </c>
      <c r="G12" s="56" t="s">
        <v>104</v>
      </c>
      <c r="H12" s="56" t="s">
        <v>104</v>
      </c>
      <c r="I12" s="56" t="s">
        <v>235</v>
      </c>
      <c r="J12" s="58" t="s">
        <v>1296</v>
      </c>
      <c r="K12" s="58" t="s">
        <v>105</v>
      </c>
      <c r="L12" s="56" t="s">
        <v>104</v>
      </c>
      <c r="M12" s="56" t="s">
        <v>37</v>
      </c>
      <c r="N12" s="295" t="s">
        <v>104</v>
      </c>
      <c r="O12" s="56" t="s">
        <v>104</v>
      </c>
      <c r="P12" s="56" t="s">
        <v>104</v>
      </c>
      <c r="Q12" s="56" t="s">
        <v>37</v>
      </c>
      <c r="R12" s="56" t="s">
        <v>37</v>
      </c>
      <c r="S12" s="56" t="s">
        <v>37</v>
      </c>
      <c r="T12" s="56" t="s">
        <v>37</v>
      </c>
      <c r="U12" s="56" t="s">
        <v>104</v>
      </c>
      <c r="V12" s="56" t="s">
        <v>104</v>
      </c>
      <c r="W12" s="56" t="s">
        <v>104</v>
      </c>
      <c r="X12" s="56" t="s">
        <v>37</v>
      </c>
      <c r="Y12" s="56" t="s">
        <v>37</v>
      </c>
      <c r="Z12" s="56" t="s">
        <v>104</v>
      </c>
      <c r="AA12" s="56" t="s">
        <v>37</v>
      </c>
      <c r="AB12" s="56" t="s">
        <v>104</v>
      </c>
      <c r="AC12" s="56" t="s">
        <v>37</v>
      </c>
      <c r="AD12" s="56" t="s">
        <v>37</v>
      </c>
      <c r="AE12" s="56">
        <f>+COUNTIF(L12:AD12,"SI")</f>
        <v>9</v>
      </c>
      <c r="AF12" s="56" t="s">
        <v>106</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5" t="s">
        <v>537</v>
      </c>
      <c r="AL12" s="58" t="s">
        <v>1292</v>
      </c>
      <c r="AM12" s="58" t="s">
        <v>1293</v>
      </c>
      <c r="AN12" s="60" t="s">
        <v>31</v>
      </c>
      <c r="AO12" s="60" t="s">
        <v>32</v>
      </c>
      <c r="AP12" s="56">
        <v>0</v>
      </c>
      <c r="AQ12" s="56">
        <v>5</v>
      </c>
      <c r="AR12" s="56">
        <v>0</v>
      </c>
      <c r="AS12" s="56">
        <v>10</v>
      </c>
      <c r="AT12" s="56">
        <v>15</v>
      </c>
      <c r="AU12" s="56">
        <v>0</v>
      </c>
      <c r="AV12" s="56">
        <v>0</v>
      </c>
      <c r="AW12" s="56">
        <f>SUM(AP12:AV12)</f>
        <v>30</v>
      </c>
      <c r="AX12" s="124"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5" t="str">
        <f>AH12</f>
        <v>MAYOR</v>
      </c>
      <c r="BC12" s="56">
        <f>AI12</f>
        <v>4</v>
      </c>
      <c r="BD12" s="105" t="str">
        <f>IFERROR(VLOOKUP(CONCATENATE(BA12,BC12),'Fórmulas '!$J$47:$K$71,2,),"")</f>
        <v>EXTREMO</v>
      </c>
      <c r="BE12" s="60" t="s">
        <v>1294</v>
      </c>
      <c r="BF12" s="56" t="s">
        <v>36</v>
      </c>
      <c r="BG12" s="56" t="s">
        <v>112</v>
      </c>
      <c r="BH12" s="58" t="s">
        <v>113</v>
      </c>
      <c r="BI12" s="58" t="s">
        <v>114</v>
      </c>
      <c r="BJ12" s="58" t="s">
        <v>543</v>
      </c>
      <c r="BK12" s="58" t="s">
        <v>115</v>
      </c>
      <c r="BL12" s="58" t="s">
        <v>1295</v>
      </c>
      <c r="BM12" s="58" t="s">
        <v>38</v>
      </c>
      <c r="BN12" s="58"/>
      <c r="BO12" s="58"/>
      <c r="BP12" s="58" t="s">
        <v>1297</v>
      </c>
      <c r="BQ12" s="58" t="s">
        <v>116</v>
      </c>
      <c r="BR12" s="58" t="s">
        <v>1305</v>
      </c>
    </row>
    <row r="13" spans="1:123" ht="284.39999999999998" hidden="1" customHeight="1">
      <c r="A13" s="50" t="s">
        <v>148</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3" t="s">
        <v>535</v>
      </c>
      <c r="E13" s="10" t="s">
        <v>104</v>
      </c>
      <c r="F13" s="56" t="s">
        <v>104</v>
      </c>
      <c r="G13" s="10" t="s">
        <v>104</v>
      </c>
      <c r="H13" s="10" t="s">
        <v>104</v>
      </c>
      <c r="I13" s="10" t="s">
        <v>235</v>
      </c>
      <c r="J13" s="58" t="s">
        <v>1306</v>
      </c>
      <c r="K13" s="58" t="s">
        <v>536</v>
      </c>
      <c r="L13" s="10" t="s">
        <v>104</v>
      </c>
      <c r="M13" s="10" t="s">
        <v>104</v>
      </c>
      <c r="N13" s="10" t="s">
        <v>104</v>
      </c>
      <c r="O13" s="10" t="s">
        <v>37</v>
      </c>
      <c r="P13" s="10" t="s">
        <v>37</v>
      </c>
      <c r="Q13" s="10" t="s">
        <v>37</v>
      </c>
      <c r="R13" s="10" t="s">
        <v>104</v>
      </c>
      <c r="S13" s="10" t="s">
        <v>37</v>
      </c>
      <c r="T13" s="10" t="s">
        <v>37</v>
      </c>
      <c r="U13" s="10" t="s">
        <v>37</v>
      </c>
      <c r="V13" s="10" t="s">
        <v>37</v>
      </c>
      <c r="W13" s="10" t="s">
        <v>104</v>
      </c>
      <c r="X13" s="10" t="s">
        <v>37</v>
      </c>
      <c r="Y13" s="10" t="s">
        <v>37</v>
      </c>
      <c r="Z13" s="10" t="s">
        <v>340</v>
      </c>
      <c r="AA13" s="10" t="s">
        <v>37</v>
      </c>
      <c r="AB13" s="10" t="s">
        <v>37</v>
      </c>
      <c r="AC13" s="10" t="s">
        <v>37</v>
      </c>
      <c r="AD13" s="10" t="s">
        <v>37</v>
      </c>
      <c r="AE13" s="56">
        <f t="shared" ref="AE13:AE44" si="0">+COUNTIF(L13:AD13,"SI")</f>
        <v>5</v>
      </c>
      <c r="AF13" s="10" t="s">
        <v>183</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5" t="s">
        <v>538</v>
      </c>
      <c r="AL13" s="109" t="s">
        <v>555</v>
      </c>
      <c r="AM13" s="10" t="s">
        <v>539</v>
      </c>
      <c r="AN13" s="109" t="s">
        <v>31</v>
      </c>
      <c r="AO13" s="60" t="s">
        <v>32</v>
      </c>
      <c r="AP13" s="10">
        <v>15</v>
      </c>
      <c r="AQ13" s="10">
        <v>5</v>
      </c>
      <c r="AR13" s="10">
        <v>0</v>
      </c>
      <c r="AS13" s="10">
        <v>10</v>
      </c>
      <c r="AT13" s="10">
        <v>15</v>
      </c>
      <c r="AU13" s="10">
        <v>10</v>
      </c>
      <c r="AV13" s="10">
        <v>30</v>
      </c>
      <c r="AW13" s="56">
        <f>SUM(AP13:AV13)</f>
        <v>85</v>
      </c>
      <c r="AX13" s="124" t="str">
        <f t="shared" ref="AX13:AX44" si="1">IF(AW13=" "," ",IF(AW13&lt;=50,"DISMINUYE CERO PUNTOS",IF(AW13&lt;=75,"DISMINUYE UN PUNTO",IF(AW13&lt;=100,"DISMINUYE DOS PUNTOS"))))</f>
        <v>DISMINUYE DOS PUNTOS</v>
      </c>
      <c r="AY13" s="56">
        <f>+AG13</f>
        <v>1</v>
      </c>
      <c r="AZ13" s="56" t="str">
        <f t="shared" ref="AZ13:AZ44" si="2">IF(BA13=1,"RARA VEZ",IF(BA13=2,"IMPROBABLE",IF(BA13=3,"POSIBLE",IF(BA13=4,"PROBABLE'","CASI SEGURO"))))</f>
        <v>RARA VEZ</v>
      </c>
      <c r="BA13" s="66">
        <f t="shared" ref="BA13:BA44" si="3">IF(AG13&lt;=2,1,IF(AX13="DISMINUYE CERO PUNTOS",AG13,IF(AX13="DISMINUYE UN PUNTO",AG13-1,AG13-2)))</f>
        <v>1</v>
      </c>
      <c r="BB13" s="105" t="str">
        <f t="shared" ref="BB13:BB44" si="4">AH13</f>
        <v>MODERADO</v>
      </c>
      <c r="BC13" s="56">
        <f t="shared" ref="BC13:BC44" si="5">AI13</f>
        <v>3</v>
      </c>
      <c r="BD13" s="105" t="str">
        <f>IFERROR(VLOOKUP(CONCATENATE(BA13,BC13),'Fórmulas '!$J$47:$K$71,2,),"")</f>
        <v>MODERADO</v>
      </c>
      <c r="BE13" s="60">
        <f>IFERROR(BC13*BA13,"")</f>
        <v>3</v>
      </c>
      <c r="BF13" s="56" t="s">
        <v>173</v>
      </c>
      <c r="BG13" s="10" t="s">
        <v>251</v>
      </c>
      <c r="BH13" s="58" t="s">
        <v>541</v>
      </c>
      <c r="BI13" s="10" t="s">
        <v>542</v>
      </c>
      <c r="BJ13" s="301" t="s">
        <v>544</v>
      </c>
      <c r="BK13" s="58"/>
      <c r="BL13" s="51" t="s">
        <v>1307</v>
      </c>
      <c r="BM13" s="58" t="s">
        <v>115</v>
      </c>
      <c r="BN13" s="11"/>
      <c r="BO13" s="11"/>
      <c r="BP13" s="51" t="s">
        <v>1310</v>
      </c>
      <c r="BQ13" s="302" t="s">
        <v>1308</v>
      </c>
      <c r="BR13" s="22" t="s">
        <v>1311</v>
      </c>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151.94999999999999" hidden="1" customHeight="1">
      <c r="A14" s="50" t="s">
        <v>172</v>
      </c>
      <c r="B14" s="58" t="str">
        <f>VLOOKUP(A14,'Fórmulas '!$B$47:$C$66,2,FALSE)</f>
        <v>Fortalecer la imagen institucional de Indeportes Antioquia, como referente social del deporte en el departamento.</v>
      </c>
      <c r="C14" s="50" t="str">
        <f>VLOOKUP(A14,'Fórmulas '!$F$47:$G$66,2,FALSE)</f>
        <v>Jefe Oficina de Comunicaciones</v>
      </c>
      <c r="D14" s="91" t="s">
        <v>313</v>
      </c>
      <c r="E14" s="50" t="s">
        <v>104</v>
      </c>
      <c r="F14" s="50" t="s">
        <v>104</v>
      </c>
      <c r="G14" s="50" t="s">
        <v>104</v>
      </c>
      <c r="H14" s="50" t="s">
        <v>104</v>
      </c>
      <c r="I14" s="50" t="s">
        <v>235</v>
      </c>
      <c r="J14" s="104" t="s">
        <v>314</v>
      </c>
      <c r="K14" s="103" t="s">
        <v>315</v>
      </c>
      <c r="L14" s="60" t="s">
        <v>104</v>
      </c>
      <c r="M14" s="60" t="s">
        <v>37</v>
      </c>
      <c r="N14" s="60" t="s">
        <v>37</v>
      </c>
      <c r="O14" s="60" t="s">
        <v>37</v>
      </c>
      <c r="P14" s="60" t="s">
        <v>104</v>
      </c>
      <c r="Q14" s="102" t="s">
        <v>104</v>
      </c>
      <c r="R14" s="60" t="s">
        <v>37</v>
      </c>
      <c r="S14" s="60" t="s">
        <v>37</v>
      </c>
      <c r="T14" s="102" t="s">
        <v>104</v>
      </c>
      <c r="U14" s="60" t="s">
        <v>104</v>
      </c>
      <c r="V14" s="60" t="s">
        <v>104</v>
      </c>
      <c r="W14" s="60" t="s">
        <v>104</v>
      </c>
      <c r="X14" s="102" t="s">
        <v>104</v>
      </c>
      <c r="Y14" s="60" t="s">
        <v>104</v>
      </c>
      <c r="Z14" s="60" t="s">
        <v>104</v>
      </c>
      <c r="AA14" s="60" t="s">
        <v>37</v>
      </c>
      <c r="AB14" s="60" t="s">
        <v>104</v>
      </c>
      <c r="AC14" s="60" t="s">
        <v>104</v>
      </c>
      <c r="AD14" s="60" t="s">
        <v>37</v>
      </c>
      <c r="AE14" s="56">
        <f t="shared" si="0"/>
        <v>12</v>
      </c>
      <c r="AF14" s="107" t="s">
        <v>109</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6" t="s">
        <v>316</v>
      </c>
      <c r="AL14" s="109" t="s">
        <v>556</v>
      </c>
      <c r="AM14" s="60" t="s">
        <v>317</v>
      </c>
      <c r="AN14" s="108" t="s">
        <v>31</v>
      </c>
      <c r="AO14" s="60" t="s">
        <v>318</v>
      </c>
      <c r="AP14" s="66">
        <v>0</v>
      </c>
      <c r="AQ14" s="66">
        <v>5</v>
      </c>
      <c r="AR14" s="60">
        <v>0</v>
      </c>
      <c r="AS14" s="60">
        <v>10</v>
      </c>
      <c r="AT14" s="60">
        <v>15</v>
      </c>
      <c r="AU14" s="60">
        <v>10</v>
      </c>
      <c r="AV14" s="60">
        <v>30</v>
      </c>
      <c r="AW14" s="66">
        <f>SUM(AP14:AV14)</f>
        <v>70</v>
      </c>
      <c r="AX14" s="124" t="str">
        <f t="shared" si="1"/>
        <v>DISMINUYE UN PUNTO</v>
      </c>
      <c r="AY14" s="56">
        <f t="shared" ref="AY14:AY18" si="6">AG14</f>
        <v>2</v>
      </c>
      <c r="AZ14" s="56" t="str">
        <f t="shared" si="2"/>
        <v>RARA VEZ</v>
      </c>
      <c r="BA14" s="66">
        <f t="shared" si="3"/>
        <v>1</v>
      </c>
      <c r="BB14" s="105" t="str">
        <f t="shared" si="4"/>
        <v>CATASTRÓFICO</v>
      </c>
      <c r="BC14" s="56">
        <f t="shared" si="5"/>
        <v>5</v>
      </c>
      <c r="BD14" s="105" t="str">
        <f>IFERROR(VLOOKUP(CONCATENATE(BA14,BC14),'Fórmulas '!$J$47:$K$71,2,),"")</f>
        <v>ALTO</v>
      </c>
      <c r="BE14" s="60">
        <f>IFERROR(BC14*BA14,"")</f>
        <v>5</v>
      </c>
      <c r="BF14" s="60" t="s">
        <v>36</v>
      </c>
      <c r="BG14" s="66" t="s">
        <v>319</v>
      </c>
      <c r="BH14" s="58" t="s">
        <v>320</v>
      </c>
      <c r="BI14" s="60" t="s">
        <v>321</v>
      </c>
      <c r="BJ14" s="66" t="s">
        <v>322</v>
      </c>
      <c r="BK14" s="58" t="s">
        <v>115</v>
      </c>
      <c r="BL14" s="307"/>
      <c r="BM14" s="307"/>
      <c r="BN14" s="308"/>
      <c r="BO14" s="307"/>
      <c r="BP14" s="309"/>
      <c r="BQ14" s="310" t="s">
        <v>1309</v>
      </c>
      <c r="BR14" s="311"/>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row>
    <row r="15" spans="1:123" ht="345.6" hidden="1">
      <c r="A15" s="50" t="s">
        <v>212</v>
      </c>
      <c r="B15" s="58" t="e">
        <f>VLOOKUP(A15,'Fórmulas '!$B$47:$C$66,2,FALSE)</f>
        <v>#N/A</v>
      </c>
      <c r="C15" s="50" t="e">
        <f>VLOOKUP(A15,'Fórmulas '!$F$47:$G$66,2,FALSE)</f>
        <v>#N/A</v>
      </c>
      <c r="D15" s="71" t="s">
        <v>325</v>
      </c>
      <c r="E15" s="67" t="s">
        <v>326</v>
      </c>
      <c r="F15" s="67" t="s">
        <v>326</v>
      </c>
      <c r="G15" s="69" t="s">
        <v>326</v>
      </c>
      <c r="H15" s="69" t="s">
        <v>326</v>
      </c>
      <c r="I15" s="69" t="s">
        <v>235</v>
      </c>
      <c r="J15" s="72" t="s">
        <v>327</v>
      </c>
      <c r="K15" s="73" t="s">
        <v>328</v>
      </c>
      <c r="L15" s="67" t="s">
        <v>326</v>
      </c>
      <c r="M15" s="67" t="s">
        <v>326</v>
      </c>
      <c r="N15" s="67" t="s">
        <v>326</v>
      </c>
      <c r="O15" s="67" t="s">
        <v>326</v>
      </c>
      <c r="P15" s="67" t="s">
        <v>326</v>
      </c>
      <c r="Q15" s="67" t="s">
        <v>329</v>
      </c>
      <c r="R15" s="67" t="s">
        <v>326</v>
      </c>
      <c r="S15" s="67" t="s">
        <v>329</v>
      </c>
      <c r="T15" s="67" t="s">
        <v>329</v>
      </c>
      <c r="U15" s="67" t="s">
        <v>326</v>
      </c>
      <c r="V15" s="67" t="s">
        <v>326</v>
      </c>
      <c r="W15" s="67" t="s">
        <v>326</v>
      </c>
      <c r="X15" s="67" t="s">
        <v>326</v>
      </c>
      <c r="Y15" s="67" t="s">
        <v>326</v>
      </c>
      <c r="Z15" s="67" t="s">
        <v>326</v>
      </c>
      <c r="AA15" s="67" t="s">
        <v>329</v>
      </c>
      <c r="AB15" s="67" t="s">
        <v>326</v>
      </c>
      <c r="AC15" s="67" t="s">
        <v>326</v>
      </c>
      <c r="AD15" s="67" t="s">
        <v>329</v>
      </c>
      <c r="AE15" s="56">
        <f t="shared" si="0"/>
        <v>14</v>
      </c>
      <c r="AF15" s="67" t="s">
        <v>562</v>
      </c>
      <c r="AG15" s="56">
        <f>IFERROR(VLOOKUP(AF15,'Fórmulas '!$B$26:$C$30,2,0),"")</f>
        <v>4</v>
      </c>
      <c r="AH15" s="56" t="str">
        <f t="shared" ref="AH15:AH44" si="7">IF(AE15&lt;=5,"MODERADO",IF(AE15&lt;=11,"MAYOR","CATASTRÓFICO"))</f>
        <v>CATASTRÓFICO</v>
      </c>
      <c r="AI15" s="66">
        <f>+IFERROR(VLOOKUP(AH15,'Fórmulas '!$E$28:$F$30,2,),"")</f>
        <v>5</v>
      </c>
      <c r="AJ15" s="67" t="str">
        <f>IFERROR(VLOOKUP(CONCATENATE(AG15,AI15),'Fórmulas '!$J$47:$K$71,2,),"")</f>
        <v>EXTREMO</v>
      </c>
      <c r="AK15" s="117" t="s">
        <v>550</v>
      </c>
      <c r="AL15" s="72" t="s">
        <v>330</v>
      </c>
      <c r="AM15" s="72" t="s">
        <v>331</v>
      </c>
      <c r="AN15" s="67" t="s">
        <v>31</v>
      </c>
      <c r="AO15" s="67" t="s">
        <v>32</v>
      </c>
      <c r="AP15" s="67">
        <v>0</v>
      </c>
      <c r="AQ15" s="67">
        <v>5</v>
      </c>
      <c r="AR15" s="67">
        <v>0</v>
      </c>
      <c r="AS15" s="67">
        <v>10</v>
      </c>
      <c r="AT15" s="67">
        <v>15</v>
      </c>
      <c r="AU15" s="67">
        <v>0</v>
      </c>
      <c r="AV15" s="67">
        <v>0</v>
      </c>
      <c r="AW15" s="67">
        <f t="shared" ref="AW15:AW18" si="8">SUM(AP15:AV15)</f>
        <v>30</v>
      </c>
      <c r="AX15" s="124" t="str">
        <f t="shared" si="1"/>
        <v>DISMINUYE CERO PUNTOS</v>
      </c>
      <c r="AY15" s="56">
        <f t="shared" si="6"/>
        <v>4</v>
      </c>
      <c r="AZ15" s="56" t="str">
        <f t="shared" si="2"/>
        <v>PROBABLE'</v>
      </c>
      <c r="BA15" s="66">
        <f t="shared" si="3"/>
        <v>4</v>
      </c>
      <c r="BB15" s="105" t="str">
        <f t="shared" si="4"/>
        <v>CATASTRÓFICO</v>
      </c>
      <c r="BC15" s="56">
        <f t="shared" si="5"/>
        <v>5</v>
      </c>
      <c r="BD15" s="105" t="str">
        <f>IFERROR(VLOOKUP(CONCATENATE(BA15,BC15),'Fórmulas '!$J$47:$K$71,2,),"")</f>
        <v>EXTREMO</v>
      </c>
      <c r="BE15" s="69">
        <f t="shared" ref="BE15:BE18" si="9">IFERROR(BC15*BA15,"")</f>
        <v>20</v>
      </c>
      <c r="BF15" s="67" t="s">
        <v>36</v>
      </c>
      <c r="BG15" s="67" t="s">
        <v>41</v>
      </c>
      <c r="BH15" s="73" t="s">
        <v>332</v>
      </c>
      <c r="BI15" s="72" t="s">
        <v>333</v>
      </c>
      <c r="BJ15" s="74" t="s">
        <v>334</v>
      </c>
      <c r="BK15" s="72" t="s">
        <v>335</v>
      </c>
      <c r="BL15" s="351" t="s">
        <v>1506</v>
      </c>
      <c r="BM15" s="342" t="s">
        <v>335</v>
      </c>
      <c r="BN15" s="70"/>
      <c r="BO15" s="53"/>
      <c r="BP15" s="68"/>
      <c r="BQ15" s="70"/>
      <c r="BR15" s="68"/>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row>
    <row r="16" spans="1:123" ht="177" customHeight="1">
      <c r="A16" s="69" t="s">
        <v>222</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337</v>
      </c>
      <c r="E16" s="67" t="s">
        <v>326</v>
      </c>
      <c r="F16" s="67" t="s">
        <v>326</v>
      </c>
      <c r="G16" s="69" t="s">
        <v>326</v>
      </c>
      <c r="H16" s="69" t="s">
        <v>326</v>
      </c>
      <c r="I16" s="69" t="s">
        <v>235</v>
      </c>
      <c r="J16" s="72" t="s">
        <v>338</v>
      </c>
      <c r="K16" s="73" t="s">
        <v>339</v>
      </c>
      <c r="L16" s="67" t="s">
        <v>326</v>
      </c>
      <c r="M16" s="67" t="s">
        <v>326</v>
      </c>
      <c r="N16" s="67" t="s">
        <v>326</v>
      </c>
      <c r="O16" s="67" t="s">
        <v>326</v>
      </c>
      <c r="P16" s="67" t="s">
        <v>326</v>
      </c>
      <c r="Q16" s="67" t="s">
        <v>326</v>
      </c>
      <c r="R16" s="67" t="s">
        <v>326</v>
      </c>
      <c r="S16" s="67" t="s">
        <v>326</v>
      </c>
      <c r="T16" s="67" t="s">
        <v>340</v>
      </c>
      <c r="U16" s="67" t="s">
        <v>326</v>
      </c>
      <c r="V16" s="67" t="s">
        <v>326</v>
      </c>
      <c r="W16" s="67" t="s">
        <v>326</v>
      </c>
      <c r="X16" s="67" t="s">
        <v>326</v>
      </c>
      <c r="Y16" s="67" t="s">
        <v>326</v>
      </c>
      <c r="Z16" s="67" t="s">
        <v>326</v>
      </c>
      <c r="AA16" s="67" t="s">
        <v>340</v>
      </c>
      <c r="AB16" s="67" t="s">
        <v>326</v>
      </c>
      <c r="AC16" s="67" t="s">
        <v>326</v>
      </c>
      <c r="AD16" s="67" t="s">
        <v>340</v>
      </c>
      <c r="AE16" s="56">
        <f t="shared" si="0"/>
        <v>16</v>
      </c>
      <c r="AF16" s="67" t="s">
        <v>562</v>
      </c>
      <c r="AG16" s="56">
        <f>IFERROR(VLOOKUP(AF16,'Fórmulas '!$B$26:$C$30,2,0),"")</f>
        <v>4</v>
      </c>
      <c r="AH16" s="56" t="str">
        <f t="shared" si="7"/>
        <v>CATASTRÓFICO</v>
      </c>
      <c r="AI16" s="66">
        <f>+IFERROR(VLOOKUP(AH16,'Fórmulas '!$E$28:$F$30,2,),"")</f>
        <v>5</v>
      </c>
      <c r="AJ16" s="67" t="str">
        <f>IFERROR(VLOOKUP(CONCATENATE(AG16,AI16),'Fórmulas '!$J$47:$K$71,2,),"")</f>
        <v>EXTREMO</v>
      </c>
      <c r="AK16" s="71" t="s">
        <v>1325</v>
      </c>
      <c r="AL16" s="75" t="s">
        <v>341</v>
      </c>
      <c r="AM16" s="73" t="s">
        <v>1329</v>
      </c>
      <c r="AN16" s="75" t="s">
        <v>31</v>
      </c>
      <c r="AO16" s="67" t="s">
        <v>32</v>
      </c>
      <c r="AP16" s="67">
        <v>15</v>
      </c>
      <c r="AQ16" s="67">
        <v>5</v>
      </c>
      <c r="AR16" s="67">
        <v>0</v>
      </c>
      <c r="AS16" s="67">
        <v>10</v>
      </c>
      <c r="AT16" s="67">
        <v>15</v>
      </c>
      <c r="AU16" s="67">
        <v>10</v>
      </c>
      <c r="AV16" s="67">
        <v>30</v>
      </c>
      <c r="AW16" s="67">
        <f t="shared" si="8"/>
        <v>85</v>
      </c>
      <c r="AX16" s="124" t="str">
        <f t="shared" si="1"/>
        <v>DISMINUYE DOS PUNTOS</v>
      </c>
      <c r="AY16" s="56">
        <f t="shared" si="6"/>
        <v>4</v>
      </c>
      <c r="AZ16" s="56" t="str">
        <f t="shared" si="2"/>
        <v>IMPROBABLE</v>
      </c>
      <c r="BA16" s="66">
        <f t="shared" si="3"/>
        <v>2</v>
      </c>
      <c r="BB16" s="105" t="str">
        <f t="shared" si="4"/>
        <v>CATASTRÓFICO</v>
      </c>
      <c r="BC16" s="56">
        <f t="shared" si="5"/>
        <v>5</v>
      </c>
      <c r="BD16" s="105" t="str">
        <f>IFERROR(VLOOKUP(CONCATENATE(BA16,BC16),'Fórmulas '!$J$47:$K$71,2,),"")</f>
        <v>EXTREMO</v>
      </c>
      <c r="BE16" s="69">
        <f t="shared" si="9"/>
        <v>10</v>
      </c>
      <c r="BF16" s="67" t="s">
        <v>36</v>
      </c>
      <c r="BG16" s="67" t="s">
        <v>312</v>
      </c>
      <c r="BH16" s="125" t="s">
        <v>342</v>
      </c>
      <c r="BI16" s="76" t="s">
        <v>343</v>
      </c>
      <c r="BJ16" s="76" t="s">
        <v>344</v>
      </c>
      <c r="BK16" s="76" t="s">
        <v>345</v>
      </c>
      <c r="BL16" s="73" t="s">
        <v>1332</v>
      </c>
      <c r="BM16" s="72" t="s">
        <v>345</v>
      </c>
      <c r="BN16" s="73" t="s">
        <v>1332</v>
      </c>
      <c r="BO16" s="72" t="s">
        <v>345</v>
      </c>
      <c r="BP16" s="73" t="s">
        <v>1338</v>
      </c>
      <c r="BQ16" s="73" t="s">
        <v>1339</v>
      </c>
      <c r="BR16" s="73" t="s">
        <v>1517</v>
      </c>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row>
    <row r="17" spans="1:123" ht="200.4" customHeight="1">
      <c r="A17" s="69" t="s">
        <v>222</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547</v>
      </c>
      <c r="E17" s="67" t="s">
        <v>326</v>
      </c>
      <c r="F17" s="67" t="s">
        <v>104</v>
      </c>
      <c r="G17" s="69" t="s">
        <v>104</v>
      </c>
      <c r="H17" s="69" t="s">
        <v>104</v>
      </c>
      <c r="I17" s="69" t="s">
        <v>235</v>
      </c>
      <c r="J17" s="72" t="s">
        <v>346</v>
      </c>
      <c r="K17" s="73" t="s">
        <v>347</v>
      </c>
      <c r="L17" s="67" t="s">
        <v>326</v>
      </c>
      <c r="M17" s="67" t="s">
        <v>326</v>
      </c>
      <c r="N17" s="67" t="s">
        <v>326</v>
      </c>
      <c r="O17" s="67" t="s">
        <v>340</v>
      </c>
      <c r="P17" s="67" t="s">
        <v>326</v>
      </c>
      <c r="Q17" s="67" t="s">
        <v>340</v>
      </c>
      <c r="R17" s="67" t="s">
        <v>340</v>
      </c>
      <c r="S17" s="67" t="s">
        <v>340</v>
      </c>
      <c r="T17" s="67" t="s">
        <v>104</v>
      </c>
      <c r="U17" s="67" t="s">
        <v>104</v>
      </c>
      <c r="V17" s="67" t="s">
        <v>340</v>
      </c>
      <c r="W17" s="67" t="s">
        <v>37</v>
      </c>
      <c r="X17" s="67" t="s">
        <v>340</v>
      </c>
      <c r="Y17" s="67" t="s">
        <v>340</v>
      </c>
      <c r="Z17" s="67" t="s">
        <v>340</v>
      </c>
      <c r="AA17" s="67" t="s">
        <v>340</v>
      </c>
      <c r="AB17" s="67" t="s">
        <v>340</v>
      </c>
      <c r="AC17" s="67" t="s">
        <v>340</v>
      </c>
      <c r="AD17" s="67" t="s">
        <v>340</v>
      </c>
      <c r="AE17" s="56">
        <f t="shared" si="0"/>
        <v>6</v>
      </c>
      <c r="AF17" s="67" t="s">
        <v>562</v>
      </c>
      <c r="AG17" s="56">
        <f>IFERROR(VLOOKUP(AF17,'Fórmulas '!$B$26:$C$30,2,0),"")</f>
        <v>4</v>
      </c>
      <c r="AH17" s="56" t="str">
        <f t="shared" si="7"/>
        <v>MAYOR</v>
      </c>
      <c r="AI17" s="66">
        <f>+IFERROR(VLOOKUP(AH17,'Fórmulas '!$E$28:$F$30,2,),"")</f>
        <v>4</v>
      </c>
      <c r="AJ17" s="67" t="str">
        <f>IFERROR(VLOOKUP(CONCATENATE(AG17,AI17),'Fórmulas '!$J$47:$K$71,2,),"")</f>
        <v>EXTREMO</v>
      </c>
      <c r="AK17" s="71" t="s">
        <v>1326</v>
      </c>
      <c r="AL17" s="75" t="s">
        <v>341</v>
      </c>
      <c r="AM17" s="73" t="s">
        <v>1330</v>
      </c>
      <c r="AN17" s="67" t="s">
        <v>31</v>
      </c>
      <c r="AO17" s="67" t="s">
        <v>32</v>
      </c>
      <c r="AP17" s="67">
        <v>15</v>
      </c>
      <c r="AQ17" s="67">
        <v>5</v>
      </c>
      <c r="AR17" s="67">
        <v>0</v>
      </c>
      <c r="AS17" s="67">
        <v>10</v>
      </c>
      <c r="AT17" s="67">
        <v>15</v>
      </c>
      <c r="AU17" s="67">
        <v>10</v>
      </c>
      <c r="AV17" s="67">
        <v>30</v>
      </c>
      <c r="AW17" s="67">
        <f t="shared" si="8"/>
        <v>85</v>
      </c>
      <c r="AX17" s="124" t="str">
        <f t="shared" si="1"/>
        <v>DISMINUYE DOS PUNTOS</v>
      </c>
      <c r="AY17" s="56">
        <f t="shared" si="6"/>
        <v>4</v>
      </c>
      <c r="AZ17" s="56" t="str">
        <f t="shared" si="2"/>
        <v>IMPROBABLE</v>
      </c>
      <c r="BA17" s="66">
        <f t="shared" si="3"/>
        <v>2</v>
      </c>
      <c r="BB17" s="105" t="str">
        <f t="shared" si="4"/>
        <v>MAYOR</v>
      </c>
      <c r="BC17" s="56">
        <f t="shared" si="5"/>
        <v>4</v>
      </c>
      <c r="BD17" s="105" t="str">
        <f>IFERROR(VLOOKUP(CONCATENATE(BA17,BC17),'Fórmulas '!$J$47:$K$71,2,),"")</f>
        <v>ALTO</v>
      </c>
      <c r="BE17" s="69">
        <f t="shared" si="9"/>
        <v>8</v>
      </c>
      <c r="BF17" s="67" t="s">
        <v>36</v>
      </c>
      <c r="BG17" s="67" t="s">
        <v>30</v>
      </c>
      <c r="BH17" s="73" t="s">
        <v>348</v>
      </c>
      <c r="BI17" s="73" t="s">
        <v>349</v>
      </c>
      <c r="BJ17" s="73" t="s">
        <v>350</v>
      </c>
      <c r="BK17" s="72" t="s">
        <v>1335</v>
      </c>
      <c r="BL17" s="73" t="s">
        <v>1333</v>
      </c>
      <c r="BM17" s="72" t="s">
        <v>1334</v>
      </c>
      <c r="BN17" s="73" t="s">
        <v>1333</v>
      </c>
      <c r="BO17" s="72" t="s">
        <v>1334</v>
      </c>
      <c r="BP17" s="73" t="s">
        <v>1340</v>
      </c>
      <c r="BQ17" s="73" t="s">
        <v>1339</v>
      </c>
      <c r="BR17" s="73" t="s">
        <v>1517</v>
      </c>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row>
    <row r="18" spans="1:123" ht="187.8" customHeight="1">
      <c r="A18" s="69" t="s">
        <v>222</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1324</v>
      </c>
      <c r="E18" s="67" t="s">
        <v>326</v>
      </c>
      <c r="F18" s="67" t="s">
        <v>326</v>
      </c>
      <c r="G18" s="69" t="s">
        <v>326</v>
      </c>
      <c r="H18" s="69" t="s">
        <v>326</v>
      </c>
      <c r="I18" s="69" t="s">
        <v>235</v>
      </c>
      <c r="J18" s="72" t="s">
        <v>351</v>
      </c>
      <c r="K18" s="73" t="s">
        <v>352</v>
      </c>
      <c r="L18" s="67" t="s">
        <v>326</v>
      </c>
      <c r="M18" s="67" t="s">
        <v>326</v>
      </c>
      <c r="N18" s="67" t="s">
        <v>326</v>
      </c>
      <c r="O18" s="67" t="s">
        <v>326</v>
      </c>
      <c r="P18" s="67" t="s">
        <v>326</v>
      </c>
      <c r="Q18" s="67" t="s">
        <v>326</v>
      </c>
      <c r="R18" s="67" t="s">
        <v>326</v>
      </c>
      <c r="S18" s="67" t="s">
        <v>326</v>
      </c>
      <c r="T18" s="67" t="s">
        <v>340</v>
      </c>
      <c r="U18" s="67" t="s">
        <v>326</v>
      </c>
      <c r="V18" s="67" t="s">
        <v>326</v>
      </c>
      <c r="W18" s="67" t="s">
        <v>326</v>
      </c>
      <c r="X18" s="67" t="s">
        <v>326</v>
      </c>
      <c r="Y18" s="67" t="s">
        <v>326</v>
      </c>
      <c r="Z18" s="67" t="s">
        <v>326</v>
      </c>
      <c r="AA18" s="67" t="s">
        <v>340</v>
      </c>
      <c r="AB18" s="67" t="s">
        <v>326</v>
      </c>
      <c r="AC18" s="67" t="s">
        <v>326</v>
      </c>
      <c r="AD18" s="67" t="s">
        <v>340</v>
      </c>
      <c r="AE18" s="56">
        <f t="shared" si="0"/>
        <v>16</v>
      </c>
      <c r="AF18" s="67" t="s">
        <v>106</v>
      </c>
      <c r="AG18" s="56">
        <f>IFERROR(VLOOKUP(AF18,'Fórmulas '!$B$26:$C$30,2,0),"")</f>
        <v>3</v>
      </c>
      <c r="AH18" s="56" t="str">
        <f t="shared" si="7"/>
        <v>CATASTRÓFICO</v>
      </c>
      <c r="AI18" s="66">
        <f>+IFERROR(VLOOKUP(AH18,'Fórmulas '!$E$28:$F$30,2,),"")</f>
        <v>5</v>
      </c>
      <c r="AJ18" s="67" t="str">
        <f>IFERROR(VLOOKUP(CONCATENATE(AG18,AI18),'Fórmulas '!$J$47:$K$71,2,),"")</f>
        <v>EXTREMO</v>
      </c>
      <c r="AK18" s="71" t="s">
        <v>1327</v>
      </c>
      <c r="AL18" s="72" t="s">
        <v>1328</v>
      </c>
      <c r="AM18" s="73" t="s">
        <v>1331</v>
      </c>
      <c r="AN18" s="67" t="s">
        <v>31</v>
      </c>
      <c r="AO18" s="67" t="s">
        <v>32</v>
      </c>
      <c r="AP18" s="67">
        <v>15</v>
      </c>
      <c r="AQ18" s="67">
        <v>5</v>
      </c>
      <c r="AR18" s="67">
        <v>0</v>
      </c>
      <c r="AS18" s="67">
        <v>10</v>
      </c>
      <c r="AT18" s="67">
        <v>15</v>
      </c>
      <c r="AU18" s="67">
        <v>10</v>
      </c>
      <c r="AV18" s="67">
        <v>30</v>
      </c>
      <c r="AW18" s="67">
        <f t="shared" si="8"/>
        <v>85</v>
      </c>
      <c r="AX18" s="124" t="str">
        <f t="shared" si="1"/>
        <v>DISMINUYE DOS PUNTOS</v>
      </c>
      <c r="AY18" s="56">
        <f t="shared" si="6"/>
        <v>3</v>
      </c>
      <c r="AZ18" s="56" t="str">
        <f t="shared" si="2"/>
        <v>RARA VEZ</v>
      </c>
      <c r="BA18" s="66">
        <f t="shared" si="3"/>
        <v>1</v>
      </c>
      <c r="BB18" s="105" t="str">
        <f t="shared" si="4"/>
        <v>CATASTRÓFICO</v>
      </c>
      <c r="BC18" s="56">
        <f t="shared" si="5"/>
        <v>5</v>
      </c>
      <c r="BD18" s="105" t="str">
        <f>IFERROR(VLOOKUP(CONCATENATE(BA18,BC18),'Fórmulas '!$J$47:$K$71,2,),"")</f>
        <v>ALTO</v>
      </c>
      <c r="BE18" s="69">
        <f t="shared" si="9"/>
        <v>5</v>
      </c>
      <c r="BF18" s="67" t="s">
        <v>36</v>
      </c>
      <c r="BG18" s="67" t="s">
        <v>324</v>
      </c>
      <c r="BH18" s="125" t="s">
        <v>353</v>
      </c>
      <c r="BI18" s="76" t="s">
        <v>354</v>
      </c>
      <c r="BJ18" s="73" t="s">
        <v>355</v>
      </c>
      <c r="BK18" s="72" t="s">
        <v>356</v>
      </c>
      <c r="BL18" s="72" t="s">
        <v>1337</v>
      </c>
      <c r="BM18" s="73" t="s">
        <v>1336</v>
      </c>
      <c r="BN18" s="72" t="s">
        <v>1337</v>
      </c>
      <c r="BO18" s="73" t="s">
        <v>1336</v>
      </c>
      <c r="BP18" s="73" t="s">
        <v>1341</v>
      </c>
      <c r="BQ18" s="72" t="s">
        <v>1342</v>
      </c>
      <c r="BR18" s="73" t="s">
        <v>1517</v>
      </c>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row>
    <row r="19" spans="1:123" ht="100.8" hidden="1">
      <c r="A19" s="79" t="s">
        <v>298</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359</v>
      </c>
      <c r="E19" s="81" t="s">
        <v>326</v>
      </c>
      <c r="F19" s="81" t="s">
        <v>326</v>
      </c>
      <c r="G19" s="80" t="s">
        <v>326</v>
      </c>
      <c r="H19" s="80" t="s">
        <v>326</v>
      </c>
      <c r="I19" s="80" t="s">
        <v>235</v>
      </c>
      <c r="J19" s="80" t="s">
        <v>551</v>
      </c>
      <c r="K19" s="80" t="s">
        <v>360</v>
      </c>
      <c r="L19" s="315" t="s">
        <v>329</v>
      </c>
      <c r="M19" s="315" t="s">
        <v>326</v>
      </c>
      <c r="N19" s="315" t="s">
        <v>326</v>
      </c>
      <c r="O19" s="315" t="s">
        <v>326</v>
      </c>
      <c r="P19" s="315" t="s">
        <v>326</v>
      </c>
      <c r="Q19" s="315" t="s">
        <v>329</v>
      </c>
      <c r="R19" s="315" t="s">
        <v>326</v>
      </c>
      <c r="S19" s="315" t="s">
        <v>326</v>
      </c>
      <c r="T19" s="315" t="s">
        <v>329</v>
      </c>
      <c r="U19" s="315" t="s">
        <v>326</v>
      </c>
      <c r="V19" s="81" t="s">
        <v>326</v>
      </c>
      <c r="W19" s="81" t="s">
        <v>326</v>
      </c>
      <c r="X19" s="81" t="s">
        <v>326</v>
      </c>
      <c r="Y19" s="81" t="s">
        <v>326</v>
      </c>
      <c r="Z19" s="81" t="s">
        <v>326</v>
      </c>
      <c r="AA19" s="81" t="s">
        <v>329</v>
      </c>
      <c r="AB19" s="81" t="s">
        <v>326</v>
      </c>
      <c r="AC19" s="81" t="s">
        <v>326</v>
      </c>
      <c r="AD19" s="81" t="s">
        <v>329</v>
      </c>
      <c r="AE19" s="56">
        <f t="shared" si="0"/>
        <v>14</v>
      </c>
      <c r="AF19" s="81" t="s">
        <v>106</v>
      </c>
      <c r="AG19" s="56">
        <f>IFERROR(VLOOKUP(AF19,'Fórmulas '!$B$26:$C$30,2,0),"")</f>
        <v>3</v>
      </c>
      <c r="AH19" s="56" t="str">
        <f t="shared" si="7"/>
        <v>CATASTRÓFICO</v>
      </c>
      <c r="AI19" s="66">
        <f>+IFERROR(VLOOKUP(AH19,'Fórmulas '!$E$28:$F$30,2,),"")</f>
        <v>5</v>
      </c>
      <c r="AJ19" s="67" t="str">
        <f>IFERROR(VLOOKUP(CONCATENATE(AG19,AI19),'Fórmulas '!$J$47:$K$71,2,),"")</f>
        <v>EXTREMO</v>
      </c>
      <c r="AK19" s="118" t="s">
        <v>361</v>
      </c>
      <c r="AL19" s="80" t="s">
        <v>552</v>
      </c>
      <c r="AM19" s="80" t="s">
        <v>362</v>
      </c>
      <c r="AN19" s="81" t="s">
        <v>513</v>
      </c>
      <c r="AO19" s="81" t="s">
        <v>32</v>
      </c>
      <c r="AP19" s="81">
        <v>0</v>
      </c>
      <c r="AQ19" s="81">
        <v>5</v>
      </c>
      <c r="AR19" s="81">
        <v>15</v>
      </c>
      <c r="AS19" s="81">
        <v>0</v>
      </c>
      <c r="AT19" s="81">
        <v>15</v>
      </c>
      <c r="AU19" s="81">
        <v>10</v>
      </c>
      <c r="AV19" s="81">
        <v>30</v>
      </c>
      <c r="AW19" s="81">
        <v>75</v>
      </c>
      <c r="AX19" s="124" t="str">
        <f t="shared" si="1"/>
        <v>DISMINUYE UN PUNTO</v>
      </c>
      <c r="AY19" s="56">
        <v>3</v>
      </c>
      <c r="AZ19" s="56" t="str">
        <f t="shared" si="2"/>
        <v>IMPROBABLE</v>
      </c>
      <c r="BA19" s="66">
        <f t="shared" si="3"/>
        <v>2</v>
      </c>
      <c r="BB19" s="105" t="str">
        <f t="shared" si="4"/>
        <v>CATASTRÓFICO</v>
      </c>
      <c r="BC19" s="56">
        <f t="shared" si="5"/>
        <v>5</v>
      </c>
      <c r="BD19" s="105" t="str">
        <f>IFERROR(VLOOKUP(CONCATENATE(BA19,BC19),'Fórmulas '!$J$47:$K$71,2,),"")</f>
        <v>EXTREMO</v>
      </c>
      <c r="BE19" s="80">
        <v>9</v>
      </c>
      <c r="BF19" s="81" t="s">
        <v>36</v>
      </c>
      <c r="BG19" s="81" t="s">
        <v>41</v>
      </c>
      <c r="BH19" s="126" t="s">
        <v>363</v>
      </c>
      <c r="BI19" s="80" t="s">
        <v>364</v>
      </c>
      <c r="BJ19" s="81" t="s">
        <v>365</v>
      </c>
      <c r="BK19" s="81" t="s">
        <v>366</v>
      </c>
      <c r="BL19" s="317" t="s">
        <v>365</v>
      </c>
      <c r="BM19" s="316" t="s">
        <v>366</v>
      </c>
      <c r="BN19" s="80" t="s">
        <v>111</v>
      </c>
      <c r="BO19" s="80" t="s">
        <v>111</v>
      </c>
      <c r="BP19" s="81" t="s">
        <v>111</v>
      </c>
      <c r="BQ19" s="81" t="s">
        <v>111</v>
      </c>
      <c r="BR19" s="81" t="s">
        <v>111</v>
      </c>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row>
    <row r="20" spans="1:123" ht="209.4" hidden="1" customHeight="1">
      <c r="A20" s="67" t="s">
        <v>218</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548</v>
      </c>
      <c r="E20" s="67" t="s">
        <v>326</v>
      </c>
      <c r="F20" s="67" t="s">
        <v>326</v>
      </c>
      <c r="G20" s="69" t="s">
        <v>326</v>
      </c>
      <c r="H20" s="69" t="s">
        <v>326</v>
      </c>
      <c r="I20" s="69" t="s">
        <v>235</v>
      </c>
      <c r="J20" s="72" t="s">
        <v>367</v>
      </c>
      <c r="K20" s="73" t="s">
        <v>368</v>
      </c>
      <c r="L20" s="67" t="s">
        <v>326</v>
      </c>
      <c r="M20" s="67" t="s">
        <v>326</v>
      </c>
      <c r="N20" s="67" t="s">
        <v>326</v>
      </c>
      <c r="O20" s="67" t="s">
        <v>326</v>
      </c>
      <c r="P20" s="67" t="s">
        <v>326</v>
      </c>
      <c r="Q20" s="67" t="s">
        <v>329</v>
      </c>
      <c r="R20" s="67" t="s">
        <v>326</v>
      </c>
      <c r="S20" s="67" t="s">
        <v>329</v>
      </c>
      <c r="T20" s="67" t="s">
        <v>329</v>
      </c>
      <c r="U20" s="67" t="s">
        <v>326</v>
      </c>
      <c r="V20" s="67" t="s">
        <v>326</v>
      </c>
      <c r="W20" s="67" t="s">
        <v>326</v>
      </c>
      <c r="X20" s="67" t="s">
        <v>326</v>
      </c>
      <c r="Y20" s="67" t="s">
        <v>326</v>
      </c>
      <c r="Z20" s="67" t="s">
        <v>326</v>
      </c>
      <c r="AA20" s="67" t="s">
        <v>329</v>
      </c>
      <c r="AB20" s="67" t="s">
        <v>326</v>
      </c>
      <c r="AC20" s="67" t="s">
        <v>326</v>
      </c>
      <c r="AD20" s="67" t="s">
        <v>329</v>
      </c>
      <c r="AE20" s="318">
        <f t="shared" si="0"/>
        <v>14</v>
      </c>
      <c r="AF20" s="67" t="s">
        <v>562</v>
      </c>
      <c r="AG20" s="318">
        <f>IFERROR(VLOOKUP(AF20,'Fórmulas '!$B$26:$C$30,2,0),"")</f>
        <v>4</v>
      </c>
      <c r="AH20" s="318" t="str">
        <f t="shared" si="7"/>
        <v>CATASTRÓFICO</v>
      </c>
      <c r="AI20" s="297">
        <f>+IFERROR(VLOOKUP(AH20,'Fórmulas '!$E$28:$F$30,2,),"")</f>
        <v>5</v>
      </c>
      <c r="AJ20" s="67" t="str">
        <f>IFERROR(VLOOKUP(CONCATENATE(AG20,AI20),'Fórmulas '!$J$47:$K$71,2,),"")</f>
        <v>EXTREMO</v>
      </c>
      <c r="AK20" s="71" t="s">
        <v>369</v>
      </c>
      <c r="AL20" s="73" t="s">
        <v>370</v>
      </c>
      <c r="AM20" s="73" t="s">
        <v>371</v>
      </c>
      <c r="AN20" s="67" t="s">
        <v>31</v>
      </c>
      <c r="AO20" s="67" t="s">
        <v>32</v>
      </c>
      <c r="AP20" s="67">
        <v>0</v>
      </c>
      <c r="AQ20" s="67">
        <v>5</v>
      </c>
      <c r="AR20" s="67">
        <v>0</v>
      </c>
      <c r="AS20" s="67">
        <v>10</v>
      </c>
      <c r="AT20" s="67">
        <v>15</v>
      </c>
      <c r="AU20" s="67">
        <v>0</v>
      </c>
      <c r="AV20" s="67">
        <v>0</v>
      </c>
      <c r="AW20" s="67">
        <f t="shared" ref="AW20" si="10">SUM(AP20:AV20)</f>
        <v>30</v>
      </c>
      <c r="AX20" s="319" t="str">
        <f t="shared" si="1"/>
        <v>DISMINUYE CERO PUNTOS</v>
      </c>
      <c r="AY20" s="318">
        <f t="shared" ref="AY20" si="11">AG20</f>
        <v>4</v>
      </c>
      <c r="AZ20" s="318" t="str">
        <f t="shared" si="2"/>
        <v>PROBABLE'</v>
      </c>
      <c r="BA20" s="297">
        <f t="shared" si="3"/>
        <v>4</v>
      </c>
      <c r="BB20" s="64" t="str">
        <f t="shared" si="4"/>
        <v>CATASTRÓFICO</v>
      </c>
      <c r="BC20" s="318">
        <f t="shared" si="5"/>
        <v>5</v>
      </c>
      <c r="BD20" s="64" t="str">
        <f>IFERROR(VLOOKUP(CONCATENATE(BA20,BC20),'Fórmulas '!$J$47:$K$71,2,),"")</f>
        <v>EXTREMO</v>
      </c>
      <c r="BE20" s="69">
        <f t="shared" ref="BE20" si="12">IFERROR(BC20*BA20,"")</f>
        <v>20</v>
      </c>
      <c r="BF20" s="67" t="s">
        <v>36</v>
      </c>
      <c r="BG20" s="67" t="s">
        <v>41</v>
      </c>
      <c r="BH20" s="73" t="s">
        <v>372</v>
      </c>
      <c r="BI20" s="72" t="s">
        <v>373</v>
      </c>
      <c r="BJ20" s="72" t="s">
        <v>374</v>
      </c>
      <c r="BK20" s="72" t="s">
        <v>115</v>
      </c>
      <c r="BL20" s="70" t="s">
        <v>374</v>
      </c>
      <c r="BM20" s="320" t="s">
        <v>1345</v>
      </c>
      <c r="BN20" s="70" t="s">
        <v>374</v>
      </c>
      <c r="BO20" s="320" t="s">
        <v>1345</v>
      </c>
      <c r="BP20" s="80" t="s">
        <v>1514</v>
      </c>
      <c r="BQ20" s="80" t="s">
        <v>1515</v>
      </c>
      <c r="BR20" s="70" t="s">
        <v>1516</v>
      </c>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row>
    <row r="21" spans="1:123" s="22" customFormat="1" ht="115.2" hidden="1">
      <c r="A21" s="50" t="s">
        <v>245</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1" t="s">
        <v>376</v>
      </c>
      <c r="E21" s="50" t="s">
        <v>326</v>
      </c>
      <c r="F21" s="50" t="s">
        <v>326</v>
      </c>
      <c r="G21" s="50" t="s">
        <v>326</v>
      </c>
      <c r="H21" s="50" t="s">
        <v>326</v>
      </c>
      <c r="I21" s="50" t="s">
        <v>235</v>
      </c>
      <c r="J21" s="50" t="s">
        <v>532</v>
      </c>
      <c r="K21" s="50" t="s">
        <v>377</v>
      </c>
      <c r="L21" s="50" t="s">
        <v>326</v>
      </c>
      <c r="M21" s="50" t="s">
        <v>326</v>
      </c>
      <c r="N21" s="50" t="s">
        <v>326</v>
      </c>
      <c r="O21" s="50" t="s">
        <v>326</v>
      </c>
      <c r="P21" s="50" t="s">
        <v>326</v>
      </c>
      <c r="Q21" s="50" t="s">
        <v>326</v>
      </c>
      <c r="R21" s="50" t="s">
        <v>326</v>
      </c>
      <c r="S21" s="50" t="s">
        <v>340</v>
      </c>
      <c r="T21" s="50" t="s">
        <v>326</v>
      </c>
      <c r="U21" s="50" t="s">
        <v>326</v>
      </c>
      <c r="V21" s="50" t="s">
        <v>326</v>
      </c>
      <c r="W21" s="50" t="s">
        <v>326</v>
      </c>
      <c r="X21" s="50" t="s">
        <v>326</v>
      </c>
      <c r="Y21" s="50" t="s">
        <v>326</v>
      </c>
      <c r="Z21" s="50" t="s">
        <v>326</v>
      </c>
      <c r="AA21" s="50" t="s">
        <v>340</v>
      </c>
      <c r="AB21" s="50" t="s">
        <v>326</v>
      </c>
      <c r="AC21" s="50" t="s">
        <v>340</v>
      </c>
      <c r="AD21" s="50" t="s">
        <v>340</v>
      </c>
      <c r="AE21" s="56">
        <f t="shared" si="0"/>
        <v>15</v>
      </c>
      <c r="AF21" s="50" t="s">
        <v>106</v>
      </c>
      <c r="AG21" s="56">
        <f>IFERROR(VLOOKUP(AF21,'Fórmulas '!$B$26:$C$30,2,0),"")</f>
        <v>3</v>
      </c>
      <c r="AH21" s="56" t="str">
        <f t="shared" si="7"/>
        <v>CATASTRÓFICO</v>
      </c>
      <c r="AI21" s="66">
        <f>+IFERROR(VLOOKUP(AH21,'Fórmulas '!$E$28:$F$30,2,),"")</f>
        <v>5</v>
      </c>
      <c r="AJ21" s="67" t="str">
        <f>IFERROR(VLOOKUP(CONCATENATE(AG21,AI21),'Fórmulas '!$J$47:$K$71,2,),"")</f>
        <v>EXTREMO</v>
      </c>
      <c r="AK21" s="111" t="s">
        <v>378</v>
      </c>
      <c r="AL21" s="50" t="s">
        <v>379</v>
      </c>
      <c r="AM21" s="50" t="s">
        <v>380</v>
      </c>
      <c r="AN21" s="50" t="s">
        <v>31</v>
      </c>
      <c r="AO21" s="50" t="s">
        <v>323</v>
      </c>
      <c r="AP21" s="50">
        <v>15</v>
      </c>
      <c r="AQ21" s="50">
        <v>5</v>
      </c>
      <c r="AR21" s="50">
        <v>0</v>
      </c>
      <c r="AS21" s="50">
        <v>10</v>
      </c>
      <c r="AT21" s="50">
        <v>15</v>
      </c>
      <c r="AU21" s="50">
        <v>10</v>
      </c>
      <c r="AV21" s="50">
        <v>30</v>
      </c>
      <c r="AW21" s="50">
        <v>85</v>
      </c>
      <c r="AX21" s="124" t="str">
        <f t="shared" si="1"/>
        <v>DISMINUYE DOS PUNTOS</v>
      </c>
      <c r="AY21" s="56">
        <v>3</v>
      </c>
      <c r="AZ21" s="56" t="str">
        <f t="shared" si="2"/>
        <v>RARA VEZ</v>
      </c>
      <c r="BA21" s="66">
        <f t="shared" si="3"/>
        <v>1</v>
      </c>
      <c r="BB21" s="105" t="str">
        <f t="shared" si="4"/>
        <v>CATASTRÓFICO</v>
      </c>
      <c r="BC21" s="56">
        <f t="shared" si="5"/>
        <v>5</v>
      </c>
      <c r="BD21" s="105" t="str">
        <f>IFERROR(VLOOKUP(CONCATENATE(BA21,BC21),'Fórmulas '!$J$47:$K$71,2,),"")</f>
        <v>ALTO</v>
      </c>
      <c r="BE21" s="50">
        <v>6</v>
      </c>
      <c r="BF21" s="50" t="s">
        <v>36</v>
      </c>
      <c r="BG21" s="50" t="s">
        <v>46</v>
      </c>
      <c r="BH21" s="51" t="s">
        <v>381</v>
      </c>
      <c r="BI21" s="50" t="s">
        <v>382</v>
      </c>
      <c r="BJ21" s="50" t="s">
        <v>383</v>
      </c>
      <c r="BK21" s="9" t="s">
        <v>384</v>
      </c>
      <c r="BL21" s="302" t="s">
        <v>383</v>
      </c>
      <c r="BM21" s="328" t="s">
        <v>384</v>
      </c>
      <c r="BP21" s="302" t="s">
        <v>1370</v>
      </c>
      <c r="BQ21" s="302" t="s">
        <v>1371</v>
      </c>
      <c r="BR21" s="333" t="s">
        <v>38</v>
      </c>
      <c r="BS21" s="335"/>
      <c r="BT21" s="335"/>
      <c r="BU21" s="335"/>
      <c r="BV21" s="335"/>
      <c r="BW21" s="335"/>
      <c r="BX21" s="335"/>
      <c r="BY21" s="335"/>
      <c r="BZ21" s="335"/>
      <c r="CA21" s="335"/>
      <c r="CB21" s="335"/>
      <c r="CC21" s="335"/>
      <c r="CD21" s="335"/>
      <c r="CE21" s="335"/>
      <c r="CF21" s="335"/>
      <c r="CG21" s="335"/>
      <c r="CH21" s="335"/>
      <c r="CI21" s="335"/>
      <c r="CJ21" s="335"/>
      <c r="CK21" s="335"/>
      <c r="CL21" s="335"/>
      <c r="CM21" s="335"/>
      <c r="CN21" s="335"/>
      <c r="CO21" s="335"/>
      <c r="CP21" s="335"/>
      <c r="CQ21" s="335"/>
      <c r="CR21" s="335"/>
      <c r="CS21" s="335"/>
      <c r="CT21" s="335"/>
      <c r="CU21" s="335"/>
      <c r="CV21" s="335"/>
      <c r="CW21" s="335"/>
      <c r="CX21" s="335"/>
      <c r="CY21" s="335"/>
      <c r="CZ21" s="335"/>
      <c r="DA21" s="335"/>
      <c r="DB21" s="335"/>
      <c r="DC21" s="335"/>
      <c r="DD21" s="335"/>
      <c r="DE21" s="335"/>
      <c r="DF21" s="335"/>
      <c r="DG21" s="335"/>
      <c r="DH21" s="335"/>
      <c r="DI21" s="335"/>
      <c r="DJ21" s="335"/>
      <c r="DK21" s="335"/>
      <c r="DL21" s="335"/>
      <c r="DM21" s="335"/>
      <c r="DN21" s="335"/>
      <c r="DO21" s="335"/>
      <c r="DP21" s="335"/>
      <c r="DQ21" s="335"/>
      <c r="DR21" s="335"/>
      <c r="DS21" s="335"/>
    </row>
    <row r="22" spans="1:123" s="22" customFormat="1" ht="158.4" hidden="1">
      <c r="A22" s="50" t="s">
        <v>245</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1" t="s">
        <v>385</v>
      </c>
      <c r="E22" s="50" t="s">
        <v>326</v>
      </c>
      <c r="F22" s="50" t="s">
        <v>326</v>
      </c>
      <c r="G22" s="50" t="s">
        <v>326</v>
      </c>
      <c r="H22" s="50" t="s">
        <v>326</v>
      </c>
      <c r="I22" s="50" t="s">
        <v>235</v>
      </c>
      <c r="J22" s="50" t="s">
        <v>386</v>
      </c>
      <c r="K22" s="50" t="s">
        <v>377</v>
      </c>
      <c r="L22" s="50" t="s">
        <v>326</v>
      </c>
      <c r="M22" s="50" t="s">
        <v>326</v>
      </c>
      <c r="N22" s="50" t="s">
        <v>326</v>
      </c>
      <c r="O22" s="50" t="s">
        <v>326</v>
      </c>
      <c r="P22" s="50" t="s">
        <v>326</v>
      </c>
      <c r="Q22" s="50" t="s">
        <v>326</v>
      </c>
      <c r="R22" s="50" t="s">
        <v>326</v>
      </c>
      <c r="S22" s="50" t="s">
        <v>340</v>
      </c>
      <c r="T22" s="50" t="s">
        <v>326</v>
      </c>
      <c r="U22" s="50" t="s">
        <v>326</v>
      </c>
      <c r="V22" s="50" t="s">
        <v>326</v>
      </c>
      <c r="W22" s="50" t="s">
        <v>326</v>
      </c>
      <c r="X22" s="50" t="s">
        <v>326</v>
      </c>
      <c r="Y22" s="50" t="s">
        <v>326</v>
      </c>
      <c r="Z22" s="50" t="s">
        <v>326</v>
      </c>
      <c r="AA22" s="50" t="s">
        <v>340</v>
      </c>
      <c r="AB22" s="50" t="s">
        <v>326</v>
      </c>
      <c r="AC22" s="50" t="s">
        <v>340</v>
      </c>
      <c r="AD22" s="50" t="s">
        <v>340</v>
      </c>
      <c r="AE22" s="56">
        <f t="shared" si="0"/>
        <v>15</v>
      </c>
      <c r="AF22" s="50" t="s">
        <v>106</v>
      </c>
      <c r="AG22" s="56">
        <f>IFERROR(VLOOKUP(AF22,'Fórmulas '!$B$26:$C$30,2,0),"")</f>
        <v>3</v>
      </c>
      <c r="AH22" s="56" t="str">
        <f t="shared" si="7"/>
        <v>CATASTRÓFICO</v>
      </c>
      <c r="AI22" s="66">
        <f>+IFERROR(VLOOKUP(AH22,'Fórmulas '!$E$28:$F$30,2,),"")</f>
        <v>5</v>
      </c>
      <c r="AJ22" s="67" t="str">
        <f>IFERROR(VLOOKUP(CONCATENATE(AG22,AI22),'Fórmulas '!$J$47:$K$71,2,),"")</f>
        <v>EXTREMO</v>
      </c>
      <c r="AK22" s="111" t="s">
        <v>387</v>
      </c>
      <c r="AL22" s="50" t="s">
        <v>388</v>
      </c>
      <c r="AM22" s="50" t="s">
        <v>389</v>
      </c>
      <c r="AN22" s="50" t="s">
        <v>31</v>
      </c>
      <c r="AO22" s="50" t="s">
        <v>32</v>
      </c>
      <c r="AP22" s="50">
        <v>15</v>
      </c>
      <c r="AQ22" s="50">
        <v>5</v>
      </c>
      <c r="AR22" s="50">
        <v>0</v>
      </c>
      <c r="AS22" s="50">
        <v>10</v>
      </c>
      <c r="AT22" s="50">
        <v>15</v>
      </c>
      <c r="AU22" s="50">
        <v>10</v>
      </c>
      <c r="AV22" s="50">
        <v>30</v>
      </c>
      <c r="AW22" s="50">
        <v>85</v>
      </c>
      <c r="AX22" s="124" t="str">
        <f t="shared" si="1"/>
        <v>DISMINUYE DOS PUNTOS</v>
      </c>
      <c r="AY22" s="56">
        <v>3</v>
      </c>
      <c r="AZ22" s="56" t="str">
        <f t="shared" si="2"/>
        <v>RARA VEZ</v>
      </c>
      <c r="BA22" s="66">
        <f t="shared" si="3"/>
        <v>1</v>
      </c>
      <c r="BB22" s="105" t="str">
        <f t="shared" si="4"/>
        <v>CATASTRÓFICO</v>
      </c>
      <c r="BC22" s="56">
        <f t="shared" si="5"/>
        <v>5</v>
      </c>
      <c r="BD22" s="105" t="str">
        <f>IFERROR(VLOOKUP(CONCATENATE(BA22,BC22),'Fórmulas '!$J$47:$K$71,2,),"")</f>
        <v>ALTO</v>
      </c>
      <c r="BE22" s="50">
        <v>6</v>
      </c>
      <c r="BF22" s="50" t="s">
        <v>36</v>
      </c>
      <c r="BG22" s="50" t="s">
        <v>336</v>
      </c>
      <c r="BH22" s="51" t="s">
        <v>390</v>
      </c>
      <c r="BI22" s="50" t="s">
        <v>391</v>
      </c>
      <c r="BJ22" s="50" t="s">
        <v>383</v>
      </c>
      <c r="BK22" s="9" t="s">
        <v>384</v>
      </c>
      <c r="BL22" s="330" t="s">
        <v>383</v>
      </c>
      <c r="BM22" s="331" t="s">
        <v>384</v>
      </c>
      <c r="BP22" s="302" t="s">
        <v>1372</v>
      </c>
      <c r="BQ22" s="332" t="s">
        <v>1373</v>
      </c>
      <c r="BR22" s="333" t="s">
        <v>38</v>
      </c>
      <c r="BS22" s="335"/>
      <c r="BT22" s="335"/>
      <c r="BU22" s="335"/>
      <c r="BV22" s="335"/>
      <c r="BW22" s="335"/>
      <c r="BX22" s="335"/>
      <c r="BY22" s="335"/>
      <c r="BZ22" s="335"/>
      <c r="CA22" s="335"/>
      <c r="CB22" s="335"/>
      <c r="CC22" s="335"/>
      <c r="CD22" s="335"/>
      <c r="CE22" s="335"/>
      <c r="CF22" s="335"/>
      <c r="CG22" s="335"/>
      <c r="CH22" s="335"/>
      <c r="CI22" s="335"/>
      <c r="CJ22" s="335"/>
      <c r="CK22" s="335"/>
      <c r="CL22" s="335"/>
      <c r="CM22" s="335"/>
      <c r="CN22" s="335"/>
      <c r="CO22" s="335"/>
      <c r="CP22" s="335"/>
      <c r="CQ22" s="335"/>
      <c r="CR22" s="335"/>
      <c r="CS22" s="335"/>
      <c r="CT22" s="335"/>
      <c r="CU22" s="335"/>
      <c r="CV22" s="335"/>
      <c r="CW22" s="335"/>
      <c r="CX22" s="335"/>
      <c r="CY22" s="335"/>
      <c r="CZ22" s="335"/>
      <c r="DA22" s="335"/>
      <c r="DB22" s="335"/>
      <c r="DC22" s="335"/>
      <c r="DD22" s="335"/>
      <c r="DE22" s="335"/>
      <c r="DF22" s="335"/>
      <c r="DG22" s="335"/>
      <c r="DH22" s="335"/>
      <c r="DI22" s="335"/>
      <c r="DJ22" s="335"/>
      <c r="DK22" s="335"/>
      <c r="DL22" s="335"/>
      <c r="DM22" s="335"/>
      <c r="DN22" s="335"/>
      <c r="DO22" s="335"/>
      <c r="DP22" s="335"/>
      <c r="DQ22" s="335"/>
      <c r="DR22" s="335"/>
      <c r="DS22" s="335"/>
    </row>
    <row r="23" spans="1:123" s="22" customFormat="1" ht="86.4" hidden="1">
      <c r="A23" s="50" t="s">
        <v>245</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1" t="s">
        <v>392</v>
      </c>
      <c r="E23" s="50" t="s">
        <v>326</v>
      </c>
      <c r="F23" s="50" t="s">
        <v>326</v>
      </c>
      <c r="G23" s="50" t="s">
        <v>326</v>
      </c>
      <c r="H23" s="50" t="s">
        <v>326</v>
      </c>
      <c r="I23" s="50" t="s">
        <v>235</v>
      </c>
      <c r="J23" s="50" t="s">
        <v>393</v>
      </c>
      <c r="K23" s="50" t="s">
        <v>377</v>
      </c>
      <c r="L23" s="50" t="s">
        <v>326</v>
      </c>
      <c r="M23" s="50" t="s">
        <v>326</v>
      </c>
      <c r="N23" s="50" t="s">
        <v>326</v>
      </c>
      <c r="O23" s="50" t="s">
        <v>326</v>
      </c>
      <c r="P23" s="50" t="s">
        <v>326</v>
      </c>
      <c r="Q23" s="50" t="s">
        <v>326</v>
      </c>
      <c r="R23" s="50" t="s">
        <v>326</v>
      </c>
      <c r="S23" s="50" t="s">
        <v>340</v>
      </c>
      <c r="T23" s="50" t="s">
        <v>326</v>
      </c>
      <c r="U23" s="50" t="s">
        <v>326</v>
      </c>
      <c r="V23" s="50" t="s">
        <v>326</v>
      </c>
      <c r="W23" s="50" t="s">
        <v>326</v>
      </c>
      <c r="X23" s="50" t="s">
        <v>326</v>
      </c>
      <c r="Y23" s="50" t="s">
        <v>326</v>
      </c>
      <c r="Z23" s="50" t="s">
        <v>326</v>
      </c>
      <c r="AA23" s="50" t="s">
        <v>340</v>
      </c>
      <c r="AB23" s="50" t="s">
        <v>326</v>
      </c>
      <c r="AC23" s="50" t="s">
        <v>340</v>
      </c>
      <c r="AD23" s="50" t="s">
        <v>340</v>
      </c>
      <c r="AE23" s="56">
        <f t="shared" si="0"/>
        <v>15</v>
      </c>
      <c r="AF23" s="50" t="s">
        <v>106</v>
      </c>
      <c r="AG23" s="56">
        <f>IFERROR(VLOOKUP(AF23,'Fórmulas '!$B$26:$C$30,2,0),"")</f>
        <v>3</v>
      </c>
      <c r="AH23" s="56" t="str">
        <f t="shared" si="7"/>
        <v>CATASTRÓFICO</v>
      </c>
      <c r="AI23" s="66">
        <f>+IFERROR(VLOOKUP(AH23,'Fórmulas '!$E$28:$F$30,2,),"")</f>
        <v>5</v>
      </c>
      <c r="AJ23" s="67" t="str">
        <f>IFERROR(VLOOKUP(CONCATENATE(AG23,AI23),'Fórmulas '!$J$47:$K$71,2,),"")</f>
        <v>EXTREMO</v>
      </c>
      <c r="AK23" s="111" t="s">
        <v>394</v>
      </c>
      <c r="AL23" s="50" t="s">
        <v>395</v>
      </c>
      <c r="AM23" s="50" t="s">
        <v>396</v>
      </c>
      <c r="AN23" s="50" t="s">
        <v>31</v>
      </c>
      <c r="AO23" s="50" t="s">
        <v>32</v>
      </c>
      <c r="AP23" s="50">
        <v>15</v>
      </c>
      <c r="AQ23" s="50">
        <v>5</v>
      </c>
      <c r="AR23" s="50">
        <v>0</v>
      </c>
      <c r="AS23" s="50">
        <v>10</v>
      </c>
      <c r="AT23" s="50">
        <v>15</v>
      </c>
      <c r="AU23" s="50">
        <v>10</v>
      </c>
      <c r="AV23" s="50">
        <v>30</v>
      </c>
      <c r="AW23" s="50">
        <v>85</v>
      </c>
      <c r="AX23" s="124" t="str">
        <f t="shared" si="1"/>
        <v>DISMINUYE DOS PUNTOS</v>
      </c>
      <c r="AY23" s="56">
        <v>3</v>
      </c>
      <c r="AZ23" s="56" t="str">
        <f t="shared" si="2"/>
        <v>RARA VEZ</v>
      </c>
      <c r="BA23" s="66">
        <f t="shared" si="3"/>
        <v>1</v>
      </c>
      <c r="BB23" s="105" t="str">
        <f t="shared" si="4"/>
        <v>CATASTRÓFICO</v>
      </c>
      <c r="BC23" s="56">
        <f t="shared" si="5"/>
        <v>5</v>
      </c>
      <c r="BD23" s="105" t="str">
        <f>IFERROR(VLOOKUP(CONCATENATE(BA23,BC23),'Fórmulas '!$J$47:$K$71,2,),"")</f>
        <v>ALTO</v>
      </c>
      <c r="BE23" s="50">
        <v>6</v>
      </c>
      <c r="BF23" s="50" t="s">
        <v>36</v>
      </c>
      <c r="BG23" s="50" t="s">
        <v>312</v>
      </c>
      <c r="BH23" s="51" t="s">
        <v>390</v>
      </c>
      <c r="BI23" s="50" t="s">
        <v>397</v>
      </c>
      <c r="BJ23" s="50" t="s">
        <v>383</v>
      </c>
      <c r="BK23" s="9" t="s">
        <v>398</v>
      </c>
      <c r="BL23" s="330" t="s">
        <v>383</v>
      </c>
      <c r="BM23" s="331" t="s">
        <v>384</v>
      </c>
      <c r="BP23" s="302" t="s">
        <v>1374</v>
      </c>
      <c r="BQ23" s="332" t="s">
        <v>38</v>
      </c>
      <c r="BR23" s="333" t="s">
        <v>38</v>
      </c>
      <c r="BS23" s="335"/>
      <c r="BT23" s="335"/>
      <c r="BU23" s="335"/>
      <c r="BV23" s="335"/>
      <c r="BW23" s="335"/>
      <c r="BX23" s="335"/>
      <c r="BY23" s="335"/>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row>
    <row r="24" spans="1:123" ht="172.8" hidden="1">
      <c r="A24" s="50" t="s">
        <v>259</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1" t="s">
        <v>399</v>
      </c>
      <c r="E24" s="50" t="s">
        <v>104</v>
      </c>
      <c r="F24" s="50" t="s">
        <v>104</v>
      </c>
      <c r="G24" s="50" t="s">
        <v>104</v>
      </c>
      <c r="H24" s="50" t="s">
        <v>104</v>
      </c>
      <c r="I24" s="50" t="s">
        <v>235</v>
      </c>
      <c r="J24" s="50" t="s">
        <v>400</v>
      </c>
      <c r="K24" s="50" t="s">
        <v>401</v>
      </c>
      <c r="L24" s="50" t="s">
        <v>104</v>
      </c>
      <c r="M24" s="50" t="s">
        <v>104</v>
      </c>
      <c r="N24" s="50" t="s">
        <v>104</v>
      </c>
      <c r="O24" s="50" t="s">
        <v>104</v>
      </c>
      <c r="P24" s="50" t="s">
        <v>104</v>
      </c>
      <c r="Q24" s="50" t="s">
        <v>104</v>
      </c>
      <c r="R24" s="50" t="s">
        <v>104</v>
      </c>
      <c r="S24" s="50" t="s">
        <v>104</v>
      </c>
      <c r="T24" s="50" t="s">
        <v>104</v>
      </c>
      <c r="U24" s="50" t="s">
        <v>104</v>
      </c>
      <c r="V24" s="50" t="s">
        <v>104</v>
      </c>
      <c r="W24" s="50" t="s">
        <v>104</v>
      </c>
      <c r="X24" s="50" t="s">
        <v>104</v>
      </c>
      <c r="Y24" s="50" t="s">
        <v>104</v>
      </c>
      <c r="Z24" s="50" t="s">
        <v>104</v>
      </c>
      <c r="AA24" s="50" t="s">
        <v>37</v>
      </c>
      <c r="AB24" s="50" t="s">
        <v>104</v>
      </c>
      <c r="AC24" s="50" t="s">
        <v>104</v>
      </c>
      <c r="AD24" s="50" t="s">
        <v>37</v>
      </c>
      <c r="AE24" s="56">
        <f t="shared" si="0"/>
        <v>17</v>
      </c>
      <c r="AF24" s="50" t="s">
        <v>562</v>
      </c>
      <c r="AG24" s="56">
        <f>IFERROR(VLOOKUP(AF24,'Fórmulas '!$B$26:$C$30,2,0),"")</f>
        <v>4</v>
      </c>
      <c r="AH24" s="56" t="str">
        <f t="shared" si="7"/>
        <v>CATASTRÓFICO</v>
      </c>
      <c r="AI24" s="66">
        <f>+IFERROR(VLOOKUP(AH24,'Fórmulas '!$E$28:$F$30,2,),"")</f>
        <v>5</v>
      </c>
      <c r="AJ24" s="67" t="str">
        <f>IFERROR(VLOOKUP(CONCATENATE(AG24,AI24),'Fórmulas '!$J$47:$K$71,2,),"")</f>
        <v>EXTREMO</v>
      </c>
      <c r="AK24" s="111" t="s">
        <v>402</v>
      </c>
      <c r="AL24" s="50" t="s">
        <v>403</v>
      </c>
      <c r="AM24" s="50" t="s">
        <v>404</v>
      </c>
      <c r="AN24" s="50" t="s">
        <v>31</v>
      </c>
      <c r="AO24" s="50" t="s">
        <v>32</v>
      </c>
      <c r="AP24" s="50">
        <v>15</v>
      </c>
      <c r="AQ24" s="50">
        <v>5</v>
      </c>
      <c r="AR24" s="50">
        <v>0</v>
      </c>
      <c r="AS24" s="50">
        <v>10</v>
      </c>
      <c r="AT24" s="50">
        <v>15</v>
      </c>
      <c r="AU24" s="50">
        <v>10</v>
      </c>
      <c r="AV24" s="50">
        <v>30</v>
      </c>
      <c r="AW24" s="50">
        <v>85</v>
      </c>
      <c r="AX24" s="124" t="str">
        <f t="shared" si="1"/>
        <v>DISMINUYE DOS PUNTOS</v>
      </c>
      <c r="AY24" s="56">
        <v>4</v>
      </c>
      <c r="AZ24" s="56" t="str">
        <f t="shared" si="2"/>
        <v>IMPROBABLE</v>
      </c>
      <c r="BA24" s="66">
        <f t="shared" si="3"/>
        <v>2</v>
      </c>
      <c r="BB24" s="105" t="str">
        <f t="shared" si="4"/>
        <v>CATASTRÓFICO</v>
      </c>
      <c r="BC24" s="56">
        <f t="shared" si="5"/>
        <v>5</v>
      </c>
      <c r="BD24" s="105" t="str">
        <f>IFERROR(VLOOKUP(CONCATENATE(BA24,BC24),'Fórmulas '!$J$47:$K$71,2,),"")</f>
        <v>EXTREMO</v>
      </c>
      <c r="BE24" s="50">
        <v>0</v>
      </c>
      <c r="BF24" s="50" t="s">
        <v>213</v>
      </c>
      <c r="BG24" s="50" t="s">
        <v>405</v>
      </c>
      <c r="BH24" s="51" t="s">
        <v>406</v>
      </c>
      <c r="BI24" s="50" t="s">
        <v>407</v>
      </c>
      <c r="BJ24" s="50" t="s">
        <v>408</v>
      </c>
      <c r="BK24" s="9" t="s">
        <v>38</v>
      </c>
      <c r="BL24" s="22"/>
      <c r="BM24" s="22"/>
      <c r="BN24" s="22"/>
      <c r="BO24" s="22"/>
      <c r="BP24" s="22"/>
      <c r="BQ24" s="22"/>
      <c r="BR24" s="51" t="s">
        <v>1418</v>
      </c>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row>
    <row r="25" spans="1:123" ht="172.8" hidden="1">
      <c r="A25" s="50" t="s">
        <v>259</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1" t="s">
        <v>409</v>
      </c>
      <c r="E25" s="50" t="s">
        <v>104</v>
      </c>
      <c r="F25" s="50" t="s">
        <v>104</v>
      </c>
      <c r="G25" s="50" t="s">
        <v>104</v>
      </c>
      <c r="H25" s="50" t="s">
        <v>104</v>
      </c>
      <c r="I25" s="50" t="s">
        <v>235</v>
      </c>
      <c r="J25" s="50" t="s">
        <v>410</v>
      </c>
      <c r="K25" s="50" t="s">
        <v>411</v>
      </c>
      <c r="L25" s="50" t="s">
        <v>104</v>
      </c>
      <c r="M25" s="50" t="s">
        <v>104</v>
      </c>
      <c r="N25" s="50" t="s">
        <v>104</v>
      </c>
      <c r="O25" s="50" t="s">
        <v>104</v>
      </c>
      <c r="P25" s="50" t="s">
        <v>104</v>
      </c>
      <c r="Q25" s="50" t="s">
        <v>104</v>
      </c>
      <c r="R25" s="50" t="s">
        <v>104</v>
      </c>
      <c r="S25" s="50" t="s">
        <v>104</v>
      </c>
      <c r="T25" s="50" t="s">
        <v>37</v>
      </c>
      <c r="U25" s="50" t="s">
        <v>104</v>
      </c>
      <c r="V25" s="50" t="s">
        <v>104</v>
      </c>
      <c r="W25" s="50" t="s">
        <v>104</v>
      </c>
      <c r="X25" s="50" t="s">
        <v>104</v>
      </c>
      <c r="Y25" s="50" t="s">
        <v>104</v>
      </c>
      <c r="Z25" s="50" t="s">
        <v>104</v>
      </c>
      <c r="AA25" s="50" t="s">
        <v>37</v>
      </c>
      <c r="AB25" s="50" t="s">
        <v>104</v>
      </c>
      <c r="AC25" s="50" t="s">
        <v>104</v>
      </c>
      <c r="AD25" s="50" t="s">
        <v>37</v>
      </c>
      <c r="AE25" s="56">
        <f t="shared" si="0"/>
        <v>16</v>
      </c>
      <c r="AF25" s="50" t="s">
        <v>562</v>
      </c>
      <c r="AG25" s="56">
        <f>IFERROR(VLOOKUP(AF25,'Fórmulas '!$B$26:$C$30,2,0),"")</f>
        <v>4</v>
      </c>
      <c r="AH25" s="56" t="str">
        <f t="shared" si="7"/>
        <v>CATASTRÓFICO</v>
      </c>
      <c r="AI25" s="66">
        <f>+IFERROR(VLOOKUP(AH25,'Fórmulas '!$E$28:$F$30,2,),"")</f>
        <v>5</v>
      </c>
      <c r="AJ25" s="67" t="str">
        <f>IFERROR(VLOOKUP(CONCATENATE(AG25,AI25),'Fórmulas '!$J$47:$K$71,2,),"")</f>
        <v>EXTREMO</v>
      </c>
      <c r="AK25" s="111" t="s">
        <v>412</v>
      </c>
      <c r="AL25" s="50" t="s">
        <v>413</v>
      </c>
      <c r="AM25" s="50" t="s">
        <v>414</v>
      </c>
      <c r="AN25" s="50" t="s">
        <v>31</v>
      </c>
      <c r="AO25" s="50" t="s">
        <v>32</v>
      </c>
      <c r="AP25" s="50">
        <v>15</v>
      </c>
      <c r="AQ25" s="50">
        <v>5</v>
      </c>
      <c r="AR25" s="50">
        <v>0</v>
      </c>
      <c r="AS25" s="50">
        <v>10</v>
      </c>
      <c r="AT25" s="50">
        <v>15</v>
      </c>
      <c r="AU25" s="50">
        <v>10</v>
      </c>
      <c r="AV25" s="50">
        <v>30</v>
      </c>
      <c r="AW25" s="50">
        <v>85</v>
      </c>
      <c r="AX25" s="124" t="str">
        <f t="shared" si="1"/>
        <v>DISMINUYE DOS PUNTOS</v>
      </c>
      <c r="AY25" s="56">
        <v>4</v>
      </c>
      <c r="AZ25" s="56" t="str">
        <f t="shared" si="2"/>
        <v>IMPROBABLE</v>
      </c>
      <c r="BA25" s="66">
        <f t="shared" si="3"/>
        <v>2</v>
      </c>
      <c r="BB25" s="105" t="str">
        <f t="shared" si="4"/>
        <v>CATASTRÓFICO</v>
      </c>
      <c r="BC25" s="56">
        <f t="shared" si="5"/>
        <v>5</v>
      </c>
      <c r="BD25" s="105" t="str">
        <f>IFERROR(VLOOKUP(CONCATENATE(BA25,BC25),'Fórmulas '!$J$47:$K$71,2,),"")</f>
        <v>EXTREMO</v>
      </c>
      <c r="BE25" s="50">
        <v>0</v>
      </c>
      <c r="BF25" s="50" t="s">
        <v>213</v>
      </c>
      <c r="BG25" s="50" t="s">
        <v>405</v>
      </c>
      <c r="BH25" s="51" t="s">
        <v>415</v>
      </c>
      <c r="BI25" s="50" t="s">
        <v>416</v>
      </c>
      <c r="BJ25" s="50" t="s">
        <v>408</v>
      </c>
      <c r="BK25" s="9" t="s">
        <v>38</v>
      </c>
      <c r="BL25" s="50" t="s">
        <v>1419</v>
      </c>
      <c r="BM25" s="9" t="s">
        <v>38</v>
      </c>
      <c r="BN25" s="22"/>
      <c r="BO25" s="22"/>
      <c r="BP25" s="302" t="s">
        <v>1420</v>
      </c>
      <c r="BQ25" s="336" t="s">
        <v>1421</v>
      </c>
      <c r="BR25" s="22"/>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row>
    <row r="26" spans="1:123" ht="216" hidden="1">
      <c r="A26" s="83" t="s">
        <v>256</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100" t="s">
        <v>418</v>
      </c>
      <c r="E26" s="86" t="s">
        <v>326</v>
      </c>
      <c r="F26" s="86" t="s">
        <v>326</v>
      </c>
      <c r="G26" s="86" t="s">
        <v>326</v>
      </c>
      <c r="H26" s="86" t="s">
        <v>326</v>
      </c>
      <c r="I26" s="56" t="s">
        <v>235</v>
      </c>
      <c r="J26" s="85" t="s">
        <v>419</v>
      </c>
      <c r="K26" s="85" t="s">
        <v>420</v>
      </c>
      <c r="L26" s="86" t="s">
        <v>326</v>
      </c>
      <c r="M26" s="86" t="s">
        <v>326</v>
      </c>
      <c r="N26" s="86" t="s">
        <v>326</v>
      </c>
      <c r="O26" s="86" t="s">
        <v>37</v>
      </c>
      <c r="P26" s="86" t="s">
        <v>104</v>
      </c>
      <c r="Q26" s="86" t="s">
        <v>326</v>
      </c>
      <c r="R26" s="86" t="s">
        <v>104</v>
      </c>
      <c r="S26" s="86" t="s">
        <v>37</v>
      </c>
      <c r="T26" s="86" t="s">
        <v>37</v>
      </c>
      <c r="U26" s="86" t="s">
        <v>326</v>
      </c>
      <c r="V26" s="86" t="s">
        <v>326</v>
      </c>
      <c r="W26" s="86" t="s">
        <v>326</v>
      </c>
      <c r="X26" s="86" t="s">
        <v>326</v>
      </c>
      <c r="Y26" s="86" t="s">
        <v>326</v>
      </c>
      <c r="Z26" s="86" t="s">
        <v>326</v>
      </c>
      <c r="AA26" s="86" t="s">
        <v>326</v>
      </c>
      <c r="AB26" s="86" t="s">
        <v>326</v>
      </c>
      <c r="AC26" s="86" t="s">
        <v>37</v>
      </c>
      <c r="AD26" s="86" t="s">
        <v>37</v>
      </c>
      <c r="AE26" s="56">
        <f t="shared" si="0"/>
        <v>14</v>
      </c>
      <c r="AF26" s="86" t="s">
        <v>562</v>
      </c>
      <c r="AG26" s="56">
        <f>IFERROR(VLOOKUP(AF26,'Fórmulas '!$B$26:$C$30,2,0),"")</f>
        <v>4</v>
      </c>
      <c r="AH26" s="56" t="str">
        <f t="shared" si="7"/>
        <v>CATASTRÓFICO</v>
      </c>
      <c r="AI26" s="66">
        <f>+IFERROR(VLOOKUP(AH26,'Fórmulas '!$E$28:$F$30,2,),"")</f>
        <v>5</v>
      </c>
      <c r="AJ26" s="67" t="str">
        <f>IFERROR(VLOOKUP(CONCATENATE(AG26,AI26),'Fórmulas '!$J$47:$K$71,2,),"")</f>
        <v>EXTREMO</v>
      </c>
      <c r="AK26" s="119" t="s">
        <v>1447</v>
      </c>
      <c r="AL26" s="85" t="s">
        <v>421</v>
      </c>
      <c r="AM26" s="85" t="s">
        <v>545</v>
      </c>
      <c r="AN26" s="86" t="s">
        <v>31</v>
      </c>
      <c r="AO26" s="86" t="s">
        <v>318</v>
      </c>
      <c r="AP26" s="86">
        <v>0</v>
      </c>
      <c r="AQ26" s="86">
        <v>5</v>
      </c>
      <c r="AR26" s="86">
        <v>0</v>
      </c>
      <c r="AS26" s="86">
        <v>10</v>
      </c>
      <c r="AT26" s="86">
        <v>15</v>
      </c>
      <c r="AU26" s="86">
        <v>10</v>
      </c>
      <c r="AV26" s="86">
        <v>0</v>
      </c>
      <c r="AW26" s="86">
        <v>40</v>
      </c>
      <c r="AX26" s="124" t="str">
        <f t="shared" si="1"/>
        <v>DISMINUYE CERO PUNTOS</v>
      </c>
      <c r="AY26" s="56">
        <v>4</v>
      </c>
      <c r="AZ26" s="56" t="str">
        <f t="shared" si="2"/>
        <v>PROBABLE'</v>
      </c>
      <c r="BA26" s="66">
        <f t="shared" si="3"/>
        <v>4</v>
      </c>
      <c r="BB26" s="105" t="str">
        <f t="shared" si="4"/>
        <v>CATASTRÓFICO</v>
      </c>
      <c r="BC26" s="56">
        <f t="shared" si="5"/>
        <v>5</v>
      </c>
      <c r="BD26" s="105" t="str">
        <f>IFERROR(VLOOKUP(CONCATENATE(BA26,BC26),'Fórmulas '!$J$47:$K$71,2,),"")</f>
        <v>EXTREMO</v>
      </c>
      <c r="BE26" s="87">
        <v>12</v>
      </c>
      <c r="BF26" s="56" t="s">
        <v>36</v>
      </c>
      <c r="BG26" s="86" t="s">
        <v>417</v>
      </c>
      <c r="BH26" s="127" t="s">
        <v>1449</v>
      </c>
      <c r="BI26" s="85" t="s">
        <v>1452</v>
      </c>
      <c r="BJ26" s="85" t="s">
        <v>1453</v>
      </c>
      <c r="BK26" s="85" t="s">
        <v>1454</v>
      </c>
      <c r="BL26" s="85" t="s">
        <v>1451</v>
      </c>
      <c r="BM26" s="85" t="s">
        <v>1454</v>
      </c>
      <c r="BN26" s="86"/>
      <c r="BO26" s="86"/>
      <c r="BP26" s="86"/>
      <c r="BQ26" s="86"/>
      <c r="BR26" s="8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row>
    <row r="27" spans="1:123" ht="374.4" hidden="1">
      <c r="A27" s="84" t="s">
        <v>256</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1" t="s">
        <v>422</v>
      </c>
      <c r="E27" s="89" t="s">
        <v>326</v>
      </c>
      <c r="F27" s="89" t="s">
        <v>326</v>
      </c>
      <c r="G27" s="89" t="s">
        <v>326</v>
      </c>
      <c r="H27" s="89" t="s">
        <v>326</v>
      </c>
      <c r="I27" s="110" t="s">
        <v>235</v>
      </c>
      <c r="J27" s="88" t="s">
        <v>423</v>
      </c>
      <c r="K27" s="88" t="s">
        <v>424</v>
      </c>
      <c r="L27" s="89" t="s">
        <v>326</v>
      </c>
      <c r="M27" s="89" t="s">
        <v>326</v>
      </c>
      <c r="N27" s="89" t="s">
        <v>326</v>
      </c>
      <c r="O27" s="89" t="s">
        <v>326</v>
      </c>
      <c r="P27" s="89" t="s">
        <v>326</v>
      </c>
      <c r="Q27" s="89" t="s">
        <v>326</v>
      </c>
      <c r="R27" s="89" t="s">
        <v>37</v>
      </c>
      <c r="S27" s="89" t="s">
        <v>326</v>
      </c>
      <c r="T27" s="89" t="s">
        <v>104</v>
      </c>
      <c r="U27" s="89" t="s">
        <v>104</v>
      </c>
      <c r="V27" s="89" t="s">
        <v>326</v>
      </c>
      <c r="W27" s="89" t="s">
        <v>326</v>
      </c>
      <c r="X27" s="89" t="s">
        <v>326</v>
      </c>
      <c r="Y27" s="89" t="s">
        <v>326</v>
      </c>
      <c r="Z27" s="89" t="s">
        <v>326</v>
      </c>
      <c r="AA27" s="89" t="s">
        <v>326</v>
      </c>
      <c r="AB27" s="89" t="s">
        <v>326</v>
      </c>
      <c r="AC27" s="89" t="s">
        <v>37</v>
      </c>
      <c r="AD27" s="89" t="s">
        <v>37</v>
      </c>
      <c r="AE27" s="56">
        <f t="shared" si="0"/>
        <v>16</v>
      </c>
      <c r="AF27" s="89" t="s">
        <v>106</v>
      </c>
      <c r="AG27" s="56">
        <f>IFERROR(VLOOKUP(AF27,'Fórmulas '!$B$26:$C$30,2,0),"")</f>
        <v>3</v>
      </c>
      <c r="AH27" s="56" t="str">
        <f t="shared" si="7"/>
        <v>CATASTRÓFICO</v>
      </c>
      <c r="AI27" s="66">
        <f>+IFERROR(VLOOKUP(AH27,'Fórmulas '!$E$28:$F$30,2,),"")</f>
        <v>5</v>
      </c>
      <c r="AJ27" s="67" t="str">
        <f>IFERROR(VLOOKUP(CONCATENATE(AG27,AI27),'Fórmulas '!$J$47:$K$71,2,),"")</f>
        <v>EXTREMO</v>
      </c>
      <c r="AK27" s="120" t="s">
        <v>1448</v>
      </c>
      <c r="AL27" s="50" t="s">
        <v>546</v>
      </c>
      <c r="AM27" s="87" t="s">
        <v>425</v>
      </c>
      <c r="AN27" s="89" t="s">
        <v>31</v>
      </c>
      <c r="AO27" s="89" t="s">
        <v>318</v>
      </c>
      <c r="AP27" s="89">
        <v>15</v>
      </c>
      <c r="AQ27" s="89">
        <v>5</v>
      </c>
      <c r="AR27" s="89">
        <v>0</v>
      </c>
      <c r="AS27" s="89">
        <v>10</v>
      </c>
      <c r="AT27" s="89">
        <v>15</v>
      </c>
      <c r="AU27" s="89">
        <v>10</v>
      </c>
      <c r="AV27" s="89">
        <v>0</v>
      </c>
      <c r="AW27" s="89">
        <v>55</v>
      </c>
      <c r="AX27" s="124" t="str">
        <f t="shared" si="1"/>
        <v>DISMINUYE UN PUNTO</v>
      </c>
      <c r="AY27" s="56">
        <v>3</v>
      </c>
      <c r="AZ27" s="56" t="str">
        <f t="shared" si="2"/>
        <v>IMPROBABLE</v>
      </c>
      <c r="BA27" s="66">
        <f t="shared" si="3"/>
        <v>2</v>
      </c>
      <c r="BB27" s="105" t="str">
        <f t="shared" si="4"/>
        <v>CATASTRÓFICO</v>
      </c>
      <c r="BC27" s="56">
        <f t="shared" si="5"/>
        <v>5</v>
      </c>
      <c r="BD27" s="105" t="str">
        <f>IFERROR(VLOOKUP(CONCATENATE(BA27,BC27),'Fórmulas '!$J$47:$K$71,2,),"")</f>
        <v>EXTREMO</v>
      </c>
      <c r="BE27" s="90">
        <v>12</v>
      </c>
      <c r="BF27" s="110" t="s">
        <v>36</v>
      </c>
      <c r="BG27" s="89" t="s">
        <v>375</v>
      </c>
      <c r="BH27" s="128" t="s">
        <v>1450</v>
      </c>
      <c r="BI27" s="88" t="s">
        <v>426</v>
      </c>
      <c r="BJ27" s="85" t="s">
        <v>1455</v>
      </c>
      <c r="BK27" s="85" t="s">
        <v>1456</v>
      </c>
      <c r="BL27" s="88" t="s">
        <v>1457</v>
      </c>
      <c r="BM27" s="85" t="s">
        <v>1456</v>
      </c>
      <c r="BN27" s="89"/>
      <c r="BO27" s="89"/>
      <c r="BP27" s="89"/>
      <c r="BQ27" s="89"/>
      <c r="BR27" s="88"/>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row>
    <row r="28" spans="1:123" ht="302.39999999999998" hidden="1">
      <c r="A28" s="67" t="s">
        <v>252</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427</v>
      </c>
      <c r="E28" s="67" t="s">
        <v>104</v>
      </c>
      <c r="F28" s="67" t="s">
        <v>104</v>
      </c>
      <c r="G28" s="69" t="s">
        <v>104</v>
      </c>
      <c r="H28" s="69" t="s">
        <v>104</v>
      </c>
      <c r="I28" s="69" t="s">
        <v>235</v>
      </c>
      <c r="J28" s="73" t="s">
        <v>428</v>
      </c>
      <c r="K28" s="73" t="s">
        <v>429</v>
      </c>
      <c r="L28" s="67" t="s">
        <v>104</v>
      </c>
      <c r="M28" s="67" t="s">
        <v>104</v>
      </c>
      <c r="N28" s="67" t="s">
        <v>37</v>
      </c>
      <c r="O28" s="67" t="s">
        <v>37</v>
      </c>
      <c r="P28" s="67" t="s">
        <v>104</v>
      </c>
      <c r="Q28" s="67" t="s">
        <v>37</v>
      </c>
      <c r="R28" s="67" t="s">
        <v>37</v>
      </c>
      <c r="S28" s="67" t="s">
        <v>37</v>
      </c>
      <c r="T28" s="67" t="s">
        <v>104</v>
      </c>
      <c r="U28" s="67" t="s">
        <v>37</v>
      </c>
      <c r="V28" s="67" t="s">
        <v>37</v>
      </c>
      <c r="W28" s="67" t="s">
        <v>104</v>
      </c>
      <c r="X28" s="67" t="s">
        <v>37</v>
      </c>
      <c r="Y28" s="67" t="s">
        <v>37</v>
      </c>
      <c r="Z28" s="67" t="s">
        <v>104</v>
      </c>
      <c r="AA28" s="67" t="s">
        <v>37</v>
      </c>
      <c r="AB28" s="67" t="s">
        <v>37</v>
      </c>
      <c r="AC28" s="67" t="s">
        <v>37</v>
      </c>
      <c r="AD28" s="67" t="s">
        <v>37</v>
      </c>
      <c r="AE28" s="56">
        <f t="shared" si="0"/>
        <v>6</v>
      </c>
      <c r="AF28" s="67" t="s">
        <v>183</v>
      </c>
      <c r="AG28" s="56">
        <f>IFERROR(VLOOKUP(AF28,'Fórmulas '!$B$26:$C$30,2,0),"")</f>
        <v>1</v>
      </c>
      <c r="AH28" s="56" t="str">
        <f t="shared" si="7"/>
        <v>MAYOR</v>
      </c>
      <c r="AI28" s="66">
        <f>+IFERROR(VLOOKUP(AH28,'Fórmulas '!$E$28:$F$30,2,),"")</f>
        <v>4</v>
      </c>
      <c r="AJ28" s="67" t="str">
        <f>IFERROR(VLOOKUP(CONCATENATE(AG28,AI28),'Fórmulas '!$J$47:$K$71,2,),"")</f>
        <v>ALTO</v>
      </c>
      <c r="AK28" s="71" t="s">
        <v>1403</v>
      </c>
      <c r="AL28" s="72" t="s">
        <v>430</v>
      </c>
      <c r="AM28" s="73" t="s">
        <v>431</v>
      </c>
      <c r="AN28" s="67" t="s">
        <v>31</v>
      </c>
      <c r="AO28" s="67" t="s">
        <v>32</v>
      </c>
      <c r="AP28" s="67">
        <v>15</v>
      </c>
      <c r="AQ28" s="67">
        <v>5</v>
      </c>
      <c r="AR28" s="67">
        <v>0</v>
      </c>
      <c r="AS28" s="67">
        <v>10</v>
      </c>
      <c r="AT28" s="67">
        <v>15</v>
      </c>
      <c r="AU28" s="67">
        <v>0</v>
      </c>
      <c r="AV28" s="67">
        <v>0</v>
      </c>
      <c r="AW28" s="67">
        <f t="shared" ref="AW28" si="13">SUM(AP28:AV28)</f>
        <v>45</v>
      </c>
      <c r="AX28" s="124" t="str">
        <f t="shared" si="1"/>
        <v>DISMINUYE CERO PUNTOS</v>
      </c>
      <c r="AY28" s="56">
        <f t="shared" ref="AY28:AY34" si="14">AG28</f>
        <v>1</v>
      </c>
      <c r="AZ28" s="56" t="str">
        <f t="shared" si="2"/>
        <v>RARA VEZ</v>
      </c>
      <c r="BA28" s="66">
        <f t="shared" si="3"/>
        <v>1</v>
      </c>
      <c r="BB28" s="105" t="str">
        <f t="shared" si="4"/>
        <v>MAYOR</v>
      </c>
      <c r="BC28" s="56">
        <f t="shared" si="5"/>
        <v>4</v>
      </c>
      <c r="BD28" s="105" t="str">
        <f>IFERROR(VLOOKUP(CONCATENATE(BA28,BC28),'Fórmulas '!$J$47:$K$71,2,),"")</f>
        <v>ALTO</v>
      </c>
      <c r="BE28" s="69">
        <f t="shared" ref="BE28" si="15">IFERROR(BC28*BA28,"")</f>
        <v>4</v>
      </c>
      <c r="BF28" s="67" t="s">
        <v>36</v>
      </c>
      <c r="BG28" s="67" t="s">
        <v>312</v>
      </c>
      <c r="BH28" s="125" t="s">
        <v>432</v>
      </c>
      <c r="BI28" s="67" t="s">
        <v>433</v>
      </c>
      <c r="BJ28" s="106" t="s">
        <v>533</v>
      </c>
      <c r="BK28" s="72" t="s">
        <v>534</v>
      </c>
      <c r="BL28" s="73" t="s">
        <v>1404</v>
      </c>
      <c r="BM28" s="72" t="s">
        <v>534</v>
      </c>
      <c r="BN28" s="70"/>
      <c r="BO28" s="72"/>
      <c r="BP28" s="68"/>
      <c r="BQ28" s="68"/>
      <c r="BR28" s="76"/>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row>
    <row r="29" spans="1:123" ht="201.6" hidden="1">
      <c r="A29" s="50" t="s">
        <v>132</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1" t="s">
        <v>434</v>
      </c>
      <c r="E29" s="10" t="s">
        <v>104</v>
      </c>
      <c r="F29" s="10" t="s">
        <v>104</v>
      </c>
      <c r="G29" s="10" t="s">
        <v>104</v>
      </c>
      <c r="H29" s="10" t="s">
        <v>104</v>
      </c>
      <c r="I29" s="10" t="s">
        <v>235</v>
      </c>
      <c r="J29" s="61" t="s">
        <v>435</v>
      </c>
      <c r="K29" s="61" t="s">
        <v>436</v>
      </c>
      <c r="L29" s="10" t="s">
        <v>104</v>
      </c>
      <c r="M29" s="10" t="s">
        <v>104</v>
      </c>
      <c r="N29" s="10" t="s">
        <v>104</v>
      </c>
      <c r="O29" s="10" t="s">
        <v>104</v>
      </c>
      <c r="P29" s="10" t="s">
        <v>104</v>
      </c>
      <c r="Q29" s="10" t="s">
        <v>104</v>
      </c>
      <c r="R29" s="10" t="s">
        <v>104</v>
      </c>
      <c r="S29" s="10" t="s">
        <v>104</v>
      </c>
      <c r="T29" s="10" t="s">
        <v>37</v>
      </c>
      <c r="U29" s="10" t="s">
        <v>104</v>
      </c>
      <c r="V29" s="10" t="s">
        <v>104</v>
      </c>
      <c r="W29" s="10" t="s">
        <v>104</v>
      </c>
      <c r="X29" s="10" t="s">
        <v>104</v>
      </c>
      <c r="Y29" s="10" t="s">
        <v>104</v>
      </c>
      <c r="Z29" s="10" t="s">
        <v>104</v>
      </c>
      <c r="AA29" s="10" t="s">
        <v>37</v>
      </c>
      <c r="AB29" s="10" t="s">
        <v>104</v>
      </c>
      <c r="AC29" s="10" t="s">
        <v>104</v>
      </c>
      <c r="AD29" s="10" t="s">
        <v>37</v>
      </c>
      <c r="AE29" s="56">
        <f t="shared" si="0"/>
        <v>16</v>
      </c>
      <c r="AF29" s="63" t="s">
        <v>562</v>
      </c>
      <c r="AG29" s="56">
        <f>IFERROR(VLOOKUP(AF29,'Fórmulas '!$B$26:$C$30,2,0),"")</f>
        <v>4</v>
      </c>
      <c r="AH29" s="56" t="str">
        <f t="shared" si="7"/>
        <v>CATASTRÓFICO</v>
      </c>
      <c r="AI29" s="66">
        <f>+IFERROR(VLOOKUP(AH29,'Fórmulas '!$E$28:$F$30,2,),"")</f>
        <v>5</v>
      </c>
      <c r="AJ29" s="67" t="str">
        <f>IFERROR(VLOOKUP(CONCATENATE(AG29,AI29),'Fórmulas '!$J$47:$K$71,2,),"")</f>
        <v>EXTREMO</v>
      </c>
      <c r="AK29" s="71" t="s">
        <v>1437</v>
      </c>
      <c r="AL29" s="50" t="s">
        <v>437</v>
      </c>
      <c r="AM29" s="62" t="s">
        <v>438</v>
      </c>
      <c r="AN29" s="10" t="s">
        <v>31</v>
      </c>
      <c r="AO29" s="10" t="s">
        <v>32</v>
      </c>
      <c r="AP29" s="10">
        <v>15</v>
      </c>
      <c r="AQ29" s="10">
        <v>5</v>
      </c>
      <c r="AR29" s="10">
        <v>0</v>
      </c>
      <c r="AS29" s="10">
        <v>10</v>
      </c>
      <c r="AT29" s="10">
        <v>15</v>
      </c>
      <c r="AU29" s="10">
        <v>10</v>
      </c>
      <c r="AV29" s="10">
        <v>30</v>
      </c>
      <c r="AW29" s="10">
        <f t="shared" ref="AW29:AW31" si="16">SUM(AP29:AV29)</f>
        <v>85</v>
      </c>
      <c r="AX29" s="124" t="str">
        <f t="shared" si="1"/>
        <v>DISMINUYE DOS PUNTOS</v>
      </c>
      <c r="AY29" s="56">
        <f t="shared" si="14"/>
        <v>4</v>
      </c>
      <c r="AZ29" s="56" t="str">
        <f t="shared" si="2"/>
        <v>IMPROBABLE</v>
      </c>
      <c r="BA29" s="66">
        <f t="shared" si="3"/>
        <v>2</v>
      </c>
      <c r="BB29" s="105" t="str">
        <f t="shared" si="4"/>
        <v>CATASTRÓFICO</v>
      </c>
      <c r="BC29" s="56">
        <f t="shared" si="5"/>
        <v>5</v>
      </c>
      <c r="BD29" s="105" t="str">
        <f>IFERROR(VLOOKUP(CONCATENATE(BA29,BC29),'Fórmulas '!$J$47:$K$71,2,),"")</f>
        <v>EXTREMO</v>
      </c>
      <c r="BE29" s="10">
        <f t="shared" ref="BE29:BE31" si="17">IFERROR(BA29*BC29,"")</f>
        <v>10</v>
      </c>
      <c r="BF29" s="10" t="s">
        <v>213</v>
      </c>
      <c r="BG29" s="10" t="s">
        <v>357</v>
      </c>
      <c r="BH29" s="51" t="s">
        <v>439</v>
      </c>
      <c r="BI29" s="50" t="s">
        <v>440</v>
      </c>
      <c r="BJ29" s="50" t="s">
        <v>441</v>
      </c>
      <c r="BK29" s="50" t="s">
        <v>38</v>
      </c>
      <c r="BL29" s="339" t="s">
        <v>441</v>
      </c>
      <c r="BM29" s="340" t="s">
        <v>1439</v>
      </c>
      <c r="BN29" s="9"/>
      <c r="BO29" s="9"/>
      <c r="BP29" s="341" t="s">
        <v>1440</v>
      </c>
      <c r="BQ29" s="341" t="s">
        <v>1441</v>
      </c>
      <c r="BR29" s="22"/>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row>
    <row r="30" spans="1:123" ht="144" hidden="1">
      <c r="A30" s="50" t="s">
        <v>132</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1" t="s">
        <v>442</v>
      </c>
      <c r="E30" s="64" t="s">
        <v>104</v>
      </c>
      <c r="F30" s="64" t="s">
        <v>104</v>
      </c>
      <c r="G30" s="64" t="s">
        <v>104</v>
      </c>
      <c r="H30" s="64" t="s">
        <v>104</v>
      </c>
      <c r="I30" s="64" t="s">
        <v>235</v>
      </c>
      <c r="J30" s="97" t="s">
        <v>443</v>
      </c>
      <c r="K30" s="61" t="s">
        <v>444</v>
      </c>
      <c r="L30" s="10" t="s">
        <v>104</v>
      </c>
      <c r="M30" s="10" t="s">
        <v>104</v>
      </c>
      <c r="N30" s="10" t="s">
        <v>104</v>
      </c>
      <c r="O30" s="10" t="s">
        <v>104</v>
      </c>
      <c r="P30" s="10" t="s">
        <v>104</v>
      </c>
      <c r="Q30" s="10" t="s">
        <v>104</v>
      </c>
      <c r="R30" s="10" t="s">
        <v>104</v>
      </c>
      <c r="S30" s="10" t="s">
        <v>104</v>
      </c>
      <c r="T30" s="10" t="s">
        <v>37</v>
      </c>
      <c r="U30" s="10" t="s">
        <v>104</v>
      </c>
      <c r="V30" s="10" t="s">
        <v>104</v>
      </c>
      <c r="W30" s="10" t="s">
        <v>104</v>
      </c>
      <c r="X30" s="10" t="s">
        <v>104</v>
      </c>
      <c r="Y30" s="10" t="s">
        <v>104</v>
      </c>
      <c r="Z30" s="10" t="s">
        <v>104</v>
      </c>
      <c r="AA30" s="10" t="s">
        <v>37</v>
      </c>
      <c r="AB30" s="10" t="s">
        <v>104</v>
      </c>
      <c r="AC30" s="10" t="s">
        <v>104</v>
      </c>
      <c r="AD30" s="10" t="s">
        <v>37</v>
      </c>
      <c r="AE30" s="56">
        <f t="shared" si="0"/>
        <v>16</v>
      </c>
      <c r="AF30" s="63" t="s">
        <v>562</v>
      </c>
      <c r="AG30" s="56">
        <f>IFERROR(VLOOKUP(AF30,'Fórmulas '!$B$26:$C$30,2,0),"")</f>
        <v>4</v>
      </c>
      <c r="AH30" s="56" t="str">
        <f t="shared" si="7"/>
        <v>CATASTRÓFICO</v>
      </c>
      <c r="AI30" s="66">
        <f>+IFERROR(VLOOKUP(AH30,'Fórmulas '!$E$28:$F$30,2,),"")</f>
        <v>5</v>
      </c>
      <c r="AJ30" s="67" t="str">
        <f>IFERROR(VLOOKUP(CONCATENATE(AG30,AI30),'Fórmulas '!$J$47:$K$71,2,),"")</f>
        <v>EXTREMO</v>
      </c>
      <c r="AK30" s="71" t="s">
        <v>445</v>
      </c>
      <c r="AL30" s="50" t="s">
        <v>446</v>
      </c>
      <c r="AM30" s="62" t="s">
        <v>447</v>
      </c>
      <c r="AN30" s="10" t="s">
        <v>31</v>
      </c>
      <c r="AO30" s="10" t="s">
        <v>32</v>
      </c>
      <c r="AP30" s="10">
        <v>15</v>
      </c>
      <c r="AQ30" s="10">
        <v>5</v>
      </c>
      <c r="AR30" s="10">
        <v>0</v>
      </c>
      <c r="AS30" s="10">
        <v>10</v>
      </c>
      <c r="AT30" s="10">
        <v>15</v>
      </c>
      <c r="AU30" s="10">
        <v>10</v>
      </c>
      <c r="AV30" s="10">
        <v>30</v>
      </c>
      <c r="AW30" s="10">
        <f t="shared" si="16"/>
        <v>85</v>
      </c>
      <c r="AX30" s="124" t="str">
        <f t="shared" si="1"/>
        <v>DISMINUYE DOS PUNTOS</v>
      </c>
      <c r="AY30" s="56">
        <f t="shared" si="14"/>
        <v>4</v>
      </c>
      <c r="AZ30" s="56" t="str">
        <f t="shared" si="2"/>
        <v>IMPROBABLE</v>
      </c>
      <c r="BA30" s="66">
        <f t="shared" si="3"/>
        <v>2</v>
      </c>
      <c r="BB30" s="105" t="str">
        <f t="shared" si="4"/>
        <v>CATASTRÓFICO</v>
      </c>
      <c r="BC30" s="56">
        <f t="shared" si="5"/>
        <v>5</v>
      </c>
      <c r="BD30" s="105" t="str">
        <f>IFERROR(VLOOKUP(CONCATENATE(BA30,BC30),'Fórmulas '!$J$47:$K$71,2,),"")</f>
        <v>EXTREMO</v>
      </c>
      <c r="BE30" s="10">
        <f t="shared" si="17"/>
        <v>10</v>
      </c>
      <c r="BF30" s="10" t="s">
        <v>213</v>
      </c>
      <c r="BG30" s="10" t="s">
        <v>357</v>
      </c>
      <c r="BH30" s="51" t="s">
        <v>439</v>
      </c>
      <c r="BI30" s="50" t="s">
        <v>448</v>
      </c>
      <c r="BJ30" s="50" t="s">
        <v>441</v>
      </c>
      <c r="BK30" s="50" t="s">
        <v>38</v>
      </c>
      <c r="BL30" s="339" t="s">
        <v>441</v>
      </c>
      <c r="BM30" s="340" t="s">
        <v>1439</v>
      </c>
      <c r="BN30" s="9"/>
      <c r="BO30" s="9"/>
      <c r="BP30" s="341" t="s">
        <v>1442</v>
      </c>
      <c r="BQ30" s="341" t="s">
        <v>1443</v>
      </c>
      <c r="BR30" s="22"/>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row>
    <row r="31" spans="1:123" ht="115.2" hidden="1">
      <c r="A31" s="50" t="s">
        <v>132</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1" t="s">
        <v>449</v>
      </c>
      <c r="E31" s="10" t="s">
        <v>104</v>
      </c>
      <c r="F31" s="10" t="s">
        <v>104</v>
      </c>
      <c r="G31" s="10" t="s">
        <v>104</v>
      </c>
      <c r="H31" s="10" t="s">
        <v>104</v>
      </c>
      <c r="I31" s="10" t="s">
        <v>235</v>
      </c>
      <c r="J31" s="51" t="s">
        <v>553</v>
      </c>
      <c r="K31" s="61" t="s">
        <v>450</v>
      </c>
      <c r="L31" s="10" t="s">
        <v>104</v>
      </c>
      <c r="M31" s="10" t="s">
        <v>104</v>
      </c>
      <c r="N31" s="10" t="s">
        <v>104</v>
      </c>
      <c r="O31" s="10" t="s">
        <v>104</v>
      </c>
      <c r="P31" s="10" t="s">
        <v>104</v>
      </c>
      <c r="Q31" s="10" t="s">
        <v>104</v>
      </c>
      <c r="R31" s="10" t="s">
        <v>104</v>
      </c>
      <c r="S31" s="10" t="s">
        <v>104</v>
      </c>
      <c r="T31" s="10" t="s">
        <v>104</v>
      </c>
      <c r="U31" s="10" t="s">
        <v>104</v>
      </c>
      <c r="V31" s="10" t="s">
        <v>104</v>
      </c>
      <c r="W31" s="10" t="s">
        <v>104</v>
      </c>
      <c r="X31" s="10" t="s">
        <v>104</v>
      </c>
      <c r="Y31" s="10" t="s">
        <v>104</v>
      </c>
      <c r="Z31" s="10" t="s">
        <v>104</v>
      </c>
      <c r="AA31" s="10" t="s">
        <v>37</v>
      </c>
      <c r="AB31" s="10" t="s">
        <v>104</v>
      </c>
      <c r="AC31" s="10" t="s">
        <v>104</v>
      </c>
      <c r="AD31" s="10" t="s">
        <v>37</v>
      </c>
      <c r="AE31" s="56">
        <f t="shared" si="0"/>
        <v>17</v>
      </c>
      <c r="AF31" s="63" t="s">
        <v>562</v>
      </c>
      <c r="AG31" s="56">
        <f>IFERROR(VLOOKUP(AF31,'Fórmulas '!$B$26:$C$30,2,0),"")</f>
        <v>4</v>
      </c>
      <c r="AH31" s="56" t="str">
        <f t="shared" si="7"/>
        <v>CATASTRÓFICO</v>
      </c>
      <c r="AI31" s="66">
        <f>+IFERROR(VLOOKUP(AH31,'Fórmulas '!$E$28:$F$30,2,),"")</f>
        <v>5</v>
      </c>
      <c r="AJ31" s="67" t="str">
        <f>IFERROR(VLOOKUP(CONCATENATE(AG31,AI31),'Fórmulas '!$J$47:$K$71,2,),"")</f>
        <v>EXTREMO</v>
      </c>
      <c r="AK31" s="71" t="s">
        <v>1438</v>
      </c>
      <c r="AL31" s="50" t="s">
        <v>451</v>
      </c>
      <c r="AM31" s="62" t="s">
        <v>452</v>
      </c>
      <c r="AN31" s="10" t="s">
        <v>31</v>
      </c>
      <c r="AO31" s="10" t="s">
        <v>32</v>
      </c>
      <c r="AP31" s="10">
        <v>15</v>
      </c>
      <c r="AQ31" s="10">
        <v>5</v>
      </c>
      <c r="AR31" s="10">
        <v>0</v>
      </c>
      <c r="AS31" s="10">
        <v>10</v>
      </c>
      <c r="AT31" s="10">
        <v>15</v>
      </c>
      <c r="AU31" s="10">
        <v>10</v>
      </c>
      <c r="AV31" s="10">
        <v>30</v>
      </c>
      <c r="AW31" s="10">
        <f t="shared" si="16"/>
        <v>85</v>
      </c>
      <c r="AX31" s="124" t="str">
        <f t="shared" si="1"/>
        <v>DISMINUYE DOS PUNTOS</v>
      </c>
      <c r="AY31" s="56">
        <f t="shared" si="14"/>
        <v>4</v>
      </c>
      <c r="AZ31" s="56" t="str">
        <f t="shared" si="2"/>
        <v>IMPROBABLE</v>
      </c>
      <c r="BA31" s="66">
        <f t="shared" si="3"/>
        <v>2</v>
      </c>
      <c r="BB31" s="105" t="str">
        <f t="shared" si="4"/>
        <v>CATASTRÓFICO</v>
      </c>
      <c r="BC31" s="56">
        <f t="shared" si="5"/>
        <v>5</v>
      </c>
      <c r="BD31" s="105" t="str">
        <f>IFERROR(VLOOKUP(CONCATENATE(BA31,BC31),'Fórmulas '!$J$47:$K$71,2,),"")</f>
        <v>EXTREMO</v>
      </c>
      <c r="BE31" s="10">
        <f t="shared" si="17"/>
        <v>10</v>
      </c>
      <c r="BF31" s="10" t="s">
        <v>213</v>
      </c>
      <c r="BG31" s="10" t="s">
        <v>357</v>
      </c>
      <c r="BH31" s="51" t="s">
        <v>439</v>
      </c>
      <c r="BI31" s="50" t="s">
        <v>453</v>
      </c>
      <c r="BJ31" s="50" t="s">
        <v>441</v>
      </c>
      <c r="BK31" s="50" t="s">
        <v>38</v>
      </c>
      <c r="BL31" s="339" t="s">
        <v>441</v>
      </c>
      <c r="BM31" s="340" t="s">
        <v>1439</v>
      </c>
      <c r="BN31" s="9"/>
      <c r="BO31" s="9"/>
      <c r="BP31" s="341" t="s">
        <v>1444</v>
      </c>
      <c r="BQ31" s="341" t="s">
        <v>1443</v>
      </c>
      <c r="BR31" s="22"/>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row>
    <row r="32" spans="1:123" ht="86.4" hidden="1">
      <c r="A32" s="50" t="s">
        <v>238</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3" t="s">
        <v>454</v>
      </c>
      <c r="E32" s="10" t="s">
        <v>326</v>
      </c>
      <c r="F32" s="10" t="s">
        <v>326</v>
      </c>
      <c r="G32" s="10" t="s">
        <v>104</v>
      </c>
      <c r="H32" s="10" t="s">
        <v>104</v>
      </c>
      <c r="I32" s="10" t="s">
        <v>235</v>
      </c>
      <c r="J32" s="61" t="s">
        <v>455</v>
      </c>
      <c r="K32" s="61" t="s">
        <v>456</v>
      </c>
      <c r="L32" s="10" t="s">
        <v>326</v>
      </c>
      <c r="M32" s="10" t="s">
        <v>326</v>
      </c>
      <c r="N32" s="10" t="s">
        <v>326</v>
      </c>
      <c r="O32" s="10" t="s">
        <v>326</v>
      </c>
      <c r="P32" s="10" t="s">
        <v>326</v>
      </c>
      <c r="Q32" s="10" t="s">
        <v>326</v>
      </c>
      <c r="R32" s="10" t="s">
        <v>326</v>
      </c>
      <c r="S32" s="10" t="s">
        <v>326</v>
      </c>
      <c r="T32" s="10" t="s">
        <v>326</v>
      </c>
      <c r="U32" s="10" t="s">
        <v>326</v>
      </c>
      <c r="V32" s="10" t="s">
        <v>326</v>
      </c>
      <c r="W32" s="10" t="s">
        <v>326</v>
      </c>
      <c r="X32" s="10" t="s">
        <v>326</v>
      </c>
      <c r="Y32" s="10" t="s">
        <v>326</v>
      </c>
      <c r="Z32" s="10" t="s">
        <v>326</v>
      </c>
      <c r="AA32" s="10" t="s">
        <v>340</v>
      </c>
      <c r="AB32" s="10" t="s">
        <v>326</v>
      </c>
      <c r="AC32" s="10" t="s">
        <v>326</v>
      </c>
      <c r="AD32" s="10" t="s">
        <v>340</v>
      </c>
      <c r="AE32" s="56">
        <f t="shared" si="0"/>
        <v>17</v>
      </c>
      <c r="AF32" s="10" t="s">
        <v>106</v>
      </c>
      <c r="AG32" s="56">
        <f>IFERROR(VLOOKUP(AF32,'Fórmulas '!$B$26:$C$30,2,0),"")</f>
        <v>3</v>
      </c>
      <c r="AH32" s="56" t="str">
        <f t="shared" si="7"/>
        <v>CATASTRÓFICO</v>
      </c>
      <c r="AI32" s="66">
        <f>+IFERROR(VLOOKUP(AH32,'Fórmulas '!$E$28:$F$30,2,),"")</f>
        <v>5</v>
      </c>
      <c r="AJ32" s="67" t="str">
        <f>IFERROR(VLOOKUP(CONCATENATE(AG32,AI32),'Fórmulas '!$J$47:$K$71,2,),"")</f>
        <v>EXTREMO</v>
      </c>
      <c r="AK32" s="117" t="s">
        <v>457</v>
      </c>
      <c r="AL32" s="61" t="s">
        <v>458</v>
      </c>
      <c r="AM32" s="61" t="s">
        <v>459</v>
      </c>
      <c r="AN32" s="10" t="s">
        <v>31</v>
      </c>
      <c r="AO32" s="10" t="s">
        <v>318</v>
      </c>
      <c r="AP32" s="10">
        <v>15</v>
      </c>
      <c r="AQ32" s="10">
        <v>5</v>
      </c>
      <c r="AR32" s="10">
        <v>0</v>
      </c>
      <c r="AS32" s="10">
        <v>10</v>
      </c>
      <c r="AT32" s="10">
        <v>15</v>
      </c>
      <c r="AU32" s="10">
        <v>10</v>
      </c>
      <c r="AV32" s="10">
        <v>30</v>
      </c>
      <c r="AW32" s="10">
        <f t="shared" ref="AW32:AW34" si="18">SUM(AP32:AV32)</f>
        <v>85</v>
      </c>
      <c r="AX32" s="124" t="str">
        <f t="shared" si="1"/>
        <v>DISMINUYE DOS PUNTOS</v>
      </c>
      <c r="AY32" s="56">
        <f t="shared" si="14"/>
        <v>3</v>
      </c>
      <c r="AZ32" s="56" t="str">
        <f t="shared" si="2"/>
        <v>RARA VEZ</v>
      </c>
      <c r="BA32" s="66">
        <f t="shared" si="3"/>
        <v>1</v>
      </c>
      <c r="BB32" s="105" t="str">
        <f t="shared" si="4"/>
        <v>CATASTRÓFICO</v>
      </c>
      <c r="BC32" s="56">
        <f t="shared" si="5"/>
        <v>5</v>
      </c>
      <c r="BD32" s="105" t="str">
        <f>IFERROR(VLOOKUP(CONCATENATE(BA32,BC32),'Fórmulas '!$J$47:$K$71,2,),"")</f>
        <v>ALTO</v>
      </c>
      <c r="BE32" s="10">
        <f>IFERROR(BC32*BA32,"")</f>
        <v>5</v>
      </c>
      <c r="BF32" s="10" t="s">
        <v>213</v>
      </c>
      <c r="BG32" s="10" t="s">
        <v>375</v>
      </c>
      <c r="BH32" s="61" t="s">
        <v>460</v>
      </c>
      <c r="BI32" s="61" t="s">
        <v>461</v>
      </c>
      <c r="BJ32" s="61" t="s">
        <v>374</v>
      </c>
      <c r="BK32" s="9" t="s">
        <v>38</v>
      </c>
      <c r="BL32" s="61" t="s">
        <v>374</v>
      </c>
      <c r="BM32" s="9" t="s">
        <v>38</v>
      </c>
      <c r="BN32" s="95"/>
      <c r="BO32" s="9"/>
      <c r="BP32" s="11"/>
      <c r="BQ32" s="11"/>
      <c r="BR32" s="11"/>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row>
    <row r="33" spans="1:123" ht="86.4" hidden="1">
      <c r="A33" s="50" t="s">
        <v>238</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3" t="s">
        <v>454</v>
      </c>
      <c r="E33" s="10" t="s">
        <v>326</v>
      </c>
      <c r="F33" s="10" t="s">
        <v>326</v>
      </c>
      <c r="G33" s="10" t="s">
        <v>104</v>
      </c>
      <c r="H33" s="10" t="s">
        <v>104</v>
      </c>
      <c r="I33" s="10" t="s">
        <v>235</v>
      </c>
      <c r="J33" s="61" t="s">
        <v>462</v>
      </c>
      <c r="K33" s="61" t="s">
        <v>456</v>
      </c>
      <c r="L33" s="10" t="s">
        <v>326</v>
      </c>
      <c r="M33" s="10" t="s">
        <v>326</v>
      </c>
      <c r="N33" s="10" t="s">
        <v>326</v>
      </c>
      <c r="O33" s="10" t="s">
        <v>326</v>
      </c>
      <c r="P33" s="10" t="s">
        <v>326</v>
      </c>
      <c r="Q33" s="10" t="s">
        <v>326</v>
      </c>
      <c r="R33" s="10" t="s">
        <v>326</v>
      </c>
      <c r="S33" s="10" t="s">
        <v>326</v>
      </c>
      <c r="T33" s="10" t="s">
        <v>326</v>
      </c>
      <c r="U33" s="10" t="s">
        <v>326</v>
      </c>
      <c r="V33" s="10" t="s">
        <v>326</v>
      </c>
      <c r="W33" s="10" t="s">
        <v>326</v>
      </c>
      <c r="X33" s="10" t="s">
        <v>326</v>
      </c>
      <c r="Y33" s="10" t="s">
        <v>326</v>
      </c>
      <c r="Z33" s="10" t="s">
        <v>326</v>
      </c>
      <c r="AA33" s="10" t="s">
        <v>340</v>
      </c>
      <c r="AB33" s="10" t="s">
        <v>326</v>
      </c>
      <c r="AC33" s="10" t="s">
        <v>326</v>
      </c>
      <c r="AD33" s="10" t="s">
        <v>340</v>
      </c>
      <c r="AE33" s="56">
        <f t="shared" si="0"/>
        <v>17</v>
      </c>
      <c r="AF33" s="10" t="s">
        <v>106</v>
      </c>
      <c r="AG33" s="56">
        <f>IFERROR(VLOOKUP(AF33,'Fórmulas '!$B$26:$C$30,2,0),"")</f>
        <v>3</v>
      </c>
      <c r="AH33" s="56" t="str">
        <f t="shared" si="7"/>
        <v>CATASTRÓFICO</v>
      </c>
      <c r="AI33" s="66">
        <f>+IFERROR(VLOOKUP(AH33,'Fórmulas '!$E$28:$F$30,2,),"")</f>
        <v>5</v>
      </c>
      <c r="AJ33" s="67" t="str">
        <f>IFERROR(VLOOKUP(CONCATENATE(AG33,AI33),'Fórmulas '!$J$47:$K$71,2,),"")</f>
        <v>EXTREMO</v>
      </c>
      <c r="AK33" s="117" t="s">
        <v>463</v>
      </c>
      <c r="AL33" s="61" t="s">
        <v>464</v>
      </c>
      <c r="AM33" s="61" t="s">
        <v>465</v>
      </c>
      <c r="AN33" s="10" t="s">
        <v>31</v>
      </c>
      <c r="AO33" s="10" t="s">
        <v>318</v>
      </c>
      <c r="AP33" s="10">
        <v>15</v>
      </c>
      <c r="AQ33" s="10">
        <v>5</v>
      </c>
      <c r="AR33" s="10">
        <v>0</v>
      </c>
      <c r="AS33" s="10">
        <v>10</v>
      </c>
      <c r="AT33" s="10">
        <v>15</v>
      </c>
      <c r="AU33" s="10">
        <v>10</v>
      </c>
      <c r="AV33" s="10">
        <v>30</v>
      </c>
      <c r="AW33" s="10">
        <f t="shared" si="18"/>
        <v>85</v>
      </c>
      <c r="AX33" s="124" t="str">
        <f t="shared" si="1"/>
        <v>DISMINUYE DOS PUNTOS</v>
      </c>
      <c r="AY33" s="56">
        <f t="shared" si="14"/>
        <v>3</v>
      </c>
      <c r="AZ33" s="56" t="str">
        <f t="shared" si="2"/>
        <v>RARA VEZ</v>
      </c>
      <c r="BA33" s="66">
        <f t="shared" si="3"/>
        <v>1</v>
      </c>
      <c r="BB33" s="105" t="str">
        <f t="shared" si="4"/>
        <v>CATASTRÓFICO</v>
      </c>
      <c r="BC33" s="56">
        <f t="shared" si="5"/>
        <v>5</v>
      </c>
      <c r="BD33" s="105" t="str">
        <f>IFERROR(VLOOKUP(CONCATENATE(BA33,BC33),'Fórmulas '!$J$47:$K$71,2,),"")</f>
        <v>ALTO</v>
      </c>
      <c r="BE33" s="10">
        <f>IFERROR(BC33*BA33,"")</f>
        <v>5</v>
      </c>
      <c r="BF33" s="10" t="s">
        <v>213</v>
      </c>
      <c r="BG33" s="10" t="s">
        <v>375</v>
      </c>
      <c r="BH33" s="61" t="s">
        <v>460</v>
      </c>
      <c r="BI33" s="61" t="s">
        <v>461</v>
      </c>
      <c r="BJ33" s="61" t="s">
        <v>374</v>
      </c>
      <c r="BK33" s="9" t="s">
        <v>38</v>
      </c>
      <c r="BL33" s="61" t="s">
        <v>374</v>
      </c>
      <c r="BM33" s="9" t="s">
        <v>38</v>
      </c>
      <c r="BN33" s="95"/>
      <c r="BO33" s="9"/>
      <c r="BP33" s="11"/>
      <c r="BQ33" s="11"/>
      <c r="BR33" s="11"/>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row>
    <row r="34" spans="1:123" ht="230.4" hidden="1">
      <c r="A34" s="10" t="s">
        <v>238</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3" t="s">
        <v>466</v>
      </c>
      <c r="E34" s="10" t="s">
        <v>326</v>
      </c>
      <c r="F34" s="10" t="s">
        <v>326</v>
      </c>
      <c r="G34" s="10" t="s">
        <v>104</v>
      </c>
      <c r="H34" s="10" t="s">
        <v>104</v>
      </c>
      <c r="I34" s="10" t="s">
        <v>235</v>
      </c>
      <c r="J34" s="61" t="s">
        <v>467</v>
      </c>
      <c r="K34" s="61" t="s">
        <v>456</v>
      </c>
      <c r="L34" s="10" t="s">
        <v>326</v>
      </c>
      <c r="M34" s="10" t="s">
        <v>326</v>
      </c>
      <c r="N34" s="10" t="s">
        <v>326</v>
      </c>
      <c r="O34" s="10" t="s">
        <v>326</v>
      </c>
      <c r="P34" s="10" t="s">
        <v>326</v>
      </c>
      <c r="Q34" s="10" t="s">
        <v>326</v>
      </c>
      <c r="R34" s="10" t="s">
        <v>326</v>
      </c>
      <c r="S34" s="10" t="s">
        <v>326</v>
      </c>
      <c r="T34" s="10" t="s">
        <v>326</v>
      </c>
      <c r="U34" s="10" t="s">
        <v>326</v>
      </c>
      <c r="V34" s="10" t="s">
        <v>326</v>
      </c>
      <c r="W34" s="10" t="s">
        <v>326</v>
      </c>
      <c r="X34" s="10" t="s">
        <v>326</v>
      </c>
      <c r="Y34" s="10" t="s">
        <v>326</v>
      </c>
      <c r="Z34" s="10" t="s">
        <v>326</v>
      </c>
      <c r="AA34" s="10" t="s">
        <v>340</v>
      </c>
      <c r="AB34" s="10" t="s">
        <v>326</v>
      </c>
      <c r="AC34" s="10" t="s">
        <v>326</v>
      </c>
      <c r="AD34" s="10" t="s">
        <v>340</v>
      </c>
      <c r="AE34" s="56">
        <f t="shared" si="0"/>
        <v>17</v>
      </c>
      <c r="AF34" s="10" t="s">
        <v>106</v>
      </c>
      <c r="AG34" s="56">
        <f>IFERROR(VLOOKUP(AF34,'Fórmulas '!$B$26:$C$30,2,0),"")</f>
        <v>3</v>
      </c>
      <c r="AH34" s="56" t="str">
        <f t="shared" si="7"/>
        <v>CATASTRÓFICO</v>
      </c>
      <c r="AI34" s="66">
        <f>+IFERROR(VLOOKUP(AH34,'Fórmulas '!$E$28:$F$30,2,),"")</f>
        <v>5</v>
      </c>
      <c r="AJ34" s="67" t="str">
        <f>IFERROR(VLOOKUP(CONCATENATE(AG34,AI34),'Fórmulas '!$J$47:$K$71,2,),"")</f>
        <v>EXTREMO</v>
      </c>
      <c r="AK34" s="121" t="s">
        <v>468</v>
      </c>
      <c r="AL34" s="61" t="s">
        <v>469</v>
      </c>
      <c r="AM34" s="61" t="s">
        <v>470</v>
      </c>
      <c r="AN34" s="10" t="s">
        <v>31</v>
      </c>
      <c r="AO34" s="10" t="s">
        <v>318</v>
      </c>
      <c r="AP34" s="10">
        <v>15</v>
      </c>
      <c r="AQ34" s="10">
        <v>5</v>
      </c>
      <c r="AR34" s="10">
        <v>0</v>
      </c>
      <c r="AS34" s="10">
        <v>10</v>
      </c>
      <c r="AT34" s="10">
        <v>15</v>
      </c>
      <c r="AU34" s="10">
        <v>10</v>
      </c>
      <c r="AV34" s="10">
        <v>30</v>
      </c>
      <c r="AW34" s="10">
        <f t="shared" si="18"/>
        <v>85</v>
      </c>
      <c r="AX34" s="124" t="str">
        <f t="shared" si="1"/>
        <v>DISMINUYE DOS PUNTOS</v>
      </c>
      <c r="AY34" s="56">
        <f t="shared" si="14"/>
        <v>3</v>
      </c>
      <c r="AZ34" s="56" t="str">
        <f t="shared" si="2"/>
        <v>RARA VEZ</v>
      </c>
      <c r="BA34" s="66">
        <f t="shared" si="3"/>
        <v>1</v>
      </c>
      <c r="BB34" s="105" t="str">
        <f t="shared" si="4"/>
        <v>CATASTRÓFICO</v>
      </c>
      <c r="BC34" s="56">
        <f t="shared" si="5"/>
        <v>5</v>
      </c>
      <c r="BD34" s="105" t="str">
        <f>IFERROR(VLOOKUP(CONCATENATE(BA34,BC34),'Fórmulas '!$J$47:$K$71,2,),"")</f>
        <v>ALTO</v>
      </c>
      <c r="BE34" s="10">
        <f>IFERROR(BC34*BA34,"")</f>
        <v>5</v>
      </c>
      <c r="BF34" s="10" t="s">
        <v>213</v>
      </c>
      <c r="BG34" s="10" t="s">
        <v>375</v>
      </c>
      <c r="BH34" s="96" t="s">
        <v>468</v>
      </c>
      <c r="BI34" s="61" t="s">
        <v>470</v>
      </c>
      <c r="BJ34" s="61" t="s">
        <v>374</v>
      </c>
      <c r="BK34" s="9" t="s">
        <v>38</v>
      </c>
      <c r="BL34" s="61" t="s">
        <v>374</v>
      </c>
      <c r="BM34" s="9" t="s">
        <v>38</v>
      </c>
      <c r="BN34" s="22"/>
      <c r="BO34" s="11"/>
      <c r="BP34" s="11"/>
      <c r="BQ34" s="11"/>
      <c r="BR34" s="11"/>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row>
    <row r="35" spans="1:123" ht="86.4" hidden="1">
      <c r="A35" s="10" t="s">
        <v>238</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3" t="s">
        <v>466</v>
      </c>
      <c r="E35" s="10" t="s">
        <v>326</v>
      </c>
      <c r="F35" s="10" t="s">
        <v>326</v>
      </c>
      <c r="G35" s="10" t="s">
        <v>104</v>
      </c>
      <c r="H35" s="10" t="s">
        <v>104</v>
      </c>
      <c r="I35" s="10" t="s">
        <v>235</v>
      </c>
      <c r="J35" s="61" t="s">
        <v>467</v>
      </c>
      <c r="K35" s="61" t="s">
        <v>456</v>
      </c>
      <c r="L35" s="10" t="s">
        <v>326</v>
      </c>
      <c r="M35" s="10" t="s">
        <v>326</v>
      </c>
      <c r="N35" s="10" t="s">
        <v>326</v>
      </c>
      <c r="O35" s="10" t="s">
        <v>326</v>
      </c>
      <c r="P35" s="10" t="s">
        <v>326</v>
      </c>
      <c r="Q35" s="10" t="s">
        <v>326</v>
      </c>
      <c r="R35" s="10" t="s">
        <v>326</v>
      </c>
      <c r="S35" s="10" t="s">
        <v>326</v>
      </c>
      <c r="T35" s="10" t="s">
        <v>326</v>
      </c>
      <c r="U35" s="10" t="s">
        <v>326</v>
      </c>
      <c r="V35" s="10" t="s">
        <v>326</v>
      </c>
      <c r="W35" s="10" t="s">
        <v>326</v>
      </c>
      <c r="X35" s="10" t="s">
        <v>326</v>
      </c>
      <c r="Y35" s="10" t="s">
        <v>326</v>
      </c>
      <c r="Z35" s="10" t="s">
        <v>326</v>
      </c>
      <c r="AA35" s="10" t="s">
        <v>340</v>
      </c>
      <c r="AB35" s="10" t="s">
        <v>326</v>
      </c>
      <c r="AC35" s="10" t="s">
        <v>326</v>
      </c>
      <c r="AD35" s="10" t="s">
        <v>340</v>
      </c>
      <c r="AE35" s="56">
        <f t="shared" si="0"/>
        <v>17</v>
      </c>
      <c r="AF35" s="10" t="s">
        <v>106</v>
      </c>
      <c r="AG35" s="56">
        <f>IFERROR(VLOOKUP(AF35,'Fórmulas '!$B$26:$C$30,2,0),"")</f>
        <v>3</v>
      </c>
      <c r="AH35" s="56" t="str">
        <f t="shared" si="7"/>
        <v>CATASTRÓFICO</v>
      </c>
      <c r="AI35" s="66">
        <f>+IFERROR(VLOOKUP(AH35,'Fórmulas '!$E$28:$F$30,2,),"")</f>
        <v>5</v>
      </c>
      <c r="AJ35" s="67" t="str">
        <f>IFERROR(VLOOKUP(CONCATENATE(AG35,AI35),'Fórmulas '!$J$47:$K$71,2,),"")</f>
        <v>EXTREMO</v>
      </c>
      <c r="AK35" s="122" t="s">
        <v>471</v>
      </c>
      <c r="AL35" s="61" t="s">
        <v>469</v>
      </c>
      <c r="AM35" s="51" t="s">
        <v>472</v>
      </c>
      <c r="AN35" s="10" t="s">
        <v>31</v>
      </c>
      <c r="AO35" s="10" t="s">
        <v>318</v>
      </c>
      <c r="AP35" s="10">
        <v>15</v>
      </c>
      <c r="AQ35" s="10">
        <v>5</v>
      </c>
      <c r="AR35" s="10">
        <v>0</v>
      </c>
      <c r="AS35" s="10">
        <v>10</v>
      </c>
      <c r="AT35" s="10">
        <v>15</v>
      </c>
      <c r="AU35" s="10">
        <v>10</v>
      </c>
      <c r="AV35" s="10">
        <v>30</v>
      </c>
      <c r="AW35" s="10">
        <f>SUM(AP35:AV35)</f>
        <v>85</v>
      </c>
      <c r="AX35" s="124" t="str">
        <f t="shared" si="1"/>
        <v>DISMINUYE DOS PUNTOS</v>
      </c>
      <c r="AY35" s="56">
        <f>AG35</f>
        <v>3</v>
      </c>
      <c r="AZ35" s="56" t="str">
        <f t="shared" si="2"/>
        <v>RARA VEZ</v>
      </c>
      <c r="BA35" s="66">
        <f t="shared" si="3"/>
        <v>1</v>
      </c>
      <c r="BB35" s="105" t="str">
        <f t="shared" si="4"/>
        <v>CATASTRÓFICO</v>
      </c>
      <c r="BC35" s="56">
        <f t="shared" si="5"/>
        <v>5</v>
      </c>
      <c r="BD35" s="105" t="str">
        <f>IFERROR(VLOOKUP(CONCATENATE(BA35,BC35),'Fórmulas '!$J$47:$K$71,2,),"")</f>
        <v>ALTO</v>
      </c>
      <c r="BE35" s="10">
        <f>IFERROR(BC35*BA35,"")</f>
        <v>5</v>
      </c>
      <c r="BF35" s="10" t="s">
        <v>213</v>
      </c>
      <c r="BG35" s="10" t="s">
        <v>375</v>
      </c>
      <c r="BH35" s="129" t="s">
        <v>471</v>
      </c>
      <c r="BI35" s="51" t="s">
        <v>472</v>
      </c>
      <c r="BJ35" s="61" t="s">
        <v>374</v>
      </c>
      <c r="BK35" s="9" t="s">
        <v>38</v>
      </c>
      <c r="BL35" s="61" t="s">
        <v>374</v>
      </c>
      <c r="BM35" s="9" t="s">
        <v>38</v>
      </c>
      <c r="BN35" s="22"/>
      <c r="BO35" s="11"/>
      <c r="BP35" s="11"/>
      <c r="BQ35" s="11"/>
      <c r="BR35" s="11"/>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row>
    <row r="36" spans="1:123" ht="86.4" hidden="1">
      <c r="A36" s="10" t="s">
        <v>238</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3" t="s">
        <v>466</v>
      </c>
      <c r="E36" s="10" t="s">
        <v>326</v>
      </c>
      <c r="F36" s="10" t="s">
        <v>326</v>
      </c>
      <c r="G36" s="10" t="s">
        <v>104</v>
      </c>
      <c r="H36" s="10" t="s">
        <v>104</v>
      </c>
      <c r="I36" s="10" t="s">
        <v>235</v>
      </c>
      <c r="J36" s="61" t="s">
        <v>467</v>
      </c>
      <c r="K36" s="61" t="s">
        <v>456</v>
      </c>
      <c r="L36" s="10" t="s">
        <v>326</v>
      </c>
      <c r="M36" s="10" t="s">
        <v>326</v>
      </c>
      <c r="N36" s="10" t="s">
        <v>326</v>
      </c>
      <c r="O36" s="10" t="s">
        <v>326</v>
      </c>
      <c r="P36" s="10" t="s">
        <v>326</v>
      </c>
      <c r="Q36" s="10" t="s">
        <v>326</v>
      </c>
      <c r="R36" s="10" t="s">
        <v>326</v>
      </c>
      <c r="S36" s="10" t="s">
        <v>326</v>
      </c>
      <c r="T36" s="10" t="s">
        <v>326</v>
      </c>
      <c r="U36" s="10" t="s">
        <v>326</v>
      </c>
      <c r="V36" s="10" t="s">
        <v>326</v>
      </c>
      <c r="W36" s="10" t="s">
        <v>326</v>
      </c>
      <c r="X36" s="10" t="s">
        <v>326</v>
      </c>
      <c r="Y36" s="10" t="s">
        <v>326</v>
      </c>
      <c r="Z36" s="10" t="s">
        <v>326</v>
      </c>
      <c r="AA36" s="10" t="s">
        <v>340</v>
      </c>
      <c r="AB36" s="10" t="s">
        <v>326</v>
      </c>
      <c r="AC36" s="10" t="s">
        <v>326</v>
      </c>
      <c r="AD36" s="10" t="s">
        <v>340</v>
      </c>
      <c r="AE36" s="56">
        <f t="shared" si="0"/>
        <v>17</v>
      </c>
      <c r="AF36" s="10" t="s">
        <v>106</v>
      </c>
      <c r="AG36" s="56">
        <f>IFERROR(VLOOKUP(AF36,'Fórmulas '!$B$26:$C$30,2,0),"")</f>
        <v>3</v>
      </c>
      <c r="AH36" s="56" t="str">
        <f t="shared" si="7"/>
        <v>CATASTRÓFICO</v>
      </c>
      <c r="AI36" s="66">
        <f>+IFERROR(VLOOKUP(AH36,'Fórmulas '!$E$28:$F$30,2,),"")</f>
        <v>5</v>
      </c>
      <c r="AJ36" s="67" t="str">
        <f>IFERROR(VLOOKUP(CONCATENATE(AG36,AI36),'Fórmulas '!$J$47:$K$71,2,),"")</f>
        <v>EXTREMO</v>
      </c>
      <c r="AK36" s="117" t="s">
        <v>463</v>
      </c>
      <c r="AL36" s="61" t="s">
        <v>473</v>
      </c>
      <c r="AM36" s="61" t="s">
        <v>465</v>
      </c>
      <c r="AN36" s="10" t="s">
        <v>31</v>
      </c>
      <c r="AO36" s="10" t="s">
        <v>318</v>
      </c>
      <c r="AP36" s="10">
        <v>15</v>
      </c>
      <c r="AQ36" s="10">
        <v>5</v>
      </c>
      <c r="AR36" s="10">
        <v>0</v>
      </c>
      <c r="AS36" s="10">
        <v>10</v>
      </c>
      <c r="AT36" s="10">
        <v>15</v>
      </c>
      <c r="AU36" s="10">
        <v>10</v>
      </c>
      <c r="AV36" s="10">
        <v>30</v>
      </c>
      <c r="AW36" s="10">
        <f>SUM(AP36:AV36)</f>
        <v>85</v>
      </c>
      <c r="AX36" s="124" t="str">
        <f t="shared" si="1"/>
        <v>DISMINUYE DOS PUNTOS</v>
      </c>
      <c r="AY36" s="56">
        <f>AG36</f>
        <v>3</v>
      </c>
      <c r="AZ36" s="56" t="str">
        <f t="shared" si="2"/>
        <v>RARA VEZ</v>
      </c>
      <c r="BA36" s="66">
        <f t="shared" si="3"/>
        <v>1</v>
      </c>
      <c r="BB36" s="105" t="str">
        <f t="shared" si="4"/>
        <v>CATASTRÓFICO</v>
      </c>
      <c r="BC36" s="56">
        <f t="shared" si="5"/>
        <v>5</v>
      </c>
      <c r="BD36" s="105" t="str">
        <f>IFERROR(VLOOKUP(CONCATENATE(BA36,BC36),'Fórmulas '!$J$47:$K$71,2,),"")</f>
        <v>ALTO</v>
      </c>
      <c r="BE36" s="10">
        <f>IFERROR(BC36*BA36,"")</f>
        <v>5</v>
      </c>
      <c r="BF36" s="10" t="s">
        <v>213</v>
      </c>
      <c r="BG36" s="10" t="s">
        <v>375</v>
      </c>
      <c r="BH36" s="61" t="s">
        <v>460</v>
      </c>
      <c r="BI36" s="61" t="s">
        <v>461</v>
      </c>
      <c r="BJ36" s="61" t="s">
        <v>374</v>
      </c>
      <c r="BK36" s="9" t="s">
        <v>38</v>
      </c>
      <c r="BL36" s="61" t="s">
        <v>374</v>
      </c>
      <c r="BM36" s="9" t="s">
        <v>38</v>
      </c>
      <c r="BN36" s="22"/>
      <c r="BO36" s="11"/>
      <c r="BP36" s="11"/>
      <c r="BQ36" s="11"/>
      <c r="BR36" s="11"/>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row>
    <row r="37" spans="1:123" ht="172.8" hidden="1">
      <c r="A37" s="69" t="s">
        <v>236</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1461</v>
      </c>
      <c r="E37" s="67" t="s">
        <v>104</v>
      </c>
      <c r="F37" s="67" t="s">
        <v>104</v>
      </c>
      <c r="G37" s="69" t="s">
        <v>104</v>
      </c>
      <c r="H37" s="69" t="s">
        <v>104</v>
      </c>
      <c r="I37" s="69" t="s">
        <v>235</v>
      </c>
      <c r="J37" s="72" t="s">
        <v>1462</v>
      </c>
      <c r="K37" s="73" t="s">
        <v>474</v>
      </c>
      <c r="L37" s="67" t="s">
        <v>37</v>
      </c>
      <c r="M37" s="67" t="s">
        <v>104</v>
      </c>
      <c r="N37" s="67" t="s">
        <v>104</v>
      </c>
      <c r="O37" s="67" t="s">
        <v>104</v>
      </c>
      <c r="P37" s="67" t="s">
        <v>104</v>
      </c>
      <c r="Q37" s="67" t="s">
        <v>37</v>
      </c>
      <c r="R37" s="67" t="s">
        <v>104</v>
      </c>
      <c r="S37" s="67" t="s">
        <v>37</v>
      </c>
      <c r="T37" s="67" t="s">
        <v>37</v>
      </c>
      <c r="U37" s="67" t="s">
        <v>104</v>
      </c>
      <c r="V37" s="67" t="s">
        <v>104</v>
      </c>
      <c r="W37" s="67" t="s">
        <v>104</v>
      </c>
      <c r="X37" s="67" t="s">
        <v>104</v>
      </c>
      <c r="Y37" s="67" t="s">
        <v>104</v>
      </c>
      <c r="Z37" s="67" t="s">
        <v>104</v>
      </c>
      <c r="AA37" s="67" t="s">
        <v>37</v>
      </c>
      <c r="AB37" s="67" t="s">
        <v>104</v>
      </c>
      <c r="AC37" s="67" t="s">
        <v>104</v>
      </c>
      <c r="AD37" s="67" t="s">
        <v>37</v>
      </c>
      <c r="AE37" s="56">
        <f t="shared" si="0"/>
        <v>13</v>
      </c>
      <c r="AF37" s="67" t="s">
        <v>106</v>
      </c>
      <c r="AG37" s="56">
        <f>IFERROR(VLOOKUP(AF37,'Fórmulas '!$B$26:$C$30,2,0),"")</f>
        <v>3</v>
      </c>
      <c r="AH37" s="56" t="str">
        <f t="shared" si="7"/>
        <v>CATASTRÓFICO</v>
      </c>
      <c r="AI37" s="66">
        <f>+IFERROR(VLOOKUP(AH37,'Fórmulas '!$E$28:$F$30,2,),"")</f>
        <v>5</v>
      </c>
      <c r="AJ37" s="67" t="str">
        <f>IFERROR(VLOOKUP(CONCATENATE(AG37,AI37),'Fórmulas '!$J$47:$K$71,2,),"")</f>
        <v>EXTREMO</v>
      </c>
      <c r="AK37" s="71" t="s">
        <v>1466</v>
      </c>
      <c r="AL37" s="72" t="s">
        <v>475</v>
      </c>
      <c r="AM37" s="73" t="s">
        <v>1469</v>
      </c>
      <c r="AN37" s="69" t="s">
        <v>31</v>
      </c>
      <c r="AO37" s="67" t="s">
        <v>108</v>
      </c>
      <c r="AP37" s="67">
        <v>15</v>
      </c>
      <c r="AQ37" s="67">
        <v>5</v>
      </c>
      <c r="AR37" s="67">
        <v>0</v>
      </c>
      <c r="AS37" s="67">
        <v>10</v>
      </c>
      <c r="AT37" s="67">
        <v>15</v>
      </c>
      <c r="AU37" s="67">
        <v>10</v>
      </c>
      <c r="AV37" s="67">
        <v>30</v>
      </c>
      <c r="AW37" s="67">
        <f t="shared" ref="AW37:AW39" si="19">SUM(AP37:AV37)</f>
        <v>85</v>
      </c>
      <c r="AX37" s="124" t="str">
        <f t="shared" si="1"/>
        <v>DISMINUYE DOS PUNTOS</v>
      </c>
      <c r="AY37" s="56">
        <f t="shared" ref="AY37:AY39" si="20">AG37</f>
        <v>3</v>
      </c>
      <c r="AZ37" s="56" t="str">
        <f t="shared" si="2"/>
        <v>RARA VEZ</v>
      </c>
      <c r="BA37" s="66">
        <f t="shared" si="3"/>
        <v>1</v>
      </c>
      <c r="BB37" s="105" t="str">
        <f t="shared" si="4"/>
        <v>CATASTRÓFICO</v>
      </c>
      <c r="BC37" s="56">
        <f t="shared" si="5"/>
        <v>5</v>
      </c>
      <c r="BD37" s="105" t="str">
        <f>IFERROR(VLOOKUP(CONCATENATE(BA37,BC37),'Fórmulas '!$J$47:$K$71,2,),"")</f>
        <v>ALTO</v>
      </c>
      <c r="BE37" s="69">
        <f t="shared" ref="BE37:BE39" si="21">IFERROR(BC37*BA37,"")</f>
        <v>5</v>
      </c>
      <c r="BF37" s="67" t="s">
        <v>36</v>
      </c>
      <c r="BG37" s="67" t="s">
        <v>324</v>
      </c>
      <c r="BH37" s="130" t="s">
        <v>476</v>
      </c>
      <c r="BI37" s="72" t="s">
        <v>477</v>
      </c>
      <c r="BJ37" s="72" t="s">
        <v>441</v>
      </c>
      <c r="BK37" s="9" t="s">
        <v>38</v>
      </c>
      <c r="BL37" s="342" t="s">
        <v>1471</v>
      </c>
      <c r="BM37" s="342" t="s">
        <v>1472</v>
      </c>
      <c r="BN37" s="72"/>
      <c r="BO37" s="72"/>
      <c r="BP37" s="72"/>
      <c r="BQ37" s="72"/>
      <c r="BR37" s="82"/>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row>
    <row r="38" spans="1:123" s="52" customFormat="1" ht="115.2" hidden="1">
      <c r="A38" s="69" t="s">
        <v>236</v>
      </c>
      <c r="B38" s="109"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478</v>
      </c>
      <c r="E38" s="67" t="s">
        <v>104</v>
      </c>
      <c r="F38" s="67" t="s">
        <v>104</v>
      </c>
      <c r="G38" s="69" t="s">
        <v>104</v>
      </c>
      <c r="H38" s="69" t="s">
        <v>104</v>
      </c>
      <c r="I38" s="69" t="s">
        <v>235</v>
      </c>
      <c r="J38" s="72" t="s">
        <v>1463</v>
      </c>
      <c r="K38" s="73" t="s">
        <v>479</v>
      </c>
      <c r="L38" s="67" t="s">
        <v>104</v>
      </c>
      <c r="M38" s="67" t="s">
        <v>104</v>
      </c>
      <c r="N38" s="67" t="s">
        <v>104</v>
      </c>
      <c r="O38" s="67" t="s">
        <v>104</v>
      </c>
      <c r="P38" s="67" t="s">
        <v>104</v>
      </c>
      <c r="Q38" s="67" t="s">
        <v>37</v>
      </c>
      <c r="R38" s="67" t="s">
        <v>104</v>
      </c>
      <c r="S38" s="67" t="s">
        <v>37</v>
      </c>
      <c r="T38" s="67" t="s">
        <v>37</v>
      </c>
      <c r="U38" s="67" t="s">
        <v>104</v>
      </c>
      <c r="V38" s="67" t="s">
        <v>104</v>
      </c>
      <c r="W38" s="67" t="s">
        <v>104</v>
      </c>
      <c r="X38" s="67" t="s">
        <v>104</v>
      </c>
      <c r="Y38" s="67" t="s">
        <v>104</v>
      </c>
      <c r="Z38" s="67" t="s">
        <v>104</v>
      </c>
      <c r="AA38" s="67" t="s">
        <v>37</v>
      </c>
      <c r="AB38" s="67" t="s">
        <v>104</v>
      </c>
      <c r="AC38" s="67" t="s">
        <v>104</v>
      </c>
      <c r="AD38" s="67" t="s">
        <v>37</v>
      </c>
      <c r="AE38" s="54">
        <f t="shared" si="0"/>
        <v>14</v>
      </c>
      <c r="AF38" s="67" t="s">
        <v>106</v>
      </c>
      <c r="AG38" s="54">
        <f>IFERROR(VLOOKUP(AF38,'Fórmulas '!$B$26:$C$30,2,0),"")</f>
        <v>3</v>
      </c>
      <c r="AH38" s="54" t="str">
        <f t="shared" si="7"/>
        <v>CATASTRÓFICO</v>
      </c>
      <c r="AI38" s="113">
        <f>+IFERROR(VLOOKUP(AH38,'Fórmulas '!$E$28:$F$30,2,),"")</f>
        <v>5</v>
      </c>
      <c r="AJ38" s="67" t="str">
        <f>IFERROR(VLOOKUP(CONCATENATE(AG38,AI38),'Fórmulas '!$J$47:$K$71,2,),"")</f>
        <v>EXTREMO</v>
      </c>
      <c r="AK38" s="71" t="s">
        <v>1467</v>
      </c>
      <c r="AL38" s="72" t="s">
        <v>480</v>
      </c>
      <c r="AM38" s="72" t="s">
        <v>1470</v>
      </c>
      <c r="AN38" s="69" t="s">
        <v>31</v>
      </c>
      <c r="AO38" s="67" t="s">
        <v>32</v>
      </c>
      <c r="AP38" s="67">
        <v>15</v>
      </c>
      <c r="AQ38" s="67">
        <v>5</v>
      </c>
      <c r="AR38" s="67">
        <v>0</v>
      </c>
      <c r="AS38" s="67">
        <v>10</v>
      </c>
      <c r="AT38" s="67">
        <v>15</v>
      </c>
      <c r="AU38" s="67">
        <v>10</v>
      </c>
      <c r="AV38" s="67">
        <v>30</v>
      </c>
      <c r="AW38" s="67">
        <f t="shared" si="19"/>
        <v>85</v>
      </c>
      <c r="AX38" s="55" t="str">
        <f t="shared" si="1"/>
        <v>DISMINUYE DOS PUNTOS</v>
      </c>
      <c r="AY38" s="56">
        <f t="shared" si="20"/>
        <v>3</v>
      </c>
      <c r="AZ38" s="56" t="str">
        <f t="shared" si="2"/>
        <v>RARA VEZ</v>
      </c>
      <c r="BA38" s="66">
        <f t="shared" si="3"/>
        <v>1</v>
      </c>
      <c r="BB38" s="105" t="str">
        <f t="shared" si="4"/>
        <v>CATASTRÓFICO</v>
      </c>
      <c r="BC38" s="56">
        <f t="shared" si="5"/>
        <v>5</v>
      </c>
      <c r="BD38" s="114" t="str">
        <f>IFERROR(VLOOKUP(CONCATENATE(BA38,BC38),'Fórmulas '!$J$47:$K$71,2,),"")</f>
        <v>ALTO</v>
      </c>
      <c r="BE38" s="69">
        <f t="shared" si="21"/>
        <v>5</v>
      </c>
      <c r="BF38" s="67" t="s">
        <v>36</v>
      </c>
      <c r="BG38" s="67" t="s">
        <v>324</v>
      </c>
      <c r="BH38" s="73" t="s">
        <v>481</v>
      </c>
      <c r="BI38" s="72" t="s">
        <v>482</v>
      </c>
      <c r="BJ38" s="72" t="s">
        <v>441</v>
      </c>
      <c r="BK38" s="57" t="s">
        <v>38</v>
      </c>
      <c r="BL38" s="342" t="s">
        <v>441</v>
      </c>
      <c r="BM38" s="342" t="s">
        <v>1472</v>
      </c>
      <c r="BN38" s="72"/>
      <c r="BO38" s="72"/>
      <c r="BP38" s="72"/>
      <c r="BQ38" s="72"/>
      <c r="BR38" s="70"/>
    </row>
    <row r="39" spans="1:123" ht="201.6" hidden="1">
      <c r="A39" s="69" t="s">
        <v>236</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483</v>
      </c>
      <c r="E39" s="67" t="s">
        <v>104</v>
      </c>
      <c r="F39" s="67" t="s">
        <v>104</v>
      </c>
      <c r="G39" s="69" t="s">
        <v>104</v>
      </c>
      <c r="H39" s="69" t="s">
        <v>104</v>
      </c>
      <c r="I39" s="69" t="s">
        <v>235</v>
      </c>
      <c r="J39" s="72" t="s">
        <v>1464</v>
      </c>
      <c r="K39" s="73" t="s">
        <v>1465</v>
      </c>
      <c r="L39" s="67" t="s">
        <v>37</v>
      </c>
      <c r="M39" s="67" t="s">
        <v>104</v>
      </c>
      <c r="N39" s="67" t="s">
        <v>104</v>
      </c>
      <c r="O39" s="67" t="s">
        <v>104</v>
      </c>
      <c r="P39" s="67" t="s">
        <v>104</v>
      </c>
      <c r="Q39" s="67" t="s">
        <v>37</v>
      </c>
      <c r="R39" s="67" t="s">
        <v>104</v>
      </c>
      <c r="S39" s="67" t="s">
        <v>37</v>
      </c>
      <c r="T39" s="67" t="s">
        <v>37</v>
      </c>
      <c r="U39" s="67" t="s">
        <v>104</v>
      </c>
      <c r="V39" s="67" t="s">
        <v>104</v>
      </c>
      <c r="W39" s="67" t="s">
        <v>104</v>
      </c>
      <c r="X39" s="67" t="s">
        <v>104</v>
      </c>
      <c r="Y39" s="67" t="s">
        <v>104</v>
      </c>
      <c r="Z39" s="67" t="s">
        <v>104</v>
      </c>
      <c r="AA39" s="67" t="s">
        <v>37</v>
      </c>
      <c r="AB39" s="67" t="s">
        <v>104</v>
      </c>
      <c r="AC39" s="67" t="s">
        <v>104</v>
      </c>
      <c r="AD39" s="67" t="s">
        <v>37</v>
      </c>
      <c r="AE39" s="56">
        <f t="shared" si="0"/>
        <v>13</v>
      </c>
      <c r="AF39" s="67" t="s">
        <v>106</v>
      </c>
      <c r="AG39" s="56">
        <f>IFERROR(VLOOKUP(AF39,'Fórmulas '!$B$26:$C$30,2,0),"")</f>
        <v>3</v>
      </c>
      <c r="AH39" s="56" t="str">
        <f t="shared" si="7"/>
        <v>CATASTRÓFICO</v>
      </c>
      <c r="AI39" s="66">
        <f>+IFERROR(VLOOKUP(AH39,'Fórmulas '!$E$28:$F$30,2,),"")</f>
        <v>5</v>
      </c>
      <c r="AJ39" s="67" t="str">
        <f>IFERROR(VLOOKUP(CONCATENATE(AG39,AI39),'Fórmulas '!$J$47:$K$71,2,),"")</f>
        <v>EXTREMO</v>
      </c>
      <c r="AK39" s="71" t="s">
        <v>1468</v>
      </c>
      <c r="AL39" s="72" t="s">
        <v>484</v>
      </c>
      <c r="AM39" s="72" t="s">
        <v>485</v>
      </c>
      <c r="AN39" s="75" t="s">
        <v>31</v>
      </c>
      <c r="AO39" s="67" t="s">
        <v>32</v>
      </c>
      <c r="AP39" s="67">
        <v>15</v>
      </c>
      <c r="AQ39" s="67">
        <v>5</v>
      </c>
      <c r="AR39" s="67">
        <v>0</v>
      </c>
      <c r="AS39" s="67">
        <v>10</v>
      </c>
      <c r="AT39" s="67">
        <v>15</v>
      </c>
      <c r="AU39" s="67">
        <v>10</v>
      </c>
      <c r="AV39" s="67">
        <v>30</v>
      </c>
      <c r="AW39" s="67">
        <f t="shared" si="19"/>
        <v>85</v>
      </c>
      <c r="AX39" s="124" t="str">
        <f t="shared" si="1"/>
        <v>DISMINUYE DOS PUNTOS</v>
      </c>
      <c r="AY39" s="56">
        <f t="shared" si="20"/>
        <v>3</v>
      </c>
      <c r="AZ39" s="56" t="str">
        <f t="shared" si="2"/>
        <v>RARA VEZ</v>
      </c>
      <c r="BA39" s="66">
        <f t="shared" si="3"/>
        <v>1</v>
      </c>
      <c r="BB39" s="105" t="str">
        <f t="shared" si="4"/>
        <v>CATASTRÓFICO</v>
      </c>
      <c r="BC39" s="56">
        <f t="shared" si="5"/>
        <v>5</v>
      </c>
      <c r="BD39" s="105" t="str">
        <f>IFERROR(VLOOKUP(CONCATENATE(BA39,BC39),'Fórmulas '!$J$47:$K$71,2,),"")</f>
        <v>ALTO</v>
      </c>
      <c r="BE39" s="69">
        <f t="shared" si="21"/>
        <v>5</v>
      </c>
      <c r="BF39" s="67" t="s">
        <v>36</v>
      </c>
      <c r="BG39" s="67" t="s">
        <v>336</v>
      </c>
      <c r="BH39" s="73" t="s">
        <v>486</v>
      </c>
      <c r="BI39" s="72" t="s">
        <v>487</v>
      </c>
      <c r="BJ39" s="72" t="s">
        <v>441</v>
      </c>
      <c r="BK39" s="9" t="s">
        <v>38</v>
      </c>
      <c r="BL39" s="342" t="s">
        <v>441</v>
      </c>
      <c r="BM39" s="342" t="s">
        <v>1472</v>
      </c>
      <c r="BN39" s="72"/>
      <c r="BO39" s="72"/>
      <c r="BP39" s="72"/>
      <c r="BQ39" s="72"/>
      <c r="BR39" s="70"/>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1:123" ht="230.4" hidden="1">
      <c r="A40" s="78" t="s">
        <v>128</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488</v>
      </c>
      <c r="E40" s="63" t="s">
        <v>104</v>
      </c>
      <c r="F40" s="63" t="s">
        <v>104</v>
      </c>
      <c r="G40" s="63" t="s">
        <v>104</v>
      </c>
      <c r="H40" s="63" t="s">
        <v>104</v>
      </c>
      <c r="I40" s="63" t="s">
        <v>235</v>
      </c>
      <c r="J40" s="71" t="s">
        <v>489</v>
      </c>
      <c r="K40" s="71" t="s">
        <v>490</v>
      </c>
      <c r="L40" s="63" t="s">
        <v>104</v>
      </c>
      <c r="M40" s="63" t="s">
        <v>104</v>
      </c>
      <c r="N40" s="63" t="s">
        <v>37</v>
      </c>
      <c r="O40" s="63" t="s">
        <v>37</v>
      </c>
      <c r="P40" s="63" t="s">
        <v>104</v>
      </c>
      <c r="Q40" s="63" t="s">
        <v>104</v>
      </c>
      <c r="R40" s="63" t="s">
        <v>104</v>
      </c>
      <c r="S40" s="63" t="s">
        <v>37</v>
      </c>
      <c r="T40" s="63" t="s">
        <v>104</v>
      </c>
      <c r="U40" s="63" t="s">
        <v>104</v>
      </c>
      <c r="V40" s="63" t="s">
        <v>104</v>
      </c>
      <c r="W40" s="63" t="s">
        <v>104</v>
      </c>
      <c r="X40" s="63" t="s">
        <v>104</v>
      </c>
      <c r="Y40" s="63" t="s">
        <v>104</v>
      </c>
      <c r="Z40" s="63" t="s">
        <v>104</v>
      </c>
      <c r="AA40" s="63" t="s">
        <v>37</v>
      </c>
      <c r="AB40" s="63" t="s">
        <v>104</v>
      </c>
      <c r="AC40" s="63" t="s">
        <v>37</v>
      </c>
      <c r="AD40" s="63" t="s">
        <v>37</v>
      </c>
      <c r="AE40" s="56">
        <f t="shared" si="0"/>
        <v>13</v>
      </c>
      <c r="AF40" s="63" t="s">
        <v>183</v>
      </c>
      <c r="AG40" s="56">
        <f>IFERROR(VLOOKUP(AF40,'Fórmulas '!$B$26:$C$30,2,0),"")</f>
        <v>1</v>
      </c>
      <c r="AH40" s="56" t="str">
        <f t="shared" si="7"/>
        <v>CATASTRÓFICO</v>
      </c>
      <c r="AI40" s="66">
        <f>+IFERROR(VLOOKUP(AH40,'Fórmulas '!$E$28:$F$30,2,),"")</f>
        <v>5</v>
      </c>
      <c r="AJ40" s="67" t="str">
        <f>IFERROR(VLOOKUP(CONCATENATE(AG40,AI40),'Fórmulas '!$J$47:$K$71,2,),"")</f>
        <v>ALTO</v>
      </c>
      <c r="AK40" s="71" t="s">
        <v>491</v>
      </c>
      <c r="AL40" s="112" t="s">
        <v>492</v>
      </c>
      <c r="AM40" s="65" t="s">
        <v>493</v>
      </c>
      <c r="AN40" s="63" t="s">
        <v>31</v>
      </c>
      <c r="AO40" s="63" t="s">
        <v>32</v>
      </c>
      <c r="AP40" s="63">
        <v>15</v>
      </c>
      <c r="AQ40" s="63">
        <v>5</v>
      </c>
      <c r="AR40" s="63">
        <v>0</v>
      </c>
      <c r="AS40" s="63">
        <v>10</v>
      </c>
      <c r="AT40" s="63">
        <v>15</v>
      </c>
      <c r="AU40" s="63">
        <v>10</v>
      </c>
      <c r="AV40" s="63">
        <v>30</v>
      </c>
      <c r="AW40" s="63">
        <f>SUM(AP40:AV40)</f>
        <v>85</v>
      </c>
      <c r="AX40" s="124" t="str">
        <f t="shared" si="1"/>
        <v>DISMINUYE DOS PUNTOS</v>
      </c>
      <c r="AY40" s="56">
        <f>AG40</f>
        <v>1</v>
      </c>
      <c r="AZ40" s="56" t="str">
        <f t="shared" si="2"/>
        <v>RARA VEZ</v>
      </c>
      <c r="BA40" s="66">
        <f t="shared" si="3"/>
        <v>1</v>
      </c>
      <c r="BB40" s="64" t="str">
        <f t="shared" si="4"/>
        <v>CATASTRÓFICO</v>
      </c>
      <c r="BC40" s="318">
        <f t="shared" si="5"/>
        <v>5</v>
      </c>
      <c r="BD40" s="64" t="str">
        <f>IFERROR(VLOOKUP(CONCATENATE(BA40,BC40),'Fórmulas '!$J$47:$K$71,2,),"")</f>
        <v>ALTO</v>
      </c>
      <c r="BE40" s="63">
        <f>IFERROR(BA40*BC40,"")</f>
        <v>5</v>
      </c>
      <c r="BF40" s="63" t="s">
        <v>36</v>
      </c>
      <c r="BG40" s="63" t="s">
        <v>319</v>
      </c>
      <c r="BH40" s="77" t="s">
        <v>494</v>
      </c>
      <c r="BI40" s="77" t="s">
        <v>495</v>
      </c>
      <c r="BJ40" s="77" t="s">
        <v>496</v>
      </c>
      <c r="BK40" s="78" t="s">
        <v>497</v>
      </c>
      <c r="BL40" s="347" t="s">
        <v>1487</v>
      </c>
      <c r="BM40" s="511" t="s">
        <v>497</v>
      </c>
      <c r="BN40" s="77"/>
      <c r="BO40" s="78"/>
      <c r="BP40" s="78" t="s">
        <v>498</v>
      </c>
      <c r="BQ40" s="78" t="s">
        <v>499</v>
      </c>
      <c r="BR40" s="78"/>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row>
    <row r="41" spans="1:123" ht="172.8" hidden="1" customHeight="1">
      <c r="A41" s="50" t="s">
        <v>249</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3" t="s">
        <v>549</v>
      </c>
      <c r="E41" s="10" t="s">
        <v>326</v>
      </c>
      <c r="F41" s="10" t="s">
        <v>326</v>
      </c>
      <c r="G41" s="10" t="s">
        <v>326</v>
      </c>
      <c r="H41" s="10" t="s">
        <v>326</v>
      </c>
      <c r="I41" s="10" t="s">
        <v>235</v>
      </c>
      <c r="J41" s="94" t="s">
        <v>510</v>
      </c>
      <c r="K41" s="51" t="s">
        <v>511</v>
      </c>
      <c r="L41" s="10" t="s">
        <v>326</v>
      </c>
      <c r="M41" s="10" t="s">
        <v>326</v>
      </c>
      <c r="N41" s="10" t="s">
        <v>326</v>
      </c>
      <c r="O41" s="10" t="s">
        <v>340</v>
      </c>
      <c r="P41" s="10" t="s">
        <v>326</v>
      </c>
      <c r="Q41" s="10" t="s">
        <v>326</v>
      </c>
      <c r="R41" s="10" t="s">
        <v>340</v>
      </c>
      <c r="S41" s="10" t="s">
        <v>340</v>
      </c>
      <c r="T41" s="10" t="s">
        <v>326</v>
      </c>
      <c r="U41" s="10" t="s">
        <v>326</v>
      </c>
      <c r="V41" s="10" t="s">
        <v>326</v>
      </c>
      <c r="W41" s="10" t="s">
        <v>326</v>
      </c>
      <c r="X41" s="10" t="s">
        <v>340</v>
      </c>
      <c r="Y41" s="10" t="s">
        <v>326</v>
      </c>
      <c r="Z41" s="10" t="s">
        <v>340</v>
      </c>
      <c r="AA41" s="10" t="s">
        <v>340</v>
      </c>
      <c r="AB41" s="10" t="s">
        <v>340</v>
      </c>
      <c r="AC41" s="10" t="s">
        <v>340</v>
      </c>
      <c r="AD41" s="10" t="s">
        <v>340</v>
      </c>
      <c r="AE41" s="56">
        <f t="shared" si="0"/>
        <v>10</v>
      </c>
      <c r="AF41" s="98" t="s">
        <v>106</v>
      </c>
      <c r="AG41" s="56">
        <f>IFERROR(VLOOKUP(AF41,'Fórmulas '!$B$26:$C$30,2,0),"")</f>
        <v>3</v>
      </c>
      <c r="AH41" s="56" t="str">
        <f t="shared" si="7"/>
        <v>MAYOR</v>
      </c>
      <c r="AI41" s="66">
        <f>+IFERROR(VLOOKUP(AH41,'Fórmulas '!$E$28:$F$30,2,),"")</f>
        <v>4</v>
      </c>
      <c r="AJ41" s="67" t="str">
        <f>IFERROR(VLOOKUP(CONCATENATE(AG41,AI41),'Fórmulas '!$J$47:$K$71,2,),"")</f>
        <v>EXTREMO</v>
      </c>
      <c r="AK41" s="111" t="s">
        <v>557</v>
      </c>
      <c r="AL41" s="61" t="s">
        <v>559</v>
      </c>
      <c r="AM41" s="61" t="s">
        <v>512</v>
      </c>
      <c r="AN41" s="10" t="s">
        <v>558</v>
      </c>
      <c r="AO41" s="10" t="s">
        <v>318</v>
      </c>
      <c r="AP41" s="10">
        <v>15</v>
      </c>
      <c r="AQ41" s="10">
        <v>5</v>
      </c>
      <c r="AR41" s="10">
        <v>15</v>
      </c>
      <c r="AS41" s="10">
        <v>10</v>
      </c>
      <c r="AT41" s="10">
        <v>15</v>
      </c>
      <c r="AU41" s="10">
        <v>0</v>
      </c>
      <c r="AV41" s="10">
        <v>30</v>
      </c>
      <c r="AW41" s="10">
        <f t="shared" ref="AW41:AW44" si="22">SUM(AP41:AV41)</f>
        <v>90</v>
      </c>
      <c r="AX41" s="124" t="str">
        <f t="shared" si="1"/>
        <v>DISMINUYE DOS PUNTOS</v>
      </c>
      <c r="AY41" s="56">
        <f t="shared" ref="AY41:AY44" si="23">AG41</f>
        <v>3</v>
      </c>
      <c r="AZ41" s="56" t="str">
        <f t="shared" si="2"/>
        <v>RARA VEZ</v>
      </c>
      <c r="BA41" s="66">
        <f t="shared" si="3"/>
        <v>1</v>
      </c>
      <c r="BB41" s="105" t="str">
        <f t="shared" si="4"/>
        <v>MAYOR</v>
      </c>
      <c r="BC41" s="110">
        <f t="shared" si="5"/>
        <v>4</v>
      </c>
      <c r="BD41" s="105" t="str">
        <f>IFERROR(VLOOKUP(CONCATENATE(BA41,BC41),'Fórmulas '!$J$47:$K$71,2,),"")</f>
        <v>ALTO</v>
      </c>
      <c r="BE41" s="66">
        <f t="shared" ref="BE41:BE44" si="24">IFERROR(BC41*BA41,"")</f>
        <v>4</v>
      </c>
      <c r="BF41" s="66" t="s">
        <v>36</v>
      </c>
      <c r="BG41" s="66" t="s">
        <v>514</v>
      </c>
      <c r="BH41" s="58" t="s">
        <v>515</v>
      </c>
      <c r="BI41" s="58" t="s">
        <v>516</v>
      </c>
      <c r="BJ41" s="58" t="s">
        <v>517</v>
      </c>
      <c r="BK41" s="329" t="s">
        <v>38</v>
      </c>
      <c r="BL41" s="344"/>
      <c r="BM41" s="512"/>
      <c r="BN41" s="58"/>
      <c r="BO41" s="103"/>
      <c r="BP41" s="58"/>
      <c r="BQ41" s="346"/>
      <c r="BR41" s="326"/>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144" hidden="1" customHeight="1">
      <c r="A42" s="50" t="s">
        <v>249</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3" t="s">
        <v>518</v>
      </c>
      <c r="E42" s="10" t="s">
        <v>326</v>
      </c>
      <c r="F42" s="10" t="s">
        <v>326</v>
      </c>
      <c r="G42" s="10" t="s">
        <v>326</v>
      </c>
      <c r="H42" s="10" t="s">
        <v>326</v>
      </c>
      <c r="I42" s="10" t="s">
        <v>235</v>
      </c>
      <c r="J42" s="94" t="s">
        <v>519</v>
      </c>
      <c r="K42" s="51" t="s">
        <v>520</v>
      </c>
      <c r="L42" s="10" t="s">
        <v>326</v>
      </c>
      <c r="M42" s="10" t="s">
        <v>326</v>
      </c>
      <c r="N42" s="10" t="s">
        <v>326</v>
      </c>
      <c r="O42" s="10" t="s">
        <v>340</v>
      </c>
      <c r="P42" s="10" t="s">
        <v>326</v>
      </c>
      <c r="Q42" s="10" t="s">
        <v>326</v>
      </c>
      <c r="R42" s="10" t="s">
        <v>340</v>
      </c>
      <c r="S42" s="10" t="s">
        <v>340</v>
      </c>
      <c r="T42" s="10" t="s">
        <v>326</v>
      </c>
      <c r="U42" s="10" t="s">
        <v>326</v>
      </c>
      <c r="V42" s="10" t="s">
        <v>326</v>
      </c>
      <c r="W42" s="10" t="s">
        <v>326</v>
      </c>
      <c r="X42" s="10" t="s">
        <v>340</v>
      </c>
      <c r="Y42" s="10" t="s">
        <v>326</v>
      </c>
      <c r="Z42" s="10" t="s">
        <v>340</v>
      </c>
      <c r="AA42" s="10" t="s">
        <v>340</v>
      </c>
      <c r="AB42" s="10" t="s">
        <v>340</v>
      </c>
      <c r="AC42" s="10" t="s">
        <v>340</v>
      </c>
      <c r="AD42" s="10" t="s">
        <v>340</v>
      </c>
      <c r="AE42" s="56">
        <f t="shared" si="0"/>
        <v>10</v>
      </c>
      <c r="AF42" s="98" t="s">
        <v>109</v>
      </c>
      <c r="AG42" s="56">
        <f>IFERROR(VLOOKUP(AF42,'Fórmulas '!$B$26:$C$30,2,0),"")</f>
        <v>2</v>
      </c>
      <c r="AH42" s="56" t="str">
        <f t="shared" si="7"/>
        <v>MAYOR</v>
      </c>
      <c r="AI42" s="66">
        <f>+IFERROR(VLOOKUP(AH42,'Fórmulas '!$E$28:$F$30,2,),"")</f>
        <v>4</v>
      </c>
      <c r="AJ42" s="67" t="str">
        <f>IFERROR(VLOOKUP(CONCATENATE(AG42,AI42),'Fórmulas '!$J$47:$K$71,2,),"")</f>
        <v>ALTO</v>
      </c>
      <c r="AK42" s="111" t="s">
        <v>521</v>
      </c>
      <c r="AL42" s="61" t="s">
        <v>560</v>
      </c>
      <c r="AM42" s="61" t="s">
        <v>522</v>
      </c>
      <c r="AN42" s="10" t="s">
        <v>558</v>
      </c>
      <c r="AO42" s="10" t="s">
        <v>318</v>
      </c>
      <c r="AP42" s="10">
        <v>15</v>
      </c>
      <c r="AQ42" s="10">
        <v>5</v>
      </c>
      <c r="AR42" s="10">
        <v>15</v>
      </c>
      <c r="AS42" s="10">
        <v>10</v>
      </c>
      <c r="AT42" s="10">
        <v>15</v>
      </c>
      <c r="AU42" s="10">
        <v>0</v>
      </c>
      <c r="AV42" s="10">
        <v>30</v>
      </c>
      <c r="AW42" s="10">
        <f t="shared" si="22"/>
        <v>90</v>
      </c>
      <c r="AX42" s="124" t="str">
        <f t="shared" si="1"/>
        <v>DISMINUYE DOS PUNTOS</v>
      </c>
      <c r="AY42" s="56">
        <f t="shared" si="23"/>
        <v>2</v>
      </c>
      <c r="AZ42" s="56" t="str">
        <f t="shared" si="2"/>
        <v>RARA VEZ</v>
      </c>
      <c r="BA42" s="66">
        <f t="shared" si="3"/>
        <v>1</v>
      </c>
      <c r="BB42" s="105" t="str">
        <f t="shared" si="4"/>
        <v>MAYOR</v>
      </c>
      <c r="BC42" s="56">
        <f t="shared" si="5"/>
        <v>4</v>
      </c>
      <c r="BD42" s="105" t="str">
        <f>IFERROR(VLOOKUP(CONCATENATE(BA42,BC42),'Fórmulas '!$J$47:$K$71,2,),"")</f>
        <v>ALTO</v>
      </c>
      <c r="BE42" s="10">
        <f t="shared" si="24"/>
        <v>4</v>
      </c>
      <c r="BF42" s="10" t="s">
        <v>36</v>
      </c>
      <c r="BG42" s="10" t="s">
        <v>375</v>
      </c>
      <c r="BH42" s="51" t="s">
        <v>523</v>
      </c>
      <c r="BI42" s="51" t="s">
        <v>524</v>
      </c>
      <c r="BJ42" s="51" t="s">
        <v>517</v>
      </c>
      <c r="BK42" s="9" t="s">
        <v>38</v>
      </c>
      <c r="BL42" s="345" t="s">
        <v>1488</v>
      </c>
      <c r="BM42" s="513"/>
      <c r="BN42" s="51"/>
      <c r="BO42" s="61"/>
      <c r="BP42" s="51"/>
      <c r="BQ42" s="99"/>
      <c r="BR42" s="11"/>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1:123" ht="154.80000000000001" hidden="1" customHeight="1">
      <c r="A43" s="50" t="s">
        <v>249</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3" t="s">
        <v>525</v>
      </c>
      <c r="E43" s="10" t="s">
        <v>326</v>
      </c>
      <c r="F43" s="10" t="s">
        <v>326</v>
      </c>
      <c r="G43" s="10" t="s">
        <v>326</v>
      </c>
      <c r="H43" s="10" t="s">
        <v>326</v>
      </c>
      <c r="I43" s="10" t="s">
        <v>235</v>
      </c>
      <c r="J43" s="94" t="s">
        <v>526</v>
      </c>
      <c r="K43" s="51" t="s">
        <v>527</v>
      </c>
      <c r="L43" s="10" t="s">
        <v>326</v>
      </c>
      <c r="M43" s="10" t="s">
        <v>326</v>
      </c>
      <c r="N43" s="10" t="s">
        <v>326</v>
      </c>
      <c r="O43" s="10" t="s">
        <v>340</v>
      </c>
      <c r="P43" s="10" t="s">
        <v>340</v>
      </c>
      <c r="Q43" s="10" t="s">
        <v>326</v>
      </c>
      <c r="R43" s="10" t="s">
        <v>340</v>
      </c>
      <c r="S43" s="10" t="s">
        <v>340</v>
      </c>
      <c r="T43" s="10" t="s">
        <v>326</v>
      </c>
      <c r="U43" s="10" t="s">
        <v>326</v>
      </c>
      <c r="V43" s="10" t="s">
        <v>326</v>
      </c>
      <c r="W43" s="10" t="s">
        <v>326</v>
      </c>
      <c r="X43" s="10" t="s">
        <v>326</v>
      </c>
      <c r="Y43" s="10" t="s">
        <v>326</v>
      </c>
      <c r="Z43" s="10" t="s">
        <v>340</v>
      </c>
      <c r="AA43" s="10" t="s">
        <v>340</v>
      </c>
      <c r="AB43" s="10" t="s">
        <v>340</v>
      </c>
      <c r="AC43" s="10" t="s">
        <v>340</v>
      </c>
      <c r="AD43" s="10" t="s">
        <v>340</v>
      </c>
      <c r="AE43" s="56">
        <f t="shared" si="0"/>
        <v>10</v>
      </c>
      <c r="AF43" s="98" t="s">
        <v>106</v>
      </c>
      <c r="AG43" s="56">
        <f>IFERROR(VLOOKUP(AF43,'Fórmulas '!$B$26:$C$30,2,0),"")</f>
        <v>3</v>
      </c>
      <c r="AH43" s="56" t="str">
        <f t="shared" si="7"/>
        <v>MAYOR</v>
      </c>
      <c r="AI43" s="66">
        <f>+IFERROR(VLOOKUP(AH43,'Fórmulas '!$E$28:$F$30,2,),"")</f>
        <v>4</v>
      </c>
      <c r="AJ43" s="67" t="str">
        <f>IFERROR(VLOOKUP(CONCATENATE(AG43,AI43),'Fórmulas '!$J$47:$K$71,2,),"")</f>
        <v>EXTREMO</v>
      </c>
      <c r="AK43" s="111" t="s">
        <v>528</v>
      </c>
      <c r="AL43" s="61" t="s">
        <v>561</v>
      </c>
      <c r="AM43" s="61" t="s">
        <v>554</v>
      </c>
      <c r="AN43" s="10" t="s">
        <v>513</v>
      </c>
      <c r="AO43" s="10" t="s">
        <v>318</v>
      </c>
      <c r="AP43" s="10">
        <v>15</v>
      </c>
      <c r="AQ43" s="10">
        <v>5</v>
      </c>
      <c r="AR43" s="10">
        <v>15</v>
      </c>
      <c r="AS43" s="10">
        <v>10</v>
      </c>
      <c r="AT43" s="10">
        <v>15</v>
      </c>
      <c r="AU43" s="10">
        <v>10</v>
      </c>
      <c r="AV43" s="10">
        <v>30</v>
      </c>
      <c r="AW43" s="10">
        <f t="shared" si="22"/>
        <v>100</v>
      </c>
      <c r="AX43" s="124" t="str">
        <f t="shared" si="1"/>
        <v>DISMINUYE DOS PUNTOS</v>
      </c>
      <c r="AY43" s="56">
        <f t="shared" si="23"/>
        <v>3</v>
      </c>
      <c r="AZ43" s="56" t="str">
        <f t="shared" si="2"/>
        <v>RARA VEZ</v>
      </c>
      <c r="BA43" s="66">
        <f t="shared" si="3"/>
        <v>1</v>
      </c>
      <c r="BB43" s="105" t="str">
        <f t="shared" si="4"/>
        <v>MAYOR</v>
      </c>
      <c r="BC43" s="56">
        <f t="shared" si="5"/>
        <v>4</v>
      </c>
      <c r="BD43" s="105" t="str">
        <f>IFERROR(VLOOKUP(CONCATENATE(BA43,BC43),'Fórmulas '!$J$47:$K$71,2,),"")</f>
        <v>ALTO</v>
      </c>
      <c r="BE43" s="10">
        <f t="shared" si="24"/>
        <v>4</v>
      </c>
      <c r="BF43" s="10" t="s">
        <v>36</v>
      </c>
      <c r="BG43" s="10" t="s">
        <v>251</v>
      </c>
      <c r="BH43" s="51" t="s">
        <v>529</v>
      </c>
      <c r="BI43" s="51" t="s">
        <v>530</v>
      </c>
      <c r="BJ43" s="51" t="s">
        <v>531</v>
      </c>
      <c r="BK43" s="9" t="s">
        <v>38</v>
      </c>
      <c r="BL43" s="341" t="s">
        <v>1458</v>
      </c>
      <c r="BM43" s="61"/>
      <c r="BN43" s="51"/>
      <c r="BO43" s="61"/>
      <c r="BP43" s="51"/>
      <c r="BQ43" s="99"/>
      <c r="BR43" s="11"/>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ht="144" hidden="1">
      <c r="A44" s="50" t="s">
        <v>358</v>
      </c>
      <c r="B44" s="51" t="str">
        <f>VLOOKUP(A44,'Fórmulas '!$B$47:$C$66,2,FALSE)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C44" s="50" t="str">
        <f>VLOOKUP(A44,'Fórmulas '!$F$47:$G$66,2,FALSE)</f>
        <v xml:space="preserve">​​​​​​​Coordinador de Escuelas Deporte Formativo
</v>
      </c>
      <c r="D44" s="325" t="s">
        <v>1359</v>
      </c>
      <c r="E44" s="297" t="s">
        <v>104</v>
      </c>
      <c r="F44" s="297" t="s">
        <v>326</v>
      </c>
      <c r="G44" s="297" t="s">
        <v>326</v>
      </c>
      <c r="H44" s="297" t="s">
        <v>326</v>
      </c>
      <c r="I44" s="297" t="s">
        <v>235</v>
      </c>
      <c r="J44" s="94" t="s">
        <v>1360</v>
      </c>
      <c r="K44" s="94" t="s">
        <v>1361</v>
      </c>
      <c r="L44" s="297" t="s">
        <v>326</v>
      </c>
      <c r="M44" s="297" t="s">
        <v>326</v>
      </c>
      <c r="N44" s="297" t="s">
        <v>326</v>
      </c>
      <c r="O44" s="297" t="s">
        <v>104</v>
      </c>
      <c r="P44" s="297" t="s">
        <v>104</v>
      </c>
      <c r="Q44" s="297" t="s">
        <v>37</v>
      </c>
      <c r="R44" s="297" t="s">
        <v>104</v>
      </c>
      <c r="S44" s="297" t="s">
        <v>37</v>
      </c>
      <c r="T44" s="297" t="s">
        <v>37</v>
      </c>
      <c r="U44" s="297" t="s">
        <v>104</v>
      </c>
      <c r="V44" s="297" t="s">
        <v>104</v>
      </c>
      <c r="W44" s="297" t="s">
        <v>104</v>
      </c>
      <c r="X44" s="297" t="s">
        <v>104</v>
      </c>
      <c r="Y44" s="297" t="s">
        <v>104</v>
      </c>
      <c r="Z44" s="297" t="s">
        <v>104</v>
      </c>
      <c r="AA44" s="297" t="s">
        <v>37</v>
      </c>
      <c r="AB44" s="297" t="s">
        <v>104</v>
      </c>
      <c r="AC44" s="297" t="s">
        <v>104</v>
      </c>
      <c r="AD44" s="297" t="s">
        <v>37</v>
      </c>
      <c r="AE44" s="56">
        <f t="shared" si="0"/>
        <v>14</v>
      </c>
      <c r="AF44" s="98" t="s">
        <v>562</v>
      </c>
      <c r="AG44" s="56">
        <f>IFERROR(VLOOKUP(AF44,'Fórmulas '!$B$26:$C$30,2,0),"")</f>
        <v>4</v>
      </c>
      <c r="AH44" s="56" t="str">
        <f t="shared" si="7"/>
        <v>CATASTRÓFICO</v>
      </c>
      <c r="AI44" s="66">
        <f>+IFERROR(VLOOKUP(AH44,'Fórmulas '!$E$28:$F$30,2,),"")</f>
        <v>5</v>
      </c>
      <c r="AJ44" s="67" t="str">
        <f>IFERROR(VLOOKUP(CONCATENATE(AG44,AI44),'Fórmulas '!$J$47:$K$71,2,),"")</f>
        <v>EXTREMO</v>
      </c>
      <c r="AK44" s="327" t="s">
        <v>1363</v>
      </c>
      <c r="AL44" s="324" t="s">
        <v>1364</v>
      </c>
      <c r="AM44" s="324" t="s">
        <v>1362</v>
      </c>
      <c r="AN44" s="297" t="s">
        <v>31</v>
      </c>
      <c r="AO44" s="297" t="s">
        <v>32</v>
      </c>
      <c r="AP44" s="297">
        <v>0</v>
      </c>
      <c r="AQ44" s="297">
        <v>5</v>
      </c>
      <c r="AR44" s="297">
        <v>0</v>
      </c>
      <c r="AS44" s="297">
        <v>10</v>
      </c>
      <c r="AT44" s="297">
        <v>15</v>
      </c>
      <c r="AU44" s="297">
        <v>0</v>
      </c>
      <c r="AV44" s="297">
        <v>0</v>
      </c>
      <c r="AW44" s="297">
        <f t="shared" si="22"/>
        <v>30</v>
      </c>
      <c r="AX44" s="124" t="str">
        <f t="shared" si="1"/>
        <v>DISMINUYE CERO PUNTOS</v>
      </c>
      <c r="AY44" s="56">
        <f t="shared" si="23"/>
        <v>4</v>
      </c>
      <c r="AZ44" s="56" t="str">
        <f t="shared" si="2"/>
        <v>PROBABLE'</v>
      </c>
      <c r="BA44" s="66">
        <f t="shared" si="3"/>
        <v>4</v>
      </c>
      <c r="BB44" s="105" t="str">
        <f t="shared" si="4"/>
        <v>CATASTRÓFICO</v>
      </c>
      <c r="BC44" s="56">
        <f t="shared" si="5"/>
        <v>5</v>
      </c>
      <c r="BD44" s="105" t="str">
        <f>IFERROR(VLOOKUP(CONCATENATE(BA44,BC44),'Fórmulas '!$J$47:$K$71,2,),"")</f>
        <v>EXTREMO</v>
      </c>
      <c r="BE44" s="297">
        <f t="shared" si="24"/>
        <v>20</v>
      </c>
      <c r="BF44" s="297" t="s">
        <v>36</v>
      </c>
      <c r="BG44" s="297" t="s">
        <v>30</v>
      </c>
      <c r="BH44" s="51" t="s">
        <v>1366</v>
      </c>
      <c r="BI44" s="297" t="s">
        <v>1367</v>
      </c>
      <c r="BJ44" s="297" t="s">
        <v>38</v>
      </c>
      <c r="BK44" s="297" t="s">
        <v>38</v>
      </c>
      <c r="BL44" s="51" t="s">
        <v>1368</v>
      </c>
      <c r="BM44" s="297" t="s">
        <v>38</v>
      </c>
      <c r="BN44" s="11"/>
      <c r="BO44" s="11"/>
      <c r="BP44" s="11"/>
      <c r="BQ44" s="11"/>
      <c r="BR44" s="51" t="s">
        <v>1369</v>
      </c>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sheetData>
  <autoFilter ref="A11:BJ44" xr:uid="{00000000-0009-0000-0000-000000000000}">
    <filterColumn colId="0">
      <filters>
        <filter val="Apoyo Técnico, Científico y Psicosocial"/>
      </filters>
    </filterColumn>
  </autoFilter>
  <mergeCells count="35">
    <mergeCell ref="BR8:BR11"/>
    <mergeCell ref="BL9:BM9"/>
    <mergeCell ref="BL10:BL11"/>
    <mergeCell ref="BM10:BM11"/>
    <mergeCell ref="BJ8:BM8"/>
    <mergeCell ref="BN9:BO9"/>
    <mergeCell ref="BN10:BN11"/>
    <mergeCell ref="BO10:BO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B10:BB11"/>
    <mergeCell ref="AK8:BE8"/>
    <mergeCell ref="BC10:BC11"/>
    <mergeCell ref="BD10:BD11"/>
    <mergeCell ref="BE10:BE11"/>
    <mergeCell ref="BM40:BM42"/>
    <mergeCell ref="BF10:BF11"/>
    <mergeCell ref="BG10:BG11"/>
    <mergeCell ref="BH10:BH11"/>
    <mergeCell ref="BI10:BI11"/>
    <mergeCell ref="BJ10:BJ11"/>
  </mergeCells>
  <conditionalFormatting sqref="BD12:BD44">
    <cfRule type="containsText" dxfId="77" priority="58" operator="containsText" text="BAJO">
      <formula>NOT(ISERROR(SEARCH("BAJO",BD12)))</formula>
    </cfRule>
    <cfRule type="containsText" dxfId="76" priority="59" operator="containsText" text="MODERADO">
      <formula>NOT(ISERROR(SEARCH("MODERADO",BD12)))</formula>
    </cfRule>
    <cfRule type="containsText" dxfId="75" priority="60" operator="containsText" text="ALTO">
      <formula>NOT(ISERROR(SEARCH("ALTO",BD12)))</formula>
    </cfRule>
    <cfRule type="containsText" dxfId="74" priority="61" operator="containsText" text="EXTREMO">
      <formula>NOT(ISERROR(SEARCH("EXTREMO",BD12)))</formula>
    </cfRule>
  </conditionalFormatting>
  <conditionalFormatting sqref="AJ12:AJ44">
    <cfRule type="containsText" dxfId="73" priority="18" operator="containsText" text="BAJO">
      <formula>NOT(ISERROR(SEARCH("BAJO",AJ12)))</formula>
    </cfRule>
    <cfRule type="containsText" dxfId="72" priority="19" operator="containsText" text="MODERADO">
      <formula>NOT(ISERROR(SEARCH("MODERADO",AJ12)))</formula>
    </cfRule>
    <cfRule type="containsText" dxfId="71" priority="20" operator="containsText" text="ALTO">
      <formula>NOT(ISERROR(SEARCH("ALTO",AJ12)))</formula>
    </cfRule>
    <cfRule type="containsText" dxfId="70" priority="21" operator="containsText" text="EXTREMO">
      <formula>NOT(ISERROR(SEARCH("EXTREMO",AJ12)))</formula>
    </cfRule>
  </conditionalFormatting>
  <conditionalFormatting sqref="AH12:AH44">
    <cfRule type="cellIs" dxfId="69" priority="15" operator="equal">
      <formula>"CATASTRÓFICO"</formula>
    </cfRule>
    <cfRule type="cellIs" dxfId="68" priority="16" operator="equal">
      <formula>"MAYOR"</formula>
    </cfRule>
    <cfRule type="cellIs" dxfId="67" priority="17" operator="equal">
      <formula>"MODERADO"</formula>
    </cfRule>
  </conditionalFormatting>
  <conditionalFormatting sqref="BB12:BB44">
    <cfRule type="containsText" dxfId="66" priority="12" operator="containsText" text="MODERADO">
      <formula>NOT(ISERROR(SEARCH("MODERADO",BB12)))</formula>
    </cfRule>
    <cfRule type="containsText" dxfId="65" priority="13" operator="containsText" text="MAYO">
      <formula>NOT(ISERROR(SEARCH("MAYO",BB12)))</formula>
    </cfRule>
    <cfRule type="containsText" dxfId="64" priority="14" operator="containsText" text="CATASTRÓFICO">
      <formula>NOT(ISERROR(SEARCH("CATASTRÓFICO",BB12)))</formula>
    </cfRule>
  </conditionalFormatting>
  <conditionalFormatting sqref="AZ12:AZ44">
    <cfRule type="containsText" dxfId="63" priority="6" operator="containsText" text="CASI SEGURO">
      <formula>NOT(ISERROR(SEARCH("CASI SEGURO",AZ12)))</formula>
    </cfRule>
    <cfRule type="containsText" dxfId="62" priority="7" operator="containsText" text="PROBABLE'">
      <formula>NOT(ISERROR(SEARCH("PROBABLE'",AZ12)))</formula>
    </cfRule>
    <cfRule type="containsText" dxfId="61" priority="8" operator="containsText" text="POSIBLE">
      <formula>NOT(ISERROR(SEARCH("POSIBLE",AZ12)))</formula>
    </cfRule>
    <cfRule type="containsText" dxfId="60" priority="9" stopIfTrue="1" operator="containsText" text="IMPROBABLE">
      <formula>NOT(ISERROR(SEARCH("IMPROBABLE",AZ12)))</formula>
    </cfRule>
    <cfRule type="containsText" dxfId="59" priority="10" operator="containsText" text="RARA VEZ">
      <formula>NOT(ISERROR(SEARCH("RARA VEZ",AZ12)))</formula>
    </cfRule>
  </conditionalFormatting>
  <conditionalFormatting sqref="AF12:AF44">
    <cfRule type="containsText" dxfId="58" priority="1" operator="containsText" text="CASI SEGURO">
      <formula>NOT(ISERROR(SEARCH("CASI SEGURO",AF12)))</formula>
    </cfRule>
    <cfRule type="containsText" dxfId="57" priority="2" operator="containsText" text="PROBABLE'">
      <formula>NOT(ISERROR(SEARCH("PROBABLE'",AF12)))</formula>
    </cfRule>
    <cfRule type="containsText" dxfId="56" priority="3" operator="containsText" text="POSIBLE">
      <formula>NOT(ISERROR(SEARCH("POSIBLE",AF12)))</formula>
    </cfRule>
    <cfRule type="containsText" dxfId="55" priority="4" operator="containsText" text="IMPROBABLE">
      <formula>NOT(ISERROR(SEARCH("IMPROBABLE",AF12)))</formula>
    </cfRule>
    <cfRule type="containsText" dxfId="54" priority="5" operator="containsText" text="RARA VEZ">
      <formula>NOT(ISERROR(SEARCH("RARA VEZ",AF12)))</formula>
    </cfRule>
  </conditionalFormatting>
  <dataValidations count="1">
    <dataValidation type="list" allowBlank="1" showInputMessage="1" showErrorMessage="1" sqref="AR45:AR1048576" xr:uid="{00000000-0002-0000-00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60960</xdr:rowOff>
              </from>
              <to>
                <xdr:col>2</xdr:col>
                <xdr:colOff>83820</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000-000003000000}">
          <x14:formula1>
            <xm:f>'Fórmulas '!$AA$5:$AA$6</xm:f>
          </x14:formula1>
          <xm:sqref>G12:H44 L12:AD1048576 E12:E1048576</xm:sqref>
        </x14:dataValidation>
        <x14:dataValidation type="list" allowBlank="1" showInputMessage="1" showErrorMessage="1" xr:uid="{00000000-0002-0000-0000-000004000000}">
          <x14:formula1>
            <xm:f>'Fórmulas '!$Q$5:$Q$7</xm:f>
          </x14:formula1>
          <xm:sqref>AO12:AO1048576</xm:sqref>
        </x14:dataValidation>
        <x14:dataValidation type="list" allowBlank="1" showInputMessage="1" showErrorMessage="1" xr:uid="{00000000-0002-0000-0000-000005000000}">
          <x14:formula1>
            <xm:f>'Fórmulas '!$B$47:$B$67</xm:f>
          </x14:formula1>
          <xm:sqref>A12:A43</xm:sqref>
        </x14:dataValidation>
        <x14:dataValidation type="list" allowBlank="1" showInputMessage="1" showErrorMessage="1" xr:uid="{00000000-0002-0000-0000-000006000000}">
          <x14:formula1>
            <xm:f>$V$5:$V$7+'Fórmulas '!$AA$5:$AA$6</xm:f>
          </x14:formula1>
          <xm:sqref>F12:F44</xm:sqref>
        </x14:dataValidation>
        <x14:dataValidation type="list" allowBlank="1" showInputMessage="1" showErrorMessage="1" xr:uid="{00000000-0002-0000-0000-000007000000}">
          <x14:formula1>
            <xm:f>'Fórmulas '!$M$13</xm:f>
          </x14:formula1>
          <xm:sqref>I12:I44</xm:sqref>
        </x14:dataValidation>
        <x14:dataValidation type="list" allowBlank="1" showInputMessage="1" showErrorMessage="1" xr:uid="{00000000-0002-0000-0000-000008000000}">
          <x14:formula1>
            <xm:f>'Fórmulas '!$B$26:$B$30</xm:f>
          </x14:formula1>
          <xm:sqref>AF12:AF44</xm:sqref>
        </x14:dataValidation>
        <x14:dataValidation type="list" allowBlank="1" showInputMessage="1" showErrorMessage="1" xr:uid="{00000000-0002-0000-0000-000009000000}">
          <x14:formula1>
            <xm:f>'Fórmulas '!$BA$5:$BB$5</xm:f>
          </x14:formula1>
          <xm:sqref>AP12:AP43</xm:sqref>
        </x14:dataValidation>
        <x14:dataValidation type="list" allowBlank="1" showInputMessage="1" showErrorMessage="1" xr:uid="{00000000-0002-0000-0000-00000A000000}">
          <x14:formula1>
            <xm:f>'Fórmulas '!$BA$6:$BB$6</xm:f>
          </x14:formula1>
          <xm:sqref>AQ12:AQ43</xm:sqref>
        </x14:dataValidation>
        <x14:dataValidation type="list" allowBlank="1" showInputMessage="1" showErrorMessage="1" xr:uid="{00000000-0002-0000-0000-00000B000000}">
          <x14:formula1>
            <xm:f>'Fórmulas '!$BA$7:$BB$7</xm:f>
          </x14:formula1>
          <xm:sqref>AR12:AR43</xm:sqref>
        </x14:dataValidation>
        <x14:dataValidation type="list" allowBlank="1" showInputMessage="1" showErrorMessage="1" xr:uid="{00000000-0002-0000-0000-00000C000000}">
          <x14:formula1>
            <xm:f>'Fórmulas '!$BA$8:$BB$8</xm:f>
          </x14:formula1>
          <xm:sqref>AS12:AS43</xm:sqref>
        </x14:dataValidation>
        <x14:dataValidation type="list" allowBlank="1" showInputMessage="1" showErrorMessage="1" xr:uid="{00000000-0002-0000-0000-00000D000000}">
          <x14:formula1>
            <xm:f>'Fórmulas '!$BA$9:$BB$9</xm:f>
          </x14:formula1>
          <xm:sqref>AT12:AT43</xm:sqref>
        </x14:dataValidation>
        <x14:dataValidation type="list" allowBlank="1" showInputMessage="1" showErrorMessage="1" xr:uid="{00000000-0002-0000-0000-00000E000000}">
          <x14:formula1>
            <xm:f>'Fórmulas '!$BA$10:$BB$10</xm:f>
          </x14:formula1>
          <xm:sqref>AU12:AU43</xm:sqref>
        </x14:dataValidation>
        <x14:dataValidation type="list" allowBlank="1" showInputMessage="1" showErrorMessage="1" xr:uid="{00000000-0002-0000-0000-00000F000000}">
          <x14:formula1>
            <xm:f>'Fórmulas '!$BA$11:$BB$11</xm:f>
          </x14:formula1>
          <xm:sqref>AV12:AV43</xm:sqref>
        </x14:dataValidation>
        <x14:dataValidation type="list" allowBlank="1" showInputMessage="1" showErrorMessage="1" xr:uid="{00000000-0002-0000-0000-000010000000}">
          <x14:formula1>
            <xm:f>'Fórmulas '!$Y$5:$Y$8</xm:f>
          </x14:formula1>
          <xm:sqref>BF12:BF43</xm:sqref>
        </x14:dataValidation>
        <x14:dataValidation type="list" allowBlank="1" showInputMessage="1" showErrorMessage="1" xr:uid="{00000000-0002-0000-0000-000002000000}">
          <x14:formula1>
            <xm:f>'Fórmulas '!$B$47:$B$66</xm:f>
          </x14:formula1>
          <xm:sqref>A44:A1048576</xm:sqref>
        </x14:dataValidation>
        <x14:dataValidation type="list" allowBlank="1" showInputMessage="1" showErrorMessage="1" xr:uid="{5613AC39-D6FF-4811-BE26-D9D07E807B61}">
          <x14:formula1>
            <xm:f>'Fórmulas '!$Q$10:$Q$11</xm:f>
          </x14:formula1>
          <xm:sqref>AN12:AN1048576</xm:sqref>
        </x14:dataValidation>
        <x14:dataValidation type="list" allowBlank="1" showInputMessage="1" showErrorMessage="1" xr:uid="{F2D66878-0216-452B-A88D-CC13564091E6}">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I355"/>
  <sheetViews>
    <sheetView showGridLines="0" topLeftCell="A13" zoomScale="120" zoomScaleNormal="120" workbookViewId="0">
      <selection activeCell="B22" sqref="B22"/>
    </sheetView>
  </sheetViews>
  <sheetFormatPr baseColWidth="10" defaultColWidth="11.44140625" defaultRowHeight="14.4"/>
  <cols>
    <col min="1" max="1" width="18" customWidth="1"/>
    <col min="2" max="2" width="60.33203125" customWidth="1"/>
  </cols>
  <sheetData>
    <row r="1" spans="1:1" ht="25.8">
      <c r="A1" s="37" t="s">
        <v>117</v>
      </c>
    </row>
    <row r="35" spans="1:1">
      <c r="A35" t="s">
        <v>118</v>
      </c>
    </row>
    <row r="127" spans="1:1" ht="25.8">
      <c r="A127" s="37" t="s">
        <v>119</v>
      </c>
    </row>
    <row r="129" spans="1:1" ht="21">
      <c r="A129" s="41" t="s">
        <v>120</v>
      </c>
    </row>
    <row r="139" spans="1:1">
      <c r="A139" s="38"/>
    </row>
    <row r="157" spans="1:9">
      <c r="A157" s="554"/>
      <c r="B157" s="554"/>
      <c r="I157">
        <f>35*12</f>
        <v>420</v>
      </c>
    </row>
    <row r="158" spans="1:9">
      <c r="A158" s="31"/>
      <c r="B158" s="31"/>
    </row>
    <row r="159" spans="1:9" ht="13.2" customHeight="1">
      <c r="A159" s="32"/>
      <c r="B159" s="33"/>
    </row>
    <row r="160" spans="1:9" ht="21">
      <c r="A160" s="555" t="s">
        <v>121</v>
      </c>
      <c r="B160" s="555"/>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5" customHeight="1">
      <c r="A216" s="556" t="s">
        <v>122</v>
      </c>
      <c r="B216" s="556"/>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556" t="s">
        <v>123</v>
      </c>
      <c r="B227" s="556"/>
    </row>
    <row r="228" spans="1:2">
      <c r="A228" s="40"/>
      <c r="B228" s="40"/>
    </row>
    <row r="229" spans="1:2">
      <c r="A229" s="40"/>
      <c r="B229" s="40"/>
    </row>
    <row r="230" spans="1:2">
      <c r="A230" s="32"/>
      <c r="B230" s="33"/>
    </row>
    <row r="292" spans="1:1">
      <c r="A292" t="s">
        <v>124</v>
      </c>
    </row>
    <row r="321" spans="1:1" ht="23.4">
      <c r="A321" s="49" t="s">
        <v>125</v>
      </c>
    </row>
    <row r="323" spans="1:1">
      <c r="A323" t="s">
        <v>126</v>
      </c>
    </row>
    <row r="355" spans="1:1" ht="25.8">
      <c r="A355" s="37" t="s">
        <v>127</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1:BM71"/>
  <sheetViews>
    <sheetView topLeftCell="A38" zoomScaleNormal="100" workbookViewId="0">
      <selection activeCell="F67" sqref="F67"/>
    </sheetView>
  </sheetViews>
  <sheetFormatPr baseColWidth="10" defaultColWidth="11.44140625" defaultRowHeight="14.4"/>
  <cols>
    <col min="2" max="2" width="44.33203125" customWidth="1"/>
    <col min="3" max="3" width="25.5546875" customWidth="1"/>
    <col min="4" max="4" width="17.44140625" customWidth="1"/>
    <col min="5" max="5" width="14.88671875" bestFit="1" customWidth="1"/>
    <col min="6" max="6" width="29.33203125" customWidth="1"/>
    <col min="7" max="7" width="15.33203125" customWidth="1"/>
    <col min="11" max="11" width="13.5546875" customWidth="1"/>
    <col min="13" max="13" width="20.6640625" bestFit="1" customWidth="1"/>
    <col min="15" max="15" width="49.88671875" customWidth="1"/>
    <col min="17" max="17" width="24.6640625" bestFit="1" customWidth="1"/>
    <col min="18" max="18" width="24.6640625" customWidth="1"/>
    <col min="20" max="20" width="19.6640625" customWidth="1"/>
    <col min="25" max="25" width="37.109375" bestFit="1" customWidth="1"/>
    <col min="27" max="27" width="17" bestFit="1" customWidth="1"/>
    <col min="30" max="30" width="14" bestFit="1" customWidth="1"/>
    <col min="32" max="32" width="35.109375" bestFit="1" customWidth="1"/>
    <col min="34" max="34" width="20.33203125" customWidth="1"/>
    <col min="35" max="35" width="13.5546875" customWidth="1"/>
    <col min="36" max="36" width="13.109375" customWidth="1"/>
    <col min="37" max="37" width="20.109375" bestFit="1" customWidth="1"/>
    <col min="38" max="38" width="27.6640625" customWidth="1"/>
    <col min="39" max="39" width="32.109375" customWidth="1"/>
    <col min="40" max="40" width="26.109375" customWidth="1"/>
    <col min="41" max="41" width="18.6640625" customWidth="1"/>
    <col min="43" max="43" width="18.33203125" customWidth="1"/>
    <col min="44" max="44" width="16" customWidth="1"/>
    <col min="52" max="52" width="47.5546875" customWidth="1"/>
    <col min="63" max="63" width="13.6640625" customWidth="1"/>
  </cols>
  <sheetData>
    <row r="1" spans="2:65">
      <c r="O1" s="35" t="s">
        <v>8</v>
      </c>
    </row>
    <row r="2" spans="2:65">
      <c r="O2" s="11" t="s">
        <v>128</v>
      </c>
    </row>
    <row r="3" spans="2:65" ht="43.2" customHeight="1">
      <c r="B3" s="557" t="s">
        <v>129</v>
      </c>
      <c r="C3" s="558"/>
      <c r="E3" s="557" t="s">
        <v>130</v>
      </c>
      <c r="F3" s="558"/>
      <c r="H3" s="559" t="s">
        <v>131</v>
      </c>
      <c r="I3" s="560"/>
      <c r="J3" s="560"/>
      <c r="K3" s="561"/>
      <c r="O3" s="11" t="s">
        <v>132</v>
      </c>
      <c r="T3" t="s">
        <v>133</v>
      </c>
      <c r="AC3" s="564" t="s">
        <v>134</v>
      </c>
      <c r="AD3" s="564"/>
      <c r="AE3" s="15"/>
      <c r="AH3" s="563" t="s">
        <v>135</v>
      </c>
      <c r="AI3" s="563"/>
      <c r="AJ3" s="563"/>
      <c r="AL3" s="565" t="s">
        <v>136</v>
      </c>
      <c r="AM3" s="565"/>
      <c r="AN3" s="565"/>
      <c r="AO3" s="565"/>
      <c r="AP3" s="565"/>
      <c r="AQ3" s="565"/>
      <c r="AR3" s="565"/>
      <c r="AT3" s="563" t="s">
        <v>137</v>
      </c>
      <c r="AU3" s="563"/>
      <c r="AW3" s="564" t="s">
        <v>138</v>
      </c>
      <c r="AX3" s="564"/>
      <c r="AZ3" s="557" t="s">
        <v>139</v>
      </c>
      <c r="BA3" s="562"/>
      <c r="BB3" s="558"/>
      <c r="BF3" s="557" t="s">
        <v>12</v>
      </c>
      <c r="BG3" s="562"/>
      <c r="BH3" s="558"/>
      <c r="BK3" s="46" t="s">
        <v>140</v>
      </c>
      <c r="BL3" s="47"/>
      <c r="BM3" s="48"/>
    </row>
    <row r="4" spans="2:65" ht="28.95" customHeight="1">
      <c r="B4" s="35" t="s">
        <v>141</v>
      </c>
      <c r="C4" s="35" t="s">
        <v>142</v>
      </c>
      <c r="E4" s="35" t="s">
        <v>141</v>
      </c>
      <c r="F4" s="35" t="s">
        <v>142</v>
      </c>
      <c r="H4" s="35" t="s">
        <v>143</v>
      </c>
      <c r="I4" s="35" t="s">
        <v>144</v>
      </c>
      <c r="J4" s="35" t="s">
        <v>145</v>
      </c>
      <c r="K4" s="35" t="s">
        <v>146</v>
      </c>
      <c r="M4" s="35" t="s">
        <v>147</v>
      </c>
      <c r="O4" s="11" t="s">
        <v>148</v>
      </c>
      <c r="Q4" s="35" t="s">
        <v>149</v>
      </c>
      <c r="R4" s="45"/>
      <c r="T4" s="35" t="s">
        <v>21</v>
      </c>
      <c r="U4" s="35" t="s">
        <v>22</v>
      </c>
      <c r="V4" s="35" t="s">
        <v>23</v>
      </c>
      <c r="W4" s="35"/>
      <c r="Y4" s="35" t="s">
        <v>150</v>
      </c>
      <c r="AA4" s="35" t="s">
        <v>151</v>
      </c>
      <c r="AC4" s="35" t="s">
        <v>152</v>
      </c>
      <c r="AD4" s="35" t="s">
        <v>153</v>
      </c>
      <c r="AF4" s="35" t="s">
        <v>154</v>
      </c>
      <c r="AH4" s="35" t="s">
        <v>155</v>
      </c>
      <c r="AI4" s="35" t="s">
        <v>156</v>
      </c>
      <c r="AJ4" s="35" t="s">
        <v>157</v>
      </c>
      <c r="AL4" s="16" t="s">
        <v>158</v>
      </c>
      <c r="AM4" s="16" t="s">
        <v>159</v>
      </c>
      <c r="AN4" s="16" t="s">
        <v>160</v>
      </c>
      <c r="AO4" s="16" t="s">
        <v>161</v>
      </c>
      <c r="AP4" s="16" t="s">
        <v>162</v>
      </c>
      <c r="AQ4" s="16" t="s">
        <v>163</v>
      </c>
      <c r="AR4" s="16" t="s">
        <v>164</v>
      </c>
      <c r="AT4" s="35" t="s">
        <v>165</v>
      </c>
      <c r="AU4" s="35" t="s">
        <v>166</v>
      </c>
      <c r="AW4" s="17" t="s">
        <v>167</v>
      </c>
      <c r="AX4" s="17" t="s">
        <v>141</v>
      </c>
      <c r="AZ4" s="35" t="s">
        <v>165</v>
      </c>
      <c r="BA4" s="35" t="s">
        <v>168</v>
      </c>
      <c r="BB4" s="35" t="s">
        <v>37</v>
      </c>
      <c r="BF4" t="s">
        <v>43</v>
      </c>
      <c r="BK4" t="s">
        <v>39</v>
      </c>
    </row>
    <row r="5" spans="2:65">
      <c r="B5" s="11" t="s">
        <v>169</v>
      </c>
      <c r="C5" s="39">
        <v>0.2</v>
      </c>
      <c r="E5" s="11" t="s">
        <v>47</v>
      </c>
      <c r="F5" s="39">
        <v>0.2</v>
      </c>
      <c r="H5" s="39">
        <v>0.2</v>
      </c>
      <c r="I5" s="39">
        <v>0.2</v>
      </c>
      <c r="J5" s="18" t="str">
        <f>CONCATENATE(H5,I5)</f>
        <v>0.20.2</v>
      </c>
      <c r="K5" s="42" t="s">
        <v>170</v>
      </c>
      <c r="M5" s="11" t="s">
        <v>171</v>
      </c>
      <c r="O5" s="11" t="s">
        <v>172</v>
      </c>
      <c r="Q5" s="11" t="s">
        <v>32</v>
      </c>
      <c r="R5" s="39">
        <v>0.25</v>
      </c>
      <c r="T5" t="s">
        <v>33</v>
      </c>
      <c r="U5" t="s">
        <v>34</v>
      </c>
      <c r="V5" t="s">
        <v>35</v>
      </c>
      <c r="Y5" s="11" t="s">
        <v>173</v>
      </c>
      <c r="AA5" s="11" t="s">
        <v>104</v>
      </c>
      <c r="AC5" s="11">
        <v>1</v>
      </c>
      <c r="AD5" s="11" t="s">
        <v>174</v>
      </c>
      <c r="AF5" s="11" t="s">
        <v>175</v>
      </c>
      <c r="AH5" s="11" t="str">
        <f>CONCATENATE(AH15,"+",AI15)</f>
        <v xml:space="preserve">Fuerte+Fuerte </v>
      </c>
      <c r="AI5" s="11" t="s">
        <v>175</v>
      </c>
      <c r="AJ5" s="11">
        <v>100</v>
      </c>
      <c r="AL5" s="11" t="s">
        <v>176</v>
      </c>
      <c r="AM5" s="11" t="s">
        <v>177</v>
      </c>
      <c r="AN5" s="11" t="s">
        <v>178</v>
      </c>
      <c r="AO5" s="11" t="s">
        <v>179</v>
      </c>
      <c r="AP5" s="11" t="s">
        <v>180</v>
      </c>
      <c r="AQ5" s="11" t="s">
        <v>181</v>
      </c>
      <c r="AR5" s="11" t="s">
        <v>182</v>
      </c>
      <c r="AT5" s="11" t="s">
        <v>176</v>
      </c>
      <c r="AU5" s="11">
        <v>15</v>
      </c>
      <c r="AW5" s="20">
        <v>1</v>
      </c>
      <c r="AX5" s="10" t="s">
        <v>183</v>
      </c>
      <c r="AZ5" s="11" t="s">
        <v>95</v>
      </c>
      <c r="BA5" s="11">
        <v>15</v>
      </c>
      <c r="BB5" s="11">
        <v>0</v>
      </c>
      <c r="BF5" t="s">
        <v>184</v>
      </c>
      <c r="BK5" t="s">
        <v>185</v>
      </c>
    </row>
    <row r="6" spans="2:65">
      <c r="B6" s="11" t="s">
        <v>44</v>
      </c>
      <c r="C6" s="39">
        <v>0.4</v>
      </c>
      <c r="E6" s="11" t="s">
        <v>186</v>
      </c>
      <c r="F6" s="39">
        <v>0.4</v>
      </c>
      <c r="H6" s="39">
        <v>0.2</v>
      </c>
      <c r="I6" s="39">
        <v>0.4</v>
      </c>
      <c r="J6" s="18" t="str">
        <f t="shared" ref="J6:J9" si="0">CONCATENATE(H6,I6)</f>
        <v>0.20.4</v>
      </c>
      <c r="K6" s="42" t="s">
        <v>170</v>
      </c>
      <c r="M6" s="11" t="s">
        <v>187</v>
      </c>
      <c r="O6" s="11" t="s">
        <v>188</v>
      </c>
      <c r="Q6" s="11" t="s">
        <v>108</v>
      </c>
      <c r="R6" s="39">
        <v>0.15</v>
      </c>
      <c r="T6" t="s">
        <v>189</v>
      </c>
      <c r="U6" t="s">
        <v>190</v>
      </c>
      <c r="V6" t="s">
        <v>191</v>
      </c>
      <c r="Y6" s="11" t="s">
        <v>36</v>
      </c>
      <c r="AA6" s="11" t="s">
        <v>37</v>
      </c>
      <c r="AC6" s="11">
        <v>2</v>
      </c>
      <c r="AD6" s="11" t="s">
        <v>174</v>
      </c>
      <c r="AF6" s="11" t="s">
        <v>29</v>
      </c>
      <c r="AH6" s="11" t="str">
        <f t="shared" ref="AH6:AH13" si="1">CONCATENATE(AH16,"+",AI16)</f>
        <v xml:space="preserve">Fuerte+Moderado </v>
      </c>
      <c r="AI6" s="11" t="s">
        <v>29</v>
      </c>
      <c r="AJ6" s="11">
        <v>50</v>
      </c>
      <c r="AL6" s="11" t="s">
        <v>192</v>
      </c>
      <c r="AM6" s="11" t="s">
        <v>193</v>
      </c>
      <c r="AN6" s="11" t="s">
        <v>194</v>
      </c>
      <c r="AO6" s="11" t="s">
        <v>195</v>
      </c>
      <c r="AP6" s="11" t="s">
        <v>196</v>
      </c>
      <c r="AQ6" s="11" t="s">
        <v>197</v>
      </c>
      <c r="AR6" s="11" t="s">
        <v>198</v>
      </c>
      <c r="AT6" s="11" t="s">
        <v>192</v>
      </c>
      <c r="AU6" s="11">
        <v>0</v>
      </c>
      <c r="AW6" s="20">
        <v>2</v>
      </c>
      <c r="AX6" s="10" t="s">
        <v>109</v>
      </c>
      <c r="AZ6" s="11" t="s">
        <v>96</v>
      </c>
      <c r="BA6" s="11">
        <v>5</v>
      </c>
      <c r="BB6" s="11">
        <v>0</v>
      </c>
      <c r="BF6" t="s">
        <v>199</v>
      </c>
      <c r="BK6" t="s">
        <v>200</v>
      </c>
    </row>
    <row r="7" spans="2:65">
      <c r="B7" s="11" t="s">
        <v>40</v>
      </c>
      <c r="C7" s="39">
        <v>0.6</v>
      </c>
      <c r="E7" s="11" t="s">
        <v>29</v>
      </c>
      <c r="F7" s="39">
        <v>0.6</v>
      </c>
      <c r="H7" s="39">
        <v>0.2</v>
      </c>
      <c r="I7" s="39">
        <v>0.6</v>
      </c>
      <c r="J7" s="18" t="str">
        <f t="shared" si="0"/>
        <v>0.20.6</v>
      </c>
      <c r="K7" s="43" t="s">
        <v>110</v>
      </c>
      <c r="M7" s="11" t="s">
        <v>201</v>
      </c>
      <c r="O7" s="11" t="s">
        <v>202</v>
      </c>
      <c r="Q7" s="11" t="s">
        <v>203</v>
      </c>
      <c r="R7" s="39">
        <v>0.1</v>
      </c>
      <c r="Y7" s="11" t="s">
        <v>204</v>
      </c>
      <c r="AA7" s="11" t="s">
        <v>205</v>
      </c>
      <c r="AC7" s="11">
        <v>3</v>
      </c>
      <c r="AD7" s="11" t="s">
        <v>174</v>
      </c>
      <c r="AF7" s="11" t="s">
        <v>206</v>
      </c>
      <c r="AH7" s="11" t="str">
        <f t="shared" si="1"/>
        <v xml:space="preserve">Fuerte+Débil </v>
      </c>
      <c r="AI7" s="11" t="s">
        <v>206</v>
      </c>
      <c r="AJ7" s="11">
        <v>0</v>
      </c>
      <c r="AO7" s="11" t="s">
        <v>207</v>
      </c>
      <c r="AR7" s="11" t="s">
        <v>208</v>
      </c>
      <c r="AT7" s="11" t="s">
        <v>177</v>
      </c>
      <c r="AU7" s="11">
        <v>15</v>
      </c>
      <c r="AW7" s="20">
        <v>3</v>
      </c>
      <c r="AX7" s="10" t="s">
        <v>106</v>
      </c>
      <c r="AZ7" s="11" t="s">
        <v>97</v>
      </c>
      <c r="BA7" s="11">
        <v>15</v>
      </c>
      <c r="BB7" s="11">
        <v>0</v>
      </c>
      <c r="BF7" t="s">
        <v>209</v>
      </c>
    </row>
    <row r="8" spans="2:65">
      <c r="B8" s="11" t="s">
        <v>28</v>
      </c>
      <c r="C8" s="39">
        <v>0.8</v>
      </c>
      <c r="E8" s="11" t="s">
        <v>48</v>
      </c>
      <c r="F8" s="39">
        <v>0.8</v>
      </c>
      <c r="H8" s="39">
        <v>0.2</v>
      </c>
      <c r="I8" s="39">
        <v>0.8</v>
      </c>
      <c r="J8" s="18" t="str">
        <f t="shared" si="0"/>
        <v>0.20.8</v>
      </c>
      <c r="K8" s="21" t="s">
        <v>210</v>
      </c>
      <c r="M8" s="11" t="s">
        <v>211</v>
      </c>
      <c r="O8" s="11" t="s">
        <v>212</v>
      </c>
      <c r="Y8" s="11" t="s">
        <v>213</v>
      </c>
      <c r="AC8" s="11">
        <v>4</v>
      </c>
      <c r="AD8" s="11" t="s">
        <v>174</v>
      </c>
      <c r="AH8" s="11" t="str">
        <f t="shared" si="1"/>
        <v xml:space="preserve">Moderado+Fuerte </v>
      </c>
      <c r="AI8" s="11" t="s">
        <v>29</v>
      </c>
      <c r="AJ8" s="11">
        <v>50</v>
      </c>
      <c r="AT8" s="11" t="s">
        <v>193</v>
      </c>
      <c r="AU8" s="11">
        <v>0</v>
      </c>
      <c r="AW8" s="20">
        <v>4</v>
      </c>
      <c r="AX8" s="10" t="s">
        <v>214</v>
      </c>
      <c r="AZ8" s="11" t="s">
        <v>98</v>
      </c>
      <c r="BA8" s="11">
        <v>10</v>
      </c>
      <c r="BB8" s="11">
        <v>0</v>
      </c>
      <c r="BF8" t="s">
        <v>215</v>
      </c>
    </row>
    <row r="9" spans="2:65">
      <c r="B9" s="11" t="s">
        <v>216</v>
      </c>
      <c r="C9" s="39">
        <v>1</v>
      </c>
      <c r="E9" s="11" t="s">
        <v>45</v>
      </c>
      <c r="F9" s="39">
        <v>1</v>
      </c>
      <c r="H9" s="39">
        <v>0.2</v>
      </c>
      <c r="I9" s="39">
        <v>1</v>
      </c>
      <c r="J9" s="18" t="str">
        <f t="shared" si="0"/>
        <v>0.21</v>
      </c>
      <c r="K9" s="44" t="s">
        <v>107</v>
      </c>
      <c r="M9" s="11" t="s">
        <v>217</v>
      </c>
      <c r="O9" s="11" t="s">
        <v>218</v>
      </c>
      <c r="Q9" s="35" t="s">
        <v>219</v>
      </c>
      <c r="R9" s="35"/>
      <c r="AC9" s="11">
        <v>5</v>
      </c>
      <c r="AD9" s="11" t="s">
        <v>174</v>
      </c>
      <c r="AH9" s="11" t="str">
        <f t="shared" si="1"/>
        <v xml:space="preserve">Moderado+Moderado </v>
      </c>
      <c r="AI9" s="11" t="s">
        <v>29</v>
      </c>
      <c r="AJ9" s="11">
        <v>50</v>
      </c>
      <c r="AT9" s="11" t="s">
        <v>178</v>
      </c>
      <c r="AU9" s="11">
        <v>15</v>
      </c>
      <c r="AW9" s="20">
        <v>5</v>
      </c>
      <c r="AX9" s="10" t="s">
        <v>220</v>
      </c>
      <c r="AZ9" s="11" t="s">
        <v>99</v>
      </c>
      <c r="BA9" s="11">
        <v>15</v>
      </c>
      <c r="BB9" s="11">
        <v>0</v>
      </c>
      <c r="BF9" t="s">
        <v>27</v>
      </c>
    </row>
    <row r="10" spans="2:65">
      <c r="H10" s="39">
        <v>0.4</v>
      </c>
      <c r="I10" s="39">
        <v>0.2</v>
      </c>
      <c r="J10" s="18" t="str">
        <f t="shared" ref="J10:J29" si="2">CONCATENATE(H10,I10)</f>
        <v>0.40.2</v>
      </c>
      <c r="K10" s="19" t="s">
        <v>170</v>
      </c>
      <c r="M10" s="11" t="s">
        <v>221</v>
      </c>
      <c r="O10" s="11" t="s">
        <v>222</v>
      </c>
      <c r="Q10" s="11" t="s">
        <v>31</v>
      </c>
      <c r="R10" s="39">
        <v>0.25</v>
      </c>
      <c r="Y10" s="35" t="s">
        <v>223</v>
      </c>
      <c r="AC10" s="11">
        <v>6</v>
      </c>
      <c r="AD10" s="11" t="s">
        <v>224</v>
      </c>
      <c r="AH10" s="11" t="str">
        <f t="shared" si="1"/>
        <v xml:space="preserve">Moderado+Débil </v>
      </c>
      <c r="AI10" s="11" t="s">
        <v>206</v>
      </c>
      <c r="AJ10" s="11">
        <v>0</v>
      </c>
      <c r="AT10" s="11" t="s">
        <v>194</v>
      </c>
      <c r="AU10" s="11">
        <v>0</v>
      </c>
      <c r="AZ10" s="11" t="s">
        <v>100</v>
      </c>
      <c r="BA10" s="11">
        <v>10</v>
      </c>
      <c r="BB10" s="11">
        <v>0</v>
      </c>
      <c r="BF10" t="s">
        <v>225</v>
      </c>
    </row>
    <row r="11" spans="2:65" ht="28.8">
      <c r="H11" s="39">
        <v>0.4</v>
      </c>
      <c r="I11" s="39">
        <v>0.4</v>
      </c>
      <c r="J11" s="18" t="str">
        <f t="shared" si="2"/>
        <v>0.40.4</v>
      </c>
      <c r="K11" s="43" t="s">
        <v>110</v>
      </c>
      <c r="M11" s="11" t="s">
        <v>226</v>
      </c>
      <c r="O11" s="11" t="s">
        <v>227</v>
      </c>
      <c r="Q11" s="11" t="s">
        <v>228</v>
      </c>
      <c r="R11" s="39">
        <v>0.15</v>
      </c>
      <c r="Y11" s="11" t="s">
        <v>36</v>
      </c>
      <c r="AC11" s="11">
        <v>7</v>
      </c>
      <c r="AD11" s="11" t="s">
        <v>224</v>
      </c>
      <c r="AH11" s="11" t="str">
        <f t="shared" si="1"/>
        <v xml:space="preserve">Débil+Fuerte </v>
      </c>
      <c r="AI11" s="11" t="s">
        <v>206</v>
      </c>
      <c r="AJ11" s="11">
        <v>0</v>
      </c>
      <c r="AT11" s="11" t="s">
        <v>179</v>
      </c>
      <c r="AU11" s="11">
        <v>15</v>
      </c>
      <c r="AZ11" s="22" t="s">
        <v>229</v>
      </c>
      <c r="BA11" s="11">
        <v>30</v>
      </c>
      <c r="BB11" s="11">
        <v>0</v>
      </c>
    </row>
    <row r="12" spans="2:65">
      <c r="H12" s="39">
        <v>0.4</v>
      </c>
      <c r="I12" s="39">
        <v>0.6</v>
      </c>
      <c r="J12" s="18" t="str">
        <f t="shared" si="2"/>
        <v>0.40.6</v>
      </c>
      <c r="K12" s="43" t="s">
        <v>110</v>
      </c>
      <c r="M12" s="11" t="s">
        <v>230</v>
      </c>
      <c r="O12" s="11" t="s">
        <v>231</v>
      </c>
      <c r="Q12" s="11"/>
      <c r="R12" s="11"/>
      <c r="Y12" s="11" t="s">
        <v>232</v>
      </c>
      <c r="AC12" s="11">
        <v>8</v>
      </c>
      <c r="AD12" s="11" t="s">
        <v>224</v>
      </c>
      <c r="AH12" s="11" t="str">
        <f t="shared" si="1"/>
        <v xml:space="preserve">Débil+Moderado </v>
      </c>
      <c r="AI12" s="11" t="s">
        <v>206</v>
      </c>
      <c r="AJ12" s="11">
        <v>0</v>
      </c>
      <c r="AT12" s="11" t="s">
        <v>195</v>
      </c>
      <c r="AU12" s="11">
        <v>10</v>
      </c>
    </row>
    <row r="13" spans="2:65">
      <c r="B13" t="s">
        <v>233</v>
      </c>
      <c r="H13" s="39">
        <v>0.4</v>
      </c>
      <c r="I13" s="39">
        <v>0.8</v>
      </c>
      <c r="J13" s="18" t="str">
        <f t="shared" si="2"/>
        <v>0.40.8</v>
      </c>
      <c r="K13" s="21" t="s">
        <v>234</v>
      </c>
      <c r="M13" s="11" t="s">
        <v>235</v>
      </c>
      <c r="O13" s="11" t="s">
        <v>236</v>
      </c>
      <c r="Q13" s="11"/>
      <c r="AC13" s="11">
        <v>9</v>
      </c>
      <c r="AD13" s="11" t="s">
        <v>224</v>
      </c>
      <c r="AH13" s="11" t="str">
        <f t="shared" si="1"/>
        <v xml:space="preserve">Débil+Débil </v>
      </c>
      <c r="AI13" s="11" t="s">
        <v>206</v>
      </c>
      <c r="AJ13" s="11">
        <v>0</v>
      </c>
      <c r="AT13" s="11" t="s">
        <v>207</v>
      </c>
      <c r="AU13" s="11">
        <v>0</v>
      </c>
    </row>
    <row r="14" spans="2:65">
      <c r="B14" t="s">
        <v>42</v>
      </c>
      <c r="E14" s="557" t="s">
        <v>129</v>
      </c>
      <c r="F14" s="558"/>
      <c r="H14" s="39">
        <v>0.4</v>
      </c>
      <c r="I14" s="39">
        <v>1</v>
      </c>
      <c r="J14" s="18" t="str">
        <f t="shared" si="2"/>
        <v>0.41</v>
      </c>
      <c r="K14" s="19" t="s">
        <v>107</v>
      </c>
      <c r="M14" s="11" t="s">
        <v>237</v>
      </c>
      <c r="O14" s="11" t="s">
        <v>238</v>
      </c>
      <c r="AC14" s="11">
        <v>10</v>
      </c>
      <c r="AD14" s="11" t="s">
        <v>224</v>
      </c>
      <c r="AK14" s="35" t="s">
        <v>155</v>
      </c>
      <c r="AL14" s="35" t="s">
        <v>156</v>
      </c>
      <c r="AM14" s="35" t="s">
        <v>157</v>
      </c>
      <c r="AT14" s="11" t="s">
        <v>180</v>
      </c>
      <c r="AU14" s="11">
        <v>15</v>
      </c>
      <c r="BC14">
        <v>10</v>
      </c>
      <c r="BD14">
        <v>15</v>
      </c>
      <c r="BE14">
        <v>5</v>
      </c>
      <c r="BF14">
        <v>30</v>
      </c>
    </row>
    <row r="15" spans="2:65">
      <c r="B15" t="s">
        <v>239</v>
      </c>
      <c r="E15" s="35" t="s">
        <v>142</v>
      </c>
      <c r="F15" s="35" t="s">
        <v>141</v>
      </c>
      <c r="H15" s="39">
        <v>0.6</v>
      </c>
      <c r="I15" s="39">
        <v>0.2</v>
      </c>
      <c r="J15" s="18" t="str">
        <f t="shared" si="2"/>
        <v>0.60.2</v>
      </c>
      <c r="K15" s="19" t="s">
        <v>110</v>
      </c>
      <c r="M15" s="23" t="s">
        <v>240</v>
      </c>
      <c r="O15" s="11" t="s">
        <v>132</v>
      </c>
      <c r="AC15" s="11">
        <v>11</v>
      </c>
      <c r="AD15" s="11" t="s">
        <v>224</v>
      </c>
      <c r="AH15" s="11" t="s">
        <v>241</v>
      </c>
      <c r="AI15" s="11" t="s">
        <v>175</v>
      </c>
      <c r="AJ15" s="11" t="s">
        <v>241</v>
      </c>
      <c r="AK15" s="11" t="str">
        <f>CONCATENATE(AH15,"+",AI15)</f>
        <v xml:space="preserve">Fuerte+Fuerte </v>
      </c>
      <c r="AL15" s="11" t="s">
        <v>241</v>
      </c>
      <c r="AM15" s="11">
        <v>100</v>
      </c>
      <c r="AT15" s="11" t="s">
        <v>196</v>
      </c>
      <c r="AU15" s="11">
        <v>0</v>
      </c>
      <c r="AZ15" t="s">
        <v>242</v>
      </c>
      <c r="BA15" t="s">
        <v>243</v>
      </c>
      <c r="BC15">
        <v>0</v>
      </c>
      <c r="BD15">
        <v>0</v>
      </c>
      <c r="BE15">
        <v>0</v>
      </c>
      <c r="BF15">
        <v>0</v>
      </c>
    </row>
    <row r="16" spans="2:65">
      <c r="B16" t="s">
        <v>41</v>
      </c>
      <c r="E16" s="39">
        <v>0.2</v>
      </c>
      <c r="F16" s="11" t="s">
        <v>244</v>
      </c>
      <c r="H16" s="39">
        <v>0.6</v>
      </c>
      <c r="I16" s="39">
        <v>0.4</v>
      </c>
      <c r="J16" s="18" t="str">
        <f t="shared" si="2"/>
        <v>0.60.4</v>
      </c>
      <c r="K16" s="19" t="s">
        <v>110</v>
      </c>
      <c r="O16" s="11" t="s">
        <v>245</v>
      </c>
      <c r="AC16" s="11">
        <v>12</v>
      </c>
      <c r="AD16" s="11" t="s">
        <v>246</v>
      </c>
      <c r="AH16" s="11" t="s">
        <v>241</v>
      </c>
      <c r="AI16" s="11" t="s">
        <v>29</v>
      </c>
      <c r="AJ16" s="11" t="s">
        <v>29</v>
      </c>
      <c r="AK16" s="11" t="str">
        <f t="shared" ref="AK16:AK23" si="3">CONCATENATE(AH16,"+",AI16)</f>
        <v xml:space="preserve">Fuerte+Moderado </v>
      </c>
      <c r="AL16" s="11" t="s">
        <v>29</v>
      </c>
      <c r="AM16" s="11">
        <v>50</v>
      </c>
      <c r="AT16" s="11" t="s">
        <v>181</v>
      </c>
      <c r="AU16" s="11">
        <v>15</v>
      </c>
      <c r="AZ16" t="s">
        <v>247</v>
      </c>
      <c r="BA16">
        <v>0</v>
      </c>
    </row>
    <row r="17" spans="2:53">
      <c r="B17" t="s">
        <v>248</v>
      </c>
      <c r="E17" s="39">
        <v>0.4</v>
      </c>
      <c r="F17" s="11" t="s">
        <v>44</v>
      </c>
      <c r="H17" s="39">
        <v>0.6</v>
      </c>
      <c r="I17" s="39">
        <v>0.6</v>
      </c>
      <c r="J17" s="18" t="str">
        <f t="shared" si="2"/>
        <v>0.60.6</v>
      </c>
      <c r="K17" s="19" t="s">
        <v>110</v>
      </c>
      <c r="O17" s="11" t="s">
        <v>249</v>
      </c>
      <c r="AC17" s="11">
        <v>13</v>
      </c>
      <c r="AD17" s="11" t="s">
        <v>246</v>
      </c>
      <c r="AH17" s="11" t="s">
        <v>241</v>
      </c>
      <c r="AI17" s="11" t="s">
        <v>206</v>
      </c>
      <c r="AJ17" s="11" t="s">
        <v>206</v>
      </c>
      <c r="AK17" s="11" t="str">
        <f t="shared" si="3"/>
        <v xml:space="preserve">Fuerte+Débil </v>
      </c>
      <c r="AL17" s="11" t="s">
        <v>206</v>
      </c>
      <c r="AM17" s="11">
        <v>0</v>
      </c>
      <c r="AT17" s="11" t="s">
        <v>197</v>
      </c>
      <c r="AU17" s="11">
        <v>0</v>
      </c>
      <c r="AZ17" t="s">
        <v>250</v>
      </c>
      <c r="BA17">
        <v>1</v>
      </c>
    </row>
    <row r="18" spans="2:53">
      <c r="B18" t="s">
        <v>251</v>
      </c>
      <c r="E18" s="39">
        <v>0.6</v>
      </c>
      <c r="F18" s="11" t="s">
        <v>40</v>
      </c>
      <c r="H18" s="39">
        <v>0.6</v>
      </c>
      <c r="I18" s="39">
        <v>0.8</v>
      </c>
      <c r="J18" s="18" t="str">
        <f t="shared" si="2"/>
        <v>0.60.8</v>
      </c>
      <c r="K18" s="19" t="s">
        <v>210</v>
      </c>
      <c r="O18" s="11" t="s">
        <v>252</v>
      </c>
      <c r="AC18" s="11">
        <v>14</v>
      </c>
      <c r="AD18" s="11" t="s">
        <v>246</v>
      </c>
      <c r="AH18" s="11" t="s">
        <v>253</v>
      </c>
      <c r="AI18" s="11" t="s">
        <v>175</v>
      </c>
      <c r="AJ18" s="11" t="s">
        <v>29</v>
      </c>
      <c r="AK18" s="11" t="str">
        <f t="shared" si="3"/>
        <v xml:space="preserve">Moderado+Fuerte </v>
      </c>
      <c r="AL18" s="11" t="s">
        <v>29</v>
      </c>
      <c r="AM18" s="11">
        <v>50</v>
      </c>
      <c r="AT18" s="11" t="s">
        <v>182</v>
      </c>
      <c r="AU18" s="11">
        <v>10</v>
      </c>
      <c r="AZ18" t="s">
        <v>254</v>
      </c>
      <c r="BA18">
        <v>2</v>
      </c>
    </row>
    <row r="19" spans="2:53">
      <c r="B19" t="s">
        <v>46</v>
      </c>
      <c r="E19" s="39">
        <v>0.8</v>
      </c>
      <c r="F19" s="11" t="s">
        <v>255</v>
      </c>
      <c r="H19" s="39">
        <v>0.6</v>
      </c>
      <c r="I19" s="39">
        <v>1</v>
      </c>
      <c r="J19" s="18" t="str">
        <f t="shared" si="2"/>
        <v>0.61</v>
      </c>
      <c r="K19" s="19" t="s">
        <v>107</v>
      </c>
      <c r="O19" s="11" t="s">
        <v>256</v>
      </c>
      <c r="AC19" s="11">
        <v>15</v>
      </c>
      <c r="AD19" s="11" t="s">
        <v>246</v>
      </c>
      <c r="AH19" s="11" t="s">
        <v>253</v>
      </c>
      <c r="AI19" s="11" t="s">
        <v>29</v>
      </c>
      <c r="AJ19" s="11" t="s">
        <v>29</v>
      </c>
      <c r="AK19" s="11" t="str">
        <f t="shared" si="3"/>
        <v xml:space="preserve">Moderado+Moderado </v>
      </c>
      <c r="AL19" s="11" t="s">
        <v>29</v>
      </c>
      <c r="AM19" s="11">
        <v>50</v>
      </c>
      <c r="AT19" s="11" t="s">
        <v>198</v>
      </c>
      <c r="AU19" s="11">
        <v>5</v>
      </c>
    </row>
    <row r="20" spans="2:53">
      <c r="B20" t="s">
        <v>257</v>
      </c>
      <c r="E20" s="39">
        <v>1</v>
      </c>
      <c r="F20" s="11" t="s">
        <v>258</v>
      </c>
      <c r="H20" s="39">
        <v>0.8</v>
      </c>
      <c r="I20" s="39">
        <v>0.2</v>
      </c>
      <c r="J20" s="18" t="str">
        <f t="shared" si="2"/>
        <v>0.80.2</v>
      </c>
      <c r="K20" s="19" t="s">
        <v>110</v>
      </c>
      <c r="O20" s="11" t="s">
        <v>259</v>
      </c>
      <c r="AC20" s="11">
        <v>16</v>
      </c>
      <c r="AD20" s="11" t="s">
        <v>246</v>
      </c>
      <c r="AH20" s="11" t="s">
        <v>253</v>
      </c>
      <c r="AI20" s="11" t="s">
        <v>206</v>
      </c>
      <c r="AJ20" s="11" t="s">
        <v>206</v>
      </c>
      <c r="AK20" s="11" t="str">
        <f t="shared" si="3"/>
        <v xml:space="preserve">Moderado+Débil </v>
      </c>
      <c r="AL20" s="11" t="s">
        <v>206</v>
      </c>
      <c r="AM20" s="11">
        <v>0</v>
      </c>
      <c r="AT20" s="11" t="s">
        <v>208</v>
      </c>
      <c r="AU20" s="11">
        <v>0</v>
      </c>
    </row>
    <row r="21" spans="2:53">
      <c r="H21" s="39">
        <v>0.8</v>
      </c>
      <c r="I21" s="39">
        <v>0.4</v>
      </c>
      <c r="J21" s="18" t="str">
        <f t="shared" si="2"/>
        <v>0.80.4</v>
      </c>
      <c r="K21" s="19" t="s">
        <v>110</v>
      </c>
      <c r="O21" s="11" t="s">
        <v>260</v>
      </c>
      <c r="AC21" s="11">
        <v>17</v>
      </c>
      <c r="AD21" s="11" t="s">
        <v>246</v>
      </c>
      <c r="AH21" s="11" t="s">
        <v>261</v>
      </c>
      <c r="AI21" s="11" t="s">
        <v>175</v>
      </c>
      <c r="AJ21" s="11" t="s">
        <v>206</v>
      </c>
      <c r="AK21" s="11" t="str">
        <f t="shared" si="3"/>
        <v xml:space="preserve">Débil+Fuerte </v>
      </c>
      <c r="AL21" s="11" t="s">
        <v>206</v>
      </c>
      <c r="AM21" s="11">
        <v>0</v>
      </c>
      <c r="AT21" s="1"/>
      <c r="AU21" s="1"/>
    </row>
    <row r="22" spans="2:53">
      <c r="H22" s="39">
        <v>0.8</v>
      </c>
      <c r="I22" s="39">
        <v>0.6</v>
      </c>
      <c r="J22" s="18" t="str">
        <f t="shared" si="2"/>
        <v>0.80.6</v>
      </c>
      <c r="K22" s="21" t="s">
        <v>234</v>
      </c>
      <c r="O22" s="11" t="s">
        <v>262</v>
      </c>
      <c r="AC22" s="11">
        <v>18</v>
      </c>
      <c r="AD22" s="11" t="s">
        <v>246</v>
      </c>
      <c r="AH22" s="11" t="s">
        <v>261</v>
      </c>
      <c r="AI22" s="11" t="s">
        <v>29</v>
      </c>
      <c r="AJ22" s="11" t="s">
        <v>206</v>
      </c>
      <c r="AK22" s="11" t="str">
        <f t="shared" si="3"/>
        <v xml:space="preserve">Débil+Moderado </v>
      </c>
      <c r="AL22" s="11" t="s">
        <v>206</v>
      </c>
      <c r="AM22" s="11">
        <v>0</v>
      </c>
      <c r="AT22" s="1"/>
      <c r="AU22" s="1"/>
    </row>
    <row r="23" spans="2:53">
      <c r="H23" s="39">
        <v>0.8</v>
      </c>
      <c r="I23" s="39">
        <v>0.8</v>
      </c>
      <c r="J23" s="18" t="str">
        <f t="shared" si="2"/>
        <v>0.80.8</v>
      </c>
      <c r="K23" s="19" t="s">
        <v>234</v>
      </c>
      <c r="O23" s="11" t="s">
        <v>263</v>
      </c>
      <c r="AC23" s="11">
        <v>19</v>
      </c>
      <c r="AD23" s="11" t="s">
        <v>246</v>
      </c>
      <c r="AH23" s="11" t="s">
        <v>261</v>
      </c>
      <c r="AI23" s="11" t="s">
        <v>206</v>
      </c>
      <c r="AJ23" s="11" t="s">
        <v>206</v>
      </c>
      <c r="AK23" s="11" t="str">
        <f t="shared" si="3"/>
        <v xml:space="preserve">Débil+Débil </v>
      </c>
      <c r="AL23" s="11" t="s">
        <v>206</v>
      </c>
      <c r="AM23" s="11">
        <v>0</v>
      </c>
    </row>
    <row r="24" spans="2:53">
      <c r="B24" s="557" t="s">
        <v>129</v>
      </c>
      <c r="C24" s="558"/>
      <c r="E24" s="557" t="s">
        <v>130</v>
      </c>
      <c r="F24" s="558"/>
      <c r="H24" s="39">
        <v>0.8</v>
      </c>
      <c r="I24" s="39">
        <v>1</v>
      </c>
      <c r="J24" s="18" t="str">
        <f t="shared" si="2"/>
        <v>0.81</v>
      </c>
      <c r="K24" s="19" t="s">
        <v>107</v>
      </c>
      <c r="O24" s="11" t="s">
        <v>264</v>
      </c>
    </row>
    <row r="25" spans="2:53">
      <c r="B25" s="35" t="s">
        <v>141</v>
      </c>
      <c r="C25" s="35" t="s">
        <v>142</v>
      </c>
      <c r="E25" s="35" t="s">
        <v>141</v>
      </c>
      <c r="F25" s="35" t="s">
        <v>142</v>
      </c>
      <c r="H25" s="39">
        <v>1</v>
      </c>
      <c r="I25" s="39">
        <v>0.2</v>
      </c>
      <c r="J25" s="18" t="str">
        <f t="shared" si="2"/>
        <v>10.2</v>
      </c>
      <c r="K25" s="21" t="s">
        <v>234</v>
      </c>
      <c r="O25" s="11" t="s">
        <v>265</v>
      </c>
    </row>
    <row r="26" spans="2:53">
      <c r="B26" s="11" t="s">
        <v>183</v>
      </c>
      <c r="C26" s="11">
        <v>1</v>
      </c>
      <c r="E26" s="11" t="s">
        <v>266</v>
      </c>
      <c r="F26" s="11">
        <v>1</v>
      </c>
      <c r="H26" s="39">
        <v>1</v>
      </c>
      <c r="I26" s="39">
        <v>0.4</v>
      </c>
      <c r="J26" s="18" t="str">
        <f t="shared" si="2"/>
        <v>10.4</v>
      </c>
      <c r="K26" s="21" t="s">
        <v>234</v>
      </c>
      <c r="O26" s="11" t="s">
        <v>267</v>
      </c>
    </row>
    <row r="27" spans="2:53">
      <c r="B27" s="11" t="s">
        <v>109</v>
      </c>
      <c r="C27" s="11">
        <v>2</v>
      </c>
      <c r="E27" s="11" t="s">
        <v>268</v>
      </c>
      <c r="F27" s="11">
        <v>2</v>
      </c>
      <c r="H27" s="39">
        <v>1</v>
      </c>
      <c r="I27" s="39">
        <v>0.6</v>
      </c>
      <c r="J27" s="18" t="str">
        <f t="shared" si="2"/>
        <v>10.6</v>
      </c>
      <c r="K27" s="21" t="s">
        <v>210</v>
      </c>
      <c r="O27" s="22" t="s">
        <v>269</v>
      </c>
    </row>
    <row r="28" spans="2:53">
      <c r="B28" s="123" t="s">
        <v>106</v>
      </c>
      <c r="C28" s="11">
        <v>3</v>
      </c>
      <c r="E28" s="11" t="s">
        <v>110</v>
      </c>
      <c r="F28" s="11">
        <v>3</v>
      </c>
      <c r="H28" s="39">
        <v>1</v>
      </c>
      <c r="I28" s="39">
        <v>0.8</v>
      </c>
      <c r="J28" s="18" t="str">
        <f t="shared" si="2"/>
        <v>10.8</v>
      </c>
      <c r="K28" s="21" t="s">
        <v>234</v>
      </c>
      <c r="O28" s="23" t="s">
        <v>270</v>
      </c>
    </row>
    <row r="29" spans="2:53">
      <c r="B29" s="123" t="s">
        <v>562</v>
      </c>
      <c r="C29" s="11">
        <v>4</v>
      </c>
      <c r="E29" s="11" t="s">
        <v>224</v>
      </c>
      <c r="F29" s="11">
        <v>4</v>
      </c>
      <c r="H29" s="39">
        <v>1</v>
      </c>
      <c r="I29" s="39">
        <v>1</v>
      </c>
      <c r="J29" s="18" t="str">
        <f t="shared" si="2"/>
        <v>11</v>
      </c>
      <c r="K29" s="19" t="s">
        <v>107</v>
      </c>
    </row>
    <row r="30" spans="2:53">
      <c r="B30" s="11" t="s">
        <v>220</v>
      </c>
      <c r="C30" s="11">
        <v>5</v>
      </c>
      <c r="E30" s="11" t="s">
        <v>540</v>
      </c>
      <c r="F30" s="11">
        <v>5</v>
      </c>
    </row>
    <row r="31" spans="2:53" ht="15" thickBot="1"/>
    <row r="32" spans="2:53" ht="23.4" thickBot="1">
      <c r="H32" s="24">
        <v>51</v>
      </c>
      <c r="I32" s="24">
        <v>52</v>
      </c>
      <c r="J32" s="25">
        <v>53</v>
      </c>
      <c r="K32" s="25">
        <v>54</v>
      </c>
      <c r="L32" s="25">
        <v>55</v>
      </c>
    </row>
    <row r="33" spans="2:15" ht="24" thickTop="1" thickBot="1">
      <c r="H33" s="26">
        <v>41</v>
      </c>
      <c r="I33" s="24">
        <v>42</v>
      </c>
      <c r="J33" s="24">
        <v>43</v>
      </c>
      <c r="K33" s="27">
        <v>44</v>
      </c>
      <c r="L33" s="27">
        <v>45</v>
      </c>
    </row>
    <row r="34" spans="2:15" ht="23.4" thickBot="1">
      <c r="H34" s="28">
        <v>31</v>
      </c>
      <c r="I34" s="29">
        <v>32</v>
      </c>
      <c r="J34" s="24">
        <v>33</v>
      </c>
      <c r="K34" s="30">
        <v>34</v>
      </c>
      <c r="L34" s="30">
        <v>35</v>
      </c>
    </row>
    <row r="35" spans="2:15" ht="23.4" thickBot="1">
      <c r="H35" s="28">
        <v>21</v>
      </c>
      <c r="I35" s="28">
        <v>22</v>
      </c>
      <c r="J35" s="29">
        <v>23</v>
      </c>
      <c r="K35" s="24">
        <v>24</v>
      </c>
      <c r="L35" s="30">
        <v>25</v>
      </c>
      <c r="O35" s="35" t="s">
        <v>271</v>
      </c>
    </row>
    <row r="36" spans="2:15" ht="23.4" thickBot="1">
      <c r="H36" s="28">
        <v>11</v>
      </c>
      <c r="I36" s="28">
        <v>12</v>
      </c>
      <c r="J36" s="29">
        <v>13</v>
      </c>
      <c r="K36" s="24">
        <v>14</v>
      </c>
      <c r="L36" s="30">
        <v>15</v>
      </c>
      <c r="O36" s="11" t="s">
        <v>272</v>
      </c>
    </row>
    <row r="37" spans="2:15">
      <c r="H37" s="1"/>
      <c r="I37" s="1"/>
      <c r="J37" s="1"/>
      <c r="K37" s="1"/>
      <c r="O37" s="11" t="s">
        <v>273</v>
      </c>
    </row>
    <row r="38" spans="2:15">
      <c r="H38" s="1"/>
      <c r="I38" s="1"/>
      <c r="J38" s="1"/>
      <c r="K38" s="14"/>
      <c r="L38" s="19" t="s">
        <v>170</v>
      </c>
      <c r="O38" s="11" t="s">
        <v>274</v>
      </c>
    </row>
    <row r="39" spans="2:15">
      <c r="H39" s="1"/>
      <c r="I39" s="1"/>
      <c r="J39" s="1"/>
      <c r="K39" s="13"/>
      <c r="L39" s="19" t="s">
        <v>110</v>
      </c>
      <c r="O39" s="11" t="s">
        <v>275</v>
      </c>
    </row>
    <row r="40" spans="2:15" ht="22.8">
      <c r="H40" s="1"/>
      <c r="I40" s="1"/>
      <c r="J40" s="1"/>
      <c r="K40" s="24"/>
      <c r="L40" s="19" t="s">
        <v>234</v>
      </c>
      <c r="O40" s="11" t="s">
        <v>276</v>
      </c>
    </row>
    <row r="41" spans="2:15">
      <c r="H41" s="1"/>
      <c r="I41" s="1"/>
      <c r="J41" s="1"/>
      <c r="K41" s="12"/>
      <c r="L41" s="19" t="s">
        <v>107</v>
      </c>
      <c r="O41" s="11" t="s">
        <v>277</v>
      </c>
    </row>
    <row r="42" spans="2:15">
      <c r="H42" s="1"/>
      <c r="I42" s="1"/>
      <c r="J42" s="1"/>
      <c r="K42" s="1"/>
      <c r="O42" s="11" t="s">
        <v>278</v>
      </c>
    </row>
    <row r="43" spans="2:15">
      <c r="H43" s="1"/>
      <c r="I43" s="1"/>
      <c r="J43" s="1"/>
      <c r="K43" s="1"/>
      <c r="O43" s="11" t="s">
        <v>279</v>
      </c>
    </row>
    <row r="44" spans="2:15">
      <c r="H44" s="1"/>
      <c r="I44" s="1"/>
      <c r="J44" s="1"/>
      <c r="K44" s="1"/>
    </row>
    <row r="45" spans="2:15">
      <c r="H45" s="559" t="s">
        <v>280</v>
      </c>
      <c r="I45" s="560"/>
      <c r="J45" s="560"/>
      <c r="K45" s="561"/>
    </row>
    <row r="46" spans="2:15">
      <c r="B46" s="36" t="s">
        <v>8</v>
      </c>
      <c r="C46" s="36" t="s">
        <v>281</v>
      </c>
      <c r="D46" s="22"/>
      <c r="E46" s="22"/>
      <c r="F46" s="36" t="s">
        <v>8</v>
      </c>
      <c r="G46" s="36" t="s">
        <v>282</v>
      </c>
      <c r="H46" s="35" t="s">
        <v>143</v>
      </c>
      <c r="I46" s="35" t="s">
        <v>144</v>
      </c>
      <c r="J46" s="35" t="s">
        <v>145</v>
      </c>
      <c r="K46" s="35" t="s">
        <v>146</v>
      </c>
    </row>
    <row r="47" spans="2:15" ht="144">
      <c r="B47" s="50" t="s">
        <v>128</v>
      </c>
      <c r="C47" s="51" t="s">
        <v>283</v>
      </c>
      <c r="D47" s="22"/>
      <c r="E47" s="22"/>
      <c r="F47" s="50" t="s">
        <v>128</v>
      </c>
      <c r="G47" s="9" t="s">
        <v>284</v>
      </c>
      <c r="H47" s="11">
        <v>1</v>
      </c>
      <c r="I47" s="11">
        <v>1</v>
      </c>
      <c r="J47" s="18" t="str">
        <f>CONCATENATE(H47,I47)</f>
        <v>11</v>
      </c>
      <c r="K47" s="19" t="s">
        <v>170</v>
      </c>
    </row>
    <row r="48" spans="2:15" ht="244.8">
      <c r="B48" s="50" t="s">
        <v>26</v>
      </c>
      <c r="C48" s="51" t="s">
        <v>500</v>
      </c>
      <c r="D48" s="22"/>
      <c r="E48" s="22"/>
      <c r="F48" s="50" t="s">
        <v>26</v>
      </c>
      <c r="G48" s="9" t="s">
        <v>285</v>
      </c>
      <c r="H48" s="11">
        <v>1</v>
      </c>
      <c r="I48" s="11">
        <v>2</v>
      </c>
      <c r="J48" s="18" t="str">
        <f t="shared" ref="J48:J71" si="4">CONCATENATE(H48,I48)</f>
        <v>12</v>
      </c>
      <c r="K48" s="19" t="s">
        <v>170</v>
      </c>
    </row>
    <row r="49" spans="2:11" ht="72">
      <c r="B49" s="50" t="s">
        <v>148</v>
      </c>
      <c r="C49" s="51" t="s">
        <v>286</v>
      </c>
      <c r="D49" s="22"/>
      <c r="E49" s="22"/>
      <c r="F49" s="50" t="s">
        <v>148</v>
      </c>
      <c r="G49" s="9" t="s">
        <v>285</v>
      </c>
      <c r="H49" s="11">
        <v>1</v>
      </c>
      <c r="I49" s="11">
        <v>3</v>
      </c>
      <c r="J49" s="18" t="str">
        <f t="shared" si="4"/>
        <v>13</v>
      </c>
      <c r="K49" s="19" t="s">
        <v>110</v>
      </c>
    </row>
    <row r="50" spans="2:11" ht="78.599999999999994" customHeight="1">
      <c r="B50" s="50" t="s">
        <v>172</v>
      </c>
      <c r="C50" s="51" t="s">
        <v>287</v>
      </c>
      <c r="D50" s="22"/>
      <c r="E50" s="22"/>
      <c r="F50" s="50" t="s">
        <v>172</v>
      </c>
      <c r="G50" s="9" t="s">
        <v>288</v>
      </c>
      <c r="H50" s="11">
        <v>1</v>
      </c>
      <c r="I50" s="11">
        <v>4</v>
      </c>
      <c r="J50" s="18" t="str">
        <f t="shared" si="4"/>
        <v>14</v>
      </c>
      <c r="K50" s="21" t="s">
        <v>234</v>
      </c>
    </row>
    <row r="51" spans="2:11" ht="201.6">
      <c r="B51" s="50" t="s">
        <v>188</v>
      </c>
      <c r="C51" s="51" t="s">
        <v>501</v>
      </c>
      <c r="D51" s="22"/>
      <c r="E51" s="22"/>
      <c r="F51" s="50" t="s">
        <v>188</v>
      </c>
      <c r="G51" s="9" t="s">
        <v>289</v>
      </c>
      <c r="H51" s="11">
        <v>1</v>
      </c>
      <c r="I51" s="11">
        <v>5</v>
      </c>
      <c r="J51" s="18" t="str">
        <f t="shared" si="4"/>
        <v>15</v>
      </c>
      <c r="K51" s="21" t="s">
        <v>234</v>
      </c>
    </row>
    <row r="52" spans="2:11" ht="115.2">
      <c r="B52" s="50" t="s">
        <v>699</v>
      </c>
      <c r="C52" s="51" t="s">
        <v>290</v>
      </c>
      <c r="D52" s="22"/>
      <c r="E52" s="22"/>
      <c r="F52" s="50" t="s">
        <v>699</v>
      </c>
      <c r="G52" s="9" t="s">
        <v>291</v>
      </c>
      <c r="H52" s="11">
        <v>2</v>
      </c>
      <c r="I52" s="11">
        <v>1</v>
      </c>
      <c r="J52" s="18" t="str">
        <f t="shared" si="4"/>
        <v>21</v>
      </c>
      <c r="K52" s="19" t="s">
        <v>170</v>
      </c>
    </row>
    <row r="53" spans="2:11" ht="302.39999999999998">
      <c r="B53" s="50" t="s">
        <v>714</v>
      </c>
      <c r="C53" s="51" t="s">
        <v>502</v>
      </c>
      <c r="D53" s="22"/>
      <c r="E53" s="22"/>
      <c r="F53" s="50" t="s">
        <v>714</v>
      </c>
      <c r="G53" s="9" t="s">
        <v>292</v>
      </c>
      <c r="H53" s="11">
        <v>2</v>
      </c>
      <c r="I53" s="11">
        <v>2</v>
      </c>
      <c r="J53" s="18" t="str">
        <f t="shared" si="4"/>
        <v>22</v>
      </c>
      <c r="K53" s="19" t="s">
        <v>170</v>
      </c>
    </row>
    <row r="54" spans="2:11" ht="144">
      <c r="B54" s="50" t="s">
        <v>218</v>
      </c>
      <c r="C54" s="51" t="s">
        <v>293</v>
      </c>
      <c r="D54" s="22"/>
      <c r="E54" s="22"/>
      <c r="F54" s="50" t="s">
        <v>218</v>
      </c>
      <c r="G54" s="9" t="s">
        <v>294</v>
      </c>
      <c r="H54" s="11">
        <v>2</v>
      </c>
      <c r="I54" s="11">
        <v>3</v>
      </c>
      <c r="J54" s="18" t="str">
        <f t="shared" si="4"/>
        <v>23</v>
      </c>
      <c r="K54" s="19" t="s">
        <v>110</v>
      </c>
    </row>
    <row r="55" spans="2:11" ht="187.2">
      <c r="B55" s="50" t="s">
        <v>222</v>
      </c>
      <c r="C55" s="51" t="s">
        <v>503</v>
      </c>
      <c r="D55" s="22"/>
      <c r="E55" s="22"/>
      <c r="F55" s="50" t="s">
        <v>222</v>
      </c>
      <c r="G55" s="9" t="s">
        <v>295</v>
      </c>
      <c r="H55" s="11">
        <v>2</v>
      </c>
      <c r="I55" s="11">
        <v>4</v>
      </c>
      <c r="J55" s="18" t="str">
        <f t="shared" si="4"/>
        <v>24</v>
      </c>
      <c r="K55" s="21" t="s">
        <v>234</v>
      </c>
    </row>
    <row r="56" spans="2:11" ht="244.8">
      <c r="B56" s="50" t="s">
        <v>358</v>
      </c>
      <c r="C56" s="51" t="s">
        <v>296</v>
      </c>
      <c r="D56" s="22"/>
      <c r="E56" s="22"/>
      <c r="F56" s="50" t="s">
        <v>358</v>
      </c>
      <c r="G56" s="9" t="s">
        <v>297</v>
      </c>
      <c r="H56" s="11">
        <v>2</v>
      </c>
      <c r="I56" s="11">
        <v>5</v>
      </c>
      <c r="J56" s="18" t="str">
        <f t="shared" si="4"/>
        <v>25</v>
      </c>
      <c r="K56" s="19" t="s">
        <v>107</v>
      </c>
    </row>
    <row r="57" spans="2:11" ht="170.4" customHeight="1">
      <c r="B57" s="50" t="s">
        <v>298</v>
      </c>
      <c r="C57" s="51" t="s">
        <v>504</v>
      </c>
      <c r="D57" s="22"/>
      <c r="E57" s="22"/>
      <c r="F57" s="50" t="s">
        <v>298</v>
      </c>
      <c r="G57" s="9" t="s">
        <v>291</v>
      </c>
      <c r="H57" s="11">
        <v>3</v>
      </c>
      <c r="I57" s="11">
        <v>1</v>
      </c>
      <c r="J57" s="18" t="str">
        <f t="shared" si="4"/>
        <v>31</v>
      </c>
      <c r="K57" s="19" t="s">
        <v>170</v>
      </c>
    </row>
    <row r="58" spans="2:11" ht="183.6" customHeight="1">
      <c r="B58" s="50" t="s">
        <v>236</v>
      </c>
      <c r="C58" s="51" t="s">
        <v>508</v>
      </c>
      <c r="D58" s="22"/>
      <c r="E58" s="22"/>
      <c r="F58" s="50" t="s">
        <v>236</v>
      </c>
      <c r="G58" s="9" t="s">
        <v>299</v>
      </c>
      <c r="H58" s="11">
        <v>3</v>
      </c>
      <c r="I58" s="11">
        <v>2</v>
      </c>
      <c r="J58" s="18" t="str">
        <f t="shared" si="4"/>
        <v>32</v>
      </c>
      <c r="K58" s="19" t="s">
        <v>110</v>
      </c>
    </row>
    <row r="59" spans="2:11" ht="86.4">
      <c r="B59" s="50" t="s">
        <v>238</v>
      </c>
      <c r="C59" s="51" t="s">
        <v>300</v>
      </c>
      <c r="D59" s="22"/>
      <c r="E59" s="22"/>
      <c r="F59" s="50" t="s">
        <v>238</v>
      </c>
      <c r="G59" s="9" t="s">
        <v>301</v>
      </c>
      <c r="H59" s="11">
        <v>3</v>
      </c>
      <c r="I59" s="11">
        <v>3</v>
      </c>
      <c r="J59" s="18" t="str">
        <f t="shared" si="4"/>
        <v>33</v>
      </c>
      <c r="K59" s="21" t="s">
        <v>234</v>
      </c>
    </row>
    <row r="60" spans="2:11" ht="100.8">
      <c r="B60" s="50" t="s">
        <v>132</v>
      </c>
      <c r="C60" s="51" t="s">
        <v>302</v>
      </c>
      <c r="D60" s="22"/>
      <c r="E60" s="22"/>
      <c r="F60" s="50" t="s">
        <v>132</v>
      </c>
      <c r="G60" s="9" t="s">
        <v>303</v>
      </c>
      <c r="H60" s="11">
        <v>3</v>
      </c>
      <c r="I60" s="11">
        <v>4</v>
      </c>
      <c r="J60" s="18" t="str">
        <f t="shared" si="4"/>
        <v>34</v>
      </c>
      <c r="K60" s="19" t="s">
        <v>107</v>
      </c>
    </row>
    <row r="61" spans="2:11" ht="86.4">
      <c r="B61" s="50" t="s">
        <v>245</v>
      </c>
      <c r="C61" s="51" t="s">
        <v>304</v>
      </c>
      <c r="D61" s="22"/>
      <c r="E61" s="22"/>
      <c r="F61" s="50" t="s">
        <v>245</v>
      </c>
      <c r="G61" s="9" t="s">
        <v>305</v>
      </c>
      <c r="H61" s="11">
        <v>3</v>
      </c>
      <c r="I61" s="11">
        <v>5</v>
      </c>
      <c r="J61" s="18" t="str">
        <f t="shared" si="4"/>
        <v>35</v>
      </c>
      <c r="K61" s="19" t="s">
        <v>107</v>
      </c>
    </row>
    <row r="62" spans="2:11" ht="91.95" customHeight="1">
      <c r="B62" s="50" t="s">
        <v>249</v>
      </c>
      <c r="C62" s="51" t="s">
        <v>306</v>
      </c>
      <c r="D62" s="22"/>
      <c r="E62" s="22"/>
      <c r="F62" s="50" t="s">
        <v>249</v>
      </c>
      <c r="G62" s="9" t="s">
        <v>307</v>
      </c>
      <c r="H62" s="11">
        <v>4</v>
      </c>
      <c r="I62" s="11">
        <v>1</v>
      </c>
      <c r="J62" s="18" t="str">
        <f t="shared" si="4"/>
        <v>41</v>
      </c>
      <c r="K62" s="19" t="s">
        <v>110</v>
      </c>
    </row>
    <row r="63" spans="2:11" ht="187.2">
      <c r="B63" s="50" t="s">
        <v>252</v>
      </c>
      <c r="C63" s="51" t="s">
        <v>507</v>
      </c>
      <c r="D63" s="22"/>
      <c r="E63" s="22"/>
      <c r="F63" s="50" t="s">
        <v>252</v>
      </c>
      <c r="G63" s="9" t="s">
        <v>509</v>
      </c>
      <c r="H63" s="11">
        <v>4</v>
      </c>
      <c r="I63" s="11">
        <v>2</v>
      </c>
      <c r="J63" s="18" t="str">
        <f t="shared" si="4"/>
        <v>42</v>
      </c>
      <c r="K63" s="21" t="s">
        <v>234</v>
      </c>
    </row>
    <row r="64" spans="2:11" ht="100.8">
      <c r="B64" s="50" t="s">
        <v>256</v>
      </c>
      <c r="C64" s="51" t="s">
        <v>506</v>
      </c>
      <c r="D64" s="22"/>
      <c r="E64" s="22"/>
      <c r="F64" s="50" t="s">
        <v>256</v>
      </c>
      <c r="G64" s="9" t="s">
        <v>308</v>
      </c>
      <c r="H64" s="11">
        <v>4</v>
      </c>
      <c r="I64" s="11">
        <v>3</v>
      </c>
      <c r="J64" s="18" t="str">
        <f t="shared" si="4"/>
        <v>43</v>
      </c>
      <c r="K64" s="21" t="s">
        <v>234</v>
      </c>
    </row>
    <row r="65" spans="2:11" ht="316.8">
      <c r="B65" s="50" t="s">
        <v>259</v>
      </c>
      <c r="C65" s="51" t="s">
        <v>309</v>
      </c>
      <c r="D65" s="22"/>
      <c r="E65" s="22"/>
      <c r="F65" s="50" t="s">
        <v>259</v>
      </c>
      <c r="G65" s="9" t="s">
        <v>303</v>
      </c>
      <c r="H65" s="11">
        <v>4</v>
      </c>
      <c r="I65" s="11">
        <v>4</v>
      </c>
      <c r="J65" s="18" t="str">
        <f t="shared" si="4"/>
        <v>44</v>
      </c>
      <c r="K65" s="19" t="s">
        <v>107</v>
      </c>
    </row>
    <row r="66" spans="2:11" ht="158.4">
      <c r="B66" s="50" t="s">
        <v>310</v>
      </c>
      <c r="C66" s="51" t="s">
        <v>505</v>
      </c>
      <c r="D66" s="22"/>
      <c r="E66" s="22"/>
      <c r="F66" s="50" t="s">
        <v>310</v>
      </c>
      <c r="G66" s="9" t="s">
        <v>311</v>
      </c>
      <c r="H66" s="11">
        <v>4</v>
      </c>
      <c r="I66" s="11">
        <v>5</v>
      </c>
      <c r="J66" s="18" t="str">
        <f t="shared" si="4"/>
        <v>45</v>
      </c>
      <c r="K66" s="19" t="s">
        <v>107</v>
      </c>
    </row>
    <row r="67" spans="2:11" ht="144">
      <c r="B67" s="436" t="s">
        <v>1582</v>
      </c>
      <c r="C67" s="437" t="s">
        <v>1583</v>
      </c>
      <c r="F67" s="436" t="s">
        <v>1582</v>
      </c>
      <c r="G67" s="9" t="s">
        <v>1585</v>
      </c>
      <c r="H67" s="11">
        <v>5</v>
      </c>
      <c r="I67" s="11">
        <v>1</v>
      </c>
      <c r="J67" s="18" t="str">
        <f t="shared" si="4"/>
        <v>51</v>
      </c>
      <c r="K67" s="21" t="s">
        <v>234</v>
      </c>
    </row>
    <row r="68" spans="2:11">
      <c r="H68" s="11">
        <v>5</v>
      </c>
      <c r="I68" s="11">
        <v>2</v>
      </c>
      <c r="J68" s="18" t="str">
        <f t="shared" si="4"/>
        <v>52</v>
      </c>
      <c r="K68" s="21" t="s">
        <v>234</v>
      </c>
    </row>
    <row r="69" spans="2:11">
      <c r="H69" s="11">
        <v>5</v>
      </c>
      <c r="I69" s="11">
        <v>3</v>
      </c>
      <c r="J69" s="18" t="str">
        <f t="shared" si="4"/>
        <v>53</v>
      </c>
      <c r="K69" s="19" t="s">
        <v>107</v>
      </c>
    </row>
    <row r="70" spans="2:11">
      <c r="H70" s="11">
        <v>5</v>
      </c>
      <c r="I70" s="11">
        <v>4</v>
      </c>
      <c r="J70" s="18" t="str">
        <f t="shared" si="4"/>
        <v>54</v>
      </c>
      <c r="K70" s="19" t="s">
        <v>107</v>
      </c>
    </row>
    <row r="71" spans="2:11">
      <c r="H71" s="11">
        <v>5</v>
      </c>
      <c r="I71" s="11">
        <v>5</v>
      </c>
      <c r="J71" s="18" t="str">
        <f t="shared" si="4"/>
        <v>55</v>
      </c>
      <c r="K71" s="19" t="s">
        <v>107</v>
      </c>
    </row>
  </sheetData>
  <autoFilter ref="H4:K29" xr:uid="{00000000-0009-0000-0000-000002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8" ma:contentTypeDescription="Crear nuevo documento." ma:contentTypeScope="" ma:versionID="c375bd3cd8b344b00a1074e78dc1394c">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b7a2759a0f83db9ea57df35d6c505f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2.xml><?xml version="1.0" encoding="utf-8"?>
<ds:datastoreItem xmlns:ds="http://schemas.openxmlformats.org/officeDocument/2006/customXml" ds:itemID="{D8C44440-E582-4115-B452-950DFD91DB67}">
  <ds:schemaRefs>
    <ds:schemaRef ds:uri="http://schemas.microsoft.com/office/2006/documentManagement/types"/>
    <ds:schemaRef ds:uri="http://schemas.microsoft.com/office/infopath/2007/PartnerControls"/>
    <ds:schemaRef ds:uri="http://purl.org/dc/terms/"/>
    <ds:schemaRef ds:uri="http://www.w3.org/XML/1998/namespace"/>
    <ds:schemaRef ds:uri="http://schemas.microsoft.com/office/2006/metadata/properties"/>
    <ds:schemaRef ds:uri="e457d1df-1db2-4b2c-9c92-ae72ac845d4f"/>
    <ds:schemaRef ds:uri="http://purl.org/dc/elements/1.1/"/>
    <ds:schemaRef ds:uri="http://purl.org/dc/dcmitype/"/>
    <ds:schemaRef ds:uri="http://schemas.openxmlformats.org/package/2006/metadata/core-properties"/>
    <ds:schemaRef ds:uri="c8c9426d-bf1a-405b-8f68-2c559a1326f7"/>
    <ds:schemaRef ds:uri="dbaf2d58-a71e-4670-9be5-3d64a4e8ff6a"/>
    <ds:schemaRef ds:uri="1fd8df80-85c6-412b-b1f4-aa47f91e445a"/>
  </ds:schemaRefs>
</ds:datastoreItem>
</file>

<file path=customXml/itemProps3.xml><?xml version="1.0" encoding="utf-8"?>
<ds:datastoreItem xmlns:ds="http://schemas.openxmlformats.org/officeDocument/2006/customXml" ds:itemID="{1FA52569-51C8-45A2-9C2C-E6871AB98B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Gestión de Riesgos </vt:lpstr>
      <vt:lpstr>Riesgos Corrupción</vt:lpstr>
      <vt:lpstr>Conceptos Guía </vt:lpstr>
      <vt:lpstr>Fórmulas </vt:lpstr>
      <vt:lpstr>'Riesgos Corrupción'!Área_de_impresión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Yanet Adriana Penagos Arias</cp:lastModifiedBy>
  <cp:revision/>
  <cp:lastPrinted>2023-05-05T23:04:59Z</cp:lastPrinted>
  <dcterms:created xsi:type="dcterms:W3CDTF">2021-04-21T19:33:07Z</dcterms:created>
  <dcterms:modified xsi:type="dcterms:W3CDTF">2024-01-26T22:50:47Z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