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https://indeportesantioquia.sharepoint.com/sites/EquipoPlaneacin/Documentos compartidos/2024/TRANSPARENCIA/EC-PLANES DE MEJORAMIENTO/"/>
    </mc:Choice>
  </mc:AlternateContent>
  <xr:revisionPtr revIDLastSave="0" documentId="8_{EA99E797-6333-455A-AE8D-002441F87105}" xr6:coauthVersionLast="47" xr6:coauthVersionMax="47" xr10:uidLastSave="{00000000-0000-0000-0000-000000000000}"/>
  <bookViews>
    <workbookView xWindow="-120" yWindow="-120" windowWidth="29040" windowHeight="15720" tabRatio="601" firstSheet="3" activeTab="4" xr2:uid="{00000000-000D-0000-FFFF-FFFF00000000}"/>
  </bookViews>
  <sheets>
    <sheet name="CRONOGRAMA 2023" sheetId="9" r:id="rId1"/>
    <sheet name="Hoja1" sheetId="14" r:id="rId2"/>
    <sheet name="RECURSOS" sheetId="11" r:id="rId3"/>
    <sheet name="AUDITORIAS PRIORIZADAS " sheetId="13" r:id="rId4"/>
    <sheet name="CAMPAÑA" sheetId="12" r:id="rId5"/>
  </sheets>
  <externalReferences>
    <externalReference r:id="rId6"/>
  </externalReferences>
  <definedNames>
    <definedName name="_xlnm._FilterDatabase" localSheetId="0" hidden="1">'CRONOGRAMA 2023'!$A$1:$AH$74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48" i="9" l="1"/>
  <c r="P48" i="9" s="1"/>
  <c r="W47" i="9"/>
  <c r="P47" i="9" s="1"/>
  <c r="P49" i="9"/>
  <c r="P50" i="9"/>
  <c r="P51" i="9"/>
  <c r="P52" i="9"/>
  <c r="P53" i="9"/>
  <c r="P55" i="9"/>
  <c r="P23" i="9"/>
  <c r="P69" i="9"/>
  <c r="AG47" i="9" l="1"/>
  <c r="AG52" i="9"/>
  <c r="Q60" i="9"/>
  <c r="AG48" i="9"/>
  <c r="AG49" i="9"/>
  <c r="AG50" i="9"/>
  <c r="AG51" i="9"/>
  <c r="AG53" i="9"/>
  <c r="AG55" i="9"/>
  <c r="P26" i="9"/>
  <c r="P27" i="9"/>
  <c r="P28" i="9"/>
  <c r="P29" i="9"/>
  <c r="P30" i="9"/>
  <c r="P31" i="9"/>
  <c r="P32" i="9"/>
  <c r="P33" i="9"/>
  <c r="P34" i="9"/>
  <c r="P35" i="9"/>
  <c r="P36" i="9"/>
  <c r="P37" i="9"/>
  <c r="P38" i="9"/>
  <c r="P39" i="9"/>
  <c r="P40" i="9"/>
  <c r="P41" i="9"/>
  <c r="P42" i="9"/>
  <c r="P25" i="9"/>
  <c r="AG24" i="9"/>
  <c r="AG25" i="9"/>
  <c r="AG26" i="9"/>
  <c r="AG27" i="9"/>
  <c r="AG28" i="9"/>
  <c r="AG29" i="9"/>
  <c r="AG30" i="9"/>
  <c r="AG31" i="9"/>
  <c r="AG32" i="9"/>
  <c r="AG33" i="9"/>
  <c r="AG34" i="9"/>
  <c r="AG35" i="9"/>
  <c r="AG36" i="9"/>
  <c r="AG37" i="9"/>
  <c r="AG38" i="9"/>
  <c r="AG39" i="9"/>
  <c r="AG40" i="9"/>
  <c r="AG41" i="9"/>
  <c r="AG42" i="9"/>
  <c r="P24" i="9"/>
  <c r="U15" i="9"/>
  <c r="Q16" i="9" l="1"/>
  <c r="Q17" i="9"/>
  <c r="Q18" i="9"/>
  <c r="Q19" i="9"/>
  <c r="Q20" i="9"/>
  <c r="AE16" i="9"/>
  <c r="AE17" i="9"/>
  <c r="AE18" i="9"/>
  <c r="AE19" i="9"/>
  <c r="AE20" i="9"/>
  <c r="AC16" i="9"/>
  <c r="AC17" i="9"/>
  <c r="AC18" i="9"/>
  <c r="AC19" i="9"/>
  <c r="AC20" i="9"/>
  <c r="AA16" i="9"/>
  <c r="AA17" i="9"/>
  <c r="AA18" i="9"/>
  <c r="AA19" i="9"/>
  <c r="AA20" i="9"/>
  <c r="Y16" i="9"/>
  <c r="Y17" i="9"/>
  <c r="Y18" i="9"/>
  <c r="Y19" i="9"/>
  <c r="Y20" i="9"/>
  <c r="W16" i="9"/>
  <c r="W17" i="9"/>
  <c r="W18" i="9"/>
  <c r="W19" i="9"/>
  <c r="W20" i="9"/>
  <c r="U16" i="9"/>
  <c r="U17" i="9"/>
  <c r="U19" i="9"/>
  <c r="U20" i="9"/>
  <c r="S16" i="9"/>
  <c r="S17" i="9"/>
  <c r="S18" i="9"/>
  <c r="S19" i="9"/>
  <c r="S20" i="9"/>
  <c r="AG23" i="9"/>
  <c r="AE15" i="9"/>
  <c r="AC15" i="9"/>
  <c r="AA15" i="9"/>
  <c r="Y15" i="9"/>
  <c r="W15" i="9"/>
  <c r="S15" i="9"/>
  <c r="L15" i="11"/>
  <c r="F18" i="11"/>
  <c r="G21" i="11"/>
  <c r="K23" i="13"/>
  <c r="H23" i="13"/>
  <c r="G23" i="13"/>
  <c r="F23" i="13"/>
  <c r="E23" i="13"/>
  <c r="D23" i="13"/>
  <c r="K9" i="13"/>
  <c r="H9" i="13"/>
  <c r="G9" i="13"/>
  <c r="F9" i="13"/>
  <c r="E9" i="13"/>
  <c r="D9" i="13"/>
  <c r="K14" i="13"/>
  <c r="H14" i="13"/>
  <c r="G14" i="13"/>
  <c r="F14" i="13"/>
  <c r="E14" i="13"/>
  <c r="D14" i="13"/>
  <c r="K19" i="13"/>
  <c r="H19" i="13"/>
  <c r="G19" i="13"/>
  <c r="F19" i="13"/>
  <c r="E19" i="13"/>
  <c r="D19" i="13"/>
  <c r="K8" i="13"/>
  <c r="H8" i="13"/>
  <c r="G8" i="13"/>
  <c r="F8" i="13"/>
  <c r="E8" i="13"/>
  <c r="D8" i="13"/>
  <c r="K10" i="13"/>
  <c r="H10" i="13"/>
  <c r="G10" i="13"/>
  <c r="F10" i="13"/>
  <c r="E10" i="13"/>
  <c r="D10" i="13"/>
  <c r="K18" i="13"/>
  <c r="H18" i="13"/>
  <c r="G18" i="13"/>
  <c r="F18" i="13"/>
  <c r="E18" i="13"/>
  <c r="D18" i="13"/>
  <c r="K12" i="13"/>
  <c r="H12" i="13"/>
  <c r="G12" i="13"/>
  <c r="F12" i="13"/>
  <c r="E12" i="13"/>
  <c r="D12" i="13"/>
  <c r="K21" i="13"/>
  <c r="H21" i="13"/>
  <c r="G21" i="13"/>
  <c r="F21" i="13"/>
  <c r="E21" i="13"/>
  <c r="D21" i="13"/>
  <c r="K20" i="13"/>
  <c r="H20" i="13"/>
  <c r="G20" i="13"/>
  <c r="F20" i="13"/>
  <c r="E20" i="13"/>
  <c r="D20" i="13"/>
  <c r="K26" i="13"/>
  <c r="H26" i="13"/>
  <c r="G26" i="13"/>
  <c r="F26" i="13"/>
  <c r="E26" i="13"/>
  <c r="D26" i="13"/>
  <c r="K15" i="13"/>
  <c r="H15" i="13"/>
  <c r="G15" i="13"/>
  <c r="F15" i="13"/>
  <c r="E15" i="13"/>
  <c r="D15" i="13"/>
  <c r="K25" i="13"/>
  <c r="H25" i="13"/>
  <c r="G25" i="13"/>
  <c r="F25" i="13"/>
  <c r="E25" i="13"/>
  <c r="D25" i="13"/>
  <c r="K13" i="13"/>
  <c r="H13" i="13"/>
  <c r="G13" i="13"/>
  <c r="F13" i="13"/>
  <c r="E13" i="13"/>
  <c r="D13" i="13"/>
  <c r="K11" i="13"/>
  <c r="H11" i="13"/>
  <c r="G11" i="13"/>
  <c r="F11" i="13"/>
  <c r="E11" i="13"/>
  <c r="D11" i="13"/>
  <c r="K28" i="13"/>
  <c r="H28" i="13"/>
  <c r="G28" i="13"/>
  <c r="F28" i="13"/>
  <c r="E28" i="13"/>
  <c r="D28" i="13"/>
  <c r="K16" i="13"/>
  <c r="H16" i="13"/>
  <c r="G16" i="13"/>
  <c r="F16" i="13"/>
  <c r="E16" i="13"/>
  <c r="D16" i="13"/>
  <c r="K24" i="13"/>
  <c r="H24" i="13"/>
  <c r="G24" i="13"/>
  <c r="F24" i="13"/>
  <c r="E24" i="13"/>
  <c r="D24" i="13"/>
  <c r="K27" i="13"/>
  <c r="H27" i="13"/>
  <c r="G27" i="13"/>
  <c r="F27" i="13"/>
  <c r="E27" i="13"/>
  <c r="D27" i="13"/>
  <c r="K22" i="13"/>
  <c r="H22" i="13"/>
  <c r="G22" i="13"/>
  <c r="F22" i="13"/>
  <c r="E22" i="13"/>
  <c r="D22" i="13"/>
  <c r="K17" i="13"/>
  <c r="H17" i="13"/>
  <c r="G17" i="13"/>
  <c r="F17" i="13"/>
  <c r="E17" i="13"/>
  <c r="D17" i="13"/>
  <c r="I7" i="13"/>
  <c r="S21" i="9" l="1"/>
  <c r="U18" i="9"/>
  <c r="AG18" i="9" s="1"/>
  <c r="L18" i="11"/>
  <c r="C18" i="11"/>
  <c r="AG20" i="9"/>
  <c r="AC21" i="9"/>
  <c r="AA21" i="9"/>
  <c r="AG19" i="9"/>
  <c r="AG17" i="9"/>
  <c r="Y21" i="9"/>
  <c r="AG16" i="9"/>
  <c r="W21" i="9"/>
  <c r="AE21" i="9"/>
  <c r="I16" i="13"/>
  <c r="I21" i="13"/>
  <c r="I26" i="13"/>
  <c r="I14" i="13"/>
  <c r="I27" i="13"/>
  <c r="I17" i="13"/>
  <c r="I24" i="13"/>
  <c r="I13" i="13"/>
  <c r="I23" i="13"/>
  <c r="I25" i="13"/>
  <c r="I20" i="13"/>
  <c r="I10" i="13"/>
  <c r="I8" i="13"/>
  <c r="I9" i="13"/>
  <c r="I11" i="13"/>
  <c r="I22" i="13"/>
  <c r="I28" i="13"/>
  <c r="I15" i="13"/>
  <c r="I18" i="13"/>
  <c r="I12" i="13"/>
  <c r="I19" i="13"/>
  <c r="U21" i="9" l="1"/>
  <c r="U60" i="9"/>
  <c r="AA60" i="9"/>
  <c r="AC60" i="9"/>
  <c r="AE60" i="9"/>
  <c r="Y54" i="9"/>
  <c r="P54" i="9" s="1"/>
  <c r="S60" i="9"/>
  <c r="D21" i="11"/>
  <c r="E21" i="11"/>
  <c r="F21" i="11"/>
  <c r="I21" i="11"/>
  <c r="J21" i="11"/>
  <c r="K21" i="11"/>
  <c r="H21" i="11"/>
  <c r="L19" i="11"/>
  <c r="C16" i="11"/>
  <c r="C17" i="11"/>
  <c r="C20" i="11"/>
  <c r="C15" i="11"/>
  <c r="D9" i="11"/>
  <c r="E9" i="11" s="1"/>
  <c r="D8" i="11"/>
  <c r="E8" i="11" s="1"/>
  <c r="F8" i="11" s="1"/>
  <c r="G8" i="11" s="1"/>
  <c r="H8" i="11" s="1"/>
  <c r="I8" i="11" s="1"/>
  <c r="J7" i="11"/>
  <c r="L6" i="11"/>
  <c r="C6" i="11" s="1"/>
  <c r="P72" i="9"/>
  <c r="P73" i="9"/>
  <c r="S5" i="11"/>
  <c r="S6" i="11" s="1"/>
  <c r="R6" i="11"/>
  <c r="S8" i="11"/>
  <c r="R8" i="11"/>
  <c r="Q8" i="11"/>
  <c r="Q5" i="11"/>
  <c r="Q6" i="11" s="1"/>
  <c r="L16" i="11"/>
  <c r="L17" i="11"/>
  <c r="L20" i="11"/>
  <c r="Q15" i="9"/>
  <c r="P8" i="11"/>
  <c r="P6" i="11"/>
  <c r="P9" i="11" s="1"/>
  <c r="P64" i="9"/>
  <c r="P66" i="9"/>
  <c r="P67" i="9"/>
  <c r="P68" i="9"/>
  <c r="P71" i="9"/>
  <c r="A19" i="9"/>
  <c r="A20" i="9"/>
  <c r="F7" i="11"/>
  <c r="E7" i="11"/>
  <c r="D7" i="11"/>
  <c r="L10" i="11"/>
  <c r="Q21" i="9" l="1"/>
  <c r="P15" i="9"/>
  <c r="AG54" i="9"/>
  <c r="AG60" i="9" s="1"/>
  <c r="P60" i="9"/>
  <c r="AG15" i="9"/>
  <c r="AG21" i="9" s="1"/>
  <c r="P18" i="9"/>
  <c r="Y60" i="9"/>
  <c r="Q9" i="11"/>
  <c r="K7" i="11"/>
  <c r="W60" i="9"/>
  <c r="R9" i="11"/>
  <c r="J4" i="11" s="1"/>
  <c r="L21" i="11"/>
  <c r="C19" i="11"/>
  <c r="C21" i="11" s="1"/>
  <c r="F9" i="11"/>
  <c r="G9" i="11" s="1"/>
  <c r="L8" i="11"/>
  <c r="P20" i="9"/>
  <c r="P19" i="9"/>
  <c r="P17" i="9"/>
  <c r="P16" i="9"/>
  <c r="S9" i="11"/>
  <c r="K4" i="11" s="1"/>
  <c r="H4" i="11" l="1"/>
  <c r="I4" i="11"/>
  <c r="G4" i="11"/>
  <c r="H9" i="11"/>
  <c r="P21" i="9"/>
  <c r="C4" i="11"/>
  <c r="D4" i="11"/>
  <c r="E4" i="11"/>
  <c r="F4" i="11"/>
  <c r="G12" i="11" l="1"/>
  <c r="G22" i="11" s="1"/>
  <c r="G23" i="11" s="1"/>
  <c r="G24" i="11" s="1"/>
  <c r="F12" i="11"/>
  <c r="F22" i="11" s="1"/>
  <c r="F23" i="11" s="1"/>
  <c r="F24" i="11" s="1"/>
  <c r="E12" i="11"/>
  <c r="E22" i="11" s="1"/>
  <c r="E23" i="11" s="1"/>
  <c r="E24" i="11" s="1"/>
  <c r="H12" i="11"/>
  <c r="L7" i="11"/>
  <c r="I9" i="11"/>
  <c r="I12" i="11" s="1"/>
  <c r="I13" i="11" s="1"/>
  <c r="AA14" i="9" s="1"/>
  <c r="L4" i="11"/>
  <c r="C12" i="11"/>
  <c r="C13" i="11" s="1"/>
  <c r="M18" i="11" l="1"/>
  <c r="M15" i="11"/>
  <c r="M17" i="11"/>
  <c r="M20" i="11"/>
  <c r="M16" i="11"/>
  <c r="M19" i="11"/>
  <c r="M21" i="11"/>
  <c r="AB15" i="9"/>
  <c r="AB16" i="9" s="1"/>
  <c r="AB17" i="9" s="1"/>
  <c r="AB18" i="9" s="1"/>
  <c r="AB19" i="9" s="1"/>
  <c r="AB20" i="9" s="1"/>
  <c r="AB21" i="9"/>
  <c r="AB23" i="9" s="1"/>
  <c r="AB24" i="9" s="1"/>
  <c r="AB25" i="9" s="1"/>
  <c r="AB26" i="9" s="1"/>
  <c r="AB27" i="9" s="1"/>
  <c r="AB28" i="9" s="1"/>
  <c r="AB29" i="9" s="1"/>
  <c r="AB30" i="9" s="1"/>
  <c r="AB31" i="9" s="1"/>
  <c r="AB32" i="9" s="1"/>
  <c r="AB33" i="9" s="1"/>
  <c r="AB34" i="9" s="1"/>
  <c r="AB35" i="9" s="1"/>
  <c r="AB36" i="9" s="1"/>
  <c r="AB37" i="9" s="1"/>
  <c r="AB38" i="9" s="1"/>
  <c r="AB39" i="9" s="1"/>
  <c r="AB40" i="9" s="1"/>
  <c r="AB41" i="9" s="1"/>
  <c r="AB42" i="9" s="1"/>
  <c r="AB46" i="9" s="1"/>
  <c r="E13" i="11"/>
  <c r="H22" i="11"/>
  <c r="H23" i="11" s="1"/>
  <c r="H24" i="11" s="1"/>
  <c r="H13" i="11"/>
  <c r="Y14" i="9" s="1"/>
  <c r="I22" i="11"/>
  <c r="I23" i="11" s="1"/>
  <c r="I24" i="11" s="1"/>
  <c r="F13" i="11"/>
  <c r="L11" i="11"/>
  <c r="M11" i="11" s="1"/>
  <c r="D12" i="11"/>
  <c r="C22" i="11"/>
  <c r="G13" i="11"/>
  <c r="W14" i="9" s="1"/>
  <c r="K12" i="11"/>
  <c r="M4" i="11"/>
  <c r="M6" i="11"/>
  <c r="M8" i="11"/>
  <c r="M10" i="11"/>
  <c r="M7" i="11"/>
  <c r="U14" i="9" l="1"/>
  <c r="V15" i="9" s="1"/>
  <c r="V16" i="9" s="1"/>
  <c r="V17" i="9" s="1"/>
  <c r="V18" i="9" s="1"/>
  <c r="V19" i="9" s="1"/>
  <c r="V20" i="9" s="1"/>
  <c r="S14" i="9"/>
  <c r="T15" i="9" s="1"/>
  <c r="T16" i="9" s="1"/>
  <c r="T17" i="9" s="1"/>
  <c r="T18" i="9" s="1"/>
  <c r="T19" i="9" s="1"/>
  <c r="T20" i="9" s="1"/>
  <c r="AB47" i="9"/>
  <c r="AB48" i="9" s="1"/>
  <c r="AB49" i="9" s="1"/>
  <c r="AB60" i="9"/>
  <c r="Z15" i="9"/>
  <c r="Z16" i="9" s="1"/>
  <c r="Z17" i="9" s="1"/>
  <c r="Z18" i="9" s="1"/>
  <c r="Z19" i="9" s="1"/>
  <c r="Z20" i="9" s="1"/>
  <c r="Z21" i="9"/>
  <c r="Z23" i="9" s="1"/>
  <c r="Z24" i="9" s="1"/>
  <c r="Z25" i="9" s="1"/>
  <c r="Z26" i="9" s="1"/>
  <c r="Z27" i="9" s="1"/>
  <c r="Z28" i="9" s="1"/>
  <c r="Z29" i="9" s="1"/>
  <c r="Z30" i="9" s="1"/>
  <c r="Z31" i="9" s="1"/>
  <c r="Z32" i="9" s="1"/>
  <c r="Z33" i="9" s="1"/>
  <c r="Z34" i="9" s="1"/>
  <c r="Z35" i="9" s="1"/>
  <c r="Z36" i="9" s="1"/>
  <c r="Z37" i="9" s="1"/>
  <c r="Z38" i="9" s="1"/>
  <c r="Z39" i="9" s="1"/>
  <c r="Z40" i="9" s="1"/>
  <c r="Z41" i="9" s="1"/>
  <c r="Z42" i="9" s="1"/>
  <c r="Z46" i="9" s="1"/>
  <c r="X15" i="9"/>
  <c r="X16" i="9" s="1"/>
  <c r="X17" i="9" s="1"/>
  <c r="X18" i="9" s="1"/>
  <c r="X19" i="9" s="1"/>
  <c r="X20" i="9" s="1"/>
  <c r="X21" i="9"/>
  <c r="X23" i="9" s="1"/>
  <c r="X24" i="9" s="1"/>
  <c r="X25" i="9" s="1"/>
  <c r="X26" i="9" s="1"/>
  <c r="X27" i="9" s="1"/>
  <c r="X28" i="9" s="1"/>
  <c r="X29" i="9" s="1"/>
  <c r="X30" i="9" s="1"/>
  <c r="X31" i="9" s="1"/>
  <c r="X32" i="9" s="1"/>
  <c r="X33" i="9" s="1"/>
  <c r="X34" i="9" s="1"/>
  <c r="X35" i="9" s="1"/>
  <c r="X36" i="9" s="1"/>
  <c r="X37" i="9" s="1"/>
  <c r="X38" i="9" s="1"/>
  <c r="X39" i="9" s="1"/>
  <c r="X40" i="9" s="1"/>
  <c r="X41" i="9" s="1"/>
  <c r="X42" i="9" s="1"/>
  <c r="X46" i="9" s="1"/>
  <c r="T21" i="9"/>
  <c r="J13" i="11"/>
  <c r="AC14" i="9" s="1"/>
  <c r="J22" i="11"/>
  <c r="J23" i="11" s="1"/>
  <c r="J24" i="11" s="1"/>
  <c r="L9" i="11"/>
  <c r="M9" i="11" s="1"/>
  <c r="K22" i="11"/>
  <c r="K23" i="11" s="1"/>
  <c r="K24" i="11" s="1"/>
  <c r="K13" i="11"/>
  <c r="AE14" i="9" s="1"/>
  <c r="L12" i="11"/>
  <c r="D22" i="11"/>
  <c r="D23" i="11" s="1"/>
  <c r="D24" i="11" s="1"/>
  <c r="D13" i="11"/>
  <c r="Q14" i="9" s="1"/>
  <c r="V21" i="9" l="1"/>
  <c r="V23" i="9" s="1"/>
  <c r="V24" i="9" s="1"/>
  <c r="V25" i="9" s="1"/>
  <c r="V26" i="9" s="1"/>
  <c r="V27" i="9" s="1"/>
  <c r="V28" i="9" s="1"/>
  <c r="V29" i="9" s="1"/>
  <c r="V30" i="9" s="1"/>
  <c r="V31" i="9" s="1"/>
  <c r="V32" i="9" s="1"/>
  <c r="V33" i="9" s="1"/>
  <c r="V34" i="9" s="1"/>
  <c r="V35" i="9" s="1"/>
  <c r="V36" i="9" s="1"/>
  <c r="V37" i="9" s="1"/>
  <c r="V38" i="9" s="1"/>
  <c r="V39" i="9" s="1"/>
  <c r="V40" i="9" s="1"/>
  <c r="V41" i="9" s="1"/>
  <c r="V42" i="9" s="1"/>
  <c r="V46" i="9" s="1"/>
  <c r="V47" i="9" s="1"/>
  <c r="V48" i="9" s="1"/>
  <c r="V49" i="9" s="1"/>
  <c r="AB50" i="9"/>
  <c r="AB51" i="9" s="1"/>
  <c r="AB52" i="9" s="1"/>
  <c r="AB53" i="9" s="1"/>
  <c r="AB54" i="9" s="1"/>
  <c r="AB55" i="9" s="1"/>
  <c r="AG14" i="9"/>
  <c r="X47" i="9"/>
  <c r="X48" i="9" s="1"/>
  <c r="X49" i="9" s="1"/>
  <c r="X60" i="9"/>
  <c r="Z47" i="9"/>
  <c r="Z48" i="9" s="1"/>
  <c r="Z49" i="9" s="1"/>
  <c r="Z60" i="9"/>
  <c r="T23" i="9"/>
  <c r="T24" i="9" s="1"/>
  <c r="T25" i="9" s="1"/>
  <c r="T26" i="9" s="1"/>
  <c r="T27" i="9" s="1"/>
  <c r="T28" i="9" s="1"/>
  <c r="T29" i="9" s="1"/>
  <c r="T30" i="9" s="1"/>
  <c r="T31" i="9" s="1"/>
  <c r="T32" i="9" s="1"/>
  <c r="T33" i="9" s="1"/>
  <c r="T34" i="9" s="1"/>
  <c r="T35" i="9" s="1"/>
  <c r="T36" i="9" s="1"/>
  <c r="T37" i="9" s="1"/>
  <c r="T38" i="9" s="1"/>
  <c r="T39" i="9" s="1"/>
  <c r="T40" i="9" s="1"/>
  <c r="T41" i="9" s="1"/>
  <c r="T42" i="9" s="1"/>
  <c r="T46" i="9" s="1"/>
  <c r="AF15" i="9"/>
  <c r="AF16" i="9" s="1"/>
  <c r="AF17" i="9" s="1"/>
  <c r="AF18" i="9" s="1"/>
  <c r="AF19" i="9" s="1"/>
  <c r="AF20" i="9" s="1"/>
  <c r="AF21" i="9"/>
  <c r="AF23" i="9" s="1"/>
  <c r="AF24" i="9" s="1"/>
  <c r="AF25" i="9" s="1"/>
  <c r="AF26" i="9" s="1"/>
  <c r="AF27" i="9" s="1"/>
  <c r="AF28" i="9" s="1"/>
  <c r="AF29" i="9" s="1"/>
  <c r="AF30" i="9" s="1"/>
  <c r="AF31" i="9" s="1"/>
  <c r="AF32" i="9" s="1"/>
  <c r="AF33" i="9" s="1"/>
  <c r="AF34" i="9" s="1"/>
  <c r="AF35" i="9" s="1"/>
  <c r="AF36" i="9" s="1"/>
  <c r="AF37" i="9" s="1"/>
  <c r="AF38" i="9" s="1"/>
  <c r="AF39" i="9" s="1"/>
  <c r="AF40" i="9" s="1"/>
  <c r="AF41" i="9" s="1"/>
  <c r="AF42" i="9" s="1"/>
  <c r="AF46" i="9" s="1"/>
  <c r="AD15" i="9"/>
  <c r="AD16" i="9" s="1"/>
  <c r="AD17" i="9" s="1"/>
  <c r="AD18" i="9" s="1"/>
  <c r="AD19" i="9" s="1"/>
  <c r="AD20" i="9" s="1"/>
  <c r="AD21" i="9"/>
  <c r="AD23" i="9" s="1"/>
  <c r="AD24" i="9" s="1"/>
  <c r="AD25" i="9" s="1"/>
  <c r="AD26" i="9" s="1"/>
  <c r="AD27" i="9" s="1"/>
  <c r="AD28" i="9" s="1"/>
  <c r="AD29" i="9" s="1"/>
  <c r="AD30" i="9" s="1"/>
  <c r="AD31" i="9" s="1"/>
  <c r="AD32" i="9" s="1"/>
  <c r="AD33" i="9" s="1"/>
  <c r="AD34" i="9" s="1"/>
  <c r="AD35" i="9" s="1"/>
  <c r="AD36" i="9" s="1"/>
  <c r="AD37" i="9" s="1"/>
  <c r="AD38" i="9" s="1"/>
  <c r="AD39" i="9" s="1"/>
  <c r="AD40" i="9" s="1"/>
  <c r="AD41" i="9" s="1"/>
  <c r="AD42" i="9" s="1"/>
  <c r="AD46" i="9" s="1"/>
  <c r="L13" i="11"/>
  <c r="M13" i="11" s="1"/>
  <c r="M12" i="11"/>
  <c r="L22" i="11"/>
  <c r="M22" i="11" s="1"/>
  <c r="V60" i="9" l="1"/>
  <c r="Z50" i="9"/>
  <c r="Z51" i="9" s="1"/>
  <c r="Z52" i="9" s="1"/>
  <c r="Z53" i="9" s="1"/>
  <c r="Z54" i="9" s="1"/>
  <c r="Z55" i="9" s="1"/>
  <c r="V50" i="9"/>
  <c r="V51" i="9" s="1"/>
  <c r="V52" i="9" s="1"/>
  <c r="V53" i="9" s="1"/>
  <c r="V54" i="9" s="1"/>
  <c r="V55" i="9" s="1"/>
  <c r="X50" i="9"/>
  <c r="X51" i="9" s="1"/>
  <c r="X52" i="9" s="1"/>
  <c r="X53" i="9" s="1"/>
  <c r="X54" i="9" s="1"/>
  <c r="X55" i="9" s="1"/>
  <c r="AD47" i="9"/>
  <c r="AD48" i="9" s="1"/>
  <c r="AD49" i="9" s="1"/>
  <c r="AD60" i="9"/>
  <c r="R15" i="9"/>
  <c r="R16" i="9" s="1"/>
  <c r="R17" i="9" s="1"/>
  <c r="R18" i="9" s="1"/>
  <c r="R19" i="9" s="1"/>
  <c r="R20" i="9" s="1"/>
  <c r="R21" i="9"/>
  <c r="R23" i="9" s="1"/>
  <c r="R24" i="9" s="1"/>
  <c r="R25" i="9" s="1"/>
  <c r="R26" i="9" s="1"/>
  <c r="R27" i="9" s="1"/>
  <c r="R28" i="9" s="1"/>
  <c r="R29" i="9" s="1"/>
  <c r="R30" i="9" s="1"/>
  <c r="R31" i="9" s="1"/>
  <c r="R32" i="9" s="1"/>
  <c r="R33" i="9" s="1"/>
  <c r="R34" i="9" s="1"/>
  <c r="R35" i="9" s="1"/>
  <c r="R36" i="9" s="1"/>
  <c r="R37" i="9" s="1"/>
  <c r="R38" i="9" s="1"/>
  <c r="R39" i="9" s="1"/>
  <c r="R40" i="9" s="1"/>
  <c r="R41" i="9" s="1"/>
  <c r="R42" i="9" s="1"/>
  <c r="R46" i="9" s="1"/>
  <c r="T47" i="9"/>
  <c r="T48" i="9" s="1"/>
  <c r="T49" i="9" s="1"/>
  <c r="T60" i="9"/>
  <c r="AF47" i="9"/>
  <c r="AF48" i="9" s="1"/>
  <c r="AF49" i="9" s="1"/>
  <c r="AF60" i="9"/>
  <c r="L23" i="11"/>
  <c r="L24" i="11" s="1"/>
  <c r="AD50" i="9" l="1"/>
  <c r="AD51" i="9" s="1"/>
  <c r="AD52" i="9" s="1"/>
  <c r="AD53" i="9" s="1"/>
  <c r="AD54" i="9" s="1"/>
  <c r="AD55" i="9" s="1"/>
  <c r="AF50" i="9"/>
  <c r="AF51" i="9" s="1"/>
  <c r="AF52" i="9" s="1"/>
  <c r="AF53" i="9" s="1"/>
  <c r="AF54" i="9" s="1"/>
  <c r="AF55" i="9" s="1"/>
  <c r="T50" i="9"/>
  <c r="T51" i="9" s="1"/>
  <c r="T52" i="9" s="1"/>
  <c r="T53" i="9" s="1"/>
  <c r="T54" i="9" s="1"/>
  <c r="T55" i="9" s="1"/>
  <c r="R47" i="9"/>
  <c r="R48" i="9" s="1"/>
  <c r="R60" i="9"/>
  <c r="AH15" i="9"/>
  <c r="AH16" i="9" s="1"/>
  <c r="AH17" i="9" s="1"/>
  <c r="AH18" i="9" s="1"/>
  <c r="AH19" i="9" s="1"/>
  <c r="AH20" i="9" s="1"/>
  <c r="AH21" i="9"/>
  <c r="AH23" i="9" s="1"/>
  <c r="AH24" i="9" s="1"/>
  <c r="AH25" i="9" s="1"/>
  <c r="AH26" i="9" s="1"/>
  <c r="AH27" i="9" s="1"/>
  <c r="AH28" i="9" s="1"/>
  <c r="AH29" i="9" s="1"/>
  <c r="AH30" i="9" s="1"/>
  <c r="AH31" i="9" s="1"/>
  <c r="AH32" i="9" s="1"/>
  <c r="AH33" i="9" s="1"/>
  <c r="AH34" i="9" s="1"/>
  <c r="AH35" i="9" s="1"/>
  <c r="AH36" i="9" s="1"/>
  <c r="AH37" i="9" s="1"/>
  <c r="AH38" i="9" s="1"/>
  <c r="AH39" i="9" s="1"/>
  <c r="AH40" i="9" s="1"/>
  <c r="AH41" i="9" s="1"/>
  <c r="AH42" i="9" s="1"/>
  <c r="AH46" i="9" s="1"/>
  <c r="R49" i="9" l="1"/>
  <c r="R50" i="9" s="1"/>
  <c r="R51" i="9" s="1"/>
  <c r="R52" i="9" s="1"/>
  <c r="AH47" i="9"/>
  <c r="AH48" i="9" s="1"/>
  <c r="AH60" i="9"/>
  <c r="R53" i="9" l="1"/>
  <c r="R54" i="9" s="1"/>
  <c r="R55" i="9" s="1"/>
  <c r="AH49" i="9"/>
  <c r="AH50" i="9" s="1"/>
  <c r="AH51" i="9" s="1"/>
  <c r="AH52" i="9" s="1"/>
  <c r="AH53" i="9" s="1"/>
  <c r="AH54" i="9" s="1"/>
  <c r="AH55"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Liliana Díaz Osorio</author>
  </authors>
  <commentList>
    <comment ref="A32" authorId="0" shapeId="0" xr:uid="{00000000-0006-0000-0000-000001000000}">
      <text>
        <r>
          <rPr>
            <b/>
            <sz val="9"/>
            <color indexed="81"/>
            <rFont val="Tahoma"/>
            <charset val="1"/>
          </rPr>
          <t>Claudia Liliana Díaz Osorio: Evaluación de la gestión por dependencias: Aquella que realiza anualmente el Jefe de la Oficina de Control Interno o quien haga sus veces, por medio de la cual verifica el cumplimiento de las metas institucionales por parte de las áreas o dependencias de la entidad respectiva</t>
        </r>
        <r>
          <rPr>
            <sz val="9"/>
            <color indexed="81"/>
            <rFont val="Tahoma"/>
            <charset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Liliana Díaz Osorio</author>
  </authors>
  <commentList>
    <comment ref="A11" authorId="0" shapeId="0" xr:uid="{00000000-0006-0000-0100-000001000000}">
      <text>
        <r>
          <rPr>
            <b/>
            <sz val="9"/>
            <color indexed="81"/>
            <rFont val="Tahoma"/>
            <charset val="1"/>
          </rPr>
          <t>Claudia Liliana Díaz Osorio: Evaluación de la gestión por dependencias: Aquella que realiza anualmente el Jefe de la Oficina de Control Interno o quien haga sus veces, por medio de la cual verifica el cumplimiento de las metas institucionales por parte de las áreas o dependencias de la entidad respectiva</t>
        </r>
        <r>
          <rPr>
            <sz val="9"/>
            <color indexed="81"/>
            <rFont val="Tahoma"/>
            <charset val="1"/>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Julieth Tatiana Muñoz Loaiza</author>
  </authors>
  <commentList>
    <comment ref="G4" authorId="0" shapeId="0" xr:uid="{00000000-0006-0000-0200-000001000000}">
      <text>
        <r>
          <rPr>
            <b/>
            <sz val="9"/>
            <color indexed="81"/>
            <rFont val="Tahoma"/>
            <family val="2"/>
          </rPr>
          <t>Julieth Tatiana Muñoz Loaiza:</t>
        </r>
        <r>
          <rPr>
            <sz val="9"/>
            <color indexed="81"/>
            <rFont val="Tahoma"/>
            <family val="2"/>
          </rPr>
          <t xml:space="preserve">
inicia labores 16 febrero 2022
</t>
        </r>
      </text>
    </comment>
  </commentList>
</comments>
</file>

<file path=xl/sharedStrings.xml><?xml version="1.0" encoding="utf-8"?>
<sst xmlns="http://schemas.openxmlformats.org/spreadsheetml/2006/main" count="539" uniqueCount="255">
  <si>
    <t>PLAN ANUAL DE AUDITORIAS 
OFICINA DE CONTROL INTERNO</t>
  </si>
  <si>
    <t>F-EC-06</t>
  </si>
  <si>
    <t>VERSIÓN:</t>
  </si>
  <si>
    <t>FECHA:</t>
  </si>
  <si>
    <t>AÑO  2023</t>
  </si>
  <si>
    <r>
      <rPr>
        <b/>
        <sz val="14"/>
        <color rgb="FF000000"/>
        <rFont val="Arial"/>
      </rPr>
      <t>Objetivo del Plan:</t>
    </r>
    <r>
      <rPr>
        <sz val="11"/>
        <color rgb="FF000000"/>
        <rFont val="Arial"/>
      </rPr>
      <t xml:space="preserve"> Definir las actividades, compromisos y productos a cargo de la Oficina de Control Interno durante la vigencia 2023, con el fin de y contribuir al mejoramiento de las operaciones del Instituto, fortaleciendo la cultura de la gestión de riesgos y controles. </t>
    </r>
  </si>
  <si>
    <r>
      <rPr>
        <b/>
        <sz val="14"/>
        <color rgb="FF000000"/>
        <rFont val="Arial"/>
      </rPr>
      <t>Alcance del Plan:</t>
    </r>
    <r>
      <rPr>
        <sz val="11"/>
        <color rgb="FF000000"/>
        <rFont val="Calibri"/>
      </rPr>
      <t xml:space="preserve"> 
</t>
    </r>
    <r>
      <rPr>
        <sz val="11"/>
        <color rgb="FF000000"/>
        <rFont val="Arial"/>
      </rPr>
      <t>1. Procesos, procedimientos y actividades del Sistema de Gestión de Calidad implementado en el Instituto.
2. El periodo de ejecución de la evaluación independiente contenida en este Plan cubre la vigencia 2023.
3. Informes que por disposición normativa debe elaborar y rendir la Oficina de Control Interno.
4. Actividades de relación con entes externos de control.
5. Auditorias priorizadas con enfoque a Riesgos.
6. Otras actividades de gestión administrativa a cargo de la Oficina de Control Interno.</t>
    </r>
  </si>
  <si>
    <r>
      <rPr>
        <b/>
        <sz val="14"/>
        <color rgb="FF000000"/>
        <rFont val="Arial"/>
      </rPr>
      <t xml:space="preserve">Criterios: </t>
    </r>
    <r>
      <rPr>
        <sz val="11"/>
        <color rgb="FF000000"/>
        <rFont val="Arial"/>
      </rPr>
      <t xml:space="preserve">Constitución Politica de 1991, art 209 y 269, Ley 87 de 1993, Decreto 338 del 2019. La normativa definida y aplicable a cada auditoría, seguimiento, evaluación y/o informe que se realice por parte de la Oficina de Control Interno- OCI-. Adicional a lo anterior, se tendrá en cuenta:  el Estatuto de Auditoría Interna de INDEPORTES, el Código de ética de la actividad de auditoria  interna  y la documentación que se encuentre en SharePoint relacionada con los procesos y asuntos sujetos a auditoría y seguimiento.
</t>
    </r>
  </si>
  <si>
    <r>
      <rPr>
        <b/>
        <sz val="14"/>
        <color rgb="FF000000"/>
        <rFont val="Arial"/>
      </rPr>
      <t xml:space="preserve">Riesgos del Plan: </t>
    </r>
    <r>
      <rPr>
        <sz val="11"/>
        <color rgb="FF000000"/>
        <rFont val="Arial"/>
      </rPr>
      <t xml:space="preserve">Posibilidad de incumplimiento de plan de trabajo por ausencia de respaldo de la alta dirección, debido a diferencias por intereses estratégicos. Lo anterior de acuerdo al riesgo identificado en el proceso de evaluación y control.
</t>
    </r>
  </si>
  <si>
    <r>
      <rPr>
        <b/>
        <sz val="14"/>
        <color rgb="FF000000"/>
        <rFont val="Arial"/>
      </rPr>
      <t xml:space="preserve">Recursos:
</t>
    </r>
    <r>
      <rPr>
        <sz val="11"/>
        <color rgb="FF000000"/>
        <rFont val="Arial"/>
      </rPr>
      <t xml:space="preserve">• Jefe de la Oficina de Control Interno.
• Profesional Universitaria de planta con experiencia específica en control interno.
• Auxiliar Administrativa de planta con experiencia específica en control interno.
• Contratistas profesionales con experiencia específica en control interno y auditoria (pendiente la contratación).
• Tiempo asignado a cada auditoría.
• Servicio de la Oficina Asesora de Comunicaciones para la elaboración de piezas de comunicación en materia de fomento de la cultura del control.
• Para dar cumplimiento a este plan, es necesario contar con el suministro de la información completa, fiable, oportuna y con la disponibilidad de los servidores públicos de las diferentes dependencias para atender las auditorias. Igualmente, será de responsabilidad de cada una de las áreas el contenido de la información suministrada; la falta, omisión y/o inexactitud en la misma podría generar errores en el análisis que realice el auditor con impacto en la efectividad del trabajo realizado.
</t>
    </r>
  </si>
  <si>
    <t>ACTIVIDADES</t>
  </si>
  <si>
    <t>RESPONSABLE</t>
  </si>
  <si>
    <t>REVISION</t>
  </si>
  <si>
    <t>Enero</t>
  </si>
  <si>
    <t>Febrero</t>
  </si>
  <si>
    <t>Marzo</t>
  </si>
  <si>
    <t>Abril</t>
  </si>
  <si>
    <t>Mayo</t>
  </si>
  <si>
    <t>Junio</t>
  </si>
  <si>
    <t>Julio</t>
  </si>
  <si>
    <t>Agosto</t>
  </si>
  <si>
    <t>Septiembre</t>
  </si>
  <si>
    <t>Octubre</t>
  </si>
  <si>
    <t>Noviembre</t>
  </si>
  <si>
    <t>Diciembre</t>
  </si>
  <si>
    <t>HORAS ESTIMADAS</t>
  </si>
  <si>
    <t xml:space="preserve">ESTIMADO </t>
  </si>
  <si>
    <t>JEFE CI</t>
  </si>
  <si>
    <t>PROFESIANAL  U</t>
  </si>
  <si>
    <t xml:space="preserve">AUX ADTIVA
</t>
  </si>
  <si>
    <t>CONTRATISTA 
FINANCIERA</t>
  </si>
  <si>
    <t>CONTRATISTA JURIDICO</t>
  </si>
  <si>
    <t>CONTRATISTA CIVIL</t>
  </si>
  <si>
    <t xml:space="preserve">CONTRATISTA SISTEMAS </t>
  </si>
  <si>
    <t>CONTRATISTA DEPORTOLOGO</t>
  </si>
  <si>
    <t>TOTAL</t>
  </si>
  <si>
    <t>SALDO</t>
  </si>
  <si>
    <t>Cultura hacia la prevención (Autocontrol)</t>
  </si>
  <si>
    <t>Equipo Oficina</t>
  </si>
  <si>
    <t>Libier  Jimenez</t>
  </si>
  <si>
    <t>Relación con entes externos</t>
  </si>
  <si>
    <t>Asesoría y/o acompañamiento a procesos</t>
  </si>
  <si>
    <t xml:space="preserve">Seguimiento de PQRSDF </t>
  </si>
  <si>
    <t>SUBTOTAL HORAS</t>
  </si>
  <si>
    <t>SEGUIMIENTO CUMPLIMIENTOS DE LEY</t>
  </si>
  <si>
    <r>
      <rPr>
        <b/>
        <sz val="9"/>
        <color rgb="FF000000"/>
        <rFont val="Arial"/>
      </rPr>
      <t xml:space="preserve">Informe del Estado del  Sistema de Control Interno 
</t>
    </r>
    <r>
      <rPr>
        <sz val="9"/>
        <color rgb="FF000000"/>
        <rFont val="Arial"/>
      </rPr>
      <t>Decreto 1499 de 2017 “Por medio del cual se modifica el Decreto 1083 de 2015, Decreto Único Reglamentario del Sector Función Pública, en lo relacionado con el Sistema de Gestión establecido en el artículo 133 de la Ley 1753 de 2015. articulo 156 del Decreto 2106 de 2019</t>
    </r>
  </si>
  <si>
    <r>
      <rPr>
        <b/>
        <sz val="9"/>
        <color rgb="FF000000"/>
        <rFont val="Arial"/>
      </rPr>
      <t>Rendición electrónica de la cuenta, (SIRECI)</t>
    </r>
    <r>
      <rPr>
        <sz val="9"/>
        <color rgb="FF000000"/>
        <rFont val="Arial"/>
      </rPr>
      <t>. Resolución Reglamentaria 0042 del 25/08/2020 Por la cual se reglamenta la rendición electrónica de la cuenta, los informes y otra información en el SIRECI</t>
    </r>
  </si>
  <si>
    <t xml:space="preserve">Profesional Universitario </t>
  </si>
  <si>
    <t>Libier Jimenez</t>
  </si>
  <si>
    <t>Seguimiento a los planes de mejoramiento Institucional - Contraloría General de Antioquia</t>
  </si>
  <si>
    <t xml:space="preserve">Profesiona Universitario </t>
  </si>
  <si>
    <t>Informe de Austeridad en el Gasto (decreto 1737/98, 1738/98, 984/2012, Decreto 1068 de 2015,)</t>
  </si>
  <si>
    <t>Profesional Financiero C</t>
  </si>
  <si>
    <t>30.</t>
  </si>
  <si>
    <r>
      <t>I</t>
    </r>
    <r>
      <rPr>
        <b/>
        <sz val="10"/>
        <color rgb="FF000000"/>
        <rFont val="Arial"/>
      </rPr>
      <t xml:space="preserve">nforme a la Administración de la Entidad sobre la Gestión de Peticiones, Quejas, Reclamos, Sugerencias, Denuncias y Felicitaciones (PQRSDF).
</t>
    </r>
    <r>
      <rPr>
        <sz val="10"/>
        <color rgb="FF000000"/>
        <rFont val="Arial"/>
      </rPr>
      <t>Ley 1474 de julio 12 de 2011  Circular Externa No.001 de 2011 Consejo Asesor del Gobierno Nacional en materia de Control Interno.  Ley 1437 de 2011  modificada por la ley 1755 de 2015</t>
    </r>
  </si>
  <si>
    <r>
      <rPr>
        <b/>
        <sz val="10"/>
        <color rgb="FF000000"/>
        <rFont val="Arial"/>
      </rPr>
      <t>Seguimiento al Plan Anticorrupción y de Atención al Ciudadano</t>
    </r>
    <r>
      <rPr>
        <sz val="10"/>
        <color rgb="FF000000"/>
        <rFont val="Arial"/>
      </rPr>
      <t xml:space="preserve"> (Ley 1474 de 2011. Articulo 73 Y Decreto 2641/2012)</t>
    </r>
  </si>
  <si>
    <r>
      <rPr>
        <b/>
        <sz val="10"/>
        <color rgb="FF000000"/>
        <rFont val="Arial"/>
      </rPr>
      <t>Seguimiento al mapa de riesgos de corrupción.</t>
    </r>
    <r>
      <rPr>
        <sz val="10"/>
        <color rgb="FF000000"/>
        <rFont val="Arial"/>
      </rPr>
      <t xml:space="preserve"> Ley 1474/2011 (art 9) y  Decreto 1081/2015 - Título 4</t>
    </r>
  </si>
  <si>
    <r>
      <rPr>
        <b/>
        <sz val="10"/>
        <color rgb="FF000000"/>
        <rFont val="Arial"/>
      </rPr>
      <t>Verificar Comité de Conciliación estudios para acción de repetición</t>
    </r>
    <r>
      <rPr>
        <sz val="10"/>
        <color rgb="FF000000"/>
        <rFont val="Arial"/>
      </rPr>
      <t xml:space="preserve"> Art. 26, Decreto 1716 de 2009</t>
    </r>
  </si>
  <si>
    <t>FURAG II</t>
  </si>
  <si>
    <r>
      <t xml:space="preserve">Evaluación a la gestión de las dependencias </t>
    </r>
    <r>
      <rPr>
        <b/>
        <sz val="10"/>
        <color rgb="FF000000"/>
        <rFont val="Arial"/>
      </rPr>
      <t>(evaluación del desempeño)</t>
    </r>
    <r>
      <rPr>
        <sz val="10"/>
        <color rgb="FF000000"/>
        <rFont val="Arial"/>
      </rPr>
      <t>- Artículo 39 de la ley 909 de 2004</t>
    </r>
  </si>
  <si>
    <t>Libier  jimenez</t>
  </si>
  <si>
    <r>
      <rPr>
        <b/>
        <sz val="9"/>
        <color rgb="FF000000"/>
        <rFont val="Arial"/>
      </rPr>
      <t xml:space="preserve">Evaluación anual-Sistema de Control Interno Contable de la Entidad. 
</t>
    </r>
    <r>
      <rPr>
        <sz val="9"/>
        <color rgb="FF000000"/>
        <rFont val="Arial"/>
      </rPr>
      <t>Resolución 706 16/12/2016
Res 357 23/07/2008
Res 193 05/05/2016</t>
    </r>
  </si>
  <si>
    <t>.</t>
  </si>
  <si>
    <r>
      <rPr>
        <b/>
        <sz val="9"/>
        <color rgb="FF000000"/>
        <rFont val="Arial"/>
      </rPr>
      <t>Informe de Licenciamiento de Software y Derechos de Autor</t>
    </r>
    <r>
      <rPr>
        <sz val="9"/>
        <color rgb="FF000000"/>
        <rFont val="Arial"/>
      </rPr>
      <t>.
Directiva Presidencial:
001/99 -  002/2002 y 004 de 2006
Circular 17 de 2011</t>
    </r>
  </si>
  <si>
    <r>
      <rPr>
        <b/>
        <sz val="9"/>
        <color rgb="FF000000"/>
        <rFont val="Arial"/>
      </rPr>
      <t xml:space="preserve">Seguimiento a la inscripción de trámites - SUIT.
</t>
    </r>
    <r>
      <rPr>
        <sz val="9"/>
        <color rgb="FF000000"/>
        <rFont val="Arial"/>
      </rPr>
      <t>Ley 962 de 2005
Ley 1712 del 2014
Decreto ley 019 de 2012
Decreto 2106 de 2019
Circular conjunta Nº 004 de 2009                                                  Decreto 1081 de 2015 (artículo 2.1.4.6 )</t>
    </r>
  </si>
  <si>
    <r>
      <rPr>
        <sz val="9"/>
        <color rgb="FF000000"/>
        <rFont val="Arial"/>
      </rPr>
      <t xml:space="preserve">Cumplimiento Ley 1712 </t>
    </r>
    <r>
      <rPr>
        <b/>
        <sz val="9"/>
        <color rgb="FF000000"/>
        <rFont val="Arial"/>
      </rPr>
      <t>(ITA)</t>
    </r>
  </si>
  <si>
    <r>
      <rPr>
        <b/>
        <sz val="9"/>
        <color rgb="FF000000"/>
        <rFont val="Arial"/>
      </rPr>
      <t>Carrera Administrativa.</t>
    </r>
    <r>
      <rPr>
        <sz val="9"/>
        <color rgb="FF000000"/>
        <rFont val="Arial"/>
      </rPr>
      <t xml:space="preserve"> Directiva 15 de la procuraduria  del 30/08/2022</t>
    </r>
  </si>
  <si>
    <r>
      <rPr>
        <b/>
        <sz val="9"/>
        <color rgb="FF000000"/>
        <rFont val="Arial"/>
      </rPr>
      <t xml:space="preserve">Seguimiento al sistema de gestión del empleo público – SIGEP.
</t>
    </r>
    <r>
      <rPr>
        <sz val="9"/>
        <color rgb="FF000000"/>
        <rFont val="Arial"/>
      </rPr>
      <t>Decreto 2842 de 2010
Decreto 1083 del 2015.( ARTÍCULO 2.2.12.2.3. N.8)</t>
    </r>
  </si>
  <si>
    <r>
      <rPr>
        <b/>
        <sz val="9"/>
        <color rgb="FF000000"/>
        <rFont val="Arial"/>
      </rPr>
      <t>Reporte información Ley de Cuotas</t>
    </r>
    <r>
      <rPr>
        <sz val="9"/>
        <color rgb="FF000000"/>
        <rFont val="Arial"/>
      </rPr>
      <t>. Artículo 12 de la Ley 581 de 2000, y Circular Externa No. 100-009-2022</t>
    </r>
  </si>
  <si>
    <t>Seguimiento Obligaciones Legales y Administrativas (Gestión Transparente, Secretaría de Hacienda, DAPN, CGR, CGN, DIAN, pago estampillas, impuestos, CNSC, SECOP, CAMARA DE COMERCIO, MINDEPORTES,Verificación ley de cuotas, entre otros)</t>
  </si>
  <si>
    <t>Auxiliar Adtiva 
Libier  Jimenez</t>
  </si>
  <si>
    <r>
      <rPr>
        <b/>
        <sz val="9"/>
        <color rgb="FF000000"/>
        <rFont val="Arial"/>
      </rPr>
      <t>Revisión informes de gestión</t>
    </r>
    <r>
      <rPr>
        <sz val="9"/>
        <color rgb="FF000000"/>
        <rFont val="Arial"/>
      </rPr>
      <t xml:space="preserve"> - Ley 951</t>
    </r>
  </si>
  <si>
    <t>Archivo de gestion, apoyo y acompañamiento a auditorias,  revisión del correo controlinterno@indeportesantioquia.gov.co, manejo correspondencia, entre otros.</t>
  </si>
  <si>
    <t>Auxiliar Adtiva</t>
  </si>
  <si>
    <t xml:space="preserve">AUDITORÍAS DE CALIDAD </t>
  </si>
  <si>
    <t>AUDITOR
RESPONSABLE</t>
  </si>
  <si>
    <t>AUDITOR
LIDER</t>
  </si>
  <si>
    <t>Auditorías Internas de  calidad</t>
  </si>
  <si>
    <t>Por definir</t>
  </si>
  <si>
    <t xml:space="preserve">Franklin Arevalo </t>
  </si>
  <si>
    <t xml:space="preserve">Auditoria Externa de calidad </t>
  </si>
  <si>
    <t>ICONTEC</t>
  </si>
  <si>
    <t>AUDITORÍAS CON ENFOQUE A RIESGOS</t>
  </si>
  <si>
    <t>ESTIMADO</t>
  </si>
  <si>
    <r>
      <rPr>
        <b/>
        <sz val="11"/>
        <color rgb="FF000000"/>
        <rFont val="Calibri"/>
      </rPr>
      <t xml:space="preserve">Comunicaciones
</t>
    </r>
    <r>
      <rPr>
        <b/>
        <i/>
        <sz val="11"/>
        <color rgb="FF76933C"/>
        <rFont val="Calibri"/>
      </rPr>
      <t>Procedimiento para Elaborar Plan de Comunicaciones.
Procedimiento para Generar y Divulgar Contenidos</t>
    </r>
  </si>
  <si>
    <t xml:space="preserve">Profesional U  
Contratistas Fro </t>
  </si>
  <si>
    <t>P-CC-01
P-CC-02</t>
  </si>
  <si>
    <r>
      <rPr>
        <b/>
        <sz val="11"/>
        <color rgb="FF000000"/>
        <rFont val="Calibri"/>
        <scheme val="minor"/>
      </rPr>
      <t xml:space="preserve">Gestion Administrativa de los Recursos
</t>
    </r>
    <r>
      <rPr>
        <b/>
        <i/>
        <sz val="11"/>
        <color rgb="FF76933C"/>
        <rFont val="Calibri"/>
        <scheme val="minor"/>
      </rPr>
      <t>Procedimiento Gestión del Almacén</t>
    </r>
  </si>
  <si>
    <t>Contratista Fro
Contratista Juridico</t>
  </si>
  <si>
    <t>P-GA-08</t>
  </si>
  <si>
    <r>
      <t xml:space="preserve">Gestion Financiera
</t>
    </r>
    <r>
      <rPr>
        <b/>
        <i/>
        <sz val="11"/>
        <color rgb="FFFF0000"/>
        <rFont val="Calibri"/>
      </rPr>
      <t>i Estados Financieros 2022
ii Politica Contable
iii Grupo 19 Otros Activos
iv Obligaciones Fiscales</t>
    </r>
  </si>
  <si>
    <t>Contratistas Fro
Auxiliar Administrativa</t>
  </si>
  <si>
    <t>i</t>
  </si>
  <si>
    <t>ii
iii</t>
  </si>
  <si>
    <t>iv</t>
  </si>
  <si>
    <r>
      <rPr>
        <b/>
        <sz val="11"/>
        <color rgb="FFFF0000"/>
        <rFont val="Calibri"/>
      </rPr>
      <t>*</t>
    </r>
    <r>
      <rPr>
        <b/>
        <sz val="11"/>
        <color rgb="FF000000"/>
        <rFont val="Calibri"/>
      </rPr>
      <t xml:space="preserve">Asesoria para la construcción de escenarios  deportivos
</t>
    </r>
    <r>
      <rPr>
        <b/>
        <i/>
        <sz val="11"/>
        <color rgb="FF76933C"/>
        <rFont val="Calibri"/>
      </rPr>
      <t>Procedimiento Asesoría y Acompañamiento para la Construcción de Escenarios Deportivos</t>
    </r>
  </si>
  <si>
    <t>Contratista Civil
Contratistas Fro 
Contratista Juridico</t>
  </si>
  <si>
    <t>P-CA-02</t>
  </si>
  <si>
    <r>
      <rPr>
        <b/>
        <sz val="11"/>
        <color rgb="FFFF0000"/>
        <rFont val="Calibri"/>
      </rPr>
      <t>*</t>
    </r>
    <r>
      <rPr>
        <b/>
        <sz val="11"/>
        <color rgb="FF000000"/>
        <rFont val="Calibri"/>
      </rPr>
      <t xml:space="preserve">Gestión De La Plataforma TIC
</t>
    </r>
    <r>
      <rPr>
        <b/>
        <i/>
        <sz val="11"/>
        <color rgb="FF76933C"/>
        <rFont val="Calibri"/>
      </rPr>
      <t>Procedimiento para la Gestión de la Plataforma Tecnológica
Procedimiento para la actualización y mejoramiento de la Plataforma TIC
Procedimiento Atención Mesa de Servicios TIC
Procedimiento para la Actualización de Inventario – Plataforma TIC
Procedimiento para realizar monitoreo de la plataforma TIC</t>
    </r>
  </si>
  <si>
    <t xml:space="preserve">Asesor Sistemas
Profesional U
Contratista Juridico
Contratistas Fro 
 </t>
  </si>
  <si>
    <t>P-GP-01
P-GP-02
P-GP-03
P-GP-04
P-GP-05</t>
  </si>
  <si>
    <r>
      <rPr>
        <b/>
        <sz val="11"/>
        <color rgb="FFFF0000"/>
        <rFont val="Calibri"/>
      </rPr>
      <t>*</t>
    </r>
    <r>
      <rPr>
        <b/>
        <sz val="11"/>
        <color rgb="FF000000"/>
        <rFont val="Calibri"/>
      </rPr>
      <t xml:space="preserve">Contratacion y Adquisiciones
</t>
    </r>
    <r>
      <rPr>
        <b/>
        <i/>
        <sz val="11"/>
        <color rgb="FF76933C"/>
        <rFont val="Calibri"/>
      </rPr>
      <t>Procedimiento Contratación, Adquisiciones de Bienes y Servicios y Supervisión (incluye verificación en SECOP II)</t>
    </r>
  </si>
  <si>
    <t xml:space="preserve">Contratista Juridico
</t>
  </si>
  <si>
    <t>P-CA-05. SECOP II</t>
  </si>
  <si>
    <r>
      <rPr>
        <b/>
        <sz val="11"/>
        <color rgb="FFFF0000"/>
        <rFont val="Calibri"/>
      </rPr>
      <t>*</t>
    </r>
    <r>
      <rPr>
        <b/>
        <sz val="11"/>
        <color rgb="FF000000"/>
        <rFont val="Calibri"/>
      </rPr>
      <t xml:space="preserve">Contratacion y Adquisiciones
* Planeacion Organizacional 
* Gestion Financiera
</t>
    </r>
    <r>
      <rPr>
        <sz val="11"/>
        <color rgb="FF000000"/>
        <rFont val="Calibri"/>
      </rPr>
      <t>Procedimiento Elaboración y Seguimiento al Plan Anual de Adquisiciones</t>
    </r>
  </si>
  <si>
    <t xml:space="preserve">Contratista Juridico
Contratistas Fro 
Profesional U </t>
  </si>
  <si>
    <t>P-PO-12</t>
  </si>
  <si>
    <r>
      <rPr>
        <b/>
        <sz val="11"/>
        <color rgb="FFFF0000"/>
        <rFont val="Calibri"/>
      </rPr>
      <t>*</t>
    </r>
    <r>
      <rPr>
        <b/>
        <sz val="11"/>
        <color rgb="FF000000"/>
        <rFont val="Calibri"/>
      </rPr>
      <t xml:space="preserve">Apoyo tecnico cientifico y Psicosocial para el alto rendimiento
</t>
    </r>
    <r>
      <rPr>
        <b/>
        <i/>
        <sz val="11"/>
        <color rgb="FF76933C"/>
        <rFont val="Calibri"/>
      </rPr>
      <t>Procedimiento de Apoyo Técnico
Procedimiento para el Apoyo Científico
Procedimiento para el Apoyo Social a Atletas y Para-atletas.</t>
    </r>
  </si>
  <si>
    <t xml:space="preserve">Contratista Deportologo
Profesional U
Conratista Fro
Contratista Juridico
</t>
  </si>
  <si>
    <t xml:space="preserve">P-AT-01
P-AT-02
P-AT-03
</t>
  </si>
  <si>
    <r>
      <rPr>
        <b/>
        <sz val="11"/>
        <color rgb="FFFF0000"/>
        <rFont val="Calibri"/>
      </rPr>
      <t>*</t>
    </r>
    <r>
      <rPr>
        <b/>
        <sz val="11"/>
        <color rgb="FF000000"/>
        <rFont val="Calibri"/>
      </rPr>
      <t xml:space="preserve">Juegos Deportivos Institucionales
</t>
    </r>
    <r>
      <rPr>
        <b/>
        <i/>
        <sz val="11"/>
        <color rgb="FF76933C"/>
        <rFont val="Calibri"/>
      </rPr>
      <t>Juegos intercolegiados final nacional 2022 en el 2023
Juegos campesinos
Juegos escolares
Juegos intercolegiados
Juegos departamentales 
Juegos magisterio
Juegos Comunales
Encuentro Indigenas</t>
    </r>
  </si>
  <si>
    <t>Final Juegos Departamentales 2022</t>
  </si>
  <si>
    <t xml:space="preserve"> Comunicaciones
(Ejecución programas, proyectos, contratos)</t>
  </si>
  <si>
    <t>Profesional Universitario</t>
  </si>
  <si>
    <t>Gestión Financiera
(Ejecución Financiera programas, proyectos, contratos)</t>
  </si>
  <si>
    <t>Contratación y Adquisiciones
(Revisión jurídica contratos)</t>
  </si>
  <si>
    <t>Formación Deportiva
(Revisión Proceso Deportivo)</t>
  </si>
  <si>
    <t>GENERALIDADES Y OBSERVACIONES</t>
  </si>
  <si>
    <r>
      <rPr>
        <sz val="11"/>
        <color rgb="FF000000"/>
        <rFont val="Arial"/>
      </rPr>
      <t>Para la vigencia 2023 se identificaron los procesos, procedimientos y actividades con enfoque a riesgos susceptibles de ser auditados, los cuales se pretenden llevar a cabo entre marzo y diciembre del presente año, una vez vinculado todo el personal necesario para la Oficina de Control Interno. Los dos primeros meses del año no se planeó realizar auditorías previendo la presentación de informes de ley que es su gran mayoría son en estos dos meses y el que no se contaba con el personal requerido a contratar. 
El presente plan está sujeto a modificaciones en el entendido que no cuenta a la fecha con todos los contratistas (profesionales expertos) para la ejecución de todas las auditorias.
Las auditarías marcadas en</t>
    </r>
    <r>
      <rPr>
        <sz val="14"/>
        <color rgb="FFFF0000"/>
        <rFont val="Arial"/>
      </rPr>
      <t xml:space="preserve"> * </t>
    </r>
    <r>
      <rPr>
        <sz val="11"/>
        <color rgb="FF000000"/>
        <rFont val="Arial"/>
      </rPr>
      <t xml:space="preserve">requieren de personal experto para su realización.
FURAG, no presenta fecha exacta para su reporte, dado que Función Publica no ha definido fecah exacta solo que sera en el segundo trimestre.
La auditoría al proceso Gestión del Talento Humano está pendiente por definir su realización, teniendo en cuenta que el 2023 corresponde a año electoral a nivel territorial y empalmes con nueva administración.
</t>
    </r>
  </si>
  <si>
    <t>Gestion Administrativa de los Recursos</t>
  </si>
  <si>
    <t>Evaluación y Control</t>
  </si>
  <si>
    <t>Actividad Física</t>
  </si>
  <si>
    <t>Recreaciòn</t>
  </si>
  <si>
    <t>Asesoria Administrativa y Tecnica</t>
  </si>
  <si>
    <t>Capacitacion para Organizaciones Deportivas</t>
  </si>
  <si>
    <t>Mejoramiento continuo</t>
  </si>
  <si>
    <t>Escuelas de Deporte Formativo</t>
  </si>
  <si>
    <t>Investigacion</t>
  </si>
  <si>
    <t>Direccionamiento</t>
  </si>
  <si>
    <t xml:space="preserve">*Corresponde a aquellos procesos que no cuentan con recurso humano para ser incluidos en el Plan de Auditorías. </t>
  </si>
  <si>
    <r>
      <rPr>
        <b/>
        <sz val="10"/>
        <color rgb="FF000000"/>
        <rFont val="Arial"/>
      </rPr>
      <t>Informe de Austeridad en el Gasto</t>
    </r>
    <r>
      <rPr>
        <sz val="10"/>
        <color rgb="FF000000"/>
        <rFont val="Arial"/>
      </rPr>
      <t xml:space="preserve"> (decreto 1737/98, 1738/98, 984/2012, Decreto 1068 de 2015,)</t>
    </r>
  </si>
  <si>
    <r>
      <rPr>
        <sz val="10"/>
        <color rgb="FF000000"/>
        <rFont val="Arial"/>
      </rPr>
      <t>I</t>
    </r>
    <r>
      <rPr>
        <b/>
        <sz val="10"/>
        <color rgb="FF000000"/>
        <rFont val="Arial"/>
      </rPr>
      <t xml:space="preserve">nforme a la Administración de la Entidad sobre la Gestión de Peticiones, Quejas, Reclamos, Sugerencias, Denuncias y Felicitaciones (PQRSDF).
</t>
    </r>
    <r>
      <rPr>
        <sz val="10"/>
        <color rgb="FF000000"/>
        <rFont val="Arial"/>
      </rPr>
      <t>Ley 1474 de julio 12 de 2011  Circular Externa No.001 de 2011 Consejo Asesor del Gobierno Nacional en materia de Control Interno.  Ley 1437 de 2011  modificada por la ley 1755 de 2015</t>
    </r>
  </si>
  <si>
    <t>?</t>
  </si>
  <si>
    <r>
      <t xml:space="preserve">Evaluación a la gestión de las dependencias </t>
    </r>
    <r>
      <rPr>
        <b/>
        <sz val="10"/>
        <color rgb="FF000000"/>
        <rFont val="Arial"/>
        <family val="2"/>
      </rPr>
      <t>(evaluación del desempeño)</t>
    </r>
    <r>
      <rPr>
        <sz val="10"/>
        <color rgb="FF000000"/>
        <rFont val="Arial"/>
        <family val="2"/>
      </rPr>
      <t>- Artículo 39 de la ley 909 de 2004</t>
    </r>
  </si>
  <si>
    <r>
      <t xml:space="preserve">Gestion Administrativa de los Recursos
</t>
    </r>
    <r>
      <rPr>
        <b/>
        <i/>
        <sz val="11"/>
        <color theme="6" tint="-0.249977111117893"/>
        <rFont val="Calibri"/>
        <family val="2"/>
        <scheme val="minor"/>
      </rPr>
      <t>Procedimiento Gestión del Almacén</t>
    </r>
  </si>
  <si>
    <r>
      <t xml:space="preserve">Gestion Financiera
</t>
    </r>
    <r>
      <rPr>
        <b/>
        <i/>
        <sz val="11"/>
        <color theme="6" tint="-0.249977111117893"/>
        <rFont val="Calibri"/>
        <family val="2"/>
        <scheme val="minor"/>
      </rPr>
      <t>i Estados Financieros 2022
ii Politica Contable
iii Grupo 19 Otros Activos
iv Obligaciones Fiscales</t>
    </r>
  </si>
  <si>
    <t>ii</t>
  </si>
  <si>
    <t>iii</t>
  </si>
  <si>
    <t>P-AC-02</t>
  </si>
  <si>
    <t>Contratista Sistemas</t>
  </si>
  <si>
    <r>
      <rPr>
        <b/>
        <sz val="11"/>
        <color rgb="FFFF0000"/>
        <rFont val="Calibri"/>
      </rPr>
      <t>*</t>
    </r>
    <r>
      <rPr>
        <b/>
        <sz val="11"/>
        <color rgb="FF000000"/>
        <rFont val="Calibri"/>
      </rPr>
      <t xml:space="preserve">Proceso Juridico
</t>
    </r>
    <r>
      <rPr>
        <b/>
        <i/>
        <sz val="11"/>
        <color rgb="FF76933C"/>
        <rFont val="Calibri"/>
      </rPr>
      <t>Procedimiento Sancionatorio 
Procedimientos para Reforma Estatutaria</t>
    </r>
  </si>
  <si>
    <t xml:space="preserve">Contratista Juridico
Contratistas Fro 
</t>
  </si>
  <si>
    <t>P-PJ-04  P-PJ-06</t>
  </si>
  <si>
    <t xml:space="preserve">Contratista Juridico
Contratistas Fro 
Profesional U 
</t>
  </si>
  <si>
    <r>
      <rPr>
        <b/>
        <i/>
        <u/>
        <sz val="11"/>
        <color rgb="FF000000"/>
        <rFont val="Calibri"/>
      </rPr>
      <t xml:space="preserve">Gestión del Talento humano 
</t>
    </r>
    <r>
      <rPr>
        <b/>
        <i/>
        <sz val="11"/>
        <color rgb="FF76933C"/>
        <rFont val="Calibri"/>
      </rPr>
      <t>Procedimiento de Vinculación
Procedimiento de Permanencia
Procedimiento de Desvinculación</t>
    </r>
  </si>
  <si>
    <t>Profesional U 
Contratistas Fro 
Contratista Juridico</t>
  </si>
  <si>
    <t>P-TH-03
P-TH-11
P-TH-08</t>
  </si>
  <si>
    <t>PROGRAMACIÓN ANUAL DE HORAS POR ACTIVIDAD 2022</t>
  </si>
  <si>
    <t>CONCEPTO</t>
  </si>
  <si>
    <t>DESCRIPCIÓN</t>
  </si>
  <si>
    <t>HORAS/AUDITOR</t>
  </si>
  <si>
    <t>JEFE CONTROL INTERNO</t>
  </si>
  <si>
    <t>PROFESIONAL UNIVERSITARIO</t>
  </si>
  <si>
    <t>AUXILIAR ADMINISTRATIVA</t>
  </si>
  <si>
    <t>CONTRATISTA
FINANCIERO</t>
  </si>
  <si>
    <t>TOTAL OFICINA</t>
  </si>
  <si>
    <t>PARTICIPACIÓN</t>
  </si>
  <si>
    <t>Servidores</t>
  </si>
  <si>
    <t>Contratistas
financiero
Juridico
Civil</t>
  </si>
  <si>
    <t>Sistemas</t>
  </si>
  <si>
    <t>Deportologo</t>
  </si>
  <si>
    <t>HORAS AÑO POR SERVIDOR</t>
  </si>
  <si>
    <t>Horas Dia</t>
  </si>
  <si>
    <t>Horas año a programar por servidor</t>
  </si>
  <si>
    <t xml:space="preserve">Horas año a programar por Servidor según metodologia de programación de actividades </t>
  </si>
  <si>
    <t>Dias Semana</t>
  </si>
  <si>
    <t>HORAS INSTITUCIONALES</t>
  </si>
  <si>
    <t>Semanas</t>
  </si>
  <si>
    <t>Horas para capacitación y entrenamiento</t>
  </si>
  <si>
    <t>Capacitación: acciones realizadas para adquirir o reforzar conocimientos o habilidades entrenamiento para el mejor desempeño</t>
  </si>
  <si>
    <t>Subtotal Hrs Laborables Posibles</t>
  </si>
  <si>
    <t>Horas para gestión del desarrollo organizacional</t>
  </si>
  <si>
    <t>Tiempo del personal para: Planeacion (20h), Grupo Primario (100h),  Evaluación de desempeño (4h),  y otros (2h)</t>
  </si>
  <si>
    <t>Festivos en el año 2022</t>
  </si>
  <si>
    <t>Horas por ausentismo</t>
  </si>
  <si>
    <t>Las horas no laboradas por ausentismo del personal (incapacidades)</t>
  </si>
  <si>
    <t>Horas Festivos</t>
  </si>
  <si>
    <t>Horas por permisos autorizados</t>
  </si>
  <si>
    <t>Permisos ,docencia, estudio, etc., formalmente autorizados por la Oficina de Talento Humano.</t>
  </si>
  <si>
    <t>Total Horas Año por Servidor</t>
  </si>
  <si>
    <t>Horas para vacaciones o terminacion o suspenciones contrato de contratistas.</t>
  </si>
  <si>
    <t>Vacaciones equivalen a 135 horas para el servidor de tiempo completo</t>
  </si>
  <si>
    <t>Imprevistos</t>
  </si>
  <si>
    <t>Se estima un tiempo de horas imprevistas del 1% del total horas /año</t>
  </si>
  <si>
    <t>Total horas institucionales</t>
  </si>
  <si>
    <t>Saldo horas</t>
  </si>
  <si>
    <t>HORAS OTRAS ACTIVIDADES</t>
  </si>
  <si>
    <t>Autocontrol</t>
  </si>
  <si>
    <t xml:space="preserve"> Programa de Autoevaluación y prevención del Riesgo</t>
  </si>
  <si>
    <t xml:space="preserve">Atención y Rendición de cuentas a entes de control (Entrega de informacion y elaboracion de informes y requerimientos) </t>
  </si>
  <si>
    <t>Asesoría o acompañamiento a procesos</t>
  </si>
  <si>
    <t>Asesoría y acompañamiento procesos, riesgos y otros</t>
  </si>
  <si>
    <t>Realizar seguimiento de oportunidad en el tramite de las PQRSDF.</t>
  </si>
  <si>
    <t>Comités Institucionales</t>
  </si>
  <si>
    <t>Reuniones de Comité de Gerencia, Coordinador de Control Interno,  contratación, conciliación,  Bienes, Sostenibilidad Contable, sistema de gestión de calidad, entre otros.</t>
  </si>
  <si>
    <t>Mejora de Procesos Control Interno</t>
  </si>
  <si>
    <t>Mejora del proceso, manual, metodologías,  procedimientos, instrumentos.</t>
  </si>
  <si>
    <t>Total horas otras actividades</t>
  </si>
  <si>
    <t>Saldo horas para evaluación</t>
  </si>
  <si>
    <t>Dias</t>
  </si>
  <si>
    <t>Meses</t>
  </si>
  <si>
    <t xml:space="preserve"> MATRIZ DE VALORACIÓN Y PRIORIZACIÓN DE PROCESOS</t>
  </si>
  <si>
    <t>F-EC-10</t>
  </si>
  <si>
    <t>Versión 2</t>
  </si>
  <si>
    <t>Aprobación:
13/12/2022</t>
  </si>
  <si>
    <t>VIGENCIA</t>
  </si>
  <si>
    <t>Oficina de Control Interno</t>
  </si>
  <si>
    <t>Nivel según el Modelo de Operación por Procesos</t>
  </si>
  <si>
    <t xml:space="preserve">Orden Priorización Final </t>
  </si>
  <si>
    <t xml:space="preserve">                                  </t>
  </si>
  <si>
    <t>1. Nivel de criticidad del riesgo (Norma 2010). Riesgos inherentes</t>
  </si>
  <si>
    <t>2. Expectativas de la Entidad (Norma 2010 -A2)</t>
  </si>
  <si>
    <t>3.Importancia  Estratégica del Proceso</t>
  </si>
  <si>
    <t>4. Recurso Económico Aplicado al Proceso</t>
  </si>
  <si>
    <t>5. Plan de Mejoramiento de entes de control e institucional.</t>
  </si>
  <si>
    <t>Valor promedio ponderado</t>
  </si>
  <si>
    <t>Orden de priorización</t>
  </si>
  <si>
    <t>1° CRITERIO DESEMPATE
MAYOR NIVEL DE CRITICIDAD</t>
  </si>
  <si>
    <t>2° CRITERIO 
MAYOR RECURSO APROPIADO</t>
  </si>
  <si>
    <t>3° CRITERIO
NIVEL PROCESO: 3 ESTRATEGICO
2 MISIONAL
1 APOYO</t>
  </si>
  <si>
    <t>0: Riesgo Bajo
1: Riesgo Medio
3: Riesgo  Alto
5: Riesgo Extremo</t>
  </si>
  <si>
    <t>0: No se presentan expectativas sobre  el proceso.
1: Se presenta 1 solicitud por parte de la Alta Dirección
3: Se presentan  2 solicitudes por parte de la Alta Dirección
5: Se presentan más 2  solicitudes por parte de la Alta Dirección</t>
  </si>
  <si>
    <t>0: El proceso no está asociado a ningún programa estratégico 
1: El proceso está asociado de 1 a 3 programas estratégicos
3: El proceso está asociado de 4 a 7 programas estratégicos
5: El proceso está asociado a 7 o más programas estratégico</t>
  </si>
  <si>
    <t>0. El proceso tiene asignado entre 0 a 2.000.
1. El proceso tiene asignado entre 2.001 a 7.000.
3. El proceso tiene asignado entre 7.001 a 15.000.
5. El proceso tiene asignado más de 15.001</t>
  </si>
  <si>
    <t xml:space="preserve">0. No presentan acciones de mejora, observaciones o hallazgos
1: Presentan acciones con un solo ente auditor en Plan de Mejoramiento
3: Presentan acciones con dos entes auditor en Plan de Mejoramiento
5. Presentan acciones con tres o más entes auditor y/o incumplimiento mayor al 40% del total de las acciones totales en Plan de Mejoramiento.  </t>
  </si>
  <si>
    <t>Macroproceso de Apoyo</t>
  </si>
  <si>
    <t>Gestión De La Plataforma TIC</t>
  </si>
  <si>
    <t>Proceso Juridico</t>
  </si>
  <si>
    <t>Gestion Financiera</t>
  </si>
  <si>
    <t>Macroproceso Misional</t>
  </si>
  <si>
    <t>Apoyo tecnico cientifico y Psicosocial para el alto rendimiento</t>
  </si>
  <si>
    <t>Contratacion y Adquisiciones</t>
  </si>
  <si>
    <t>Asesoria para la construcción de escenarios  deportivos</t>
  </si>
  <si>
    <t>Gestión del Talento humano</t>
  </si>
  <si>
    <t>Juegos Deportivos Institucionales</t>
  </si>
  <si>
    <t>Macroproceso Estrategico</t>
  </si>
  <si>
    <t>Comunicaciones</t>
  </si>
  <si>
    <t>Planeación  organizacional</t>
  </si>
  <si>
    <t>Gestión documental</t>
  </si>
  <si>
    <t>Macroproceso de Evaluación y Control</t>
  </si>
  <si>
    <t>PROGRAMA: CONSTRUCCIÓN DE CULTURA HACIA LA PREVENCIÓN</t>
  </si>
  <si>
    <t>OFICINA DE CONTROL INTERNO</t>
  </si>
  <si>
    <t>RECURSOS</t>
  </si>
  <si>
    <t>Comité de Gerencia.  Participando activamente sus miembros como líderes de los procesos haciendo difusión a través de los grupos primarios.</t>
  </si>
  <si>
    <t>Boletín institucional. Se remitirá mensualmente, un artículo relacionado con la cultura hacia la prevención.</t>
  </si>
  <si>
    <t>Intranet. Contar con un espacio donde se divilguen temas relacionados.</t>
  </si>
  <si>
    <t>Equipo Sistemas</t>
  </si>
  <si>
    <t>Campaña ilustrativa con elementos alusivos</t>
  </si>
  <si>
    <t>Equipo Comunicaciones</t>
  </si>
  <si>
    <t>Escritorio de los computadores.  Publicar mensajes relacionados.</t>
  </si>
  <si>
    <r>
      <rPr>
        <sz val="10"/>
        <color indexed="8"/>
        <rFont val="Times New Roman"/>
        <family val="1"/>
      </rPr>
      <t xml:space="preserve"> </t>
    </r>
    <r>
      <rPr>
        <sz val="10"/>
        <color indexed="8"/>
        <rFont val="Arial"/>
        <family val="2"/>
      </rPr>
      <t>Inclusión de la cultura hacia la prevención en la generación de la cultura organizacional de acuerdo a los lineamientos de MIPG.</t>
    </r>
  </si>
  <si>
    <t>Equipo Talento Humano</t>
  </si>
  <si>
    <t>Aplicar los instrumentos de Autoevaluación a través de las auditorias o del acompañamiento de asesoría a los procesos y procedimientos.  Entregando un informe directamente al dueño del proceso, como resultado de su acompañamiento para que impacte el mismo en un plan de mejora.</t>
  </si>
  <si>
    <t>Subgerentes y Jefes de Oficina</t>
  </si>
  <si>
    <r>
      <t xml:space="preserve">Charla: </t>
    </r>
    <r>
      <rPr>
        <b/>
        <sz val="10"/>
        <color indexed="8"/>
        <rFont val="Arial"/>
        <family val="2"/>
      </rPr>
      <t xml:space="preserve">CONSTRUCCIÓN DE CULTURA HACIA LA PREVENCIÓN DEL RIESGO, </t>
    </r>
    <r>
      <rPr>
        <sz val="10"/>
        <color indexed="8"/>
        <rFont val="Arial"/>
        <family val="2"/>
      </rPr>
      <t>con grupos interdisciplinarios. Las asistencias a los eventos serán las evidencias que nos permitirán partir del punto cero en la sensibilización, para luego dar línea de base en la medición. Se aplicara un  pre- test y un  post- test, para evidenciar la comprensión del tema.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</si>
</sst>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43" formatCode="_-* #,##0.00_-;\-* #,##0.00_-;_-* &quot;-&quot;??_-;_-@_-"/>
    <numFmt numFmtId="164" formatCode="0.0"/>
    <numFmt numFmtId="165" formatCode="0.00_);[Red]\(0.00\)"/>
    <numFmt numFmtId="166" formatCode="0_);[Red]\(0\)"/>
    <numFmt numFmtId="167" formatCode="_-* #,##0_-;\-* #,##0_-;_-* &quot;-&quot;??_-;_-@_-"/>
  </numFmts>
  <fonts count="67" x14ac:knownFonts="1">
    <font>
      <sz val="11"/>
      <color theme="1"/>
      <name val="Calibri"/>
      <family val="2"/>
      <scheme val="minor"/>
    </font>
    <font>
      <sz val="11"/>
      <color indexed="8"/>
      <name val="Calibri"/>
      <family val="2"/>
    </font>
    <font>
      <sz val="9"/>
      <name val="Arial"/>
      <family val="2"/>
    </font>
    <font>
      <b/>
      <sz val="9"/>
      <name val="Arial"/>
      <family val="2"/>
    </font>
    <font>
      <sz val="8"/>
      <name val="Arial"/>
      <family val="2"/>
    </font>
    <font>
      <b/>
      <sz val="10"/>
      <color indexed="8"/>
      <name val="Arial"/>
      <family val="2"/>
    </font>
    <font>
      <sz val="10"/>
      <color indexed="8"/>
      <name val="Arial"/>
      <family val="2"/>
    </font>
    <font>
      <b/>
      <sz val="10"/>
      <name val="Arial"/>
      <family val="2"/>
    </font>
    <font>
      <sz val="10"/>
      <name val="Arial"/>
      <family val="2"/>
    </font>
    <font>
      <sz val="10"/>
      <color indexed="8"/>
      <name val="Times New Roman"/>
      <family val="1"/>
    </font>
    <font>
      <sz val="9"/>
      <color indexed="81"/>
      <name val="Tahoma"/>
      <family val="2"/>
    </font>
    <font>
      <b/>
      <sz val="9"/>
      <color indexed="81"/>
      <name val="Tahoma"/>
      <family val="2"/>
    </font>
    <font>
      <sz val="10"/>
      <name val="Century Gothic"/>
      <family val="2"/>
    </font>
    <font>
      <sz val="11"/>
      <color theme="1"/>
      <name val="Calibri"/>
      <family val="2"/>
      <scheme val="minor"/>
    </font>
    <font>
      <b/>
      <sz val="11"/>
      <color theme="1"/>
      <name val="Calibri"/>
      <family val="2"/>
      <scheme val="minor"/>
    </font>
    <font>
      <sz val="9"/>
      <color theme="1"/>
      <name val="Arial"/>
      <family val="2"/>
    </font>
    <font>
      <b/>
      <sz val="11"/>
      <color rgb="FF000000"/>
      <name val="Calibri"/>
      <family val="2"/>
      <scheme val="minor"/>
    </font>
    <font>
      <sz val="9"/>
      <color rgb="FF000000"/>
      <name val="Arial"/>
      <family val="2"/>
    </font>
    <font>
      <b/>
      <sz val="9"/>
      <color theme="1"/>
      <name val="Arial"/>
      <family val="2"/>
    </font>
    <font>
      <sz val="10"/>
      <color theme="1"/>
      <name val="Arial"/>
      <family val="2"/>
    </font>
    <font>
      <sz val="10"/>
      <color rgb="FF000000"/>
      <name val="Arial"/>
      <family val="2"/>
    </font>
    <font>
      <sz val="10"/>
      <color theme="1"/>
      <name val="Calibri"/>
      <family val="2"/>
      <scheme val="minor"/>
    </font>
    <font>
      <sz val="10"/>
      <color theme="1"/>
      <name val="Symbol"/>
      <family val="1"/>
      <charset val="2"/>
    </font>
    <font>
      <sz val="9"/>
      <color rgb="FFFF0000"/>
      <name val="Arial"/>
      <family val="2"/>
    </font>
    <font>
      <b/>
      <sz val="12"/>
      <color theme="1"/>
      <name val="Arial"/>
      <family val="2"/>
    </font>
    <font>
      <b/>
      <sz val="10"/>
      <color theme="1"/>
      <name val="Arial"/>
      <family val="2"/>
    </font>
    <font>
      <sz val="8"/>
      <color theme="1"/>
      <name val="Calibri"/>
      <family val="2"/>
      <scheme val="minor"/>
    </font>
    <font>
      <sz val="9"/>
      <color theme="6" tint="0.79998168889431442"/>
      <name val="Arial"/>
      <family val="2"/>
    </font>
    <font>
      <sz val="11"/>
      <name val="Century Gothic"/>
      <family val="2"/>
    </font>
    <font>
      <b/>
      <sz val="11"/>
      <name val="Arial"/>
      <family val="2"/>
    </font>
    <font>
      <b/>
      <sz val="11"/>
      <name val="Century Gothic"/>
      <family val="2"/>
    </font>
    <font>
      <b/>
      <sz val="11"/>
      <color theme="3" tint="0.39997558519241921"/>
      <name val="Century Gothic"/>
      <family val="2"/>
    </font>
    <font>
      <i/>
      <sz val="11"/>
      <name val="Century Gothic"/>
      <family val="2"/>
    </font>
    <font>
      <sz val="11"/>
      <color theme="3"/>
      <name val="Century Gothic"/>
      <family val="2"/>
    </font>
    <font>
      <b/>
      <i/>
      <sz val="11"/>
      <color theme="6" tint="-0.249977111117893"/>
      <name val="Calibri"/>
      <family val="2"/>
      <scheme val="minor"/>
    </font>
    <font>
      <b/>
      <sz val="11"/>
      <name val="Calibri"/>
      <family val="2"/>
      <scheme val="minor"/>
    </font>
    <font>
      <b/>
      <sz val="10"/>
      <color rgb="FF000000"/>
      <name val="Arial"/>
      <family val="2"/>
    </font>
    <font>
      <sz val="9"/>
      <color indexed="81"/>
      <name val="Tahoma"/>
      <charset val="1"/>
    </font>
    <font>
      <b/>
      <sz val="9"/>
      <color indexed="81"/>
      <name val="Tahoma"/>
      <charset val="1"/>
    </font>
    <font>
      <sz val="11"/>
      <color theme="1"/>
      <name val="Arial"/>
      <family val="2"/>
    </font>
    <font>
      <b/>
      <sz val="14"/>
      <color theme="1"/>
      <name val="Calibri"/>
      <family val="2"/>
      <scheme val="minor"/>
    </font>
    <font>
      <b/>
      <sz val="14"/>
      <color rgb="FF000000"/>
      <name val="Arial"/>
    </font>
    <font>
      <sz val="11"/>
      <color rgb="FF000000"/>
      <name val="Calibri"/>
    </font>
    <font>
      <sz val="11"/>
      <color rgb="FF000000"/>
      <name val="Arial"/>
    </font>
    <font>
      <sz val="11"/>
      <color rgb="FF000000"/>
      <name val="Arial"/>
      <family val="2"/>
    </font>
    <font>
      <sz val="8"/>
      <color rgb="FF000000"/>
      <name val="Arial"/>
      <family val="2"/>
    </font>
    <font>
      <b/>
      <sz val="9"/>
      <color rgb="FF000000"/>
      <name val="Arial"/>
      <family val="2"/>
    </font>
    <font>
      <sz val="9"/>
      <color rgb="FF000000"/>
      <name val="Arial"/>
    </font>
    <font>
      <b/>
      <sz val="9"/>
      <color rgb="FF000000"/>
      <name val="Arial"/>
    </font>
    <font>
      <sz val="10"/>
      <color rgb="FF000000"/>
      <name val="Arial"/>
    </font>
    <font>
      <b/>
      <sz val="10"/>
      <color rgb="FF000000"/>
      <name val="Arial"/>
    </font>
    <font>
      <sz val="14"/>
      <color rgb="FFFF0000"/>
      <name val="Arial"/>
    </font>
    <font>
      <sz val="11"/>
      <color theme="1"/>
      <name val="Arial"/>
    </font>
    <font>
      <b/>
      <sz val="11"/>
      <color rgb="FF000000"/>
      <name val="Calibri"/>
    </font>
    <font>
      <b/>
      <i/>
      <sz val="11"/>
      <color rgb="FF76933C"/>
      <name val="Calibri"/>
    </font>
    <font>
      <b/>
      <sz val="11"/>
      <name val="Calibri"/>
    </font>
    <font>
      <b/>
      <sz val="11"/>
      <color rgb="FFFF0000"/>
      <name val="Calibri"/>
    </font>
    <font>
      <sz val="11"/>
      <name val="Calibri"/>
    </font>
    <font>
      <b/>
      <i/>
      <u/>
      <sz val="11"/>
      <color rgb="FF000000"/>
      <name val="Calibri"/>
    </font>
    <font>
      <b/>
      <i/>
      <sz val="11"/>
      <name val="Calibri"/>
    </font>
    <font>
      <sz val="8"/>
      <color rgb="FFFF0000"/>
      <name val="Arial"/>
      <family val="2"/>
    </font>
    <font>
      <b/>
      <sz val="8"/>
      <color rgb="FF000000"/>
      <name val="Arial"/>
      <family val="2"/>
    </font>
    <font>
      <b/>
      <sz val="11"/>
      <color rgb="FF000000"/>
      <name val="Calibri"/>
      <scheme val="minor"/>
    </font>
    <font>
      <b/>
      <i/>
      <sz val="11"/>
      <color rgb="FF76933C"/>
      <name val="Calibri"/>
      <scheme val="minor"/>
    </font>
    <font>
      <b/>
      <sz val="11"/>
      <name val="Calibri"/>
      <scheme val="minor"/>
    </font>
    <font>
      <b/>
      <i/>
      <sz val="11"/>
      <color rgb="FFFF0000"/>
      <name val="Calibri"/>
    </font>
    <font>
      <b/>
      <sz val="9"/>
      <color rgb="FFFF0000"/>
      <name val="Arial"/>
      <family val="2"/>
    </font>
  </fonts>
  <fills count="30">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92D050"/>
        <bgColor indexed="64"/>
      </patternFill>
    </fill>
    <fill>
      <patternFill patternType="solid">
        <fgColor rgb="FFCCFFCC"/>
        <bgColor indexed="64"/>
      </patternFill>
    </fill>
    <fill>
      <patternFill patternType="solid">
        <fgColor theme="9" tint="0.39997558519241921"/>
        <bgColor indexed="64"/>
      </patternFill>
    </fill>
    <fill>
      <patternFill patternType="solid">
        <fgColor rgb="FF00B050"/>
        <bgColor indexed="64"/>
      </patternFill>
    </fill>
    <fill>
      <patternFill patternType="solid">
        <fgColor theme="5"/>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rgb="FFFFFFFF"/>
        <bgColor indexed="64"/>
      </patternFill>
    </fill>
    <fill>
      <patternFill patternType="solid">
        <fgColor rgb="FFD9E1F2"/>
        <bgColor indexed="64"/>
      </patternFill>
    </fill>
    <fill>
      <patternFill patternType="solid">
        <fgColor theme="3" tint="0.39997558519241921"/>
        <bgColor indexed="64"/>
      </patternFill>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bottom style="medium">
        <color rgb="FFFF0000"/>
      </bottom>
      <diagonal/>
    </border>
    <border>
      <left/>
      <right style="thin">
        <color indexed="64"/>
      </right>
      <top style="thin">
        <color indexed="64"/>
      </top>
      <bottom style="medium">
        <color rgb="FFFF0000"/>
      </bottom>
      <diagonal/>
    </border>
    <border>
      <left/>
      <right/>
      <top/>
      <bottom style="medium">
        <color rgb="FFFF0000"/>
      </bottom>
      <diagonal/>
    </border>
    <border>
      <left style="thin">
        <color indexed="64"/>
      </left>
      <right style="thin">
        <color rgb="FFFF0000"/>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s>
  <cellStyleXfs count="4">
    <xf numFmtId="0" fontId="0" fillId="0" borderId="0"/>
    <xf numFmtId="9" fontId="1"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cellStyleXfs>
  <cellXfs count="392">
    <xf numFmtId="0" fontId="0" fillId="0" borderId="0" xfId="0"/>
    <xf numFmtId="0" fontId="15" fillId="0" borderId="0" xfId="0" applyFont="1"/>
    <xf numFmtId="0" fontId="15" fillId="0" borderId="0" xfId="0" applyFont="1" applyAlignment="1">
      <alignment horizontal="left" vertical="center" wrapText="1"/>
    </xf>
    <xf numFmtId="0" fontId="15" fillId="0" borderId="0" xfId="0" applyFont="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0" fillId="0" borderId="1" xfId="0" applyBorder="1" applyAlignment="1">
      <alignment horizontal="left" vertical="top" wrapText="1"/>
    </xf>
    <xf numFmtId="1" fontId="0" fillId="0" borderId="1" xfId="0" applyNumberFormat="1" applyBorder="1" applyAlignment="1">
      <alignment horizontal="center" vertical="center"/>
    </xf>
    <xf numFmtId="9" fontId="0" fillId="0" borderId="0" xfId="0" applyNumberFormat="1"/>
    <xf numFmtId="0" fontId="16" fillId="0" borderId="1" xfId="0" applyFont="1" applyBorder="1" applyAlignment="1">
      <alignment horizontal="left" vertical="top" wrapText="1"/>
    </xf>
    <xf numFmtId="0" fontId="16" fillId="4" borderId="1" xfId="0" applyFont="1" applyFill="1" applyBorder="1" applyAlignment="1">
      <alignment horizontal="left" vertical="top" wrapText="1"/>
    </xf>
    <xf numFmtId="0" fontId="0" fillId="4" borderId="1" xfId="0" applyFill="1" applyBorder="1" applyAlignment="1">
      <alignment horizontal="left" vertical="top" wrapText="1"/>
    </xf>
    <xf numFmtId="1" fontId="0" fillId="4" borderId="1" xfId="0" applyNumberFormat="1" applyFill="1" applyBorder="1" applyAlignment="1">
      <alignment horizontal="center" vertical="center"/>
    </xf>
    <xf numFmtId="9" fontId="13" fillId="4" borderId="1" xfId="1" applyFont="1" applyFill="1" applyBorder="1" applyAlignment="1">
      <alignment horizontal="center" vertical="center"/>
    </xf>
    <xf numFmtId="0" fontId="16" fillId="5" borderId="1" xfId="0" applyFont="1" applyFill="1" applyBorder="1" applyAlignment="1">
      <alignment horizontal="left" vertical="top" wrapText="1"/>
    </xf>
    <xf numFmtId="0" fontId="0" fillId="5" borderId="1" xfId="0" applyFill="1" applyBorder="1" applyAlignment="1">
      <alignment horizontal="left" vertical="top" wrapText="1"/>
    </xf>
    <xf numFmtId="9" fontId="13" fillId="5" borderId="1" xfId="1" applyFont="1" applyFill="1" applyBorder="1" applyAlignment="1">
      <alignment horizontal="center" vertical="center"/>
    </xf>
    <xf numFmtId="1" fontId="0" fillId="3" borderId="1" xfId="0" applyNumberFormat="1" applyFill="1" applyBorder="1" applyAlignment="1">
      <alignment horizontal="center" vertical="center"/>
    </xf>
    <xf numFmtId="0" fontId="16" fillId="6" borderId="1" xfId="0" applyFont="1" applyFill="1" applyBorder="1" applyAlignment="1">
      <alignment horizontal="left" vertical="top" wrapText="1"/>
    </xf>
    <xf numFmtId="0" fontId="0" fillId="6" borderId="1" xfId="0" applyFill="1" applyBorder="1" applyAlignment="1">
      <alignment horizontal="left" vertical="top" wrapText="1"/>
    </xf>
    <xf numFmtId="9" fontId="13" fillId="6" borderId="1" xfId="1" applyFont="1" applyFill="1" applyBorder="1" applyAlignment="1">
      <alignment horizontal="center" vertical="center"/>
    </xf>
    <xf numFmtId="1" fontId="0" fillId="6" borderId="1" xfId="0" applyNumberFormat="1" applyFill="1" applyBorder="1" applyAlignment="1">
      <alignment horizontal="center" vertical="center"/>
    </xf>
    <xf numFmtId="1" fontId="0" fillId="0" borderId="0" xfId="0" applyNumberFormat="1"/>
    <xf numFmtId="0" fontId="3" fillId="2" borderId="1" xfId="0" applyFont="1" applyFill="1" applyBorder="1" applyAlignment="1">
      <alignment horizontal="center" vertical="center"/>
    </xf>
    <xf numFmtId="166" fontId="15" fillId="0" borderId="1" xfId="0" applyNumberFormat="1" applyFont="1" applyBorder="1" applyAlignment="1">
      <alignment horizontal="center" vertical="center"/>
    </xf>
    <xf numFmtId="1" fontId="3" fillId="2" borderId="1" xfId="0" applyNumberFormat="1" applyFont="1" applyFill="1" applyBorder="1" applyAlignment="1">
      <alignment horizontal="center" vertical="center"/>
    </xf>
    <xf numFmtId="164" fontId="0" fillId="0" borderId="0" xfId="0" applyNumberFormat="1"/>
    <xf numFmtId="1" fontId="2" fillId="2" borderId="1" xfId="0" applyNumberFormat="1" applyFont="1" applyFill="1" applyBorder="1" applyAlignment="1">
      <alignment horizontal="center" vertical="center"/>
    </xf>
    <xf numFmtId="1" fontId="15" fillId="0" borderId="0" xfId="0" applyNumberFormat="1" applyFont="1" applyAlignment="1">
      <alignment horizontal="left" vertical="center" wrapText="1"/>
    </xf>
    <xf numFmtId="0" fontId="2" fillId="7" borderId="1" xfId="0" applyFont="1" applyFill="1" applyBorder="1" applyAlignment="1">
      <alignment horizontal="center" vertical="center" wrapText="1"/>
    </xf>
    <xf numFmtId="0" fontId="2" fillId="7" borderId="1" xfId="0" applyFont="1" applyFill="1" applyBorder="1" applyAlignment="1">
      <alignment horizontal="center" vertical="center"/>
    </xf>
    <xf numFmtId="1" fontId="2" fillId="7" borderId="1" xfId="0" applyNumberFormat="1" applyFont="1" applyFill="1" applyBorder="1" applyAlignment="1">
      <alignment horizontal="center" vertical="center"/>
    </xf>
    <xf numFmtId="0" fontId="15" fillId="0" borderId="0" xfId="0" applyFont="1" applyAlignment="1">
      <alignment horizontal="center" vertical="center" wrapText="1"/>
    </xf>
    <xf numFmtId="0" fontId="17" fillId="7" borderId="1" xfId="0" applyFont="1" applyFill="1" applyBorder="1" applyAlignment="1">
      <alignment horizontal="center" vertical="center" wrapText="1"/>
    </xf>
    <xf numFmtId="0" fontId="2" fillId="8" borderId="1" xfId="0" applyFont="1" applyFill="1" applyBorder="1" applyAlignment="1">
      <alignment horizontal="center" vertical="center"/>
    </xf>
    <xf numFmtId="0" fontId="2" fillId="8" borderId="2" xfId="0" applyFont="1" applyFill="1" applyBorder="1" applyAlignment="1">
      <alignment horizontal="center" vertical="center"/>
    </xf>
    <xf numFmtId="1" fontId="2" fillId="7" borderId="2" xfId="0" applyNumberFormat="1" applyFont="1" applyFill="1" applyBorder="1" applyAlignment="1">
      <alignment horizontal="center" vertical="center"/>
    </xf>
    <xf numFmtId="0" fontId="3" fillId="2" borderId="3" xfId="0" applyFont="1" applyFill="1" applyBorder="1" applyAlignment="1">
      <alignment horizontal="center" vertical="center"/>
    </xf>
    <xf numFmtId="1" fontId="3" fillId="2" borderId="3" xfId="0" applyNumberFormat="1" applyFont="1" applyFill="1" applyBorder="1" applyAlignment="1">
      <alignment horizontal="center" vertical="center"/>
    </xf>
    <xf numFmtId="0" fontId="3" fillId="2" borderId="4" xfId="0" applyFont="1" applyFill="1" applyBorder="1" applyAlignment="1">
      <alignment horizontal="center" vertical="center"/>
    </xf>
    <xf numFmtId="0" fontId="17" fillId="7" borderId="5" xfId="0" applyFont="1" applyFill="1" applyBorder="1" applyAlignment="1">
      <alignment horizontal="justify" vertical="center" wrapText="1"/>
    </xf>
    <xf numFmtId="1" fontId="2" fillId="7" borderId="6" xfId="0" applyNumberFormat="1" applyFont="1" applyFill="1" applyBorder="1" applyAlignment="1">
      <alignment horizontal="center" vertical="center"/>
    </xf>
    <xf numFmtId="0" fontId="17" fillId="7" borderId="7" xfId="0" applyFont="1" applyFill="1" applyBorder="1" applyAlignment="1">
      <alignment horizontal="justify" vertical="center" wrapText="1"/>
    </xf>
    <xf numFmtId="1" fontId="2" fillId="7" borderId="8" xfId="0" applyNumberFormat="1" applyFont="1" applyFill="1" applyBorder="1" applyAlignment="1">
      <alignment horizontal="center" vertical="center"/>
    </xf>
    <xf numFmtId="0" fontId="3" fillId="2" borderId="8" xfId="0" applyFont="1" applyFill="1" applyBorder="1" applyAlignment="1">
      <alignment horizontal="center" vertical="center"/>
    </xf>
    <xf numFmtId="0" fontId="17" fillId="9" borderId="7" xfId="0" applyFont="1" applyFill="1" applyBorder="1" applyAlignment="1">
      <alignment horizontal="justify" vertical="center" wrapText="1"/>
    </xf>
    <xf numFmtId="1" fontId="2" fillId="10" borderId="2" xfId="0" applyNumberFormat="1" applyFont="1" applyFill="1" applyBorder="1" applyAlignment="1">
      <alignment horizontal="center" vertical="center"/>
    </xf>
    <xf numFmtId="1" fontId="3" fillId="10" borderId="1" xfId="0" applyNumberFormat="1" applyFont="1" applyFill="1" applyBorder="1" applyAlignment="1">
      <alignment horizontal="center" vertical="center"/>
    </xf>
    <xf numFmtId="0" fontId="19" fillId="0" borderId="0" xfId="0" applyFont="1"/>
    <xf numFmtId="0" fontId="19" fillId="0" borderId="0" xfId="0" applyFont="1" applyAlignment="1">
      <alignment horizontal="left" vertical="center" wrapText="1"/>
    </xf>
    <xf numFmtId="0" fontId="19" fillId="0" borderId="1" xfId="0" applyFont="1" applyBorder="1" applyAlignment="1">
      <alignment horizontal="justify" vertical="center"/>
    </xf>
    <xf numFmtId="0" fontId="20" fillId="7" borderId="1" xfId="0" applyFont="1" applyFill="1" applyBorder="1" applyAlignment="1">
      <alignment horizontal="justify" vertical="center" wrapText="1"/>
    </xf>
    <xf numFmtId="0" fontId="19" fillId="0" borderId="1" xfId="0" applyFont="1" applyBorder="1"/>
    <xf numFmtId="0" fontId="8" fillId="0" borderId="1" xfId="0" applyFont="1" applyBorder="1" applyAlignment="1">
      <alignment horizontal="center" vertical="center"/>
    </xf>
    <xf numFmtId="0" fontId="19" fillId="0" borderId="0" xfId="0" applyFont="1" applyAlignment="1">
      <alignment horizontal="center" vertical="center" wrapText="1"/>
    </xf>
    <xf numFmtId="0" fontId="21" fillId="0" borderId="1" xfId="0" applyFont="1" applyBorder="1"/>
    <xf numFmtId="0" fontId="21" fillId="0" borderId="0" xfId="0" applyFont="1"/>
    <xf numFmtId="0" fontId="21" fillId="0" borderId="1" xfId="0" applyFont="1" applyBorder="1" applyAlignment="1">
      <alignment wrapText="1"/>
    </xf>
    <xf numFmtId="0" fontId="22" fillId="0" borderId="1" xfId="0" applyFont="1" applyBorder="1" applyAlignment="1">
      <alignment horizontal="justify" vertical="center"/>
    </xf>
    <xf numFmtId="0" fontId="15" fillId="0" borderId="0" xfId="0" applyFont="1" applyAlignment="1">
      <alignment wrapText="1"/>
    </xf>
    <xf numFmtId="0" fontId="8" fillId="2" borderId="1" xfId="0" applyFont="1" applyFill="1" applyBorder="1" applyAlignment="1">
      <alignment horizontal="center" vertical="center"/>
    </xf>
    <xf numFmtId="0" fontId="21" fillId="2" borderId="1" xfId="0" applyFont="1" applyFill="1" applyBorder="1"/>
    <xf numFmtId="0" fontId="2" fillId="0" borderId="2" xfId="0" applyFont="1" applyBorder="1" applyAlignment="1">
      <alignment horizontal="center" vertical="center"/>
    </xf>
    <xf numFmtId="0" fontId="14" fillId="4" borderId="9" xfId="0" applyFont="1" applyFill="1" applyBorder="1" applyAlignment="1">
      <alignment horizontal="center" vertical="center" wrapText="1"/>
    </xf>
    <xf numFmtId="0" fontId="14" fillId="4" borderId="9" xfId="0" applyFont="1" applyFill="1" applyBorder="1" applyAlignment="1">
      <alignment horizontal="center" vertical="center"/>
    </xf>
    <xf numFmtId="0" fontId="17" fillId="7" borderId="2" xfId="0" applyFont="1" applyFill="1" applyBorder="1" applyAlignment="1">
      <alignment horizontal="center" vertical="center" wrapText="1"/>
    </xf>
    <xf numFmtId="0" fontId="15" fillId="0" borderId="0" xfId="0" applyFont="1" applyAlignment="1">
      <alignment horizontal="center"/>
    </xf>
    <xf numFmtId="1" fontId="3" fillId="2" borderId="8" xfId="0" applyNumberFormat="1" applyFont="1" applyFill="1" applyBorder="1" applyAlignment="1">
      <alignment horizontal="center" vertical="center"/>
    </xf>
    <xf numFmtId="0" fontId="3" fillId="10" borderId="10" xfId="0" applyFont="1" applyFill="1" applyBorder="1" applyAlignment="1">
      <alignment horizontal="center" vertical="center"/>
    </xf>
    <xf numFmtId="0" fontId="3" fillId="10" borderId="11" xfId="0"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2" xfId="0" applyFont="1" applyFill="1" applyBorder="1" applyAlignment="1">
      <alignment horizontal="left" vertical="center"/>
    </xf>
    <xf numFmtId="0" fontId="3" fillId="2" borderId="14" xfId="0" applyFont="1" applyFill="1" applyBorder="1" applyAlignment="1">
      <alignment horizontal="center" vertical="center"/>
    </xf>
    <xf numFmtId="0" fontId="15" fillId="0" borderId="7" xfId="0" applyFont="1" applyBorder="1" applyAlignment="1">
      <alignment vertical="center" wrapText="1"/>
    </xf>
    <xf numFmtId="0" fontId="17" fillId="7" borderId="2" xfId="0" applyFont="1" applyFill="1" applyBorder="1" applyAlignment="1">
      <alignment horizontal="center" vertical="center"/>
    </xf>
    <xf numFmtId="0" fontId="14" fillId="4" borderId="1" xfId="0" applyFont="1" applyFill="1" applyBorder="1" applyAlignment="1">
      <alignment vertical="center"/>
    </xf>
    <xf numFmtId="0" fontId="14" fillId="4" borderId="1" xfId="0" applyFont="1" applyFill="1" applyBorder="1" applyAlignment="1">
      <alignment vertical="center" wrapText="1"/>
    </xf>
    <xf numFmtId="0" fontId="14" fillId="7" borderId="1" xfId="0" applyFont="1" applyFill="1" applyBorder="1" applyAlignment="1">
      <alignment vertical="center" wrapText="1"/>
    </xf>
    <xf numFmtId="0" fontId="26" fillId="0" borderId="0" xfId="0" applyFont="1" applyAlignment="1">
      <alignment wrapText="1"/>
    </xf>
    <xf numFmtId="0" fontId="23" fillId="0" borderId="2" xfId="0" applyFont="1" applyBorder="1" applyAlignment="1">
      <alignment horizontal="center" vertical="center"/>
    </xf>
    <xf numFmtId="0" fontId="23" fillId="0" borderId="1" xfId="0" applyFont="1" applyBorder="1" applyAlignment="1">
      <alignment horizontal="center" vertical="center"/>
    </xf>
    <xf numFmtId="0" fontId="2" fillId="0" borderId="2" xfId="0" applyFont="1" applyBorder="1" applyAlignment="1">
      <alignment vertical="center"/>
    </xf>
    <xf numFmtId="1" fontId="2" fillId="16" borderId="1" xfId="0" applyNumberFormat="1" applyFont="1" applyFill="1" applyBorder="1" applyAlignment="1">
      <alignment horizontal="center" vertical="center"/>
    </xf>
    <xf numFmtId="1" fontId="2" fillId="16" borderId="8" xfId="0" applyNumberFormat="1" applyFont="1" applyFill="1" applyBorder="1" applyAlignment="1">
      <alignment horizontal="center" vertical="center"/>
    </xf>
    <xf numFmtId="0" fontId="15" fillId="18" borderId="7" xfId="0" applyFont="1" applyFill="1" applyBorder="1" applyAlignment="1">
      <alignment horizontal="justify" vertical="center" wrapText="1"/>
    </xf>
    <xf numFmtId="0" fontId="2" fillId="18" borderId="1" xfId="0" applyFont="1" applyFill="1" applyBorder="1" applyAlignment="1">
      <alignment horizontal="center" vertical="center" wrapText="1"/>
    </xf>
    <xf numFmtId="0" fontId="17" fillId="18" borderId="2" xfId="0" applyFont="1" applyFill="1" applyBorder="1" applyAlignment="1">
      <alignment horizontal="center" vertical="center"/>
    </xf>
    <xf numFmtId="0" fontId="27" fillId="18" borderId="1" xfId="0" applyFont="1" applyFill="1" applyBorder="1" applyAlignment="1">
      <alignment horizontal="center" vertical="center"/>
    </xf>
    <xf numFmtId="0" fontId="2" fillId="18" borderId="1" xfId="0" applyFont="1" applyFill="1" applyBorder="1" applyAlignment="1">
      <alignment horizontal="center" vertical="center"/>
    </xf>
    <xf numFmtId="0" fontId="0" fillId="21" borderId="0" xfId="0" applyFill="1"/>
    <xf numFmtId="0" fontId="28" fillId="0" borderId="35" xfId="0" applyFont="1" applyBorder="1"/>
    <xf numFmtId="0" fontId="28" fillId="0" borderId="0" xfId="0" applyFont="1"/>
    <xf numFmtId="0" fontId="28" fillId="0" borderId="36" xfId="0" applyFont="1" applyBorder="1"/>
    <xf numFmtId="0" fontId="28" fillId="0" borderId="37" xfId="0" applyFont="1" applyBorder="1"/>
    <xf numFmtId="0" fontId="29" fillId="0" borderId="41" xfId="0" applyFont="1" applyBorder="1" applyAlignment="1">
      <alignment horizontal="center" vertical="center" wrapText="1"/>
    </xf>
    <xf numFmtId="0" fontId="30" fillId="0" borderId="41" xfId="0" applyFont="1" applyBorder="1" applyAlignment="1">
      <alignment horizontal="center" vertical="center"/>
    </xf>
    <xf numFmtId="0" fontId="31" fillId="0" borderId="41" xfId="0" applyFont="1" applyBorder="1" applyAlignment="1">
      <alignment horizontal="center" vertical="center"/>
    </xf>
    <xf numFmtId="0" fontId="30" fillId="3" borderId="44" xfId="0" applyFont="1" applyFill="1" applyBorder="1" applyAlignment="1">
      <alignment horizontal="center" vertical="center" wrapText="1"/>
    </xf>
    <xf numFmtId="0" fontId="30" fillId="22" borderId="44" xfId="0" applyFont="1" applyFill="1" applyBorder="1" applyAlignment="1">
      <alignment horizontal="center" vertical="center" wrapText="1"/>
    </xf>
    <xf numFmtId="0" fontId="32" fillId="18" borderId="1" xfId="0" applyFont="1" applyFill="1" applyBorder="1" applyAlignment="1">
      <alignment horizontal="justify" vertical="center" wrapText="1"/>
    </xf>
    <xf numFmtId="0" fontId="28" fillId="18" borderId="1" xfId="0" applyFont="1" applyFill="1" applyBorder="1" applyAlignment="1">
      <alignment horizontal="justify" vertical="center" wrapText="1"/>
    </xf>
    <xf numFmtId="9" fontId="30" fillId="25" borderId="3" xfId="0" applyNumberFormat="1" applyFont="1" applyFill="1" applyBorder="1" applyAlignment="1">
      <alignment horizontal="center" vertical="center"/>
    </xf>
    <xf numFmtId="0" fontId="30" fillId="23" borderId="9" xfId="0" applyFont="1" applyFill="1" applyBorder="1" applyAlignment="1">
      <alignment horizontal="left" vertical="center" wrapText="1"/>
    </xf>
    <xf numFmtId="0" fontId="28" fillId="0" borderId="1" xfId="0" applyFont="1" applyBorder="1" applyAlignment="1">
      <alignment vertical="center" wrapText="1"/>
    </xf>
    <xf numFmtId="0" fontId="28" fillId="0" borderId="2" xfId="0" applyFont="1" applyBorder="1" applyAlignment="1">
      <alignment horizontal="center" vertical="center"/>
    </xf>
    <xf numFmtId="1" fontId="30" fillId="0" borderId="2" xfId="0" applyNumberFormat="1" applyFont="1" applyBorder="1" applyAlignment="1">
      <alignment horizontal="center" vertical="center"/>
    </xf>
    <xf numFmtId="1" fontId="30" fillId="8" borderId="1" xfId="0" applyNumberFormat="1" applyFont="1" applyFill="1" applyBorder="1" applyAlignment="1">
      <alignment horizontal="center" vertical="center"/>
    </xf>
    <xf numFmtId="0" fontId="28" fillId="0" borderId="2" xfId="0" applyFont="1" applyBorder="1" applyAlignment="1">
      <alignment horizontal="center" vertical="center" wrapText="1"/>
    </xf>
    <xf numFmtId="44" fontId="28" fillId="0" borderId="2" xfId="3" applyFont="1" applyBorder="1" applyAlignment="1">
      <alignment horizontal="right" vertical="center" wrapText="1"/>
    </xf>
    <xf numFmtId="1" fontId="30" fillId="18" borderId="2" xfId="0" applyNumberFormat="1" applyFont="1" applyFill="1" applyBorder="1" applyAlignment="1">
      <alignment horizontal="center" vertical="center"/>
    </xf>
    <xf numFmtId="0" fontId="28" fillId="0" borderId="1" xfId="0" applyFont="1" applyBorder="1" applyAlignment="1">
      <alignment horizontal="center" vertical="center"/>
    </xf>
    <xf numFmtId="0" fontId="30" fillId="17" borderId="9" xfId="0" applyFont="1" applyFill="1" applyBorder="1" applyAlignment="1">
      <alignment horizontal="left" vertical="center" wrapText="1"/>
    </xf>
    <xf numFmtId="0" fontId="28" fillId="0" borderId="16" xfId="0" applyFont="1" applyBorder="1" applyAlignment="1">
      <alignment vertical="center" wrapText="1"/>
    </xf>
    <xf numFmtId="0" fontId="30" fillId="19" borderId="9" xfId="0" applyFont="1" applyFill="1" applyBorder="1" applyAlignment="1">
      <alignment horizontal="left" vertical="center" wrapText="1"/>
    </xf>
    <xf numFmtId="0" fontId="28" fillId="16" borderId="0" xfId="0" applyFont="1" applyFill="1"/>
    <xf numFmtId="0" fontId="30" fillId="0" borderId="0" xfId="0" applyFont="1"/>
    <xf numFmtId="0" fontId="28" fillId="9" borderId="0" xfId="0" applyFont="1" applyFill="1"/>
    <xf numFmtId="0" fontId="33" fillId="0" borderId="0" xfId="0" applyFont="1"/>
    <xf numFmtId="0" fontId="30" fillId="24" borderId="9" xfId="0" applyFont="1" applyFill="1" applyBorder="1" applyAlignment="1">
      <alignment horizontal="left" vertical="center" wrapText="1"/>
    </xf>
    <xf numFmtId="0" fontId="30" fillId="23" borderId="1" xfId="0" applyFont="1" applyFill="1" applyBorder="1" applyAlignment="1">
      <alignment horizontal="left" vertical="center" wrapText="1"/>
    </xf>
    <xf numFmtId="0" fontId="30" fillId="0" borderId="1" xfId="0" applyFont="1" applyBorder="1" applyAlignment="1">
      <alignment horizontal="center" vertical="center" wrapText="1"/>
    </xf>
    <xf numFmtId="0" fontId="30" fillId="19" borderId="19" xfId="0" applyFont="1" applyFill="1" applyBorder="1" applyAlignment="1">
      <alignment horizontal="left" vertical="center" wrapText="1"/>
    </xf>
    <xf numFmtId="0" fontId="28" fillId="0" borderId="45" xfId="0" applyFont="1" applyBorder="1" applyAlignment="1">
      <alignment vertical="center" wrapText="1"/>
    </xf>
    <xf numFmtId="1" fontId="30" fillId="8" borderId="2" xfId="0" applyNumberFormat="1" applyFont="1" applyFill="1" applyBorder="1" applyAlignment="1">
      <alignment horizontal="center" vertical="center"/>
    </xf>
    <xf numFmtId="0" fontId="30" fillId="19" borderId="46" xfId="0" applyFont="1" applyFill="1" applyBorder="1" applyAlignment="1">
      <alignment horizontal="left" vertical="center" wrapText="1"/>
    </xf>
    <xf numFmtId="1" fontId="30" fillId="18" borderId="47" xfId="0" applyNumberFormat="1" applyFont="1" applyFill="1" applyBorder="1" applyAlignment="1">
      <alignment horizontal="center" vertical="center"/>
    </xf>
    <xf numFmtId="0" fontId="28" fillId="0" borderId="48" xfId="0" applyFont="1" applyBorder="1" applyAlignment="1">
      <alignment vertical="center" wrapText="1"/>
    </xf>
    <xf numFmtId="0" fontId="28" fillId="0" borderId="47" xfId="0" applyFont="1" applyBorder="1" applyAlignment="1">
      <alignment horizontal="center" vertical="center"/>
    </xf>
    <xf numFmtId="1" fontId="30" fillId="0" borderId="47" xfId="0" applyNumberFormat="1" applyFont="1" applyBorder="1" applyAlignment="1">
      <alignment horizontal="center" vertical="center"/>
    </xf>
    <xf numFmtId="1" fontId="30" fillId="8" borderId="46" xfId="0" applyNumberFormat="1" applyFont="1" applyFill="1" applyBorder="1" applyAlignment="1">
      <alignment horizontal="center" vertical="center"/>
    </xf>
    <xf numFmtId="0" fontId="28" fillId="0" borderId="47" xfId="0" applyFont="1" applyBorder="1" applyAlignment="1">
      <alignment horizontal="center" vertical="center" wrapText="1"/>
    </xf>
    <xf numFmtId="44" fontId="28" fillId="0" borderId="47" xfId="3" applyFont="1" applyBorder="1" applyAlignment="1">
      <alignment horizontal="right" vertical="center" wrapText="1"/>
    </xf>
    <xf numFmtId="0" fontId="28" fillId="0" borderId="46" xfId="0" applyFont="1" applyBorder="1" applyAlignment="1">
      <alignment horizontal="center" vertical="center"/>
    </xf>
    <xf numFmtId="0" fontId="28" fillId="0" borderId="49" xfId="0" applyFont="1" applyBorder="1"/>
    <xf numFmtId="0" fontId="28" fillId="0" borderId="38" xfId="0" applyFont="1" applyBorder="1" applyAlignment="1">
      <alignment horizontal="center" vertical="center"/>
    </xf>
    <xf numFmtId="0" fontId="28" fillId="0" borderId="50" xfId="0" applyFont="1" applyBorder="1" applyAlignment="1">
      <alignment horizontal="center" vertical="center"/>
    </xf>
    <xf numFmtId="0" fontId="15" fillId="20" borderId="0" xfId="0" applyFont="1" applyFill="1" applyAlignment="1">
      <alignment horizontal="left" vertical="center" wrapText="1"/>
    </xf>
    <xf numFmtId="0" fontId="15" fillId="20" borderId="0" xfId="0" applyFont="1" applyFill="1"/>
    <xf numFmtId="1" fontId="3" fillId="2" borderId="4" xfId="0" applyNumberFormat="1" applyFont="1" applyFill="1" applyBorder="1" applyAlignment="1">
      <alignment horizontal="center" vertical="center"/>
    </xf>
    <xf numFmtId="166" fontId="15" fillId="0" borderId="2" xfId="0" applyNumberFormat="1" applyFont="1" applyBorder="1" applyAlignment="1">
      <alignment horizontal="center" vertical="center"/>
    </xf>
    <xf numFmtId="1" fontId="2" fillId="16" borderId="2"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vertical="center" textRotation="90"/>
    </xf>
    <xf numFmtId="43" fontId="0" fillId="5" borderId="1" xfId="2" applyFont="1" applyFill="1" applyBorder="1" applyAlignment="1">
      <alignment horizontal="center" vertical="center"/>
    </xf>
    <xf numFmtId="43" fontId="14" fillId="4" borderId="1" xfId="2" applyFont="1" applyFill="1" applyBorder="1" applyAlignment="1">
      <alignment vertical="center" wrapText="1"/>
    </xf>
    <xf numFmtId="167" fontId="0" fillId="5" borderId="1" xfId="2" applyNumberFormat="1" applyFont="1" applyFill="1" applyBorder="1" applyAlignment="1">
      <alignment horizontal="center" vertical="center"/>
    </xf>
    <xf numFmtId="0" fontId="23" fillId="0" borderId="38" xfId="0" applyFont="1" applyBorder="1" applyAlignment="1">
      <alignment horizontal="center" vertical="center"/>
    </xf>
    <xf numFmtId="0" fontId="2" fillId="6" borderId="2" xfId="0" applyFont="1" applyFill="1" applyBorder="1" applyAlignment="1">
      <alignment horizontal="center" vertical="center"/>
    </xf>
    <xf numFmtId="166" fontId="18" fillId="0" borderId="2" xfId="0" applyNumberFormat="1" applyFont="1" applyBorder="1" applyAlignment="1">
      <alignment horizontal="center" vertical="center"/>
    </xf>
    <xf numFmtId="1" fontId="3" fillId="16" borderId="2" xfId="0" applyNumberFormat="1" applyFont="1" applyFill="1" applyBorder="1" applyAlignment="1">
      <alignment horizontal="center" vertical="center"/>
    </xf>
    <xf numFmtId="1" fontId="3" fillId="7" borderId="2" xfId="0" applyNumberFormat="1" applyFont="1" applyFill="1" applyBorder="1" applyAlignment="1">
      <alignment horizontal="center" vertical="center"/>
    </xf>
    <xf numFmtId="1" fontId="2" fillId="0" borderId="1" xfId="0" applyNumberFormat="1" applyFont="1" applyBorder="1" applyAlignment="1">
      <alignment horizontal="center" vertical="center"/>
    </xf>
    <xf numFmtId="165" fontId="15" fillId="0" borderId="1" xfId="0" applyNumberFormat="1" applyFont="1" applyBorder="1" applyAlignment="1">
      <alignment horizontal="center" vertical="center"/>
    </xf>
    <xf numFmtId="1" fontId="2" fillId="0" borderId="8" xfId="0" applyNumberFormat="1" applyFont="1" applyBorder="1" applyAlignment="1">
      <alignment horizontal="center" vertical="center"/>
    </xf>
    <xf numFmtId="0" fontId="2" fillId="0" borderId="1" xfId="0" applyFont="1" applyBorder="1" applyAlignment="1">
      <alignment horizontal="center" vertical="top" wrapText="1"/>
    </xf>
    <xf numFmtId="0" fontId="17" fillId="0" borderId="1" xfId="0" applyFont="1" applyBorder="1" applyAlignment="1">
      <alignment horizontal="center" vertical="center" wrapText="1"/>
    </xf>
    <xf numFmtId="0" fontId="20" fillId="7" borderId="5" xfId="0" applyFont="1" applyFill="1" applyBorder="1" applyAlignment="1">
      <alignment horizontal="justify" vertical="center" wrapText="1"/>
    </xf>
    <xf numFmtId="0" fontId="3" fillId="2" borderId="7" xfId="0" applyFont="1" applyFill="1" applyBorder="1" applyAlignment="1">
      <alignment horizontal="center" vertical="center" wrapText="1"/>
    </xf>
    <xf numFmtId="1" fontId="3" fillId="16" borderId="6" xfId="0" applyNumberFormat="1" applyFont="1" applyFill="1" applyBorder="1" applyAlignment="1">
      <alignment horizontal="center" vertical="center"/>
    </xf>
    <xf numFmtId="1" fontId="2" fillId="16" borderId="6" xfId="0" applyNumberFormat="1" applyFont="1" applyFill="1" applyBorder="1" applyAlignment="1">
      <alignment horizontal="center" vertical="center"/>
    </xf>
    <xf numFmtId="0" fontId="35" fillId="0" borderId="7" xfId="0" applyFont="1" applyBorder="1" applyAlignment="1">
      <alignment vertical="center" wrapText="1"/>
    </xf>
    <xf numFmtId="0" fontId="3" fillId="2" borderId="53" xfId="0" applyFont="1" applyFill="1" applyBorder="1" applyAlignment="1">
      <alignment horizontal="left" vertical="center" wrapText="1"/>
    </xf>
    <xf numFmtId="0" fontId="3" fillId="2" borderId="3" xfId="0" applyFont="1" applyFill="1" applyBorder="1" applyAlignment="1">
      <alignment horizontal="left" vertical="center"/>
    </xf>
    <xf numFmtId="1" fontId="3" fillId="10" borderId="3" xfId="0" applyNumberFormat="1" applyFont="1" applyFill="1" applyBorder="1" applyAlignment="1">
      <alignment horizontal="center" vertical="center"/>
    </xf>
    <xf numFmtId="0" fontId="12" fillId="0" borderId="7" xfId="0" applyFont="1" applyBorder="1" applyAlignment="1">
      <alignment vertical="center" wrapText="1"/>
    </xf>
    <xf numFmtId="0" fontId="12" fillId="0" borderId="7" xfId="0" applyFont="1" applyBorder="1" applyAlignment="1">
      <alignment vertical="center"/>
    </xf>
    <xf numFmtId="0" fontId="0" fillId="0" borderId="0" xfId="0" applyAlignment="1">
      <alignment horizontal="center" vertical="center" wrapText="1"/>
    </xf>
    <xf numFmtId="0" fontId="18" fillId="0" borderId="0" xfId="0" applyFont="1" applyAlignment="1">
      <alignment horizontal="center" vertical="center"/>
    </xf>
    <xf numFmtId="14" fontId="18" fillId="0" borderId="32" xfId="0" applyNumberFormat="1" applyFont="1" applyBorder="1" applyAlignment="1">
      <alignment horizontal="center" vertical="center"/>
    </xf>
    <xf numFmtId="0" fontId="15" fillId="7" borderId="0" xfId="0" applyFont="1" applyFill="1" applyAlignment="1">
      <alignment horizontal="left" vertical="center" wrapText="1"/>
    </xf>
    <xf numFmtId="1" fontId="15" fillId="7" borderId="0" xfId="0" applyNumberFormat="1" applyFont="1" applyFill="1" applyAlignment="1">
      <alignment horizontal="left" vertical="center" wrapText="1"/>
    </xf>
    <xf numFmtId="0" fontId="17" fillId="8" borderId="2" xfId="0" applyFont="1" applyFill="1" applyBorder="1" applyAlignment="1">
      <alignment horizontal="center" vertical="center"/>
    </xf>
    <xf numFmtId="0" fontId="17" fillId="8" borderId="1" xfId="0" applyFont="1" applyFill="1" applyBorder="1" applyAlignment="1">
      <alignment horizontal="center" vertical="center"/>
    </xf>
    <xf numFmtId="0" fontId="46" fillId="2" borderId="9" xfId="0" applyFont="1" applyFill="1" applyBorder="1" applyAlignment="1">
      <alignment horizontal="center" vertical="center"/>
    </xf>
    <xf numFmtId="0" fontId="17" fillId="2" borderId="14" xfId="0" applyFont="1" applyFill="1" applyBorder="1" applyAlignment="1">
      <alignment horizontal="center" vertical="center"/>
    </xf>
    <xf numFmtId="0" fontId="17" fillId="0" borderId="2" xfId="0" applyFont="1" applyBorder="1" applyAlignment="1">
      <alignment horizontal="center" vertical="center"/>
    </xf>
    <xf numFmtId="0" fontId="17" fillId="7" borderId="1" xfId="0" applyFont="1" applyFill="1" applyBorder="1"/>
    <xf numFmtId="0" fontId="17" fillId="0" borderId="1" xfId="0" applyFont="1" applyBorder="1"/>
    <xf numFmtId="0" fontId="17" fillId="0" borderId="1" xfId="0" applyFont="1" applyBorder="1" applyAlignment="1">
      <alignment horizontal="center" vertical="center"/>
    </xf>
    <xf numFmtId="0" fontId="45" fillId="2" borderId="1" xfId="0" applyFont="1" applyFill="1" applyBorder="1" applyAlignment="1">
      <alignment vertical="center" textRotation="90"/>
    </xf>
    <xf numFmtId="0" fontId="17" fillId="0" borderId="2" xfId="0" applyFont="1" applyBorder="1" applyAlignment="1">
      <alignment vertical="center"/>
    </xf>
    <xf numFmtId="0" fontId="17" fillId="18" borderId="1" xfId="0" applyFont="1" applyFill="1" applyBorder="1" applyAlignment="1">
      <alignment horizontal="center" vertical="center"/>
    </xf>
    <xf numFmtId="0" fontId="46" fillId="2" borderId="3" xfId="0" applyFont="1" applyFill="1" applyBorder="1" applyAlignment="1">
      <alignment horizontal="left" vertical="center"/>
    </xf>
    <xf numFmtId="0" fontId="17" fillId="0" borderId="0" xfId="0" applyFont="1"/>
    <xf numFmtId="0" fontId="17" fillId="26" borderId="2" xfId="0" applyFont="1" applyFill="1" applyBorder="1" applyAlignment="1">
      <alignment horizontal="center" vertical="center"/>
    </xf>
    <xf numFmtId="0" fontId="17" fillId="26" borderId="1" xfId="0" applyFont="1" applyFill="1" applyBorder="1"/>
    <xf numFmtId="0" fontId="17" fillId="26" borderId="1" xfId="0" applyFont="1" applyFill="1" applyBorder="1" applyAlignment="1">
      <alignment horizontal="center" vertical="center"/>
    </xf>
    <xf numFmtId="0" fontId="17" fillId="26" borderId="0" xfId="0" applyFont="1" applyFill="1"/>
    <xf numFmtId="0" fontId="17" fillId="6" borderId="2" xfId="0" applyFont="1" applyFill="1" applyBorder="1" applyAlignment="1">
      <alignment horizontal="center" vertical="center"/>
    </xf>
    <xf numFmtId="0" fontId="17" fillId="26" borderId="2" xfId="0" applyFont="1" applyFill="1" applyBorder="1" applyAlignment="1">
      <alignment vertical="center"/>
    </xf>
    <xf numFmtId="0" fontId="17" fillId="26" borderId="57" xfId="0" applyFont="1" applyFill="1" applyBorder="1" applyAlignment="1">
      <alignment vertical="center"/>
    </xf>
    <xf numFmtId="0" fontId="2" fillId="0" borderId="60" xfId="0" applyFont="1" applyBorder="1" applyAlignment="1">
      <alignment horizontal="center" vertical="center"/>
    </xf>
    <xf numFmtId="0" fontId="17" fillId="0" borderId="19" xfId="0" applyFont="1" applyBorder="1" applyAlignment="1">
      <alignment horizontal="center" vertical="center"/>
    </xf>
    <xf numFmtId="0" fontId="17" fillId="26" borderId="9" xfId="0" applyFont="1" applyFill="1" applyBorder="1" applyAlignment="1">
      <alignment horizontal="center" vertical="center"/>
    </xf>
    <xf numFmtId="0" fontId="47" fillId="9" borderId="5" xfId="0" applyFont="1" applyFill="1" applyBorder="1" applyAlignment="1">
      <alignment horizontal="justify" vertical="center" wrapText="1"/>
    </xf>
    <xf numFmtId="0" fontId="49" fillId="7" borderId="7" xfId="0" applyFont="1" applyFill="1" applyBorder="1" applyAlignment="1">
      <alignment horizontal="justify" vertical="center" wrapText="1"/>
    </xf>
    <xf numFmtId="0" fontId="47" fillId="9" borderId="7" xfId="0" applyFont="1" applyFill="1" applyBorder="1" applyAlignment="1">
      <alignment horizontal="left" vertical="center" wrapText="1"/>
    </xf>
    <xf numFmtId="0" fontId="47" fillId="9" borderId="7" xfId="0" applyFont="1" applyFill="1" applyBorder="1" applyAlignment="1">
      <alignment horizontal="justify" vertical="center" wrapText="1"/>
    </xf>
    <xf numFmtId="0" fontId="47" fillId="0" borderId="7" xfId="0" applyFont="1" applyBorder="1" applyAlignment="1">
      <alignment vertical="center" wrapText="1"/>
    </xf>
    <xf numFmtId="0" fontId="46" fillId="7" borderId="7" xfId="0" applyFont="1" applyFill="1" applyBorder="1" applyAlignment="1">
      <alignment horizontal="justify" vertical="center" wrapText="1"/>
    </xf>
    <xf numFmtId="0" fontId="55" fillId="0" borderId="7" xfId="0" applyFont="1" applyBorder="1" applyAlignment="1">
      <alignment vertical="center" wrapText="1"/>
    </xf>
    <xf numFmtId="0" fontId="59" fillId="0" borderId="7" xfId="0" applyFont="1" applyBorder="1" applyAlignment="1">
      <alignment vertical="center" wrapText="1"/>
    </xf>
    <xf numFmtId="0" fontId="55" fillId="27" borderId="7" xfId="0" applyFont="1" applyFill="1" applyBorder="1" applyAlignment="1">
      <alignment vertical="center" wrapText="1"/>
    </xf>
    <xf numFmtId="0" fontId="2" fillId="27" borderId="1" xfId="0" applyFont="1" applyFill="1" applyBorder="1" applyAlignment="1">
      <alignment horizontal="center" vertical="center" wrapText="1"/>
    </xf>
    <xf numFmtId="0" fontId="17" fillId="27" borderId="2" xfId="0" applyFont="1" applyFill="1" applyBorder="1" applyAlignment="1">
      <alignment horizontal="center" vertical="center"/>
    </xf>
    <xf numFmtId="0" fontId="57" fillId="27" borderId="7" xfId="0" applyFont="1" applyFill="1" applyBorder="1" applyAlignment="1">
      <alignment vertical="center" wrapText="1"/>
    </xf>
    <xf numFmtId="0" fontId="23" fillId="8" borderId="1" xfId="0" applyFont="1" applyFill="1" applyBorder="1" applyAlignment="1">
      <alignment horizontal="center" vertical="center"/>
    </xf>
    <xf numFmtId="0" fontId="23" fillId="2" borderId="14" xfId="0" applyFont="1" applyFill="1" applyBorder="1" applyAlignment="1">
      <alignment horizontal="center" vertical="center"/>
    </xf>
    <xf numFmtId="0" fontId="23" fillId="7" borderId="1" xfId="0" applyFont="1" applyFill="1" applyBorder="1" applyAlignment="1">
      <alignment horizontal="center" vertical="center"/>
    </xf>
    <xf numFmtId="0" fontId="60" fillId="2" borderId="1" xfId="0" applyFont="1" applyFill="1" applyBorder="1" applyAlignment="1">
      <alignment vertical="center" textRotation="90"/>
    </xf>
    <xf numFmtId="0" fontId="23" fillId="6" borderId="2" xfId="0" applyFont="1" applyFill="1" applyBorder="1" applyAlignment="1">
      <alignment horizontal="center" vertical="center"/>
    </xf>
    <xf numFmtId="0" fontId="46" fillId="8" borderId="1" xfId="0" applyFont="1" applyFill="1" applyBorder="1" applyAlignment="1">
      <alignment horizontal="center" vertical="center"/>
    </xf>
    <xf numFmtId="0" fontId="46" fillId="8" borderId="2" xfId="0" applyFont="1" applyFill="1" applyBorder="1" applyAlignment="1">
      <alignment horizontal="center" vertical="center"/>
    </xf>
    <xf numFmtId="0" fontId="46" fillId="2" borderId="14" xfId="0" applyFont="1" applyFill="1" applyBorder="1" applyAlignment="1">
      <alignment horizontal="center" vertical="center"/>
    </xf>
    <xf numFmtId="0" fontId="46" fillId="0" borderId="2" xfId="0" applyFont="1" applyBorder="1" applyAlignment="1">
      <alignment horizontal="center" vertical="center"/>
    </xf>
    <xf numFmtId="0" fontId="46" fillId="7" borderId="1" xfId="0" applyFont="1" applyFill="1" applyBorder="1"/>
    <xf numFmtId="0" fontId="46" fillId="7" borderId="1" xfId="0" applyFont="1" applyFill="1" applyBorder="1" applyAlignment="1">
      <alignment horizontal="center" vertical="center"/>
    </xf>
    <xf numFmtId="0" fontId="46" fillId="7" borderId="2" xfId="0" applyFont="1" applyFill="1" applyBorder="1" applyAlignment="1">
      <alignment horizontal="center" vertical="center"/>
    </xf>
    <xf numFmtId="0" fontId="46" fillId="0" borderId="1" xfId="0" applyFont="1" applyBorder="1" applyAlignment="1">
      <alignment horizontal="center" vertical="center"/>
    </xf>
    <xf numFmtId="0" fontId="61" fillId="2" borderId="1" xfId="0" applyFont="1" applyFill="1" applyBorder="1" applyAlignment="1">
      <alignment vertical="center" textRotation="90"/>
    </xf>
    <xf numFmtId="0" fontId="46" fillId="0" borderId="2" xfId="0" applyFont="1" applyBorder="1" applyAlignment="1">
      <alignment vertical="center"/>
    </xf>
    <xf numFmtId="0" fontId="46" fillId="6" borderId="2" xfId="0" applyFont="1" applyFill="1" applyBorder="1" applyAlignment="1">
      <alignment horizontal="center" vertical="center"/>
    </xf>
    <xf numFmtId="0" fontId="46" fillId="0" borderId="0" xfId="0" applyFont="1"/>
    <xf numFmtId="0" fontId="46" fillId="0" borderId="10" xfId="0" applyFont="1" applyBorder="1" applyAlignment="1">
      <alignment vertical="center" wrapText="1"/>
    </xf>
    <xf numFmtId="0" fontId="46" fillId="0" borderId="9" xfId="0" applyFont="1" applyBorder="1"/>
    <xf numFmtId="0" fontId="46" fillId="0" borderId="38" xfId="0" applyFont="1" applyBorder="1" applyAlignment="1">
      <alignment vertical="center"/>
    </xf>
    <xf numFmtId="0" fontId="46" fillId="18" borderId="1" xfId="0" applyFont="1" applyFill="1" applyBorder="1" applyAlignment="1">
      <alignment horizontal="center" vertical="center"/>
    </xf>
    <xf numFmtId="0" fontId="46" fillId="18" borderId="2" xfId="0" applyFont="1" applyFill="1" applyBorder="1" applyAlignment="1">
      <alignment horizontal="center" vertical="center"/>
    </xf>
    <xf numFmtId="0" fontId="64" fillId="0" borderId="7" xfId="0" applyFont="1" applyBorder="1" applyAlignment="1">
      <alignment vertical="center" wrapText="1"/>
    </xf>
    <xf numFmtId="0" fontId="46" fillId="0" borderId="7" xfId="0" applyFont="1" applyBorder="1" applyAlignment="1">
      <alignment horizontal="justify" vertical="center" wrapText="1"/>
    </xf>
    <xf numFmtId="0" fontId="47" fillId="0" borderId="7" xfId="0" applyFont="1" applyBorder="1" applyAlignment="1">
      <alignment horizontal="justify" vertical="center" wrapText="1"/>
    </xf>
    <xf numFmtId="0" fontId="17" fillId="7" borderId="1" xfId="0" applyFont="1" applyFill="1" applyBorder="1" applyAlignment="1">
      <alignment horizontal="center" vertical="center"/>
    </xf>
    <xf numFmtId="0" fontId="17" fillId="2" borderId="15" xfId="0" applyFont="1" applyFill="1" applyBorder="1" applyAlignment="1">
      <alignment horizontal="center" vertical="center"/>
    </xf>
    <xf numFmtId="0" fontId="17" fillId="0" borderId="38" xfId="0" applyFont="1" applyBorder="1" applyAlignment="1">
      <alignment horizontal="center" vertical="center"/>
    </xf>
    <xf numFmtId="0" fontId="17" fillId="18" borderId="10" xfId="0" applyFont="1" applyFill="1" applyBorder="1" applyAlignment="1">
      <alignment horizontal="center" vertical="center"/>
    </xf>
    <xf numFmtId="0" fontId="46" fillId="2" borderId="11" xfId="0" applyFont="1" applyFill="1" applyBorder="1" applyAlignment="1">
      <alignment horizontal="left" vertical="center"/>
    </xf>
    <xf numFmtId="0" fontId="17" fillId="29" borderId="1" xfId="0" applyFont="1" applyFill="1" applyBorder="1" applyAlignment="1">
      <alignment horizontal="center" vertical="center"/>
    </xf>
    <xf numFmtId="0" fontId="46" fillId="29" borderId="0" xfId="0" applyFont="1" applyFill="1"/>
    <xf numFmtId="0" fontId="17" fillId="29" borderId="0" xfId="0" applyFont="1" applyFill="1"/>
    <xf numFmtId="0" fontId="46" fillId="7" borderId="0" xfId="0" applyFont="1" applyFill="1"/>
    <xf numFmtId="0" fontId="17" fillId="7" borderId="0" xfId="0" applyFont="1" applyFill="1"/>
    <xf numFmtId="0" fontId="49" fillId="7" borderId="5" xfId="0" applyFont="1" applyFill="1" applyBorder="1" applyAlignment="1">
      <alignment horizontal="justify" vertical="center" wrapText="1"/>
    </xf>
    <xf numFmtId="0" fontId="47" fillId="7" borderId="7" xfId="0" applyFont="1" applyFill="1" applyBorder="1" applyAlignment="1">
      <alignment horizontal="left" vertical="center" wrapText="1"/>
    </xf>
    <xf numFmtId="0" fontId="56" fillId="0" borderId="7" xfId="0" applyFont="1" applyBorder="1" applyAlignment="1">
      <alignment vertical="center" wrapText="1"/>
    </xf>
    <xf numFmtId="0" fontId="23" fillId="7" borderId="1" xfId="0" applyFont="1" applyFill="1" applyBorder="1" applyAlignment="1">
      <alignment horizontal="center" vertical="center" wrapText="1"/>
    </xf>
    <xf numFmtId="0" fontId="23" fillId="7" borderId="2" xfId="0" applyFont="1" applyFill="1" applyBorder="1" applyAlignment="1">
      <alignment horizontal="center" vertical="center"/>
    </xf>
    <xf numFmtId="0" fontId="23" fillId="0" borderId="2" xfId="0" applyFont="1" applyBorder="1" applyAlignment="1">
      <alignment vertical="center"/>
    </xf>
    <xf numFmtId="0" fontId="66" fillId="0" borderId="2" xfId="0" applyFont="1" applyBorder="1" applyAlignment="1">
      <alignment horizontal="center" vertical="center"/>
    </xf>
    <xf numFmtId="1" fontId="23" fillId="10" borderId="2" xfId="0" applyNumberFormat="1" applyFont="1" applyFill="1" applyBorder="1" applyAlignment="1">
      <alignment horizontal="center" vertical="center"/>
    </xf>
    <xf numFmtId="166" fontId="23" fillId="0" borderId="1" xfId="0" applyNumberFormat="1" applyFont="1" applyBorder="1" applyAlignment="1">
      <alignment horizontal="center" vertical="center"/>
    </xf>
    <xf numFmtId="1" fontId="23" fillId="16" borderId="2" xfId="0" applyNumberFormat="1" applyFont="1" applyFill="1" applyBorder="1" applyAlignment="1">
      <alignment horizontal="center" vertical="center"/>
    </xf>
    <xf numFmtId="1" fontId="23" fillId="7" borderId="1" xfId="0" applyNumberFormat="1" applyFont="1" applyFill="1" applyBorder="1" applyAlignment="1">
      <alignment horizontal="center" vertical="center"/>
    </xf>
    <xf numFmtId="1" fontId="23" fillId="7" borderId="2" xfId="0" applyNumberFormat="1" applyFont="1" applyFill="1" applyBorder="1" applyAlignment="1">
      <alignment horizontal="center" vertical="center"/>
    </xf>
    <xf numFmtId="1" fontId="23" fillId="16" borderId="6" xfId="0" applyNumberFormat="1" applyFont="1" applyFill="1" applyBorder="1" applyAlignment="1">
      <alignment horizontal="center" vertical="center"/>
    </xf>
    <xf numFmtId="0" fontId="23" fillId="0" borderId="0" xfId="0" applyFont="1" applyAlignment="1">
      <alignment wrapText="1"/>
    </xf>
    <xf numFmtId="0" fontId="23" fillId="0" borderId="0" xfId="0" applyFont="1"/>
    <xf numFmtId="0" fontId="43" fillId="0" borderId="9" xfId="0" applyFont="1" applyBorder="1" applyAlignment="1">
      <alignment vertical="center" wrapText="1"/>
    </xf>
    <xf numFmtId="0" fontId="39" fillId="0" borderId="9" xfId="0" applyFont="1" applyBorder="1" applyAlignment="1">
      <alignment vertical="center"/>
    </xf>
    <xf numFmtId="0" fontId="2" fillId="13" borderId="20" xfId="0" applyFont="1" applyFill="1" applyBorder="1" applyAlignment="1">
      <alignment horizontal="center" vertical="center" wrapText="1"/>
    </xf>
    <xf numFmtId="0" fontId="2" fillId="13" borderId="10" xfId="0" applyFont="1" applyFill="1" applyBorder="1" applyAlignment="1">
      <alignment horizontal="center" vertical="center"/>
    </xf>
    <xf numFmtId="0" fontId="4" fillId="2" borderId="18" xfId="0" applyFont="1" applyFill="1" applyBorder="1" applyAlignment="1">
      <alignment horizontal="center" vertical="center" textRotation="90"/>
    </xf>
    <xf numFmtId="0" fontId="4" fillId="2" borderId="19" xfId="0" applyFont="1" applyFill="1" applyBorder="1" applyAlignment="1">
      <alignment horizontal="center" vertical="center" textRotation="90"/>
    </xf>
    <xf numFmtId="0" fontId="4" fillId="2" borderId="17" xfId="0" applyFont="1" applyFill="1" applyBorder="1" applyAlignment="1">
      <alignment horizontal="center" vertical="center" textRotation="90"/>
    </xf>
    <xf numFmtId="0" fontId="15" fillId="0" borderId="0" xfId="0" applyFont="1" applyAlignment="1">
      <alignment horizontal="center" vertical="center"/>
    </xf>
    <xf numFmtId="0" fontId="15" fillId="0" borderId="0" xfId="0" applyFont="1" applyAlignment="1">
      <alignment horizontal="center"/>
    </xf>
    <xf numFmtId="0" fontId="15" fillId="0" borderId="0" xfId="0" applyFont="1"/>
    <xf numFmtId="0" fontId="17" fillId="0" borderId="0" xfId="0" applyFont="1"/>
    <xf numFmtId="0" fontId="17" fillId="26" borderId="0" xfId="0" applyFont="1" applyFill="1"/>
    <xf numFmtId="0" fontId="46" fillId="0" borderId="0" xfId="0" applyFont="1"/>
    <xf numFmtId="0" fontId="2" fillId="0" borderId="0" xfId="0" applyFont="1"/>
    <xf numFmtId="14" fontId="18" fillId="0" borderId="6" xfId="0" applyNumberFormat="1" applyFont="1" applyBorder="1" applyAlignment="1">
      <alignment horizontal="center" vertical="center"/>
    </xf>
    <xf numFmtId="14" fontId="18" fillId="0" borderId="4" xfId="0" applyNumberFormat="1" applyFont="1" applyBorder="1" applyAlignment="1">
      <alignment horizontal="center" vertical="center"/>
    </xf>
    <xf numFmtId="0" fontId="2" fillId="12" borderId="20" xfId="0" applyFont="1" applyFill="1" applyBorder="1" applyAlignment="1">
      <alignment horizontal="center" vertical="center" wrapText="1"/>
    </xf>
    <xf numFmtId="0" fontId="0" fillId="0" borderId="10" xfId="0" applyBorder="1" applyAlignment="1">
      <alignment horizontal="center" vertical="center"/>
    </xf>
    <xf numFmtId="0" fontId="0" fillId="0" borderId="39" xfId="0" applyBorder="1" applyAlignment="1">
      <alignment vertical="center"/>
    </xf>
    <xf numFmtId="0" fontId="0" fillId="0" borderId="10" xfId="0" applyBorder="1" applyAlignment="1">
      <alignment vertical="center"/>
    </xf>
    <xf numFmtId="1" fontId="2" fillId="7" borderId="20" xfId="0" applyNumberFormat="1" applyFont="1" applyFill="1" applyBorder="1" applyAlignment="1">
      <alignment horizontal="center" vertical="center"/>
    </xf>
    <xf numFmtId="1" fontId="2" fillId="7" borderId="39" xfId="0" applyNumberFormat="1" applyFont="1" applyFill="1" applyBorder="1" applyAlignment="1">
      <alignment horizontal="center" vertical="center"/>
    </xf>
    <xf numFmtId="1" fontId="2" fillId="7" borderId="27" xfId="0" applyNumberFormat="1" applyFont="1" applyFill="1" applyBorder="1" applyAlignment="1">
      <alignment horizontal="center" vertical="center"/>
    </xf>
    <xf numFmtId="0" fontId="40" fillId="0" borderId="1" xfId="0" applyFont="1" applyBorder="1" applyAlignment="1">
      <alignment horizontal="center" wrapText="1"/>
    </xf>
    <xf numFmtId="0" fontId="40" fillId="0" borderId="1" xfId="0" applyFont="1" applyBorder="1" applyAlignment="1">
      <alignment horizontal="center"/>
    </xf>
    <xf numFmtId="0" fontId="52" fillId="0" borderId="1" xfId="0" applyFont="1" applyBorder="1" applyAlignment="1">
      <alignment wrapText="1"/>
    </xf>
    <xf numFmtId="0" fontId="39" fillId="0" borderId="1" xfId="0" applyFont="1" applyBorder="1"/>
    <xf numFmtId="0" fontId="41" fillId="0" borderId="2" xfId="0" applyFont="1" applyBorder="1" applyAlignment="1">
      <alignment wrapText="1"/>
    </xf>
    <xf numFmtId="0" fontId="39" fillId="0" borderId="2" xfId="0" applyFont="1" applyBorder="1"/>
    <xf numFmtId="0" fontId="43" fillId="0" borderId="1" xfId="0" applyFont="1" applyBorder="1" applyAlignment="1">
      <alignment vertical="center" wrapText="1"/>
    </xf>
    <xf numFmtId="0" fontId="0" fillId="0" borderId="1" xfId="0" applyBorder="1" applyAlignment="1">
      <alignment vertical="center"/>
    </xf>
    <xf numFmtId="1" fontId="2" fillId="18" borderId="20" xfId="0" applyNumberFormat="1" applyFont="1" applyFill="1" applyBorder="1" applyAlignment="1">
      <alignment horizontal="center" vertical="center"/>
    </xf>
    <xf numFmtId="1" fontId="2" fillId="18" borderId="39" xfId="0" applyNumberFormat="1" applyFont="1" applyFill="1" applyBorder="1" applyAlignment="1">
      <alignment horizontal="center" vertical="center"/>
    </xf>
    <xf numFmtId="1" fontId="2" fillId="18" borderId="27" xfId="0" applyNumberFormat="1" applyFont="1" applyFill="1" applyBorder="1" applyAlignment="1">
      <alignment horizontal="center" vertical="center"/>
    </xf>
    <xf numFmtId="0" fontId="4" fillId="15" borderId="20" xfId="0" applyFont="1" applyFill="1" applyBorder="1" applyAlignment="1">
      <alignment horizontal="center" vertical="center" wrapText="1"/>
    </xf>
    <xf numFmtId="0" fontId="18" fillId="0" borderId="30" xfId="0" applyFont="1" applyBorder="1" applyAlignment="1">
      <alignment horizontal="center" vertical="center"/>
    </xf>
    <xf numFmtId="0" fontId="18" fillId="0" borderId="32" xfId="0" applyFont="1" applyBorder="1" applyAlignment="1">
      <alignment horizontal="center" vertical="center"/>
    </xf>
    <xf numFmtId="0" fontId="18" fillId="0" borderId="40" xfId="0" applyFont="1" applyBorder="1" applyAlignment="1">
      <alignment horizontal="center" vertical="center"/>
    </xf>
    <xf numFmtId="1" fontId="18" fillId="0" borderId="35" xfId="0" applyNumberFormat="1" applyFont="1" applyBorder="1" applyAlignment="1">
      <alignment horizontal="center" vertical="center"/>
    </xf>
    <xf numFmtId="1" fontId="18" fillId="0" borderId="36" xfId="0" applyNumberFormat="1" applyFont="1" applyBorder="1" applyAlignment="1">
      <alignment horizontal="center" vertical="center"/>
    </xf>
    <xf numFmtId="1" fontId="18" fillId="0" borderId="37" xfId="0" applyNumberFormat="1" applyFont="1" applyBorder="1" applyAlignment="1">
      <alignment horizontal="center" vertical="center"/>
    </xf>
    <xf numFmtId="0" fontId="18" fillId="0" borderId="38" xfId="0" applyFont="1" applyBorder="1" applyAlignment="1">
      <alignment horizontal="center" vertical="center"/>
    </xf>
    <xf numFmtId="0" fontId="18" fillId="0" borderId="11" xfId="0" applyFont="1" applyBorder="1" applyAlignment="1">
      <alignment horizontal="center" vertical="center"/>
    </xf>
    <xf numFmtId="0" fontId="45" fillId="2" borderId="18" xfId="0" applyFont="1" applyFill="1" applyBorder="1" applyAlignment="1">
      <alignment horizontal="center" vertical="center" textRotation="90"/>
    </xf>
    <xf numFmtId="0" fontId="45" fillId="2" borderId="19" xfId="0" applyFont="1" applyFill="1" applyBorder="1" applyAlignment="1">
      <alignment horizontal="center" vertical="center" textRotation="90"/>
    </xf>
    <xf numFmtId="0" fontId="45" fillId="2" borderId="17" xfId="0" applyFont="1" applyFill="1" applyBorder="1" applyAlignment="1">
      <alignment horizontal="center" vertical="center" textRotation="90"/>
    </xf>
    <xf numFmtId="0" fontId="24" fillId="0" borderId="59" xfId="0" applyFont="1" applyBorder="1" applyAlignment="1">
      <alignment horizontal="center" vertical="center" wrapText="1"/>
    </xf>
    <xf numFmtId="0" fontId="0" fillId="0" borderId="44"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24" fillId="0" borderId="57" xfId="0" applyFont="1" applyBorder="1" applyAlignment="1">
      <alignment horizontal="center" vertical="center" wrapText="1"/>
    </xf>
    <xf numFmtId="0" fontId="0" fillId="0" borderId="57" xfId="0" applyBorder="1" applyAlignment="1">
      <alignment horizontal="center" vertical="center" wrapText="1"/>
    </xf>
    <xf numFmtId="0" fontId="24" fillId="0" borderId="31" xfId="0" applyFont="1" applyBorder="1" applyAlignment="1">
      <alignment horizontal="center" vertical="center" wrapText="1"/>
    </xf>
    <xf numFmtId="0" fontId="0" fillId="0" borderId="0" xfId="0" applyAlignment="1">
      <alignment horizontal="center" vertical="center" wrapText="1"/>
    </xf>
    <xf numFmtId="0" fontId="0" fillId="0" borderId="45" xfId="0"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17" xfId="0" applyFont="1" applyFill="1" applyBorder="1" applyAlignment="1">
      <alignment horizontal="center" vertical="center"/>
    </xf>
    <xf numFmtId="0" fontId="61" fillId="2" borderId="18" xfId="0" applyFont="1" applyFill="1" applyBorder="1" applyAlignment="1">
      <alignment horizontal="center" vertical="center" textRotation="90"/>
    </xf>
    <xf numFmtId="0" fontId="61" fillId="2" borderId="19" xfId="0" applyFont="1" applyFill="1" applyBorder="1" applyAlignment="1">
      <alignment horizontal="center" vertical="center" textRotation="90"/>
    </xf>
    <xf numFmtId="0" fontId="61" fillId="2" borderId="17" xfId="0" applyFont="1" applyFill="1" applyBorder="1" applyAlignment="1">
      <alignment horizontal="center" vertical="center" textRotation="90"/>
    </xf>
    <xf numFmtId="0" fontId="44" fillId="0" borderId="57" xfId="0" applyFont="1" applyBorder="1" applyAlignment="1">
      <alignment vertical="center" wrapText="1"/>
    </xf>
    <xf numFmtId="0" fontId="39" fillId="0" borderId="57" xfId="0" applyFont="1" applyBorder="1" applyAlignment="1">
      <alignment vertical="center"/>
    </xf>
    <xf numFmtId="0" fontId="3" fillId="2" borderId="20" xfId="0" applyFont="1" applyFill="1" applyBorder="1" applyAlignment="1">
      <alignment horizontal="center" vertical="center"/>
    </xf>
    <xf numFmtId="0" fontId="3" fillId="2" borderId="27" xfId="0" applyFont="1" applyFill="1" applyBorder="1" applyAlignment="1">
      <alignment horizontal="center" vertical="center"/>
    </xf>
    <xf numFmtId="0" fontId="18" fillId="2" borderId="51" xfId="0" applyFont="1" applyFill="1" applyBorder="1" applyAlignment="1">
      <alignment horizontal="center" vertical="center"/>
    </xf>
    <xf numFmtId="0" fontId="18" fillId="2" borderId="52" xfId="0" applyFont="1" applyFill="1" applyBorder="1" applyAlignment="1">
      <alignment horizontal="center" vertical="center"/>
    </xf>
    <xf numFmtId="0" fontId="41" fillId="0" borderId="58" xfId="0" applyFont="1" applyBorder="1" applyAlignment="1">
      <alignment wrapText="1"/>
    </xf>
    <xf numFmtId="0" fontId="39" fillId="0" borderId="58" xfId="0" applyFont="1" applyBorder="1"/>
    <xf numFmtId="0" fontId="24" fillId="0" borderId="54" xfId="0" applyFont="1" applyBorder="1" applyAlignment="1">
      <alignment horizontal="left" vertical="center"/>
    </xf>
    <xf numFmtId="0" fontId="24" fillId="0" borderId="55" xfId="0" applyFont="1" applyBorder="1" applyAlignment="1">
      <alignment horizontal="left" vertical="center"/>
    </xf>
    <xf numFmtId="0" fontId="24" fillId="0" borderId="56" xfId="0" applyFont="1" applyBorder="1" applyAlignment="1">
      <alignment horizontal="left" vertical="center"/>
    </xf>
    <xf numFmtId="0" fontId="3" fillId="2" borderId="10" xfId="0" applyFont="1" applyFill="1" applyBorder="1" applyAlignment="1">
      <alignment horizontal="center" vertical="center"/>
    </xf>
    <xf numFmtId="0" fontId="3" fillId="2" borderId="2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45" fillId="2" borderId="21" xfId="0" applyFont="1" applyFill="1" applyBorder="1" applyAlignment="1">
      <alignment horizontal="center" vertical="center" textRotation="90"/>
    </xf>
    <xf numFmtId="0" fontId="45" fillId="2" borderId="22" xfId="0" applyFont="1" applyFill="1" applyBorder="1" applyAlignment="1">
      <alignment horizontal="center" vertical="center" textRotation="90"/>
    </xf>
    <xf numFmtId="0" fontId="45" fillId="2" borderId="23" xfId="0" applyFont="1" applyFill="1" applyBorder="1" applyAlignment="1">
      <alignment horizontal="center" vertical="center" textRotation="90"/>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46" fillId="13" borderId="20" xfId="0" applyFont="1" applyFill="1" applyBorder="1" applyAlignment="1">
      <alignment horizontal="center" vertical="center" wrapText="1"/>
    </xf>
    <xf numFmtId="0" fontId="46" fillId="13" borderId="39" xfId="0" applyFont="1" applyFill="1" applyBorder="1" applyAlignment="1">
      <alignment horizontal="center" vertical="center" wrapText="1"/>
    </xf>
    <xf numFmtId="0" fontId="46" fillId="13" borderId="10" xfId="0" applyFont="1" applyFill="1" applyBorder="1" applyAlignment="1">
      <alignment horizontal="center" vertical="center" wrapText="1"/>
    </xf>
    <xf numFmtId="0" fontId="46" fillId="11" borderId="20" xfId="0" applyFont="1" applyFill="1" applyBorder="1" applyAlignment="1">
      <alignment horizontal="center" vertical="center" wrapText="1"/>
    </xf>
    <xf numFmtId="0" fontId="46" fillId="11" borderId="39" xfId="0" applyFont="1" applyFill="1" applyBorder="1" applyAlignment="1">
      <alignment horizontal="center" vertical="center" wrapText="1"/>
    </xf>
    <xf numFmtId="0" fontId="46" fillId="11" borderId="10" xfId="0" applyFont="1" applyFill="1" applyBorder="1" applyAlignment="1">
      <alignment horizontal="center" vertical="center" wrapText="1"/>
    </xf>
    <xf numFmtId="1" fontId="2" fillId="2" borderId="20" xfId="0" applyNumberFormat="1" applyFont="1" applyFill="1" applyBorder="1" applyAlignment="1">
      <alignment horizontal="center" vertical="center"/>
    </xf>
    <xf numFmtId="1" fontId="2" fillId="2" borderId="39" xfId="0" applyNumberFormat="1" applyFont="1" applyFill="1" applyBorder="1" applyAlignment="1">
      <alignment horizontal="center" vertical="center"/>
    </xf>
    <xf numFmtId="1" fontId="2" fillId="2" borderId="27" xfId="0" applyNumberFormat="1" applyFont="1" applyFill="1" applyBorder="1" applyAlignment="1">
      <alignment horizontal="center" vertical="center"/>
    </xf>
    <xf numFmtId="0" fontId="46" fillId="28" borderId="20" xfId="0" applyFont="1" applyFill="1" applyBorder="1" applyAlignment="1">
      <alignment horizontal="center" vertical="center" wrapText="1"/>
    </xf>
    <xf numFmtId="0" fontId="46" fillId="28" borderId="39" xfId="0" applyFont="1" applyFill="1" applyBorder="1" applyAlignment="1">
      <alignment horizontal="center" vertical="center" wrapText="1"/>
    </xf>
    <xf numFmtId="0" fontId="46" fillId="28" borderId="10" xfId="0" applyFont="1" applyFill="1" applyBorder="1" applyAlignment="1">
      <alignment horizontal="center" vertical="center" wrapText="1"/>
    </xf>
    <xf numFmtId="0" fontId="46" fillId="13" borderId="10" xfId="0" applyFont="1" applyFill="1" applyBorder="1" applyAlignment="1">
      <alignment horizontal="center" vertical="center"/>
    </xf>
    <xf numFmtId="0" fontId="2" fillId="15" borderId="20" xfId="0" applyFont="1" applyFill="1" applyBorder="1" applyAlignment="1">
      <alignment horizontal="center" vertical="center" wrapText="1"/>
    </xf>
    <xf numFmtId="0" fontId="2" fillId="15" borderId="39" xfId="0" applyFont="1" applyFill="1" applyBorder="1" applyAlignment="1">
      <alignment horizontal="center" vertical="center" wrapText="1"/>
    </xf>
    <xf numFmtId="0" fontId="2" fillId="15" borderId="10" xfId="0" applyFont="1" applyFill="1" applyBorder="1" applyAlignment="1">
      <alignment horizontal="center" vertical="center" wrapText="1"/>
    </xf>
    <xf numFmtId="0" fontId="2" fillId="14" borderId="20" xfId="0" applyFont="1" applyFill="1" applyBorder="1" applyAlignment="1">
      <alignment horizontal="center" vertical="center" wrapText="1"/>
    </xf>
    <xf numFmtId="0" fontId="29" fillId="0" borderId="35" xfId="0" applyFont="1" applyBorder="1" applyAlignment="1">
      <alignment horizontal="center" vertical="center"/>
    </xf>
    <xf numFmtId="0" fontId="29" fillId="0" borderId="37" xfId="0" applyFont="1" applyBorder="1" applyAlignment="1">
      <alignment horizontal="center" vertical="center"/>
    </xf>
    <xf numFmtId="0" fontId="30" fillId="3" borderId="21" xfId="0" applyFont="1" applyFill="1" applyBorder="1" applyAlignment="1">
      <alignment horizontal="center" vertical="center" wrapText="1"/>
    </xf>
    <xf numFmtId="0" fontId="30" fillId="3" borderId="22" xfId="0" applyFont="1" applyFill="1" applyBorder="1" applyAlignment="1">
      <alignment horizontal="center" vertical="center" wrapText="1"/>
    </xf>
    <xf numFmtId="0" fontId="30" fillId="3" borderId="23" xfId="0" applyFont="1" applyFill="1" applyBorder="1" applyAlignment="1">
      <alignment horizontal="center" vertical="center" wrapText="1"/>
    </xf>
    <xf numFmtId="0" fontId="30" fillId="3" borderId="18" xfId="0" applyFont="1" applyFill="1" applyBorder="1" applyAlignment="1">
      <alignment horizontal="center" vertical="center" wrapText="1"/>
    </xf>
    <xf numFmtId="0" fontId="30" fillId="3" borderId="19" xfId="0" applyFont="1" applyFill="1" applyBorder="1" applyAlignment="1">
      <alignment horizontal="center" vertical="center" wrapText="1"/>
    </xf>
    <xf numFmtId="0" fontId="30" fillId="3" borderId="17"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29" fillId="0" borderId="31" xfId="0" applyFont="1" applyBorder="1" applyAlignment="1">
      <alignment horizontal="center" vertical="center"/>
    </xf>
    <xf numFmtId="0" fontId="29" fillId="0" borderId="0" xfId="0" applyFont="1" applyAlignment="1">
      <alignment horizontal="center" vertical="center"/>
    </xf>
    <xf numFmtId="0" fontId="29" fillId="0" borderId="32" xfId="0" applyFont="1" applyBorder="1" applyAlignment="1">
      <alignment horizontal="center" vertical="center"/>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29" fillId="0" borderId="40" xfId="0" applyFont="1" applyBorder="1" applyAlignment="1">
      <alignment horizontal="center" vertical="center"/>
    </xf>
    <xf numFmtId="0" fontId="29" fillId="0" borderId="36" xfId="0" applyFont="1" applyBorder="1" applyAlignment="1">
      <alignment horizontal="center" vertical="center"/>
    </xf>
    <xf numFmtId="0" fontId="30" fillId="0" borderId="42" xfId="0" applyFont="1" applyBorder="1" applyAlignment="1">
      <alignment horizontal="center" vertical="center"/>
    </xf>
    <xf numFmtId="0" fontId="30" fillId="0" borderId="43" xfId="0" applyFont="1" applyBorder="1" applyAlignment="1">
      <alignment horizontal="center" vertical="center"/>
    </xf>
    <xf numFmtId="0" fontId="30" fillId="3" borderId="5"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12"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8" fillId="2" borderId="1" xfId="0" applyFont="1" applyFill="1" applyBorder="1" applyAlignment="1">
      <alignment horizontal="center" vertical="center" textRotation="90"/>
    </xf>
    <xf numFmtId="0" fontId="7" fillId="2" borderId="1" xfId="0" applyFont="1" applyFill="1" applyBorder="1" applyAlignment="1">
      <alignment horizontal="center" vertical="center" wrapText="1"/>
    </xf>
    <xf numFmtId="0" fontId="25" fillId="0" borderId="28" xfId="0" applyFont="1" applyBorder="1" applyAlignment="1">
      <alignment horizontal="center" vertical="center"/>
    </xf>
    <xf numFmtId="0" fontId="25" fillId="0" borderId="29" xfId="0" applyFont="1" applyBorder="1" applyAlignment="1">
      <alignment horizontal="center" vertical="center"/>
    </xf>
    <xf numFmtId="0" fontId="25" fillId="0" borderId="30" xfId="0" applyFont="1" applyBorder="1" applyAlignment="1">
      <alignment horizontal="center" vertical="center"/>
    </xf>
    <xf numFmtId="0" fontId="7" fillId="2" borderId="1" xfId="0" applyFont="1" applyFill="1" applyBorder="1" applyAlignment="1">
      <alignment horizontal="center" vertical="center"/>
    </xf>
    <xf numFmtId="0" fontId="19" fillId="0" borderId="31" xfId="0" applyFont="1" applyBorder="1" applyAlignment="1">
      <alignment horizontal="center"/>
    </xf>
    <xf numFmtId="0" fontId="19" fillId="0" borderId="0" xfId="0" applyFont="1" applyAlignment="1">
      <alignment horizontal="center"/>
    </xf>
    <xf numFmtId="0" fontId="19" fillId="0" borderId="32" xfId="0" applyFont="1" applyBorder="1" applyAlignment="1">
      <alignment horizontal="center"/>
    </xf>
    <xf numFmtId="0" fontId="25" fillId="0" borderId="31" xfId="0" applyFont="1" applyBorder="1" applyAlignment="1">
      <alignment horizontal="center" vertical="center"/>
    </xf>
    <xf numFmtId="0" fontId="25" fillId="0" borderId="0" xfId="0" applyFont="1" applyAlignment="1">
      <alignment horizontal="center" vertical="center"/>
    </xf>
    <xf numFmtId="0" fontId="25" fillId="0" borderId="32" xfId="0" applyFont="1" applyBorder="1" applyAlignment="1">
      <alignment horizontal="center" vertical="center"/>
    </xf>
  </cellXfs>
  <cellStyles count="4">
    <cellStyle name="Millares" xfId="2" builtinId="3"/>
    <cellStyle name="Moneda" xfId="3" builtinId="4"/>
    <cellStyle name="Normal" xfId="0" builtinId="0"/>
    <cellStyle name="Porcentaje" xfId="1" builtinId="5"/>
  </cellStyles>
  <dxfs count="0"/>
  <tableStyles count="0" defaultTableStyle="TableStyleMedium9" defaultPivotStyle="PivotStyleLight16"/>
  <colors>
    <mruColors>
      <color rgb="FFDDDDDD"/>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0</xdr:col>
      <xdr:colOff>2121937</xdr:colOff>
      <xdr:row>4</xdr:row>
      <xdr:rowOff>123825</xdr:rowOff>
    </xdr:to>
    <xdr:pic>
      <xdr:nvPicPr>
        <xdr:cNvPr id="8964" name="Imagen 3">
          <a:extLst>
            <a:ext uri="{FF2B5EF4-FFF2-40B4-BE49-F238E27FC236}">
              <a16:creationId xmlns:a16="http://schemas.microsoft.com/office/drawing/2014/main" id="{6DE20280-55F9-2335-A229-FB9B0B0DEA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78073" t="307" b="84825"/>
        <a:stretch>
          <a:fillRect/>
        </a:stretch>
      </xdr:blipFill>
      <xdr:spPr bwMode="auto">
        <a:xfrm>
          <a:off x="28575" y="47625"/>
          <a:ext cx="209336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40821</xdr:colOff>
      <xdr:row>0</xdr:row>
      <xdr:rowOff>136071</xdr:rowOff>
    </xdr:from>
    <xdr:to>
      <xdr:col>1</xdr:col>
      <xdr:colOff>0</xdr:colOff>
      <xdr:row>3</xdr:row>
      <xdr:rowOff>118110</xdr:rowOff>
    </xdr:to>
    <xdr:pic>
      <xdr:nvPicPr>
        <xdr:cNvPr id="3" name="Imagen 2" descr="prueba4">
          <a:extLst>
            <a:ext uri="{FF2B5EF4-FFF2-40B4-BE49-F238E27FC236}">
              <a16:creationId xmlns:a16="http://schemas.microsoft.com/office/drawing/2014/main" id="{99D60111-0AC6-4F52-A8DC-BF6722BFBCC3}"/>
            </a:ext>
          </a:extLst>
        </xdr:cNvPr>
        <xdr:cNvPicPr/>
      </xdr:nvPicPr>
      <xdr:blipFill>
        <a:blip xmlns:r="http://schemas.openxmlformats.org/officeDocument/2006/relationships" r:embed="rId1"/>
        <a:srcRect/>
        <a:stretch>
          <a:fillRect/>
        </a:stretch>
      </xdr:blipFill>
      <xdr:spPr bwMode="auto">
        <a:xfrm>
          <a:off x="40821" y="136071"/>
          <a:ext cx="2130879" cy="698319"/>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0</xdr:col>
      <xdr:colOff>1524000</xdr:colOff>
      <xdr:row>2</xdr:row>
      <xdr:rowOff>171450</xdr:rowOff>
    </xdr:to>
    <xdr:pic>
      <xdr:nvPicPr>
        <xdr:cNvPr id="15569" name="Imagen 2" descr="prueba4">
          <a:extLst>
            <a:ext uri="{FF2B5EF4-FFF2-40B4-BE49-F238E27FC236}">
              <a16:creationId xmlns:a16="http://schemas.microsoft.com/office/drawing/2014/main" id="{3F862C39-DDBC-E0A0-CDB8-C34BEE6BDA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2400"/>
          <a:ext cx="1524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deportesantioquia-my.sharepoint.com/personal/ccepeda_indeportesantioquia_gov_co/Documents/ControlInterno/PROGRAMACION/PLANEACI&#211;N/F-EC-10%20Matriz%20valoraci&#243;n%20y%20priorizaci&#243;n%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05"/>
      <sheetName val="INSTRUCTIVO"/>
      <sheetName val="Votación"/>
      <sheetName val="Matriz Val y Prio Procesos"/>
      <sheetName val="1. Criticidad Riesgo"/>
      <sheetName val="2. Expectativas "/>
      <sheetName val="3. Importancia Estr"/>
      <sheetName val="4. Recurso Apropiado"/>
      <sheetName val="5. Plan de Mejoramiento"/>
      <sheetName val="Auditorias no realizadas"/>
    </sheetNames>
    <sheetDataSet>
      <sheetData sheetId="0"/>
      <sheetData sheetId="1"/>
      <sheetData sheetId="2"/>
      <sheetData sheetId="3"/>
      <sheetData sheetId="4">
        <row r="8">
          <cell r="B8" t="str">
            <v>Planeación  organizacional</v>
          </cell>
          <cell r="C8">
            <v>3</v>
          </cell>
          <cell r="D8">
            <v>3</v>
          </cell>
          <cell r="E8">
            <v>1</v>
          </cell>
          <cell r="F8">
            <v>0</v>
          </cell>
          <cell r="G8">
            <v>7</v>
          </cell>
          <cell r="H8">
            <v>25</v>
          </cell>
          <cell r="I8">
            <v>5</v>
          </cell>
        </row>
        <row r="9">
          <cell r="B9" t="str">
            <v>Mejoramiento continuo</v>
          </cell>
          <cell r="C9">
            <v>0</v>
          </cell>
          <cell r="D9">
            <v>1</v>
          </cell>
          <cell r="E9">
            <v>2</v>
          </cell>
          <cell r="F9">
            <v>0</v>
          </cell>
          <cell r="G9">
            <v>3</v>
          </cell>
          <cell r="H9">
            <v>5</v>
          </cell>
          <cell r="I9">
            <v>1</v>
          </cell>
        </row>
        <row r="10">
          <cell r="B10" t="str">
            <v>Investigacion</v>
          </cell>
          <cell r="C10">
            <v>0</v>
          </cell>
          <cell r="D10">
            <v>0</v>
          </cell>
          <cell r="E10">
            <v>1</v>
          </cell>
          <cell r="F10">
            <v>2</v>
          </cell>
          <cell r="G10">
            <v>3</v>
          </cell>
          <cell r="H10">
            <v>1</v>
          </cell>
          <cell r="I10">
            <v>1</v>
          </cell>
        </row>
        <row r="11">
          <cell r="B11" t="str">
            <v>Asesoria Administrativa y Tecnica</v>
          </cell>
          <cell r="C11">
            <v>1</v>
          </cell>
          <cell r="D11">
            <v>1</v>
          </cell>
          <cell r="E11">
            <v>0</v>
          </cell>
          <cell r="F11">
            <v>0</v>
          </cell>
          <cell r="G11">
            <v>2</v>
          </cell>
          <cell r="H11">
            <v>8</v>
          </cell>
          <cell r="I11">
            <v>1</v>
          </cell>
        </row>
        <row r="12">
          <cell r="B12" t="str">
            <v>Comunicaciones</v>
          </cell>
          <cell r="C12">
            <v>1</v>
          </cell>
          <cell r="D12">
            <v>1</v>
          </cell>
          <cell r="E12">
            <v>3</v>
          </cell>
          <cell r="F12">
            <v>0</v>
          </cell>
          <cell r="G12">
            <v>5</v>
          </cell>
          <cell r="H12">
            <v>11</v>
          </cell>
          <cell r="I12">
            <v>3</v>
          </cell>
        </row>
        <row r="13">
          <cell r="B13" t="str">
            <v>Direccionamiento</v>
          </cell>
          <cell r="C13">
            <v>0</v>
          </cell>
          <cell r="D13">
            <v>0</v>
          </cell>
          <cell r="E13">
            <v>0</v>
          </cell>
          <cell r="F13">
            <v>0</v>
          </cell>
          <cell r="G13">
            <v>0</v>
          </cell>
          <cell r="H13">
            <v>0</v>
          </cell>
          <cell r="I13">
            <v>0</v>
          </cell>
        </row>
        <row r="14">
          <cell r="B14" t="str">
            <v>Apoyo tecnico cientifico y Psicosocial para el alto rendimiento</v>
          </cell>
          <cell r="C14">
            <v>5</v>
          </cell>
          <cell r="D14">
            <v>4</v>
          </cell>
          <cell r="E14">
            <v>1</v>
          </cell>
          <cell r="F14">
            <v>0</v>
          </cell>
          <cell r="G14">
            <v>10</v>
          </cell>
          <cell r="H14">
            <v>38</v>
          </cell>
          <cell r="I14">
            <v>5</v>
          </cell>
        </row>
        <row r="15">
          <cell r="B15" t="str">
            <v>Asesoria para la construcción de escenarios  deportivos</v>
          </cell>
          <cell r="C15">
            <v>3</v>
          </cell>
          <cell r="D15">
            <v>6</v>
          </cell>
          <cell r="E15">
            <v>0</v>
          </cell>
          <cell r="F15">
            <v>0</v>
          </cell>
          <cell r="G15">
            <v>9</v>
          </cell>
          <cell r="H15">
            <v>33</v>
          </cell>
          <cell r="I15">
            <v>5</v>
          </cell>
        </row>
        <row r="16">
          <cell r="B16" t="str">
            <v>Capacitacion para Organizaciones Deportivas</v>
          </cell>
          <cell r="C16">
            <v>1</v>
          </cell>
          <cell r="D16">
            <v>0</v>
          </cell>
          <cell r="E16">
            <v>2</v>
          </cell>
          <cell r="F16">
            <v>1</v>
          </cell>
          <cell r="G16">
            <v>4</v>
          </cell>
          <cell r="H16">
            <v>7</v>
          </cell>
          <cell r="I16">
            <v>1</v>
          </cell>
        </row>
        <row r="17">
          <cell r="B17" t="str">
            <v>Juegos Deportivos Institucionales</v>
          </cell>
          <cell r="C17">
            <v>1</v>
          </cell>
          <cell r="D17">
            <v>2</v>
          </cell>
          <cell r="E17">
            <v>0</v>
          </cell>
          <cell r="F17">
            <v>0</v>
          </cell>
          <cell r="G17">
            <v>3</v>
          </cell>
          <cell r="H17">
            <v>11</v>
          </cell>
          <cell r="I17">
            <v>3</v>
          </cell>
        </row>
        <row r="18">
          <cell r="B18" t="str">
            <v>Escuelas de Deporte Formativo</v>
          </cell>
          <cell r="C18">
            <v>0</v>
          </cell>
          <cell r="D18">
            <v>1</v>
          </cell>
          <cell r="E18">
            <v>1</v>
          </cell>
          <cell r="F18">
            <v>0</v>
          </cell>
          <cell r="G18">
            <v>2</v>
          </cell>
          <cell r="H18">
            <v>4</v>
          </cell>
          <cell r="I18">
            <v>1</v>
          </cell>
        </row>
        <row r="19">
          <cell r="B19" t="str">
            <v>Actividad Física</v>
          </cell>
          <cell r="C19">
            <v>1</v>
          </cell>
          <cell r="D19">
            <v>2</v>
          </cell>
          <cell r="E19">
            <v>1</v>
          </cell>
          <cell r="F19">
            <v>0</v>
          </cell>
          <cell r="G19">
            <v>4</v>
          </cell>
          <cell r="H19">
            <v>12</v>
          </cell>
          <cell r="I19">
            <v>3</v>
          </cell>
        </row>
        <row r="20">
          <cell r="B20" t="str">
            <v>Recreaciòn</v>
          </cell>
          <cell r="C20">
            <v>0</v>
          </cell>
          <cell r="D20">
            <v>3</v>
          </cell>
          <cell r="E20">
            <v>0</v>
          </cell>
          <cell r="F20">
            <v>0</v>
          </cell>
          <cell r="G20">
            <v>3</v>
          </cell>
          <cell r="H20">
            <v>9</v>
          </cell>
          <cell r="I20">
            <v>1</v>
          </cell>
        </row>
        <row r="21">
          <cell r="B21" t="str">
            <v>Contratacion y Adquisiciones</v>
          </cell>
          <cell r="C21">
            <v>5</v>
          </cell>
          <cell r="D21">
            <v>3</v>
          </cell>
          <cell r="E21">
            <v>3</v>
          </cell>
          <cell r="F21">
            <v>0</v>
          </cell>
          <cell r="G21">
            <v>11</v>
          </cell>
          <cell r="H21">
            <v>37</v>
          </cell>
          <cell r="I21">
            <v>5</v>
          </cell>
        </row>
        <row r="22">
          <cell r="B22" t="str">
            <v>Gestion Administrativa de los Recursos</v>
          </cell>
          <cell r="C22">
            <v>3</v>
          </cell>
          <cell r="D22">
            <v>2</v>
          </cell>
          <cell r="E22">
            <v>3</v>
          </cell>
          <cell r="F22">
            <v>0</v>
          </cell>
          <cell r="G22">
            <v>8</v>
          </cell>
          <cell r="H22">
            <v>24</v>
          </cell>
          <cell r="I22">
            <v>3</v>
          </cell>
        </row>
        <row r="23">
          <cell r="B23" t="str">
            <v>Gestion Financiera</v>
          </cell>
          <cell r="C23">
            <v>4</v>
          </cell>
          <cell r="D23">
            <v>7</v>
          </cell>
          <cell r="E23">
            <v>5</v>
          </cell>
          <cell r="F23">
            <v>0</v>
          </cell>
          <cell r="G23">
            <v>16</v>
          </cell>
          <cell r="H23">
            <v>46</v>
          </cell>
          <cell r="I23">
            <v>5</v>
          </cell>
        </row>
        <row r="24">
          <cell r="B24" t="str">
            <v>Gestión De La Plataforma TIC</v>
          </cell>
          <cell r="C24">
            <v>2</v>
          </cell>
          <cell r="D24">
            <v>12</v>
          </cell>
          <cell r="E24">
            <v>15</v>
          </cell>
          <cell r="F24">
            <v>0</v>
          </cell>
          <cell r="G24">
            <v>29</v>
          </cell>
          <cell r="H24">
            <v>61</v>
          </cell>
          <cell r="I24">
            <v>5</v>
          </cell>
        </row>
        <row r="25">
          <cell r="B25" t="str">
            <v>Gestión documental</v>
          </cell>
          <cell r="C25">
            <v>0</v>
          </cell>
          <cell r="D25">
            <v>6</v>
          </cell>
          <cell r="E25">
            <v>3</v>
          </cell>
          <cell r="F25">
            <v>0</v>
          </cell>
          <cell r="G25">
            <v>9</v>
          </cell>
          <cell r="H25">
            <v>21</v>
          </cell>
          <cell r="I25">
            <v>3</v>
          </cell>
        </row>
        <row r="26">
          <cell r="B26" t="str">
            <v>Gestión del Talento humano</v>
          </cell>
          <cell r="C26">
            <v>2</v>
          </cell>
          <cell r="D26">
            <v>1</v>
          </cell>
          <cell r="E26">
            <v>8</v>
          </cell>
          <cell r="F26">
            <v>0</v>
          </cell>
          <cell r="G26">
            <v>11</v>
          </cell>
          <cell r="H26">
            <v>21</v>
          </cell>
          <cell r="I26">
            <v>3</v>
          </cell>
        </row>
        <row r="27">
          <cell r="B27" t="str">
            <v>Proceso Juridico</v>
          </cell>
          <cell r="C27">
            <v>5</v>
          </cell>
          <cell r="D27">
            <v>6</v>
          </cell>
          <cell r="E27">
            <v>6</v>
          </cell>
          <cell r="F27">
            <v>0</v>
          </cell>
          <cell r="G27">
            <v>17</v>
          </cell>
          <cell r="H27">
            <v>49</v>
          </cell>
          <cell r="I27">
            <v>5</v>
          </cell>
        </row>
        <row r="28">
          <cell r="B28" t="str">
            <v>Evaluación y Control</v>
          </cell>
          <cell r="C28">
            <v>0</v>
          </cell>
          <cell r="D28">
            <v>4</v>
          </cell>
          <cell r="E28">
            <v>1</v>
          </cell>
          <cell r="F28">
            <v>0</v>
          </cell>
          <cell r="G28">
            <v>5</v>
          </cell>
          <cell r="H28">
            <v>13</v>
          </cell>
          <cell r="I28">
            <v>3</v>
          </cell>
        </row>
        <row r="34">
          <cell r="L34" t="str">
            <v>Gestión De La Plataforma TIC</v>
          </cell>
          <cell r="M34">
            <v>0</v>
          </cell>
          <cell r="N34">
            <v>0</v>
          </cell>
          <cell r="O34">
            <v>61</v>
          </cell>
        </row>
        <row r="35">
          <cell r="L35" t="str">
            <v>Proceso Juridico</v>
          </cell>
          <cell r="M35">
            <v>0</v>
          </cell>
          <cell r="N35">
            <v>0</v>
          </cell>
          <cell r="O35">
            <v>49</v>
          </cell>
        </row>
        <row r="36">
          <cell r="L36" t="str">
            <v>Gestion Financiera</v>
          </cell>
          <cell r="M36">
            <v>0</v>
          </cell>
          <cell r="N36">
            <v>0</v>
          </cell>
          <cell r="O36">
            <v>46</v>
          </cell>
        </row>
        <row r="37">
          <cell r="L37" t="str">
            <v>Apoyo tecnico cientifico y Psicosocial para el alto rendimiento</v>
          </cell>
          <cell r="M37">
            <v>0</v>
          </cell>
          <cell r="N37">
            <v>0</v>
          </cell>
          <cell r="O37">
            <v>38</v>
          </cell>
        </row>
        <row r="38">
          <cell r="L38" t="str">
            <v>Contratacion y Adquisiciones</v>
          </cell>
          <cell r="M38">
            <v>0</v>
          </cell>
          <cell r="N38">
            <v>0</v>
          </cell>
          <cell r="O38">
            <v>37</v>
          </cell>
        </row>
        <row r="39">
          <cell r="L39" t="str">
            <v>Asesoria para la construcción de escenarios  deportivos</v>
          </cell>
          <cell r="M39">
            <v>0</v>
          </cell>
          <cell r="N39">
            <v>0</v>
          </cell>
          <cell r="O39">
            <v>33</v>
          </cell>
        </row>
        <row r="40">
          <cell r="L40" t="str">
            <v>Planeación  organizacional</v>
          </cell>
          <cell r="M40">
            <v>0</v>
          </cell>
          <cell r="N40">
            <v>0</v>
          </cell>
          <cell r="O40">
            <v>25</v>
          </cell>
        </row>
        <row r="41">
          <cell r="L41" t="str">
            <v>Gestion Administrativa de los Recursos</v>
          </cell>
          <cell r="M41">
            <v>0</v>
          </cell>
          <cell r="N41">
            <v>0</v>
          </cell>
          <cell r="O41">
            <v>24</v>
          </cell>
        </row>
        <row r="42">
          <cell r="L42" t="str">
            <v>Gestión documental</v>
          </cell>
          <cell r="M42">
            <v>0</v>
          </cell>
          <cell r="N42">
            <v>0</v>
          </cell>
          <cell r="O42">
            <v>21</v>
          </cell>
        </row>
        <row r="43">
          <cell r="L43" t="str">
            <v>Gestión del Talento humano</v>
          </cell>
          <cell r="M43">
            <v>0</v>
          </cell>
          <cell r="N43">
            <v>0</v>
          </cell>
          <cell r="O43">
            <v>21</v>
          </cell>
        </row>
        <row r="44">
          <cell r="L44" t="str">
            <v>Evaluación y Control</v>
          </cell>
          <cell r="O44">
            <v>13</v>
          </cell>
        </row>
        <row r="45">
          <cell r="L45" t="str">
            <v>Actividad Física</v>
          </cell>
          <cell r="M45">
            <v>0</v>
          </cell>
          <cell r="N45">
            <v>0</v>
          </cell>
          <cell r="O45">
            <v>12</v>
          </cell>
        </row>
        <row r="46">
          <cell r="L46" t="str">
            <v>Comunicaciones</v>
          </cell>
          <cell r="M46">
            <v>0</v>
          </cell>
          <cell r="N46">
            <v>0</v>
          </cell>
          <cell r="O46">
            <v>11</v>
          </cell>
        </row>
        <row r="47">
          <cell r="L47" t="str">
            <v>Juegos Deportivos Institucionales</v>
          </cell>
          <cell r="M47">
            <v>0</v>
          </cell>
          <cell r="N47">
            <v>0</v>
          </cell>
          <cell r="O47">
            <v>11</v>
          </cell>
        </row>
        <row r="48">
          <cell r="L48" t="str">
            <v>Recreaciòn</v>
          </cell>
          <cell r="M48">
            <v>0</v>
          </cell>
          <cell r="N48">
            <v>0</v>
          </cell>
          <cell r="O48">
            <v>9</v>
          </cell>
        </row>
        <row r="49">
          <cell r="L49" t="str">
            <v>Asesoria Administrativa y Tecnica</v>
          </cell>
          <cell r="M49">
            <v>0</v>
          </cell>
          <cell r="N49">
            <v>0</v>
          </cell>
          <cell r="O49">
            <v>8</v>
          </cell>
        </row>
        <row r="50">
          <cell r="L50" t="str">
            <v>Capacitacion para Organizaciones Deportivas</v>
          </cell>
          <cell r="M50">
            <v>0</v>
          </cell>
          <cell r="N50">
            <v>0</v>
          </cell>
          <cell r="O50">
            <v>7</v>
          </cell>
        </row>
        <row r="51">
          <cell r="L51" t="str">
            <v>Mejoramiento continuo</v>
          </cell>
          <cell r="M51">
            <v>0</v>
          </cell>
          <cell r="N51">
            <v>0</v>
          </cell>
          <cell r="O51">
            <v>5</v>
          </cell>
        </row>
        <row r="52">
          <cell r="L52" t="str">
            <v>Escuelas de Deporte Formativo</v>
          </cell>
          <cell r="M52">
            <v>0</v>
          </cell>
          <cell r="N52">
            <v>0</v>
          </cell>
          <cell r="O52">
            <v>4</v>
          </cell>
        </row>
        <row r="53">
          <cell r="L53" t="str">
            <v>Investigacion</v>
          </cell>
          <cell r="M53">
            <v>0</v>
          </cell>
          <cell r="N53">
            <v>0</v>
          </cell>
          <cell r="O53">
            <v>1</v>
          </cell>
        </row>
        <row r="54">
          <cell r="L54" t="str">
            <v>Direccionamiento</v>
          </cell>
          <cell r="M54">
            <v>0</v>
          </cell>
          <cell r="N54">
            <v>0</v>
          </cell>
          <cell r="O54">
            <v>0</v>
          </cell>
        </row>
      </sheetData>
      <sheetData sheetId="5">
        <row r="11">
          <cell r="B11" t="str">
            <v>Planeación  organizacional</v>
          </cell>
          <cell r="C11">
            <v>0</v>
          </cell>
          <cell r="D11">
            <v>0</v>
          </cell>
          <cell r="E11">
            <v>0</v>
          </cell>
          <cell r="F11">
            <v>0</v>
          </cell>
          <cell r="G11">
            <v>7</v>
          </cell>
          <cell r="H11">
            <v>0</v>
          </cell>
          <cell r="I11">
            <v>0</v>
          </cell>
          <cell r="J11">
            <v>0</v>
          </cell>
          <cell r="K11">
            <v>0</v>
          </cell>
          <cell r="L11">
            <v>0</v>
          </cell>
          <cell r="M11">
            <v>9</v>
          </cell>
          <cell r="N11">
            <v>3</v>
          </cell>
          <cell r="O11">
            <v>0</v>
          </cell>
          <cell r="P11">
            <v>9</v>
          </cell>
          <cell r="Q11">
            <v>0</v>
          </cell>
          <cell r="R11">
            <v>1</v>
          </cell>
          <cell r="S11">
            <v>0</v>
          </cell>
          <cell r="T11">
            <v>0</v>
          </cell>
          <cell r="U11">
            <v>5</v>
          </cell>
          <cell r="V11">
            <v>5</v>
          </cell>
        </row>
        <row r="12">
          <cell r="B12" t="str">
            <v>Mejoramiento continuo</v>
          </cell>
          <cell r="C12">
            <v>0</v>
          </cell>
          <cell r="D12">
            <v>0</v>
          </cell>
          <cell r="E12">
            <v>0</v>
          </cell>
          <cell r="F12">
            <v>0</v>
          </cell>
          <cell r="G12">
            <v>8</v>
          </cell>
          <cell r="H12">
            <v>0</v>
          </cell>
          <cell r="I12">
            <v>0</v>
          </cell>
          <cell r="J12">
            <v>0</v>
          </cell>
          <cell r="K12">
            <v>0</v>
          </cell>
          <cell r="L12">
            <v>0</v>
          </cell>
          <cell r="M12">
            <v>0</v>
          </cell>
          <cell r="N12">
            <v>4</v>
          </cell>
          <cell r="O12">
            <v>7</v>
          </cell>
          <cell r="P12">
            <v>0</v>
          </cell>
          <cell r="Q12">
            <v>3</v>
          </cell>
          <cell r="R12">
            <v>9</v>
          </cell>
          <cell r="S12">
            <v>0</v>
          </cell>
          <cell r="T12">
            <v>0</v>
          </cell>
          <cell r="U12">
            <v>5</v>
          </cell>
          <cell r="V12">
            <v>5</v>
          </cell>
        </row>
        <row r="13">
          <cell r="B13" t="str">
            <v>Investigacion</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row>
        <row r="14">
          <cell r="B14" t="str">
            <v>Asesoria Administrativa y Tecnica</v>
          </cell>
          <cell r="C14">
            <v>0</v>
          </cell>
          <cell r="D14">
            <v>0</v>
          </cell>
          <cell r="E14">
            <v>0</v>
          </cell>
          <cell r="F14">
            <v>0</v>
          </cell>
          <cell r="G14">
            <v>5</v>
          </cell>
          <cell r="H14">
            <v>0</v>
          </cell>
          <cell r="I14">
            <v>0</v>
          </cell>
          <cell r="J14">
            <v>0</v>
          </cell>
          <cell r="K14">
            <v>0</v>
          </cell>
          <cell r="L14">
            <v>0</v>
          </cell>
          <cell r="M14">
            <v>0</v>
          </cell>
          <cell r="N14">
            <v>0</v>
          </cell>
          <cell r="O14">
            <v>0</v>
          </cell>
          <cell r="P14">
            <v>0</v>
          </cell>
          <cell r="Q14">
            <v>2</v>
          </cell>
          <cell r="R14">
            <v>0</v>
          </cell>
          <cell r="S14">
            <v>0</v>
          </cell>
          <cell r="T14">
            <v>0</v>
          </cell>
          <cell r="U14">
            <v>2</v>
          </cell>
          <cell r="V14">
            <v>1</v>
          </cell>
        </row>
        <row r="15">
          <cell r="B15" t="str">
            <v>Comunicaciones</v>
          </cell>
          <cell r="C15">
            <v>0</v>
          </cell>
          <cell r="D15">
            <v>0</v>
          </cell>
          <cell r="E15">
            <v>0</v>
          </cell>
          <cell r="F15">
            <v>0</v>
          </cell>
          <cell r="G15">
            <v>0</v>
          </cell>
          <cell r="H15">
            <v>0</v>
          </cell>
          <cell r="I15">
            <v>0</v>
          </cell>
          <cell r="J15">
            <v>0</v>
          </cell>
          <cell r="K15">
            <v>0</v>
          </cell>
          <cell r="L15">
            <v>0</v>
          </cell>
          <cell r="M15">
            <v>10</v>
          </cell>
          <cell r="N15">
            <v>5</v>
          </cell>
          <cell r="O15">
            <v>0</v>
          </cell>
          <cell r="P15">
            <v>10</v>
          </cell>
          <cell r="Q15">
            <v>0</v>
          </cell>
          <cell r="R15">
            <v>10</v>
          </cell>
          <cell r="S15">
            <v>0</v>
          </cell>
          <cell r="T15">
            <v>0</v>
          </cell>
          <cell r="U15">
            <v>4</v>
          </cell>
          <cell r="V15">
            <v>5</v>
          </cell>
        </row>
        <row r="16">
          <cell r="B16" t="str">
            <v>Direccionamiento</v>
          </cell>
          <cell r="C16">
            <v>0</v>
          </cell>
          <cell r="D16">
            <v>0</v>
          </cell>
          <cell r="E16">
            <v>0</v>
          </cell>
          <cell r="F16">
            <v>0</v>
          </cell>
          <cell r="G16">
            <v>0</v>
          </cell>
          <cell r="H16">
            <v>0</v>
          </cell>
          <cell r="I16">
            <v>0</v>
          </cell>
          <cell r="J16">
            <v>0</v>
          </cell>
          <cell r="K16">
            <v>0</v>
          </cell>
          <cell r="L16">
            <v>0</v>
          </cell>
          <cell r="M16">
            <v>0</v>
          </cell>
          <cell r="N16">
            <v>6</v>
          </cell>
          <cell r="O16">
            <v>6</v>
          </cell>
          <cell r="P16">
            <v>0</v>
          </cell>
          <cell r="Q16">
            <v>0</v>
          </cell>
          <cell r="R16">
            <v>0</v>
          </cell>
          <cell r="S16">
            <v>0</v>
          </cell>
          <cell r="T16">
            <v>0</v>
          </cell>
          <cell r="U16">
            <v>2</v>
          </cell>
          <cell r="V16">
            <v>1</v>
          </cell>
        </row>
        <row r="17">
          <cell r="B17" t="str">
            <v>Apoyo tecnico cientifico y Psicosocial para el alto rendimiento</v>
          </cell>
          <cell r="C17">
            <v>0</v>
          </cell>
          <cell r="D17">
            <v>0</v>
          </cell>
          <cell r="E17">
            <v>0</v>
          </cell>
          <cell r="F17">
            <v>0</v>
          </cell>
          <cell r="G17">
            <v>0</v>
          </cell>
          <cell r="H17">
            <v>0</v>
          </cell>
          <cell r="I17">
            <v>0</v>
          </cell>
          <cell r="J17">
            <v>0</v>
          </cell>
          <cell r="K17">
            <v>0</v>
          </cell>
          <cell r="L17">
            <v>0</v>
          </cell>
          <cell r="M17">
            <v>1</v>
          </cell>
          <cell r="N17">
            <v>0</v>
          </cell>
          <cell r="O17">
            <v>0</v>
          </cell>
          <cell r="P17">
            <v>1</v>
          </cell>
          <cell r="Q17">
            <v>10</v>
          </cell>
          <cell r="R17">
            <v>0</v>
          </cell>
          <cell r="S17">
            <v>0</v>
          </cell>
          <cell r="T17">
            <v>0</v>
          </cell>
          <cell r="U17">
            <v>3</v>
          </cell>
          <cell r="V17">
            <v>3</v>
          </cell>
        </row>
        <row r="18">
          <cell r="B18" t="str">
            <v>Asesoria para la construcción de escenarios  deportivos</v>
          </cell>
          <cell r="C18">
            <v>0</v>
          </cell>
          <cell r="D18">
            <v>0</v>
          </cell>
          <cell r="E18">
            <v>0</v>
          </cell>
          <cell r="F18">
            <v>0</v>
          </cell>
          <cell r="G18">
            <v>4</v>
          </cell>
          <cell r="H18">
            <v>0</v>
          </cell>
          <cell r="I18">
            <v>0</v>
          </cell>
          <cell r="J18">
            <v>0</v>
          </cell>
          <cell r="K18">
            <v>0</v>
          </cell>
          <cell r="L18">
            <v>0</v>
          </cell>
          <cell r="M18">
            <v>2</v>
          </cell>
          <cell r="N18">
            <v>0</v>
          </cell>
          <cell r="O18">
            <v>8</v>
          </cell>
          <cell r="P18">
            <v>2</v>
          </cell>
          <cell r="Q18">
            <v>1</v>
          </cell>
          <cell r="R18">
            <v>6</v>
          </cell>
          <cell r="S18">
            <v>0</v>
          </cell>
          <cell r="T18">
            <v>0</v>
          </cell>
          <cell r="U18">
            <v>6</v>
          </cell>
          <cell r="V18">
            <v>5</v>
          </cell>
        </row>
        <row r="19">
          <cell r="B19" t="str">
            <v>Capacitacion para Organizaciones Deportivas</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5</v>
          </cell>
          <cell r="R19">
            <v>7</v>
          </cell>
          <cell r="S19">
            <v>0</v>
          </cell>
          <cell r="T19">
            <v>0</v>
          </cell>
          <cell r="U19">
            <v>2</v>
          </cell>
          <cell r="V19">
            <v>1</v>
          </cell>
        </row>
        <row r="20">
          <cell r="B20" t="str">
            <v>Juegos Deportivos Institucionales</v>
          </cell>
          <cell r="C20">
            <v>0</v>
          </cell>
          <cell r="D20">
            <v>0</v>
          </cell>
          <cell r="E20">
            <v>0</v>
          </cell>
          <cell r="F20">
            <v>0</v>
          </cell>
          <cell r="G20">
            <v>0</v>
          </cell>
          <cell r="H20">
            <v>0</v>
          </cell>
          <cell r="I20">
            <v>0</v>
          </cell>
          <cell r="J20">
            <v>0</v>
          </cell>
          <cell r="K20">
            <v>0</v>
          </cell>
          <cell r="L20">
            <v>0</v>
          </cell>
          <cell r="M20">
            <v>3</v>
          </cell>
          <cell r="N20">
            <v>0</v>
          </cell>
          <cell r="O20">
            <v>0</v>
          </cell>
          <cell r="P20">
            <v>3</v>
          </cell>
          <cell r="Q20">
            <v>8</v>
          </cell>
          <cell r="R20">
            <v>0</v>
          </cell>
          <cell r="S20">
            <v>0</v>
          </cell>
          <cell r="T20">
            <v>0</v>
          </cell>
          <cell r="U20">
            <v>3</v>
          </cell>
          <cell r="V20">
            <v>3</v>
          </cell>
        </row>
        <row r="21">
          <cell r="B21" t="str">
            <v>Escuelas de Deporte Formativo</v>
          </cell>
          <cell r="C21">
            <v>0</v>
          </cell>
          <cell r="D21">
            <v>0</v>
          </cell>
          <cell r="E21">
            <v>0</v>
          </cell>
          <cell r="F21">
            <v>0</v>
          </cell>
          <cell r="G21">
            <v>9</v>
          </cell>
          <cell r="H21">
            <v>0</v>
          </cell>
          <cell r="I21">
            <v>0</v>
          </cell>
          <cell r="J21">
            <v>0</v>
          </cell>
          <cell r="K21">
            <v>0</v>
          </cell>
          <cell r="L21">
            <v>0</v>
          </cell>
          <cell r="M21">
            <v>0</v>
          </cell>
          <cell r="N21">
            <v>0</v>
          </cell>
          <cell r="O21">
            <v>4</v>
          </cell>
          <cell r="P21">
            <v>0</v>
          </cell>
          <cell r="Q21">
            <v>0</v>
          </cell>
          <cell r="R21">
            <v>0</v>
          </cell>
          <cell r="S21">
            <v>0</v>
          </cell>
          <cell r="T21">
            <v>0</v>
          </cell>
          <cell r="U21">
            <v>2</v>
          </cell>
          <cell r="V21">
            <v>1</v>
          </cell>
        </row>
        <row r="22">
          <cell r="B22" t="str">
            <v>Actividad Física</v>
          </cell>
          <cell r="C22">
            <v>0</v>
          </cell>
          <cell r="D22">
            <v>0</v>
          </cell>
          <cell r="E22">
            <v>0</v>
          </cell>
          <cell r="F22">
            <v>0</v>
          </cell>
          <cell r="G22">
            <v>0</v>
          </cell>
          <cell r="H22">
            <v>0</v>
          </cell>
          <cell r="I22">
            <v>0</v>
          </cell>
          <cell r="J22">
            <v>0</v>
          </cell>
          <cell r="K22">
            <v>0</v>
          </cell>
          <cell r="L22">
            <v>0</v>
          </cell>
          <cell r="M22">
            <v>5</v>
          </cell>
          <cell r="N22">
            <v>10</v>
          </cell>
          <cell r="O22">
            <v>0</v>
          </cell>
          <cell r="P22">
            <v>5</v>
          </cell>
          <cell r="Q22">
            <v>0</v>
          </cell>
          <cell r="R22">
            <v>0</v>
          </cell>
          <cell r="S22">
            <v>0</v>
          </cell>
          <cell r="T22">
            <v>0</v>
          </cell>
          <cell r="U22">
            <v>3</v>
          </cell>
          <cell r="V22">
            <v>3</v>
          </cell>
        </row>
        <row r="23">
          <cell r="B23" t="str">
            <v>Recreaciòn</v>
          </cell>
          <cell r="C23">
            <v>0</v>
          </cell>
          <cell r="D23">
            <v>0</v>
          </cell>
          <cell r="E23">
            <v>0</v>
          </cell>
          <cell r="F23">
            <v>0</v>
          </cell>
          <cell r="G23">
            <v>6</v>
          </cell>
          <cell r="H23">
            <v>0</v>
          </cell>
          <cell r="I23">
            <v>0</v>
          </cell>
          <cell r="J23">
            <v>0</v>
          </cell>
          <cell r="K23">
            <v>0</v>
          </cell>
          <cell r="L23">
            <v>0</v>
          </cell>
          <cell r="M23">
            <v>4</v>
          </cell>
          <cell r="N23">
            <v>9</v>
          </cell>
          <cell r="O23">
            <v>5</v>
          </cell>
          <cell r="P23">
            <v>4</v>
          </cell>
          <cell r="Q23">
            <v>0</v>
          </cell>
          <cell r="R23">
            <v>0</v>
          </cell>
          <cell r="S23">
            <v>0</v>
          </cell>
          <cell r="T23">
            <v>0</v>
          </cell>
          <cell r="U23">
            <v>5</v>
          </cell>
          <cell r="V23">
            <v>5</v>
          </cell>
        </row>
        <row r="24">
          <cell r="B24" t="str">
            <v>Contratacion y Adquisiciones</v>
          </cell>
          <cell r="C24">
            <v>0</v>
          </cell>
          <cell r="D24">
            <v>0</v>
          </cell>
          <cell r="E24">
            <v>0</v>
          </cell>
          <cell r="F24">
            <v>0</v>
          </cell>
          <cell r="G24">
            <v>1</v>
          </cell>
          <cell r="H24">
            <v>0</v>
          </cell>
          <cell r="I24">
            <v>0</v>
          </cell>
          <cell r="J24">
            <v>0</v>
          </cell>
          <cell r="K24">
            <v>0</v>
          </cell>
          <cell r="L24">
            <v>0</v>
          </cell>
          <cell r="M24">
            <v>0</v>
          </cell>
          <cell r="N24">
            <v>1</v>
          </cell>
          <cell r="O24">
            <v>1</v>
          </cell>
          <cell r="P24">
            <v>0</v>
          </cell>
          <cell r="Q24">
            <v>4</v>
          </cell>
          <cell r="R24">
            <v>2</v>
          </cell>
          <cell r="S24">
            <v>0</v>
          </cell>
          <cell r="T24">
            <v>0</v>
          </cell>
          <cell r="U24">
            <v>5</v>
          </cell>
          <cell r="V24">
            <v>5</v>
          </cell>
        </row>
        <row r="25">
          <cell r="B25" t="str">
            <v>Gestion Administrativa de los Recursos</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4</v>
          </cell>
          <cell r="S25">
            <v>0</v>
          </cell>
          <cell r="T25">
            <v>0</v>
          </cell>
          <cell r="U25">
            <v>1</v>
          </cell>
          <cell r="V25">
            <v>1</v>
          </cell>
        </row>
        <row r="26">
          <cell r="B26" t="str">
            <v>Gestion Financiera</v>
          </cell>
          <cell r="C26">
            <v>0</v>
          </cell>
          <cell r="D26">
            <v>0</v>
          </cell>
          <cell r="E26">
            <v>0</v>
          </cell>
          <cell r="F26">
            <v>0</v>
          </cell>
          <cell r="G26">
            <v>0</v>
          </cell>
          <cell r="H26">
            <v>0</v>
          </cell>
          <cell r="I26">
            <v>0</v>
          </cell>
          <cell r="J26">
            <v>0</v>
          </cell>
          <cell r="K26">
            <v>0</v>
          </cell>
          <cell r="L26">
            <v>0</v>
          </cell>
          <cell r="M26">
            <v>6</v>
          </cell>
          <cell r="N26">
            <v>0</v>
          </cell>
          <cell r="O26">
            <v>0</v>
          </cell>
          <cell r="P26">
            <v>6</v>
          </cell>
          <cell r="Q26">
            <v>0</v>
          </cell>
          <cell r="R26">
            <v>7</v>
          </cell>
          <cell r="S26">
            <v>0</v>
          </cell>
          <cell r="T26">
            <v>0</v>
          </cell>
          <cell r="U26">
            <v>3</v>
          </cell>
          <cell r="V26">
            <v>3</v>
          </cell>
        </row>
        <row r="27">
          <cell r="B27" t="str">
            <v>Gestión De La Plataforma TIC</v>
          </cell>
          <cell r="C27">
            <v>0</v>
          </cell>
          <cell r="D27">
            <v>0</v>
          </cell>
          <cell r="E27">
            <v>0</v>
          </cell>
          <cell r="F27">
            <v>0</v>
          </cell>
          <cell r="G27">
            <v>0</v>
          </cell>
          <cell r="H27">
            <v>0</v>
          </cell>
          <cell r="I27">
            <v>0</v>
          </cell>
          <cell r="J27">
            <v>0</v>
          </cell>
          <cell r="K27">
            <v>0</v>
          </cell>
          <cell r="L27">
            <v>0</v>
          </cell>
          <cell r="M27">
            <v>8</v>
          </cell>
          <cell r="N27">
            <v>2</v>
          </cell>
          <cell r="O27">
            <v>2</v>
          </cell>
          <cell r="P27">
            <v>8</v>
          </cell>
          <cell r="Q27">
            <v>0</v>
          </cell>
          <cell r="R27">
            <v>0</v>
          </cell>
          <cell r="S27">
            <v>0</v>
          </cell>
          <cell r="T27">
            <v>0</v>
          </cell>
          <cell r="U27">
            <v>4</v>
          </cell>
          <cell r="V27">
            <v>5</v>
          </cell>
        </row>
        <row r="28">
          <cell r="B28" t="str">
            <v>Gestión documental</v>
          </cell>
          <cell r="C28">
            <v>0</v>
          </cell>
          <cell r="D28">
            <v>0</v>
          </cell>
          <cell r="E28">
            <v>0</v>
          </cell>
          <cell r="F28">
            <v>0</v>
          </cell>
          <cell r="G28">
            <v>2</v>
          </cell>
          <cell r="H28">
            <v>0</v>
          </cell>
          <cell r="I28">
            <v>0</v>
          </cell>
          <cell r="J28">
            <v>0</v>
          </cell>
          <cell r="K28">
            <v>0</v>
          </cell>
          <cell r="L28">
            <v>0</v>
          </cell>
          <cell r="M28">
            <v>0</v>
          </cell>
          <cell r="N28">
            <v>7</v>
          </cell>
          <cell r="O28">
            <v>3</v>
          </cell>
          <cell r="P28">
            <v>0</v>
          </cell>
          <cell r="Q28">
            <v>0</v>
          </cell>
          <cell r="R28">
            <v>8</v>
          </cell>
          <cell r="S28">
            <v>0</v>
          </cell>
          <cell r="T28">
            <v>0</v>
          </cell>
          <cell r="U28">
            <v>4</v>
          </cell>
          <cell r="V28">
            <v>5</v>
          </cell>
        </row>
        <row r="29">
          <cell r="B29" t="str">
            <v>Gestión del Talento humano</v>
          </cell>
          <cell r="C29">
            <v>0</v>
          </cell>
          <cell r="D29">
            <v>0</v>
          </cell>
          <cell r="E29">
            <v>0</v>
          </cell>
          <cell r="F29">
            <v>0</v>
          </cell>
          <cell r="G29">
            <v>10</v>
          </cell>
          <cell r="H29">
            <v>0</v>
          </cell>
          <cell r="I29">
            <v>0</v>
          </cell>
          <cell r="J29">
            <v>0</v>
          </cell>
          <cell r="K29">
            <v>0</v>
          </cell>
          <cell r="L29">
            <v>0</v>
          </cell>
          <cell r="M29">
            <v>0</v>
          </cell>
          <cell r="N29">
            <v>8</v>
          </cell>
          <cell r="O29">
            <v>0</v>
          </cell>
          <cell r="P29">
            <v>0</v>
          </cell>
          <cell r="Q29">
            <v>9</v>
          </cell>
          <cell r="R29">
            <v>0</v>
          </cell>
          <cell r="S29">
            <v>0</v>
          </cell>
          <cell r="T29">
            <v>0</v>
          </cell>
          <cell r="U29">
            <v>3</v>
          </cell>
          <cell r="V29">
            <v>3</v>
          </cell>
        </row>
        <row r="30">
          <cell r="B30" t="str">
            <v>Proceso Juridico</v>
          </cell>
          <cell r="C30">
            <v>0</v>
          </cell>
          <cell r="D30">
            <v>0</v>
          </cell>
          <cell r="E30">
            <v>0</v>
          </cell>
          <cell r="F30">
            <v>0</v>
          </cell>
          <cell r="G30">
            <v>3</v>
          </cell>
          <cell r="H30">
            <v>0</v>
          </cell>
          <cell r="I30">
            <v>0</v>
          </cell>
          <cell r="J30">
            <v>0</v>
          </cell>
          <cell r="K30">
            <v>0</v>
          </cell>
          <cell r="L30">
            <v>0</v>
          </cell>
          <cell r="M30">
            <v>7</v>
          </cell>
          <cell r="N30">
            <v>0</v>
          </cell>
          <cell r="O30">
            <v>0</v>
          </cell>
          <cell r="P30">
            <v>7</v>
          </cell>
          <cell r="Q30">
            <v>7</v>
          </cell>
          <cell r="R30">
            <v>3</v>
          </cell>
          <cell r="S30">
            <v>0</v>
          </cell>
          <cell r="T30">
            <v>0</v>
          </cell>
          <cell r="U30">
            <v>5</v>
          </cell>
          <cell r="V30">
            <v>5</v>
          </cell>
        </row>
        <row r="31">
          <cell r="B31" t="str">
            <v>Evaluación y Control</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6</v>
          </cell>
          <cell r="R31">
            <v>5</v>
          </cell>
          <cell r="S31">
            <v>0</v>
          </cell>
          <cell r="T31">
            <v>0</v>
          </cell>
          <cell r="U31">
            <v>2</v>
          </cell>
          <cell r="V31">
            <v>1</v>
          </cell>
        </row>
      </sheetData>
      <sheetData sheetId="6">
        <row r="7">
          <cell r="B7" t="str">
            <v>Planeación  organizacional</v>
          </cell>
          <cell r="C7">
            <v>0</v>
          </cell>
          <cell r="D7">
            <v>0</v>
          </cell>
          <cell r="E7">
            <v>1</v>
          </cell>
          <cell r="F7">
            <v>0</v>
          </cell>
          <cell r="G7">
            <v>0</v>
          </cell>
          <cell r="H7">
            <v>1</v>
          </cell>
          <cell r="I7">
            <v>1</v>
          </cell>
        </row>
        <row r="8">
          <cell r="B8" t="str">
            <v>Mejoramiento continuo</v>
          </cell>
          <cell r="C8">
            <v>0</v>
          </cell>
          <cell r="D8">
            <v>0</v>
          </cell>
          <cell r="E8">
            <v>1</v>
          </cell>
          <cell r="F8">
            <v>0</v>
          </cell>
          <cell r="G8">
            <v>0</v>
          </cell>
          <cell r="H8">
            <v>1</v>
          </cell>
          <cell r="I8">
            <v>1</v>
          </cell>
        </row>
        <row r="9">
          <cell r="B9" t="str">
            <v>Investigacion</v>
          </cell>
          <cell r="C9">
            <v>1</v>
          </cell>
          <cell r="D9">
            <v>0</v>
          </cell>
          <cell r="E9">
            <v>1</v>
          </cell>
          <cell r="F9">
            <v>0</v>
          </cell>
          <cell r="G9">
            <v>0</v>
          </cell>
          <cell r="H9">
            <v>2</v>
          </cell>
          <cell r="I9">
            <v>1</v>
          </cell>
        </row>
        <row r="10">
          <cell r="B10" t="str">
            <v>Asesoria Administrativa y Tecnica</v>
          </cell>
          <cell r="C10">
            <v>0</v>
          </cell>
          <cell r="D10">
            <v>0</v>
          </cell>
          <cell r="E10">
            <v>1</v>
          </cell>
          <cell r="F10">
            <v>0</v>
          </cell>
          <cell r="G10">
            <v>0</v>
          </cell>
          <cell r="H10">
            <v>1</v>
          </cell>
          <cell r="I10">
            <v>1</v>
          </cell>
        </row>
        <row r="11">
          <cell r="B11" t="str">
            <v>Comunicaciones</v>
          </cell>
          <cell r="C11">
            <v>1</v>
          </cell>
          <cell r="D11">
            <v>1</v>
          </cell>
          <cell r="E11">
            <v>1</v>
          </cell>
          <cell r="F11">
            <v>1</v>
          </cell>
          <cell r="G11">
            <v>1</v>
          </cell>
          <cell r="H11">
            <v>5</v>
          </cell>
          <cell r="I11">
            <v>5</v>
          </cell>
        </row>
        <row r="12">
          <cell r="B12" t="str">
            <v>Direccionamiento</v>
          </cell>
          <cell r="C12">
            <v>0</v>
          </cell>
          <cell r="D12">
            <v>0</v>
          </cell>
          <cell r="E12">
            <v>0</v>
          </cell>
          <cell r="F12">
            <v>0</v>
          </cell>
          <cell r="G12">
            <v>0</v>
          </cell>
          <cell r="H12">
            <v>0</v>
          </cell>
          <cell r="I12">
            <v>0</v>
          </cell>
        </row>
        <row r="13">
          <cell r="B13" t="str">
            <v>Apoyo tecnico cientifico y Psicosocial para el alto rendimiento</v>
          </cell>
          <cell r="C13">
            <v>1</v>
          </cell>
          <cell r="D13">
            <v>0</v>
          </cell>
          <cell r="E13">
            <v>1</v>
          </cell>
          <cell r="F13">
            <v>0</v>
          </cell>
          <cell r="G13">
            <v>0</v>
          </cell>
          <cell r="H13">
            <v>2</v>
          </cell>
          <cell r="I13">
            <v>1</v>
          </cell>
        </row>
        <row r="14">
          <cell r="B14" t="str">
            <v>Asesoria para la construcción de escenarios  deportivos</v>
          </cell>
          <cell r="C14">
            <v>0</v>
          </cell>
          <cell r="D14">
            <v>0</v>
          </cell>
          <cell r="E14">
            <v>0</v>
          </cell>
          <cell r="F14">
            <v>1</v>
          </cell>
          <cell r="G14">
            <v>1</v>
          </cell>
          <cell r="H14">
            <v>2</v>
          </cell>
          <cell r="I14">
            <v>1</v>
          </cell>
        </row>
        <row r="15">
          <cell r="B15" t="str">
            <v>Capacitacion para Organizaciones Deportivas</v>
          </cell>
          <cell r="C15">
            <v>0</v>
          </cell>
          <cell r="D15">
            <v>1</v>
          </cell>
          <cell r="E15">
            <v>0</v>
          </cell>
          <cell r="F15">
            <v>0</v>
          </cell>
          <cell r="G15">
            <v>0</v>
          </cell>
          <cell r="H15">
            <v>1</v>
          </cell>
          <cell r="I15">
            <v>1</v>
          </cell>
        </row>
        <row r="16">
          <cell r="B16" t="str">
            <v>Juegos Deportivos Institucionales</v>
          </cell>
          <cell r="C16">
            <v>1</v>
          </cell>
          <cell r="D16">
            <v>0</v>
          </cell>
          <cell r="E16">
            <v>1</v>
          </cell>
          <cell r="F16">
            <v>0</v>
          </cell>
          <cell r="G16">
            <v>1</v>
          </cell>
          <cell r="H16">
            <v>3</v>
          </cell>
          <cell r="I16">
            <v>3</v>
          </cell>
        </row>
        <row r="17">
          <cell r="B17" t="str">
            <v>Escuelas de Deporte Formativo</v>
          </cell>
          <cell r="C17">
            <v>1</v>
          </cell>
          <cell r="D17">
            <v>0</v>
          </cell>
          <cell r="E17">
            <v>1</v>
          </cell>
          <cell r="F17">
            <v>0</v>
          </cell>
          <cell r="G17">
            <v>1</v>
          </cell>
          <cell r="H17">
            <v>3</v>
          </cell>
          <cell r="I17">
            <v>3</v>
          </cell>
        </row>
        <row r="18">
          <cell r="B18" t="str">
            <v>Actividad Física</v>
          </cell>
          <cell r="C18">
            <v>0</v>
          </cell>
          <cell r="D18">
            <v>0</v>
          </cell>
          <cell r="E18">
            <v>1</v>
          </cell>
          <cell r="F18">
            <v>0</v>
          </cell>
          <cell r="G18">
            <v>1</v>
          </cell>
          <cell r="H18">
            <v>2</v>
          </cell>
          <cell r="I18">
            <v>1</v>
          </cell>
        </row>
        <row r="19">
          <cell r="B19" t="str">
            <v>Recreaciòn</v>
          </cell>
          <cell r="C19">
            <v>0</v>
          </cell>
          <cell r="D19">
            <v>0</v>
          </cell>
          <cell r="E19">
            <v>1</v>
          </cell>
          <cell r="F19">
            <v>0</v>
          </cell>
          <cell r="G19">
            <v>1</v>
          </cell>
          <cell r="H19">
            <v>2</v>
          </cell>
          <cell r="I19">
            <v>1</v>
          </cell>
        </row>
        <row r="20">
          <cell r="B20" t="str">
            <v>Contratacion y Adquisiciones</v>
          </cell>
          <cell r="C20">
            <v>0</v>
          </cell>
          <cell r="D20">
            <v>0</v>
          </cell>
          <cell r="E20">
            <v>1</v>
          </cell>
          <cell r="F20">
            <v>0</v>
          </cell>
          <cell r="G20">
            <v>0</v>
          </cell>
          <cell r="H20">
            <v>1</v>
          </cell>
          <cell r="I20">
            <v>1</v>
          </cell>
        </row>
        <row r="21">
          <cell r="B21" t="str">
            <v>Gestion Administrativa de los Recursos</v>
          </cell>
          <cell r="C21">
            <v>0</v>
          </cell>
          <cell r="D21">
            <v>0</v>
          </cell>
          <cell r="E21">
            <v>1</v>
          </cell>
          <cell r="F21">
            <v>0</v>
          </cell>
          <cell r="G21">
            <v>0</v>
          </cell>
          <cell r="H21">
            <v>1</v>
          </cell>
          <cell r="I21">
            <v>1</v>
          </cell>
        </row>
        <row r="22">
          <cell r="B22" t="str">
            <v>Gestion Financiera</v>
          </cell>
          <cell r="C22">
            <v>0</v>
          </cell>
          <cell r="D22">
            <v>0</v>
          </cell>
          <cell r="E22">
            <v>1</v>
          </cell>
          <cell r="F22">
            <v>0</v>
          </cell>
          <cell r="G22">
            <v>0</v>
          </cell>
          <cell r="H22">
            <v>1</v>
          </cell>
          <cell r="I22">
            <v>1</v>
          </cell>
        </row>
        <row r="23">
          <cell r="B23" t="str">
            <v>Gestión De La Plataforma TIC</v>
          </cell>
          <cell r="C23">
            <v>1</v>
          </cell>
          <cell r="D23">
            <v>1</v>
          </cell>
          <cell r="E23">
            <v>1</v>
          </cell>
          <cell r="F23">
            <v>0</v>
          </cell>
          <cell r="G23">
            <v>1</v>
          </cell>
          <cell r="H23">
            <v>4</v>
          </cell>
          <cell r="I23">
            <v>5</v>
          </cell>
        </row>
        <row r="24">
          <cell r="B24" t="str">
            <v>Gestión documental</v>
          </cell>
          <cell r="C24">
            <v>0</v>
          </cell>
          <cell r="D24">
            <v>0</v>
          </cell>
          <cell r="E24">
            <v>1</v>
          </cell>
          <cell r="F24">
            <v>0</v>
          </cell>
          <cell r="G24">
            <v>0</v>
          </cell>
          <cell r="H24">
            <v>1</v>
          </cell>
          <cell r="I24">
            <v>1</v>
          </cell>
        </row>
        <row r="25">
          <cell r="B25" t="str">
            <v>Gestión del Talento humano</v>
          </cell>
          <cell r="C25">
            <v>0</v>
          </cell>
          <cell r="D25">
            <v>0</v>
          </cell>
          <cell r="E25">
            <v>1</v>
          </cell>
          <cell r="F25">
            <v>0</v>
          </cell>
          <cell r="G25">
            <v>0</v>
          </cell>
          <cell r="H25">
            <v>1</v>
          </cell>
          <cell r="I25">
            <v>1</v>
          </cell>
        </row>
        <row r="26">
          <cell r="B26" t="str">
            <v>Proceso Juridico</v>
          </cell>
          <cell r="C26">
            <v>1</v>
          </cell>
          <cell r="D26">
            <v>0</v>
          </cell>
          <cell r="E26">
            <v>1</v>
          </cell>
          <cell r="F26">
            <v>0</v>
          </cell>
          <cell r="G26">
            <v>0</v>
          </cell>
          <cell r="H26">
            <v>2</v>
          </cell>
          <cell r="I26">
            <v>1</v>
          </cell>
        </row>
        <row r="27">
          <cell r="B27" t="str">
            <v>Evaluación y Control</v>
          </cell>
          <cell r="C27">
            <v>0</v>
          </cell>
          <cell r="D27">
            <v>0</v>
          </cell>
          <cell r="E27">
            <v>1</v>
          </cell>
          <cell r="F27">
            <v>0</v>
          </cell>
          <cell r="G27">
            <v>0</v>
          </cell>
          <cell r="H27">
            <v>1</v>
          </cell>
          <cell r="I27">
            <v>1</v>
          </cell>
        </row>
      </sheetData>
      <sheetData sheetId="7">
        <row r="7">
          <cell r="B7" t="str">
            <v>Planeación  organizacional</v>
          </cell>
          <cell r="C7">
            <v>148546207</v>
          </cell>
          <cell r="D7">
            <v>0</v>
          </cell>
          <cell r="E7">
            <v>0</v>
          </cell>
          <cell r="F7">
            <v>0</v>
          </cell>
          <cell r="G7">
            <v>0</v>
          </cell>
        </row>
        <row r="8">
          <cell r="B8" t="str">
            <v>Mejoramiento continuo</v>
          </cell>
          <cell r="C8">
            <v>190594124</v>
          </cell>
          <cell r="D8">
            <v>0</v>
          </cell>
          <cell r="E8">
            <v>0</v>
          </cell>
          <cell r="F8">
            <v>0</v>
          </cell>
          <cell r="G8">
            <v>0</v>
          </cell>
        </row>
        <row r="9">
          <cell r="B9" t="str">
            <v>Investigacion</v>
          </cell>
          <cell r="C9">
            <v>0</v>
          </cell>
          <cell r="D9">
            <v>0</v>
          </cell>
          <cell r="E9">
            <v>0</v>
          </cell>
          <cell r="F9">
            <v>0</v>
          </cell>
          <cell r="G9">
            <v>0</v>
          </cell>
        </row>
        <row r="10">
          <cell r="B10" t="str">
            <v>Asesoria Administrativa y Tecnica</v>
          </cell>
          <cell r="C10">
            <v>281670953.82326424</v>
          </cell>
          <cell r="D10">
            <v>0</v>
          </cell>
          <cell r="E10">
            <v>0</v>
          </cell>
          <cell r="F10">
            <v>0</v>
          </cell>
          <cell r="G10">
            <v>0</v>
          </cell>
        </row>
        <row r="11">
          <cell r="B11" t="str">
            <v>Comunicaciones</v>
          </cell>
          <cell r="C11">
            <v>955000000</v>
          </cell>
          <cell r="D11">
            <v>0</v>
          </cell>
          <cell r="E11">
            <v>0</v>
          </cell>
          <cell r="F11">
            <v>0</v>
          </cell>
          <cell r="G11">
            <v>0</v>
          </cell>
        </row>
        <row r="12">
          <cell r="B12" t="str">
            <v>Direccionamiento</v>
          </cell>
          <cell r="C12">
            <v>0</v>
          </cell>
          <cell r="D12">
            <v>0</v>
          </cell>
          <cell r="E12">
            <v>0</v>
          </cell>
          <cell r="F12">
            <v>0</v>
          </cell>
          <cell r="G12">
            <v>0</v>
          </cell>
        </row>
        <row r="13">
          <cell r="B13" t="str">
            <v>Apoyo tecnico cientifico y Psicosocial para el alto rendimiento</v>
          </cell>
          <cell r="C13">
            <v>0</v>
          </cell>
          <cell r="D13">
            <v>0</v>
          </cell>
          <cell r="E13">
            <v>0</v>
          </cell>
          <cell r="F13">
            <v>16293955961</v>
          </cell>
          <cell r="G13">
            <v>5</v>
          </cell>
        </row>
        <row r="14">
          <cell r="B14" t="str">
            <v>Asesoria para la construcción de escenarios  deportivos</v>
          </cell>
          <cell r="C14">
            <v>0</v>
          </cell>
          <cell r="D14">
            <v>0</v>
          </cell>
          <cell r="E14">
            <v>0</v>
          </cell>
          <cell r="F14">
            <v>43881577258.948868</v>
          </cell>
          <cell r="G14">
            <v>5</v>
          </cell>
        </row>
        <row r="15">
          <cell r="B15" t="str">
            <v>Capacitacion para Organizaciones Deportivas</v>
          </cell>
          <cell r="C15">
            <v>576309111.74717879</v>
          </cell>
          <cell r="D15">
            <v>0</v>
          </cell>
          <cell r="E15">
            <v>0</v>
          </cell>
          <cell r="F15">
            <v>0</v>
          </cell>
          <cell r="G15">
            <v>0</v>
          </cell>
        </row>
        <row r="16">
          <cell r="B16" t="str">
            <v>Juegos Deportivos Institucionales</v>
          </cell>
          <cell r="C16">
            <v>0</v>
          </cell>
          <cell r="D16">
            <v>0</v>
          </cell>
          <cell r="E16">
            <v>0</v>
          </cell>
          <cell r="F16">
            <v>14000218115.55238</v>
          </cell>
          <cell r="G16">
            <v>5</v>
          </cell>
        </row>
        <row r="17">
          <cell r="B17" t="str">
            <v>Escuelas de Deporte Formativo</v>
          </cell>
          <cell r="C17">
            <v>905295064.12775457</v>
          </cell>
          <cell r="D17">
            <v>0</v>
          </cell>
          <cell r="E17">
            <v>0</v>
          </cell>
          <cell r="F17">
            <v>0</v>
          </cell>
          <cell r="G17">
            <v>0</v>
          </cell>
        </row>
        <row r="18">
          <cell r="B18" t="str">
            <v>Actividad Física</v>
          </cell>
          <cell r="C18">
            <v>0</v>
          </cell>
          <cell r="D18">
            <v>3831704852.0092955</v>
          </cell>
          <cell r="E18">
            <v>0</v>
          </cell>
          <cell r="F18">
            <v>0</v>
          </cell>
          <cell r="G18">
            <v>1</v>
          </cell>
        </row>
        <row r="19">
          <cell r="B19" t="str">
            <v>Recreaciòn</v>
          </cell>
          <cell r="C19">
            <v>761119857.79125857</v>
          </cell>
          <cell r="D19">
            <v>0</v>
          </cell>
          <cell r="E19">
            <v>0</v>
          </cell>
          <cell r="F19">
            <v>0</v>
          </cell>
          <cell r="G19">
            <v>0</v>
          </cell>
        </row>
        <row r="20">
          <cell r="B20" t="str">
            <v>Contratacion y Adquisiciones</v>
          </cell>
          <cell r="C20">
            <v>0</v>
          </cell>
          <cell r="D20">
            <v>0</v>
          </cell>
          <cell r="E20">
            <v>0</v>
          </cell>
          <cell r="F20">
            <v>0</v>
          </cell>
          <cell r="G20">
            <v>0</v>
          </cell>
        </row>
        <row r="21">
          <cell r="B21" t="str">
            <v>Gestion Administrativa de los Recursos</v>
          </cell>
          <cell r="C21">
            <v>0</v>
          </cell>
          <cell r="D21">
            <v>1290691896</v>
          </cell>
          <cell r="E21">
            <v>0</v>
          </cell>
          <cell r="F21">
            <v>0</v>
          </cell>
          <cell r="G21">
            <v>1</v>
          </cell>
        </row>
        <row r="22">
          <cell r="B22" t="str">
            <v>Gestion Financiera</v>
          </cell>
          <cell r="C22">
            <v>0</v>
          </cell>
          <cell r="D22">
            <v>0</v>
          </cell>
          <cell r="E22">
            <v>0</v>
          </cell>
          <cell r="F22">
            <v>0</v>
          </cell>
          <cell r="G22">
            <v>0</v>
          </cell>
        </row>
        <row r="23">
          <cell r="B23" t="str">
            <v>Gestión De La Plataforma TIC</v>
          </cell>
          <cell r="C23">
            <v>955569858</v>
          </cell>
          <cell r="D23">
            <v>0</v>
          </cell>
          <cell r="E23">
            <v>0</v>
          </cell>
          <cell r="F23">
            <v>0</v>
          </cell>
          <cell r="G23">
            <v>0</v>
          </cell>
        </row>
        <row r="24">
          <cell r="B24" t="str">
            <v>Gestión documental</v>
          </cell>
          <cell r="C24">
            <v>0</v>
          </cell>
          <cell r="D24">
            <v>0</v>
          </cell>
          <cell r="E24">
            <v>0</v>
          </cell>
          <cell r="F24">
            <v>0</v>
          </cell>
          <cell r="G24">
            <v>0</v>
          </cell>
        </row>
        <row r="25">
          <cell r="B25" t="str">
            <v>Gestión del Talento humano</v>
          </cell>
          <cell r="C25">
            <v>0</v>
          </cell>
          <cell r="D25">
            <v>0</v>
          </cell>
          <cell r="E25">
            <v>0</v>
          </cell>
          <cell r="F25">
            <v>15183454563</v>
          </cell>
          <cell r="G25">
            <v>5</v>
          </cell>
        </row>
        <row r="26">
          <cell r="B26" t="str">
            <v>Proceso Juridico</v>
          </cell>
          <cell r="C26">
            <v>0</v>
          </cell>
          <cell r="D26">
            <v>0</v>
          </cell>
          <cell r="E26">
            <v>0</v>
          </cell>
          <cell r="F26">
            <v>0</v>
          </cell>
          <cell r="G26">
            <v>0</v>
          </cell>
        </row>
        <row r="27">
          <cell r="B27" t="str">
            <v>Evaluación y Control</v>
          </cell>
          <cell r="C27">
            <v>0</v>
          </cell>
          <cell r="D27">
            <v>0</v>
          </cell>
          <cell r="E27">
            <v>0</v>
          </cell>
          <cell r="F27">
            <v>0</v>
          </cell>
          <cell r="G27">
            <v>0</v>
          </cell>
        </row>
      </sheetData>
      <sheetData sheetId="8">
        <row r="8">
          <cell r="B8" t="str">
            <v>Planeación  organizacional</v>
          </cell>
          <cell r="C8">
            <v>0</v>
          </cell>
          <cell r="D8">
            <v>5</v>
          </cell>
          <cell r="E8">
            <v>0</v>
          </cell>
          <cell r="F8">
            <v>0</v>
          </cell>
          <cell r="G8">
            <v>5</v>
          </cell>
          <cell r="H8">
            <v>1</v>
          </cell>
        </row>
        <row r="9">
          <cell r="B9" t="str">
            <v>Mejoramiento continuo</v>
          </cell>
          <cell r="C9">
            <v>0</v>
          </cell>
          <cell r="D9">
            <v>0</v>
          </cell>
          <cell r="E9">
            <v>7</v>
          </cell>
          <cell r="F9">
            <v>0</v>
          </cell>
          <cell r="G9">
            <v>7</v>
          </cell>
          <cell r="H9">
            <v>3</v>
          </cell>
        </row>
        <row r="10">
          <cell r="B10" t="str">
            <v>Investigacion</v>
          </cell>
          <cell r="C10">
            <v>0</v>
          </cell>
          <cell r="D10">
            <v>0</v>
          </cell>
          <cell r="E10">
            <v>5</v>
          </cell>
          <cell r="F10">
            <v>0</v>
          </cell>
          <cell r="G10">
            <v>5</v>
          </cell>
          <cell r="H10">
            <v>3</v>
          </cell>
        </row>
        <row r="11">
          <cell r="B11" t="str">
            <v>Asesoria Administrativa y Tecnica</v>
          </cell>
          <cell r="C11">
            <v>0</v>
          </cell>
          <cell r="D11">
            <v>14</v>
          </cell>
          <cell r="E11">
            <v>0</v>
          </cell>
          <cell r="F11">
            <v>0</v>
          </cell>
          <cell r="G11">
            <v>14</v>
          </cell>
          <cell r="H11">
            <v>1</v>
          </cell>
        </row>
        <row r="12">
          <cell r="B12" t="str">
            <v>Comunicaciones</v>
          </cell>
          <cell r="C12">
            <v>0</v>
          </cell>
          <cell r="D12">
            <v>0</v>
          </cell>
          <cell r="E12">
            <v>4</v>
          </cell>
          <cell r="F12">
            <v>0</v>
          </cell>
          <cell r="G12">
            <v>4</v>
          </cell>
          <cell r="H12">
            <v>3</v>
          </cell>
        </row>
        <row r="13">
          <cell r="B13" t="str">
            <v>Direccionamiento</v>
          </cell>
          <cell r="C13">
            <v>0</v>
          </cell>
          <cell r="D13">
            <v>0</v>
          </cell>
          <cell r="E13">
            <v>0</v>
          </cell>
          <cell r="F13">
            <v>0</v>
          </cell>
          <cell r="G13">
            <v>0</v>
          </cell>
          <cell r="H13">
            <v>0</v>
          </cell>
        </row>
        <row r="14">
          <cell r="B14" t="str">
            <v>Apoyo tecnico cientifico y Psicosocial para el alto rendimiento</v>
          </cell>
          <cell r="C14">
            <v>0</v>
          </cell>
          <cell r="D14">
            <v>0</v>
          </cell>
          <cell r="E14">
            <v>7</v>
          </cell>
          <cell r="F14">
            <v>0</v>
          </cell>
          <cell r="G14">
            <v>7</v>
          </cell>
          <cell r="H14">
            <v>3</v>
          </cell>
        </row>
        <row r="15">
          <cell r="B15" t="str">
            <v>Asesoria para la construcción de escenarios  deportivos</v>
          </cell>
          <cell r="C15">
            <v>0</v>
          </cell>
          <cell r="D15">
            <v>3</v>
          </cell>
          <cell r="E15">
            <v>0</v>
          </cell>
          <cell r="F15">
            <v>0</v>
          </cell>
          <cell r="G15">
            <v>3</v>
          </cell>
          <cell r="H15">
            <v>1</v>
          </cell>
        </row>
        <row r="16">
          <cell r="B16" t="str">
            <v>Capacitacion para Organizaciones Deportivas</v>
          </cell>
          <cell r="C16">
            <v>0</v>
          </cell>
          <cell r="D16">
            <v>1</v>
          </cell>
          <cell r="E16">
            <v>0</v>
          </cell>
          <cell r="F16">
            <v>0</v>
          </cell>
          <cell r="G16">
            <v>1</v>
          </cell>
          <cell r="H16">
            <v>1</v>
          </cell>
        </row>
        <row r="17">
          <cell r="B17" t="str">
            <v>Juegos Deportivos Institucionales</v>
          </cell>
          <cell r="C17">
            <v>0</v>
          </cell>
          <cell r="D17">
            <v>0</v>
          </cell>
          <cell r="E17">
            <v>5</v>
          </cell>
          <cell r="F17">
            <v>0</v>
          </cell>
          <cell r="G17">
            <v>5</v>
          </cell>
          <cell r="H17">
            <v>3</v>
          </cell>
        </row>
        <row r="18">
          <cell r="B18" t="str">
            <v>Escuelas de Deporte Formativo</v>
          </cell>
          <cell r="C18">
            <v>0</v>
          </cell>
          <cell r="D18">
            <v>3</v>
          </cell>
          <cell r="E18">
            <v>0</v>
          </cell>
          <cell r="F18">
            <v>0</v>
          </cell>
          <cell r="G18">
            <v>3</v>
          </cell>
          <cell r="H18">
            <v>1</v>
          </cell>
        </row>
        <row r="19">
          <cell r="B19" t="str">
            <v>Actividad Física</v>
          </cell>
          <cell r="C19">
            <v>0</v>
          </cell>
          <cell r="D19">
            <v>1</v>
          </cell>
          <cell r="E19">
            <v>0</v>
          </cell>
          <cell r="F19">
            <v>0</v>
          </cell>
          <cell r="G19">
            <v>1</v>
          </cell>
          <cell r="H19">
            <v>1</v>
          </cell>
        </row>
        <row r="20">
          <cell r="B20" t="str">
            <v>Recreaciòn</v>
          </cell>
          <cell r="C20">
            <v>0</v>
          </cell>
          <cell r="D20">
            <v>0</v>
          </cell>
          <cell r="E20">
            <v>11</v>
          </cell>
          <cell r="F20">
            <v>0</v>
          </cell>
          <cell r="G20">
            <v>11</v>
          </cell>
          <cell r="H20">
            <v>3</v>
          </cell>
        </row>
        <row r="21">
          <cell r="B21" t="str">
            <v>Contratacion y Adquisiciones</v>
          </cell>
          <cell r="C21">
            <v>0</v>
          </cell>
          <cell r="D21">
            <v>0</v>
          </cell>
          <cell r="E21">
            <v>21</v>
          </cell>
          <cell r="F21">
            <v>0</v>
          </cell>
          <cell r="G21">
            <v>21</v>
          </cell>
          <cell r="H21">
            <v>3</v>
          </cell>
        </row>
        <row r="22">
          <cell r="B22" t="str">
            <v>Gestion Administrativa de los Recursos</v>
          </cell>
          <cell r="C22">
            <v>0</v>
          </cell>
          <cell r="D22">
            <v>0</v>
          </cell>
          <cell r="E22">
            <v>20</v>
          </cell>
          <cell r="F22">
            <v>0</v>
          </cell>
          <cell r="G22">
            <v>20</v>
          </cell>
          <cell r="H22">
            <v>3</v>
          </cell>
        </row>
        <row r="23">
          <cell r="B23" t="str">
            <v>Gestion Financiera</v>
          </cell>
          <cell r="C23">
            <v>0</v>
          </cell>
          <cell r="D23">
            <v>0</v>
          </cell>
          <cell r="E23">
            <v>23</v>
          </cell>
          <cell r="F23">
            <v>0</v>
          </cell>
          <cell r="G23">
            <v>23</v>
          </cell>
          <cell r="H23">
            <v>3</v>
          </cell>
        </row>
        <row r="24">
          <cell r="B24" t="str">
            <v>Gestión De La Plataforma TIC</v>
          </cell>
          <cell r="C24">
            <v>0</v>
          </cell>
          <cell r="D24">
            <v>0</v>
          </cell>
          <cell r="E24">
            <v>3</v>
          </cell>
          <cell r="F24">
            <v>0</v>
          </cell>
          <cell r="G24">
            <v>3</v>
          </cell>
          <cell r="H24">
            <v>3</v>
          </cell>
        </row>
        <row r="25">
          <cell r="B25" t="str">
            <v>Gestión documental</v>
          </cell>
          <cell r="C25">
            <v>0</v>
          </cell>
          <cell r="D25">
            <v>0</v>
          </cell>
          <cell r="E25">
            <v>24</v>
          </cell>
          <cell r="F25">
            <v>0</v>
          </cell>
          <cell r="G25">
            <v>24</v>
          </cell>
          <cell r="H25">
            <v>3</v>
          </cell>
        </row>
        <row r="26">
          <cell r="B26" t="str">
            <v>Gestión del Talento humano</v>
          </cell>
          <cell r="C26">
            <v>0</v>
          </cell>
          <cell r="D26">
            <v>0</v>
          </cell>
          <cell r="E26">
            <v>8</v>
          </cell>
          <cell r="F26">
            <v>0</v>
          </cell>
          <cell r="G26">
            <v>8</v>
          </cell>
          <cell r="H26">
            <v>3</v>
          </cell>
        </row>
        <row r="27">
          <cell r="B27" t="str">
            <v>Proceso Juridico</v>
          </cell>
          <cell r="C27">
            <v>0</v>
          </cell>
          <cell r="D27">
            <v>0</v>
          </cell>
          <cell r="E27">
            <v>8</v>
          </cell>
          <cell r="F27">
            <v>0</v>
          </cell>
          <cell r="G27">
            <v>8</v>
          </cell>
          <cell r="H27">
            <v>3</v>
          </cell>
        </row>
        <row r="28">
          <cell r="B28" t="str">
            <v>Evaluación y Control</v>
          </cell>
          <cell r="C28">
            <v>0</v>
          </cell>
          <cell r="D28">
            <v>1</v>
          </cell>
          <cell r="E28">
            <v>0</v>
          </cell>
          <cell r="F28">
            <v>0</v>
          </cell>
          <cell r="G28">
            <v>1</v>
          </cell>
          <cell r="H28">
            <v>1</v>
          </cell>
        </row>
      </sheetData>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417"/>
  <sheetViews>
    <sheetView showGridLines="0" topLeftCell="A46" zoomScale="70" zoomScaleNormal="70" zoomScaleSheetLayoutView="110" workbookViewId="0">
      <selection activeCell="I49" sqref="I49"/>
    </sheetView>
  </sheetViews>
  <sheetFormatPr baseColWidth="10" defaultColWidth="25.28515625" defaultRowHeight="12" x14ac:dyDescent="0.2"/>
  <cols>
    <col min="1" max="1" width="46.85546875" style="1" customWidth="1"/>
    <col min="2" max="2" width="17.140625" style="3" customWidth="1"/>
    <col min="3" max="3" width="14.42578125" style="66" customWidth="1"/>
    <col min="4" max="4" width="3.7109375" style="1" customWidth="1"/>
    <col min="5" max="5" width="3.7109375" style="187" customWidth="1"/>
    <col min="6" max="6" width="3.7109375" style="191" customWidth="1"/>
    <col min="7" max="9" width="3.7109375" style="226" customWidth="1"/>
    <col min="10" max="10" width="3.7109375" style="241" customWidth="1"/>
    <col min="11" max="12" width="3.7109375" style="242" customWidth="1"/>
    <col min="13" max="15" width="3.7109375" style="187" customWidth="1"/>
    <col min="16" max="16" width="10.85546875" style="1" customWidth="1"/>
    <col min="17" max="17" width="8.5703125" style="1" customWidth="1"/>
    <col min="18" max="18" width="7.85546875" style="1" customWidth="1"/>
    <col min="19" max="19" width="7.5703125" style="1" customWidth="1"/>
    <col min="20" max="20" width="8.7109375" style="1" customWidth="1"/>
    <col min="21" max="32" width="7.28515625" style="1" customWidth="1"/>
    <col min="33" max="33" width="8.5703125" style="1" customWidth="1"/>
    <col min="34" max="34" width="12.5703125" style="1" customWidth="1"/>
    <col min="35" max="35" width="57.7109375" style="59" customWidth="1"/>
    <col min="36" max="36" width="28.42578125" style="1" customWidth="1"/>
    <col min="37" max="16384" width="25.28515625" style="1"/>
  </cols>
  <sheetData>
    <row r="1" spans="1:66" x14ac:dyDescent="0.2">
      <c r="A1" s="310" t="s">
        <v>0</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06" t="s">
        <v>1</v>
      </c>
      <c r="AF1" s="307"/>
      <c r="AG1" s="295" t="s">
        <v>2</v>
      </c>
      <c r="AH1" s="298">
        <v>2</v>
      </c>
    </row>
    <row r="2" spans="1:66" x14ac:dyDescent="0.2">
      <c r="A2" s="311"/>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08"/>
      <c r="AF2" s="309"/>
      <c r="AG2" s="296"/>
      <c r="AH2" s="299"/>
    </row>
    <row r="3" spans="1:66" x14ac:dyDescent="0.2">
      <c r="A3" s="311"/>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08"/>
      <c r="AF3" s="309"/>
      <c r="AG3" s="297"/>
      <c r="AH3" s="300"/>
    </row>
    <row r="4" spans="1:66" x14ac:dyDescent="0.2">
      <c r="A4" s="311"/>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08"/>
      <c r="AF4" s="309"/>
      <c r="AG4" s="301" t="s">
        <v>3</v>
      </c>
      <c r="AH4" s="274">
        <v>44959</v>
      </c>
    </row>
    <row r="5" spans="1:66" x14ac:dyDescent="0.2">
      <c r="A5" s="311"/>
      <c r="B5" s="311"/>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08"/>
      <c r="AF5" s="309"/>
      <c r="AG5" s="302"/>
      <c r="AH5" s="275"/>
    </row>
    <row r="6" spans="1:66" ht="15" x14ac:dyDescent="0.2">
      <c r="A6" s="312" t="s">
        <v>4</v>
      </c>
      <c r="B6" s="313"/>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4"/>
      <c r="AE6" s="170"/>
      <c r="AF6" s="170"/>
      <c r="AG6" s="171"/>
      <c r="AH6" s="172"/>
    </row>
    <row r="7" spans="1:66" ht="54" customHeight="1" x14ac:dyDescent="0.2">
      <c r="A7" s="260" t="s">
        <v>5</v>
      </c>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row>
    <row r="8" spans="1:66" ht="123" customHeight="1" x14ac:dyDescent="0.2">
      <c r="A8" s="321" t="s">
        <v>6</v>
      </c>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row>
    <row r="9" spans="1:66" ht="66.75" customHeight="1" x14ac:dyDescent="0.2">
      <c r="A9" s="327" t="s">
        <v>7</v>
      </c>
      <c r="B9" s="328"/>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row>
    <row r="10" spans="1:66" ht="49.5" customHeight="1" x14ac:dyDescent="0.2">
      <c r="A10" s="287" t="s">
        <v>8</v>
      </c>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row>
    <row r="11" spans="1:66" ht="147" customHeight="1" x14ac:dyDescent="0.2">
      <c r="A11" s="289" t="s">
        <v>9</v>
      </c>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row>
    <row r="12" spans="1:66" ht="29.45" customHeight="1" x14ac:dyDescent="0.2">
      <c r="A12" s="338" t="s">
        <v>10</v>
      </c>
      <c r="B12" s="315" t="s">
        <v>11</v>
      </c>
      <c r="C12" s="315" t="s">
        <v>12</v>
      </c>
      <c r="D12" s="264" t="s">
        <v>13</v>
      </c>
      <c r="E12" s="303" t="s">
        <v>14</v>
      </c>
      <c r="F12" s="303" t="s">
        <v>15</v>
      </c>
      <c r="G12" s="318" t="s">
        <v>16</v>
      </c>
      <c r="H12" s="318" t="s">
        <v>17</v>
      </c>
      <c r="I12" s="318" t="s">
        <v>18</v>
      </c>
      <c r="J12" s="303" t="s">
        <v>19</v>
      </c>
      <c r="K12" s="303" t="s">
        <v>20</v>
      </c>
      <c r="L12" s="303" t="s">
        <v>21</v>
      </c>
      <c r="M12" s="303" t="s">
        <v>22</v>
      </c>
      <c r="N12" s="303" t="s">
        <v>23</v>
      </c>
      <c r="O12" s="335" t="s">
        <v>24</v>
      </c>
      <c r="P12" s="325" t="s">
        <v>25</v>
      </c>
      <c r="Q12" s="325"/>
      <c r="R12" s="325"/>
      <c r="S12" s="325"/>
      <c r="T12" s="325"/>
      <c r="U12" s="325"/>
      <c r="V12" s="325"/>
      <c r="W12" s="325"/>
      <c r="X12" s="325"/>
      <c r="Y12" s="325"/>
      <c r="Z12" s="325"/>
      <c r="AA12" s="325"/>
      <c r="AB12" s="325"/>
      <c r="AC12" s="325"/>
      <c r="AD12" s="325"/>
      <c r="AE12" s="325"/>
      <c r="AF12" s="325"/>
      <c r="AG12" s="325"/>
      <c r="AH12" s="326"/>
    </row>
    <row r="13" spans="1:66" ht="29.45" customHeight="1" x14ac:dyDescent="0.2">
      <c r="A13" s="339"/>
      <c r="B13" s="316"/>
      <c r="C13" s="316"/>
      <c r="D13" s="265"/>
      <c r="E13" s="304"/>
      <c r="F13" s="304"/>
      <c r="G13" s="319"/>
      <c r="H13" s="319"/>
      <c r="I13" s="319"/>
      <c r="J13" s="304"/>
      <c r="K13" s="304"/>
      <c r="L13" s="304"/>
      <c r="M13" s="304"/>
      <c r="N13" s="304"/>
      <c r="O13" s="336"/>
      <c r="P13" s="68" t="s">
        <v>26</v>
      </c>
      <c r="Q13" s="323" t="s">
        <v>27</v>
      </c>
      <c r="R13" s="332"/>
      <c r="S13" s="333" t="s">
        <v>28</v>
      </c>
      <c r="T13" s="334"/>
      <c r="U13" s="323" t="s">
        <v>29</v>
      </c>
      <c r="V13" s="332"/>
      <c r="W13" s="333" t="s">
        <v>30</v>
      </c>
      <c r="X13" s="332"/>
      <c r="Y13" s="333" t="s">
        <v>31</v>
      </c>
      <c r="Z13" s="332"/>
      <c r="AA13" s="333" t="s">
        <v>32</v>
      </c>
      <c r="AB13" s="332" t="s">
        <v>32</v>
      </c>
      <c r="AC13" s="333" t="s">
        <v>33</v>
      </c>
      <c r="AD13" s="332" t="s">
        <v>34</v>
      </c>
      <c r="AE13" s="333" t="s">
        <v>34</v>
      </c>
      <c r="AF13" s="334"/>
      <c r="AG13" s="323" t="s">
        <v>35</v>
      </c>
      <c r="AH13" s="324"/>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row>
    <row r="14" spans="1:66" ht="29.45" customHeight="1" x14ac:dyDescent="0.2">
      <c r="A14" s="340"/>
      <c r="B14" s="317"/>
      <c r="C14" s="317"/>
      <c r="D14" s="266"/>
      <c r="E14" s="305"/>
      <c r="F14" s="305"/>
      <c r="G14" s="320"/>
      <c r="H14" s="320"/>
      <c r="I14" s="320"/>
      <c r="J14" s="305"/>
      <c r="K14" s="305"/>
      <c r="L14" s="305"/>
      <c r="M14" s="305"/>
      <c r="N14" s="305"/>
      <c r="O14" s="337"/>
      <c r="P14" s="69"/>
      <c r="Q14" s="38">
        <f>+RECURSOS!D13</f>
        <v>1702</v>
      </c>
      <c r="R14" s="37" t="s">
        <v>36</v>
      </c>
      <c r="S14" s="38">
        <f>+RECURSOS!E13</f>
        <v>1702</v>
      </c>
      <c r="T14" s="37" t="s">
        <v>36</v>
      </c>
      <c r="U14" s="38">
        <f>+RECURSOS!F13</f>
        <v>1702</v>
      </c>
      <c r="V14" s="37" t="s">
        <v>36</v>
      </c>
      <c r="W14" s="38">
        <f>+RECURSOS!G13</f>
        <v>1540</v>
      </c>
      <c r="X14" s="37" t="s">
        <v>36</v>
      </c>
      <c r="Y14" s="38">
        <f>+RECURSOS!H13</f>
        <v>1540</v>
      </c>
      <c r="Z14" s="37" t="s">
        <v>36</v>
      </c>
      <c r="AA14" s="38">
        <f>+RECURSOS!I13</f>
        <v>1540</v>
      </c>
      <c r="AB14" s="37" t="s">
        <v>36</v>
      </c>
      <c r="AC14" s="38">
        <f>+RECURSOS!J13</f>
        <v>600</v>
      </c>
      <c r="AD14" s="37" t="s">
        <v>36</v>
      </c>
      <c r="AE14" s="38">
        <f>+RECURSOS!K13</f>
        <v>1178</v>
      </c>
      <c r="AF14" s="37" t="s">
        <v>36</v>
      </c>
      <c r="AG14" s="142">
        <f>+Q14+S14+U14+W14+Y14+AA14+AC14+AE14</f>
        <v>11504</v>
      </c>
      <c r="AH14" s="39" t="s">
        <v>36</v>
      </c>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row>
    <row r="15" spans="1:66" ht="34.9" customHeight="1" x14ac:dyDescent="0.2">
      <c r="A15" s="40" t="s">
        <v>37</v>
      </c>
      <c r="B15" s="65" t="s">
        <v>38</v>
      </c>
      <c r="C15" s="78" t="s">
        <v>39</v>
      </c>
      <c r="D15" s="35"/>
      <c r="E15" s="175"/>
      <c r="F15" s="175"/>
      <c r="G15" s="216"/>
      <c r="H15" s="216"/>
      <c r="I15" s="216"/>
      <c r="J15" s="175"/>
      <c r="K15" s="175"/>
      <c r="L15" s="175"/>
      <c r="M15" s="175"/>
      <c r="N15" s="175"/>
      <c r="O15" s="175"/>
      <c r="P15" s="46">
        <f>+Q15+S15+U15+W15+Y15+AA15+AC15+AE15</f>
        <v>374</v>
      </c>
      <c r="Q15" s="36">
        <f>+RECURSOS!D15</f>
        <v>100</v>
      </c>
      <c r="R15" s="36">
        <f>+Q14-Q15</f>
        <v>1602</v>
      </c>
      <c r="S15" s="36">
        <f>+RECURSOS!E15</f>
        <v>50</v>
      </c>
      <c r="T15" s="36">
        <f>+S14-S15</f>
        <v>1652</v>
      </c>
      <c r="U15" s="36">
        <f>+RECURSOS!F15</f>
        <v>50</v>
      </c>
      <c r="V15" s="36">
        <f>+U14-U15</f>
        <v>1652</v>
      </c>
      <c r="W15" s="36">
        <f>+RECURSOS!G15</f>
        <v>50</v>
      </c>
      <c r="X15" s="36">
        <f>+W14-W15</f>
        <v>1490</v>
      </c>
      <c r="Y15" s="36">
        <f>+RECURSOS!H15</f>
        <v>50</v>
      </c>
      <c r="Z15" s="36">
        <f>+Y14-Y15</f>
        <v>1490</v>
      </c>
      <c r="AA15" s="36">
        <f>+RECURSOS!I15</f>
        <v>50</v>
      </c>
      <c r="AB15" s="36">
        <f>+AA14-AA15</f>
        <v>1490</v>
      </c>
      <c r="AC15" s="36">
        <f>+RECURSOS!J15</f>
        <v>0</v>
      </c>
      <c r="AD15" s="36">
        <f>+AC14-AC15</f>
        <v>600</v>
      </c>
      <c r="AE15" s="36">
        <f>+RECURSOS!K15</f>
        <v>24</v>
      </c>
      <c r="AF15" s="36">
        <f>+AE14-AE15</f>
        <v>1154</v>
      </c>
      <c r="AG15" s="36">
        <f t="shared" ref="AG15:AG20" si="0">+Q15+S15+U15+W15+Y15+AA15+AC15+AE15</f>
        <v>374</v>
      </c>
      <c r="AH15" s="41">
        <f>+AG14-AG15</f>
        <v>11130</v>
      </c>
      <c r="AI15" s="3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row>
    <row r="16" spans="1:66" ht="34.9" customHeight="1" x14ac:dyDescent="0.2">
      <c r="A16" s="42" t="s">
        <v>40</v>
      </c>
      <c r="B16" s="33" t="s">
        <v>38</v>
      </c>
      <c r="C16" s="78" t="s">
        <v>39</v>
      </c>
      <c r="D16" s="34"/>
      <c r="E16" s="176"/>
      <c r="F16" s="175"/>
      <c r="G16" s="215"/>
      <c r="H16" s="215"/>
      <c r="I16" s="215"/>
      <c r="J16" s="175"/>
      <c r="K16" s="175"/>
      <c r="L16" s="175"/>
      <c r="M16" s="176"/>
      <c r="N16" s="176"/>
      <c r="O16" s="176"/>
      <c r="P16" s="46">
        <f t="shared" ref="P16:P20" si="1">+Q16+S16+U16+W16+Y16+AA16+AC16+AE16</f>
        <v>1040</v>
      </c>
      <c r="Q16" s="36">
        <f>+RECURSOS!D16</f>
        <v>240</v>
      </c>
      <c r="R16" s="36">
        <f>+R15-Q16</f>
        <v>1362</v>
      </c>
      <c r="S16" s="36">
        <f>+RECURSOS!E16</f>
        <v>240</v>
      </c>
      <c r="T16" s="31">
        <f>+T15-S16</f>
        <v>1412</v>
      </c>
      <c r="U16" s="36">
        <f>+RECURSOS!F16</f>
        <v>240</v>
      </c>
      <c r="V16" s="36">
        <f>+V15-U16</f>
        <v>1412</v>
      </c>
      <c r="W16" s="36">
        <f>+RECURSOS!G16</f>
        <v>60</v>
      </c>
      <c r="X16" s="36">
        <f>+X15-W16</f>
        <v>1430</v>
      </c>
      <c r="Y16" s="36">
        <f>+RECURSOS!H16</f>
        <v>200</v>
      </c>
      <c r="Z16" s="31">
        <f>+Z15-Y16</f>
        <v>1290</v>
      </c>
      <c r="AA16" s="36">
        <f>+RECURSOS!I16</f>
        <v>60</v>
      </c>
      <c r="AB16" s="31">
        <f>+AB15-AA16</f>
        <v>1430</v>
      </c>
      <c r="AC16" s="36">
        <f>+RECURSOS!J16</f>
        <v>0</v>
      </c>
      <c r="AD16" s="31">
        <f>+AD15-AC16</f>
        <v>600</v>
      </c>
      <c r="AE16" s="36">
        <f>+RECURSOS!K16</f>
        <v>0</v>
      </c>
      <c r="AF16" s="31">
        <f>+AF15-AE16</f>
        <v>1154</v>
      </c>
      <c r="AG16" s="36">
        <f t="shared" si="0"/>
        <v>1040</v>
      </c>
      <c r="AH16" s="43">
        <f>+AH15-AG16</f>
        <v>10090</v>
      </c>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row>
    <row r="17" spans="1:66" ht="34.9" customHeight="1" x14ac:dyDescent="0.2">
      <c r="A17" s="42" t="s">
        <v>41</v>
      </c>
      <c r="B17" s="33" t="s">
        <v>38</v>
      </c>
      <c r="C17" s="78" t="s">
        <v>39</v>
      </c>
      <c r="D17" s="34"/>
      <c r="E17" s="176"/>
      <c r="F17" s="175"/>
      <c r="G17" s="215"/>
      <c r="H17" s="215"/>
      <c r="I17" s="215"/>
      <c r="J17" s="175"/>
      <c r="K17" s="175"/>
      <c r="L17" s="175"/>
      <c r="M17" s="176"/>
      <c r="N17" s="176"/>
      <c r="O17" s="176"/>
      <c r="P17" s="46">
        <f t="shared" si="1"/>
        <v>836</v>
      </c>
      <c r="Q17" s="36">
        <f>+RECURSOS!D17</f>
        <v>200</v>
      </c>
      <c r="R17" s="36">
        <f t="shared" ref="R17:R20" si="2">+R16-Q17</f>
        <v>1162</v>
      </c>
      <c r="S17" s="36">
        <f>+RECURSOS!E17</f>
        <v>200</v>
      </c>
      <c r="T17" s="31">
        <f t="shared" ref="T17:T20" si="3">+T16-S17</f>
        <v>1212</v>
      </c>
      <c r="U17" s="36">
        <f>+RECURSOS!F17</f>
        <v>100</v>
      </c>
      <c r="V17" s="36">
        <f t="shared" ref="V17:V20" si="4">+V16-U17</f>
        <v>1312</v>
      </c>
      <c r="W17" s="36">
        <f>+RECURSOS!G17</f>
        <v>100</v>
      </c>
      <c r="X17" s="36">
        <f t="shared" ref="X17:X20" si="5">+X16-W17</f>
        <v>1330</v>
      </c>
      <c r="Y17" s="36">
        <f>+RECURSOS!H17</f>
        <v>100</v>
      </c>
      <c r="Z17" s="31">
        <f t="shared" ref="Z17:Z20" si="6">+Z16-Y17</f>
        <v>1190</v>
      </c>
      <c r="AA17" s="36">
        <f>+RECURSOS!I17</f>
        <v>100</v>
      </c>
      <c r="AB17" s="31">
        <f t="shared" ref="AB17:AB20" si="7">+AB16-AA17</f>
        <v>1330</v>
      </c>
      <c r="AC17" s="36">
        <f>+RECURSOS!J17</f>
        <v>12</v>
      </c>
      <c r="AD17" s="31">
        <f t="shared" ref="AD17:AD20" si="8">+AD16-AC17</f>
        <v>588</v>
      </c>
      <c r="AE17" s="36">
        <f>+RECURSOS!K17</f>
        <v>24</v>
      </c>
      <c r="AF17" s="31">
        <f t="shared" ref="AF17:AF20" si="9">+AF16-AE17</f>
        <v>1130</v>
      </c>
      <c r="AG17" s="36">
        <f t="shared" si="0"/>
        <v>836</v>
      </c>
      <c r="AH17" s="43">
        <f t="shared" ref="AH17:AH20" si="10">+AH16-AG17</f>
        <v>9254</v>
      </c>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row>
    <row r="18" spans="1:66" s="141" customFormat="1" ht="34.9" customHeight="1" x14ac:dyDescent="0.2">
      <c r="A18" s="42" t="s">
        <v>42</v>
      </c>
      <c r="B18" s="33" t="s">
        <v>38</v>
      </c>
      <c r="C18" s="78" t="s">
        <v>39</v>
      </c>
      <c r="D18" s="34"/>
      <c r="E18" s="176"/>
      <c r="F18" s="175"/>
      <c r="G18" s="215"/>
      <c r="H18" s="215"/>
      <c r="I18" s="215"/>
      <c r="J18" s="175"/>
      <c r="K18" s="175"/>
      <c r="L18" s="175"/>
      <c r="M18" s="176"/>
      <c r="N18" s="176"/>
      <c r="O18" s="176"/>
      <c r="P18" s="46">
        <f t="shared" si="1"/>
        <v>402</v>
      </c>
      <c r="Q18" s="36">
        <f>+RECURSOS!D18</f>
        <v>52</v>
      </c>
      <c r="R18" s="36">
        <f t="shared" si="2"/>
        <v>1110</v>
      </c>
      <c r="S18" s="36">
        <f>+RECURSOS!E18</f>
        <v>52</v>
      </c>
      <c r="T18" s="36">
        <f t="shared" si="3"/>
        <v>1160</v>
      </c>
      <c r="U18" s="36">
        <f>+RECURSOS!F18</f>
        <v>156</v>
      </c>
      <c r="V18" s="36">
        <f t="shared" si="4"/>
        <v>1156</v>
      </c>
      <c r="W18" s="36">
        <f>+RECURSOS!G18</f>
        <v>24</v>
      </c>
      <c r="X18" s="36">
        <f t="shared" si="5"/>
        <v>1306</v>
      </c>
      <c r="Y18" s="36">
        <f>+RECURSOS!H18</f>
        <v>94</v>
      </c>
      <c r="Z18" s="31">
        <f t="shared" si="6"/>
        <v>1096</v>
      </c>
      <c r="AA18" s="36">
        <f>+RECURSOS!I18</f>
        <v>24</v>
      </c>
      <c r="AB18" s="31">
        <f t="shared" si="7"/>
        <v>1306</v>
      </c>
      <c r="AC18" s="36">
        <f>+RECURSOS!J18</f>
        <v>0</v>
      </c>
      <c r="AD18" s="31">
        <f t="shared" si="8"/>
        <v>588</v>
      </c>
      <c r="AE18" s="36">
        <f>+RECURSOS!K18</f>
        <v>0</v>
      </c>
      <c r="AF18" s="31">
        <f t="shared" si="9"/>
        <v>1130</v>
      </c>
      <c r="AG18" s="36">
        <f t="shared" si="0"/>
        <v>402</v>
      </c>
      <c r="AH18" s="43">
        <f t="shared" si="10"/>
        <v>8852</v>
      </c>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40"/>
      <c r="BN18" s="140"/>
    </row>
    <row r="19" spans="1:66" ht="48.6" customHeight="1" x14ac:dyDescent="0.2">
      <c r="A19" s="42" t="str">
        <f>+RECURSOS!B19</f>
        <v>Reuniones de Comité de Gerencia, Coordinador de Control Interno,  contratación, conciliación,  Bienes, Sostenibilidad Contable, sistema de gestión de calidad, entre otros.</v>
      </c>
      <c r="B19" s="33" t="s">
        <v>38</v>
      </c>
      <c r="C19" s="78" t="s">
        <v>39</v>
      </c>
      <c r="D19" s="34"/>
      <c r="E19" s="176"/>
      <c r="F19" s="175"/>
      <c r="G19" s="215"/>
      <c r="H19" s="215"/>
      <c r="I19" s="215"/>
      <c r="J19" s="175"/>
      <c r="K19" s="175"/>
      <c r="L19" s="175"/>
      <c r="M19" s="176"/>
      <c r="N19" s="176"/>
      <c r="O19" s="176"/>
      <c r="P19" s="46">
        <f t="shared" si="1"/>
        <v>710</v>
      </c>
      <c r="Q19" s="36">
        <f>+RECURSOS!D19</f>
        <v>532</v>
      </c>
      <c r="R19" s="36">
        <f t="shared" si="2"/>
        <v>578</v>
      </c>
      <c r="S19" s="36">
        <f>+RECURSOS!E19</f>
        <v>24</v>
      </c>
      <c r="T19" s="31">
        <f t="shared" si="3"/>
        <v>1136</v>
      </c>
      <c r="U19" s="36">
        <f>+RECURSOS!F19</f>
        <v>10</v>
      </c>
      <c r="V19" s="36">
        <f t="shared" si="4"/>
        <v>1146</v>
      </c>
      <c r="W19" s="36">
        <f>+RECURSOS!G19</f>
        <v>60</v>
      </c>
      <c r="X19" s="36">
        <f t="shared" si="5"/>
        <v>1246</v>
      </c>
      <c r="Y19" s="36">
        <f>+RECURSOS!H19</f>
        <v>60</v>
      </c>
      <c r="Z19" s="31">
        <f t="shared" si="6"/>
        <v>1036</v>
      </c>
      <c r="AA19" s="36">
        <f>+RECURSOS!I19</f>
        <v>24</v>
      </c>
      <c r="AB19" s="31">
        <f t="shared" si="7"/>
        <v>1282</v>
      </c>
      <c r="AC19" s="36">
        <f>+RECURSOS!J19</f>
        <v>0</v>
      </c>
      <c r="AD19" s="31">
        <f t="shared" si="8"/>
        <v>588</v>
      </c>
      <c r="AE19" s="36">
        <f>+RECURSOS!K19</f>
        <v>0</v>
      </c>
      <c r="AF19" s="31">
        <f t="shared" si="9"/>
        <v>1130</v>
      </c>
      <c r="AG19" s="36">
        <f t="shared" si="0"/>
        <v>710</v>
      </c>
      <c r="AH19" s="43">
        <f t="shared" si="10"/>
        <v>8142</v>
      </c>
      <c r="AI19" s="174"/>
      <c r="AJ19" s="173"/>
      <c r="AK19" s="173"/>
      <c r="AL19" s="173"/>
      <c r="AM19" s="173"/>
      <c r="AN19" s="173"/>
      <c r="AO19" s="173"/>
      <c r="AP19" s="173"/>
      <c r="AQ19" s="173"/>
      <c r="AR19" s="173"/>
      <c r="AS19" s="173"/>
      <c r="AT19" s="173"/>
      <c r="AU19" s="173"/>
      <c r="AV19" s="173"/>
      <c r="AW19" s="173"/>
      <c r="AX19" s="173"/>
      <c r="AY19" s="173"/>
      <c r="AZ19" s="173"/>
      <c r="BA19" s="173"/>
      <c r="BB19" s="173"/>
      <c r="BC19" s="173"/>
      <c r="BD19" s="173"/>
      <c r="BE19" s="173"/>
      <c r="BF19" s="173"/>
      <c r="BG19" s="173"/>
      <c r="BH19" s="173"/>
      <c r="BI19" s="173"/>
      <c r="BJ19" s="173"/>
      <c r="BK19" s="173"/>
      <c r="BL19" s="173"/>
      <c r="BM19" s="2"/>
      <c r="BN19" s="2"/>
    </row>
    <row r="20" spans="1:66" ht="34.9" customHeight="1" x14ac:dyDescent="0.2">
      <c r="A20" s="42" t="str">
        <f>+RECURSOS!B20</f>
        <v>Mejora del proceso, manual, metodologías,  procedimientos, instrumentos.</v>
      </c>
      <c r="B20" s="33" t="s">
        <v>38</v>
      </c>
      <c r="C20" s="78" t="s">
        <v>39</v>
      </c>
      <c r="D20" s="34"/>
      <c r="E20" s="176"/>
      <c r="F20" s="175"/>
      <c r="G20" s="215"/>
      <c r="H20" s="215"/>
      <c r="I20" s="215"/>
      <c r="J20" s="175"/>
      <c r="K20" s="175"/>
      <c r="L20" s="175"/>
      <c r="M20" s="176"/>
      <c r="N20" s="176"/>
      <c r="O20" s="176"/>
      <c r="P20" s="46">
        <f t="shared" si="1"/>
        <v>238</v>
      </c>
      <c r="Q20" s="36">
        <f>+RECURSOS!D20</f>
        <v>40</v>
      </c>
      <c r="R20" s="36">
        <f t="shared" si="2"/>
        <v>538</v>
      </c>
      <c r="S20" s="36">
        <f>+RECURSOS!E20</f>
        <v>80</v>
      </c>
      <c r="T20" s="31">
        <f t="shared" si="3"/>
        <v>1056</v>
      </c>
      <c r="U20" s="36">
        <f>+RECURSOS!F20</f>
        <v>24</v>
      </c>
      <c r="V20" s="36">
        <f t="shared" si="4"/>
        <v>1122</v>
      </c>
      <c r="W20" s="36">
        <f>+RECURSOS!G20</f>
        <v>24</v>
      </c>
      <c r="X20" s="36">
        <f t="shared" si="5"/>
        <v>1222</v>
      </c>
      <c r="Y20" s="36">
        <f>+RECURSOS!H20</f>
        <v>24</v>
      </c>
      <c r="Z20" s="31">
        <f t="shared" si="6"/>
        <v>1012</v>
      </c>
      <c r="AA20" s="36">
        <f>+RECURSOS!I20</f>
        <v>24</v>
      </c>
      <c r="AB20" s="31">
        <f t="shared" si="7"/>
        <v>1258</v>
      </c>
      <c r="AC20" s="36">
        <f>+RECURSOS!J20</f>
        <v>2</v>
      </c>
      <c r="AD20" s="31">
        <f t="shared" si="8"/>
        <v>586</v>
      </c>
      <c r="AE20" s="36">
        <f>+RECURSOS!K20</f>
        <v>20</v>
      </c>
      <c r="AF20" s="31">
        <f t="shared" si="9"/>
        <v>1110</v>
      </c>
      <c r="AG20" s="36">
        <f t="shared" si="0"/>
        <v>238</v>
      </c>
      <c r="AH20" s="43">
        <f t="shared" si="10"/>
        <v>7904</v>
      </c>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row>
    <row r="21" spans="1:66" ht="34.9" customHeight="1" x14ac:dyDescent="0.2">
      <c r="A21" s="75" t="s">
        <v>43</v>
      </c>
      <c r="B21" s="74"/>
      <c r="C21" s="74"/>
      <c r="D21" s="74"/>
      <c r="E21" s="177"/>
      <c r="F21" s="177"/>
      <c r="G21" s="177"/>
      <c r="H21" s="177"/>
      <c r="I21" s="177"/>
      <c r="J21" s="177"/>
      <c r="K21" s="177"/>
      <c r="L21" s="177"/>
      <c r="M21" s="177"/>
      <c r="N21" s="177"/>
      <c r="O21" s="177"/>
      <c r="P21" s="47">
        <f>SUM(P15:P20)</f>
        <v>3600</v>
      </c>
      <c r="Q21" s="27">
        <f>SUM(Q15:Q20)</f>
        <v>1164</v>
      </c>
      <c r="R21" s="25">
        <f>+Q14-Q21</f>
        <v>538</v>
      </c>
      <c r="S21" s="27">
        <f>SUM(S15:S20)</f>
        <v>646</v>
      </c>
      <c r="T21" s="25">
        <f>+S14-S21</f>
        <v>1056</v>
      </c>
      <c r="U21" s="27">
        <f>SUM(U15:U20)</f>
        <v>580</v>
      </c>
      <c r="V21" s="25">
        <f>+U14-U21</f>
        <v>1122</v>
      </c>
      <c r="W21" s="27">
        <f>SUM(W15:W20)</f>
        <v>318</v>
      </c>
      <c r="X21" s="25">
        <f t="shared" ref="X21" si="11">+W14-W21</f>
        <v>1222</v>
      </c>
      <c r="Y21" s="27">
        <f>SUM(Y15:Y20)</f>
        <v>528</v>
      </c>
      <c r="Z21" s="25">
        <f t="shared" ref="Z21" si="12">+Y14-Y21</f>
        <v>1012</v>
      </c>
      <c r="AA21" s="27">
        <f>SUM(AA15:AA20)</f>
        <v>282</v>
      </c>
      <c r="AB21" s="25">
        <f t="shared" ref="AB21" si="13">+AA14-AA21</f>
        <v>1258</v>
      </c>
      <c r="AC21" s="27">
        <f>SUM(AC15:AC20)</f>
        <v>14</v>
      </c>
      <c r="AD21" s="25">
        <f t="shared" ref="AD21" si="14">+AC14-AC21</f>
        <v>586</v>
      </c>
      <c r="AE21" s="27">
        <f>SUM(AE15:AE20)</f>
        <v>68</v>
      </c>
      <c r="AF21" s="25">
        <f t="shared" ref="AF21" si="15">+AE14-AE21</f>
        <v>1110</v>
      </c>
      <c r="AG21" s="25">
        <f>SUM(AG15:AG20)</f>
        <v>3600</v>
      </c>
      <c r="AH21" s="67">
        <f>+AG14-AG21</f>
        <v>7904</v>
      </c>
      <c r="AI21" s="28"/>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row>
    <row r="22" spans="1:66" x14ac:dyDescent="0.2">
      <c r="A22" s="70" t="s">
        <v>44</v>
      </c>
      <c r="B22" s="71" t="s">
        <v>11</v>
      </c>
      <c r="C22" s="76" t="s">
        <v>12</v>
      </c>
      <c r="D22" s="72"/>
      <c r="E22" s="178"/>
      <c r="F22" s="178"/>
      <c r="G22" s="217"/>
      <c r="H22" s="217"/>
      <c r="I22" s="217"/>
      <c r="J22" s="177"/>
      <c r="K22" s="177"/>
      <c r="L22" s="177"/>
      <c r="M22" s="178"/>
      <c r="N22" s="178"/>
      <c r="O22" s="236"/>
      <c r="P22" s="5"/>
      <c r="Q22" s="5"/>
      <c r="R22" s="23"/>
      <c r="S22" s="5"/>
      <c r="T22" s="23"/>
      <c r="U22" s="5"/>
      <c r="V22" s="23"/>
      <c r="W22" s="5"/>
      <c r="X22" s="23"/>
      <c r="Y22" s="23"/>
      <c r="Z22" s="23"/>
      <c r="AA22" s="23"/>
      <c r="AB22" s="23"/>
      <c r="AC22" s="23"/>
      <c r="AD22" s="23"/>
      <c r="AE22" s="23"/>
      <c r="AF22" s="23"/>
      <c r="AG22" s="5"/>
      <c r="AH22" s="44"/>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row>
    <row r="23" spans="1:66" ht="91.5" customHeight="1" x14ac:dyDescent="0.2">
      <c r="A23" s="198" t="s">
        <v>45</v>
      </c>
      <c r="B23" s="78" t="s">
        <v>39</v>
      </c>
      <c r="C23" s="78" t="s">
        <v>39</v>
      </c>
      <c r="D23" s="35">
        <v>30</v>
      </c>
      <c r="E23" s="179"/>
      <c r="F23" s="188"/>
      <c r="G23" s="218"/>
      <c r="H23" s="218"/>
      <c r="I23" s="218"/>
      <c r="J23" s="35">
        <v>30</v>
      </c>
      <c r="K23" s="179"/>
      <c r="L23" s="179"/>
      <c r="M23" s="179"/>
      <c r="N23" s="179"/>
      <c r="O23" s="179"/>
      <c r="P23" s="46">
        <f>+Q23+S23+U23+W23+Y23+AA23+AC23+AE23</f>
        <v>156</v>
      </c>
      <c r="Q23" s="31">
        <v>36</v>
      </c>
      <c r="R23" s="86">
        <f>+R21-Q23</f>
        <v>502</v>
      </c>
      <c r="S23" s="31">
        <v>24</v>
      </c>
      <c r="T23" s="86">
        <f>+T21-S23</f>
        <v>1032</v>
      </c>
      <c r="U23" s="31">
        <v>24</v>
      </c>
      <c r="V23" s="86">
        <f>+V21-U23</f>
        <v>1098</v>
      </c>
      <c r="W23" s="31">
        <v>24</v>
      </c>
      <c r="X23" s="86">
        <f>+X21-W23</f>
        <v>1198</v>
      </c>
      <c r="Y23" s="31">
        <v>24</v>
      </c>
      <c r="Z23" s="86">
        <f>+Z21-Y23</f>
        <v>988</v>
      </c>
      <c r="AA23" s="31">
        <v>24</v>
      </c>
      <c r="AB23" s="86">
        <f>+AB21-AA23</f>
        <v>1234</v>
      </c>
      <c r="AC23" s="31">
        <v>0</v>
      </c>
      <c r="AD23" s="86">
        <f>+AD21-AC23</f>
        <v>586</v>
      </c>
      <c r="AE23" s="31">
        <v>0</v>
      </c>
      <c r="AF23" s="86">
        <f>+AF21-AE23</f>
        <v>1110</v>
      </c>
      <c r="AG23" s="36">
        <f>+Q23+S23+U23+W23+Y23+AA23+AC23+AE23</f>
        <v>156</v>
      </c>
      <c r="AH23" s="87">
        <f>+AH21-AG23</f>
        <v>7748</v>
      </c>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row>
    <row r="24" spans="1:66" ht="53.25" customHeight="1" x14ac:dyDescent="0.2">
      <c r="A24" s="198" t="s">
        <v>46</v>
      </c>
      <c r="B24" s="33" t="s">
        <v>47</v>
      </c>
      <c r="C24" s="78" t="s">
        <v>48</v>
      </c>
      <c r="D24" s="35">
        <v>23</v>
      </c>
      <c r="E24" s="179"/>
      <c r="F24" s="188"/>
      <c r="G24" s="218"/>
      <c r="H24" s="218"/>
      <c r="I24" s="218"/>
      <c r="J24" s="35">
        <v>10</v>
      </c>
      <c r="K24" s="179"/>
      <c r="L24" s="179"/>
      <c r="M24" s="179"/>
      <c r="N24" s="179"/>
      <c r="O24" s="179"/>
      <c r="P24" s="46">
        <f>+Q24+S24+U24+W24+Y24+AA24+AC24+AE24</f>
        <v>54</v>
      </c>
      <c r="Q24" s="31">
        <v>6</v>
      </c>
      <c r="R24" s="86">
        <f>+R23-Q24</f>
        <v>496</v>
      </c>
      <c r="S24" s="31">
        <v>24</v>
      </c>
      <c r="T24" s="86">
        <f>+T23-S24</f>
        <v>1008</v>
      </c>
      <c r="U24" s="31">
        <v>24</v>
      </c>
      <c r="V24" s="86">
        <f>+V23-U24</f>
        <v>1074</v>
      </c>
      <c r="W24" s="31">
        <v>0</v>
      </c>
      <c r="X24" s="86">
        <f>+X23-W24</f>
        <v>1198</v>
      </c>
      <c r="Y24" s="31">
        <v>0</v>
      </c>
      <c r="Z24" s="86">
        <f>+Z23-Y24</f>
        <v>988</v>
      </c>
      <c r="AA24" s="31">
        <v>0</v>
      </c>
      <c r="AB24" s="86">
        <f>+AB23-AA24</f>
        <v>1234</v>
      </c>
      <c r="AC24" s="31">
        <v>0</v>
      </c>
      <c r="AD24" s="86">
        <f>+AD23-AC24</f>
        <v>586</v>
      </c>
      <c r="AE24" s="31">
        <v>0</v>
      </c>
      <c r="AF24" s="86">
        <f>+AF23-AE24</f>
        <v>1110</v>
      </c>
      <c r="AG24" s="36">
        <f t="shared" ref="AG24:AG42" si="16">+Q24+S24+U24+W24+Y24+AA24+AC24+AE24</f>
        <v>54</v>
      </c>
      <c r="AH24" s="87">
        <f>+AH23-AG24</f>
        <v>7694</v>
      </c>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row>
    <row r="25" spans="1:66" ht="52.5" customHeight="1" x14ac:dyDescent="0.2">
      <c r="A25" s="42" t="s">
        <v>49</v>
      </c>
      <c r="B25" s="33" t="s">
        <v>50</v>
      </c>
      <c r="C25" s="78" t="s">
        <v>39</v>
      </c>
      <c r="D25" s="35">
        <v>10</v>
      </c>
      <c r="E25" s="180"/>
      <c r="F25" s="189"/>
      <c r="G25" s="219"/>
      <c r="H25" s="220"/>
      <c r="I25" s="221"/>
      <c r="J25" s="35">
        <v>10</v>
      </c>
      <c r="K25" s="179"/>
      <c r="L25" s="179"/>
      <c r="M25" s="182"/>
      <c r="N25" s="182"/>
      <c r="O25" s="182"/>
      <c r="P25" s="46">
        <f>+Q25+S25+U25+W25+Y25+AA25+AC25+AE25</f>
        <v>380</v>
      </c>
      <c r="Q25" s="31">
        <v>120</v>
      </c>
      <c r="R25" s="86">
        <f t="shared" ref="R25:R42" si="17">+R24-Q25</f>
        <v>376</v>
      </c>
      <c r="S25" s="31">
        <v>80</v>
      </c>
      <c r="T25" s="86">
        <f t="shared" ref="T25:AH42" si="18">+T24-S25</f>
        <v>928</v>
      </c>
      <c r="U25" s="31">
        <v>80</v>
      </c>
      <c r="V25" s="86">
        <f t="shared" si="18"/>
        <v>994</v>
      </c>
      <c r="W25" s="31">
        <v>40</v>
      </c>
      <c r="X25" s="86">
        <f t="shared" si="18"/>
        <v>1158</v>
      </c>
      <c r="Y25" s="31">
        <v>20</v>
      </c>
      <c r="Z25" s="86">
        <f t="shared" si="18"/>
        <v>968</v>
      </c>
      <c r="AA25" s="31">
        <v>20</v>
      </c>
      <c r="AB25" s="86">
        <f t="shared" si="18"/>
        <v>1214</v>
      </c>
      <c r="AC25" s="31">
        <v>0</v>
      </c>
      <c r="AD25" s="86">
        <f t="shared" si="18"/>
        <v>586</v>
      </c>
      <c r="AE25" s="31">
        <v>20</v>
      </c>
      <c r="AF25" s="86">
        <f t="shared" si="18"/>
        <v>1090</v>
      </c>
      <c r="AG25" s="36">
        <f t="shared" si="16"/>
        <v>380</v>
      </c>
      <c r="AH25" s="87">
        <f t="shared" si="18"/>
        <v>7314</v>
      </c>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row>
    <row r="26" spans="1:66" ht="40.5" customHeight="1" x14ac:dyDescent="0.2">
      <c r="A26" s="199" t="s">
        <v>51</v>
      </c>
      <c r="B26" s="33" t="s">
        <v>52</v>
      </c>
      <c r="C26" s="78" t="s">
        <v>39</v>
      </c>
      <c r="D26" s="34">
        <v>30</v>
      </c>
      <c r="E26" s="181"/>
      <c r="F26" s="189"/>
      <c r="G26" s="215" t="s">
        <v>53</v>
      </c>
      <c r="H26" s="222"/>
      <c r="I26" s="222"/>
      <c r="J26" s="35">
        <v>30</v>
      </c>
      <c r="K26" s="179"/>
      <c r="L26" s="179"/>
      <c r="M26" s="176">
        <v>30</v>
      </c>
      <c r="N26" s="182"/>
      <c r="O26" s="182"/>
      <c r="P26" s="46">
        <f t="shared" ref="P26:P42" si="19">+Q26+S26+U26+W26+Y26+AA26+AC26+AE26</f>
        <v>224</v>
      </c>
      <c r="Q26" s="31">
        <v>24</v>
      </c>
      <c r="R26" s="86">
        <f t="shared" si="17"/>
        <v>352</v>
      </c>
      <c r="S26" s="31">
        <v>0</v>
      </c>
      <c r="T26" s="86">
        <f t="shared" si="18"/>
        <v>928</v>
      </c>
      <c r="U26" s="31">
        <v>0</v>
      </c>
      <c r="V26" s="86">
        <f t="shared" si="18"/>
        <v>994</v>
      </c>
      <c r="W26" s="31">
        <v>200</v>
      </c>
      <c r="X26" s="86">
        <f t="shared" si="18"/>
        <v>958</v>
      </c>
      <c r="Y26" s="31">
        <v>0</v>
      </c>
      <c r="Z26" s="86">
        <f t="shared" si="18"/>
        <v>968</v>
      </c>
      <c r="AA26" s="31">
        <v>0</v>
      </c>
      <c r="AB26" s="86">
        <f t="shared" si="18"/>
        <v>1214</v>
      </c>
      <c r="AC26" s="31">
        <v>0</v>
      </c>
      <c r="AD26" s="86">
        <f t="shared" si="18"/>
        <v>586</v>
      </c>
      <c r="AE26" s="31">
        <v>0</v>
      </c>
      <c r="AF26" s="86">
        <f t="shared" si="18"/>
        <v>1090</v>
      </c>
      <c r="AG26" s="36">
        <f t="shared" si="16"/>
        <v>224</v>
      </c>
      <c r="AH26" s="87">
        <f t="shared" si="18"/>
        <v>7090</v>
      </c>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row>
    <row r="27" spans="1:66" ht="113.25" customHeight="1" x14ac:dyDescent="0.2">
      <c r="A27" s="199" t="s">
        <v>54</v>
      </c>
      <c r="B27" s="33" t="s">
        <v>50</v>
      </c>
      <c r="C27" s="78" t="s">
        <v>39</v>
      </c>
      <c r="D27" s="34">
        <v>30</v>
      </c>
      <c r="E27" s="182"/>
      <c r="F27" s="190"/>
      <c r="G27" s="222"/>
      <c r="H27" s="222"/>
      <c r="I27" s="222"/>
      <c r="J27" s="35">
        <v>30</v>
      </c>
      <c r="K27" s="182"/>
      <c r="L27" s="182"/>
      <c r="M27" s="182"/>
      <c r="N27" s="182"/>
      <c r="O27" s="182"/>
      <c r="P27" s="46">
        <f t="shared" si="19"/>
        <v>154</v>
      </c>
      <c r="Q27" s="31">
        <v>10</v>
      </c>
      <c r="R27" s="86">
        <f t="shared" si="17"/>
        <v>342</v>
      </c>
      <c r="S27" s="31">
        <v>72</v>
      </c>
      <c r="T27" s="86">
        <f t="shared" si="18"/>
        <v>856</v>
      </c>
      <c r="U27" s="31">
        <v>72</v>
      </c>
      <c r="V27" s="86">
        <f t="shared" si="18"/>
        <v>922</v>
      </c>
      <c r="W27" s="31">
        <v>0</v>
      </c>
      <c r="X27" s="86">
        <f t="shared" si="18"/>
        <v>958</v>
      </c>
      <c r="Y27" s="31">
        <v>0</v>
      </c>
      <c r="Z27" s="86">
        <f t="shared" si="18"/>
        <v>968</v>
      </c>
      <c r="AA27" s="31">
        <v>0</v>
      </c>
      <c r="AB27" s="86">
        <f t="shared" si="18"/>
        <v>1214</v>
      </c>
      <c r="AC27" s="31">
        <v>0</v>
      </c>
      <c r="AD27" s="86">
        <f t="shared" si="18"/>
        <v>586</v>
      </c>
      <c r="AE27" s="31">
        <v>0</v>
      </c>
      <c r="AF27" s="86">
        <f t="shared" si="18"/>
        <v>1090</v>
      </c>
      <c r="AG27" s="36">
        <f t="shared" si="16"/>
        <v>154</v>
      </c>
      <c r="AH27" s="87">
        <f t="shared" si="18"/>
        <v>6936</v>
      </c>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row>
    <row r="28" spans="1:66" ht="42" customHeight="1" x14ac:dyDescent="0.2">
      <c r="A28" s="199" t="s">
        <v>55</v>
      </c>
      <c r="B28" s="78" t="s">
        <v>39</v>
      </c>
      <c r="C28" s="78" t="s">
        <v>39</v>
      </c>
      <c r="D28" s="34">
        <v>30</v>
      </c>
      <c r="E28" s="182"/>
      <c r="F28" s="190"/>
      <c r="G28" s="222"/>
      <c r="H28" s="215">
        <v>30</v>
      </c>
      <c r="I28" s="222"/>
      <c r="J28" s="182"/>
      <c r="K28" s="182"/>
      <c r="L28" s="240">
        <v>30</v>
      </c>
      <c r="M28" s="182"/>
      <c r="N28" s="182"/>
      <c r="O28" s="182"/>
      <c r="P28" s="46">
        <f t="shared" si="19"/>
        <v>132</v>
      </c>
      <c r="Q28" s="31">
        <v>12</v>
      </c>
      <c r="R28" s="86">
        <f t="shared" si="17"/>
        <v>330</v>
      </c>
      <c r="S28" s="31">
        <v>60</v>
      </c>
      <c r="T28" s="86">
        <f t="shared" si="18"/>
        <v>796</v>
      </c>
      <c r="U28" s="31">
        <v>60</v>
      </c>
      <c r="V28" s="86">
        <f t="shared" si="18"/>
        <v>862</v>
      </c>
      <c r="W28" s="31">
        <v>0</v>
      </c>
      <c r="X28" s="86">
        <f t="shared" si="18"/>
        <v>958</v>
      </c>
      <c r="Y28" s="31">
        <v>0</v>
      </c>
      <c r="Z28" s="86">
        <f t="shared" si="18"/>
        <v>968</v>
      </c>
      <c r="AA28" s="31">
        <v>0</v>
      </c>
      <c r="AB28" s="86">
        <f t="shared" si="18"/>
        <v>1214</v>
      </c>
      <c r="AC28" s="31">
        <v>0</v>
      </c>
      <c r="AD28" s="86">
        <f t="shared" si="18"/>
        <v>586</v>
      </c>
      <c r="AE28" s="31">
        <v>0</v>
      </c>
      <c r="AF28" s="86">
        <f t="shared" si="18"/>
        <v>1090</v>
      </c>
      <c r="AG28" s="36">
        <f t="shared" si="16"/>
        <v>132</v>
      </c>
      <c r="AH28" s="87">
        <f t="shared" si="18"/>
        <v>6804</v>
      </c>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row>
    <row r="29" spans="1:66" ht="42" customHeight="1" x14ac:dyDescent="0.2">
      <c r="A29" s="199" t="s">
        <v>56</v>
      </c>
      <c r="B29" s="33" t="s">
        <v>50</v>
      </c>
      <c r="C29" s="78" t="s">
        <v>39</v>
      </c>
      <c r="D29" s="34">
        <v>30</v>
      </c>
      <c r="E29" s="182"/>
      <c r="F29" s="190"/>
      <c r="G29" s="222"/>
      <c r="H29" s="215">
        <v>30</v>
      </c>
      <c r="I29" s="222"/>
      <c r="J29" s="182"/>
      <c r="K29" s="182"/>
      <c r="L29" s="240">
        <v>30</v>
      </c>
      <c r="M29" s="182"/>
      <c r="N29" s="182"/>
      <c r="O29" s="182"/>
      <c r="P29" s="46">
        <f t="shared" si="19"/>
        <v>42</v>
      </c>
      <c r="Q29" s="31">
        <v>6</v>
      </c>
      <c r="R29" s="86">
        <f t="shared" si="17"/>
        <v>324</v>
      </c>
      <c r="S29" s="31">
        <v>24</v>
      </c>
      <c r="T29" s="86">
        <f t="shared" si="18"/>
        <v>772</v>
      </c>
      <c r="U29" s="31">
        <v>12</v>
      </c>
      <c r="V29" s="86">
        <f t="shared" si="18"/>
        <v>850</v>
      </c>
      <c r="W29" s="31">
        <v>0</v>
      </c>
      <c r="X29" s="86">
        <f t="shared" si="18"/>
        <v>958</v>
      </c>
      <c r="Y29" s="31">
        <v>0</v>
      </c>
      <c r="Z29" s="86">
        <f t="shared" si="18"/>
        <v>968</v>
      </c>
      <c r="AA29" s="31">
        <v>0</v>
      </c>
      <c r="AB29" s="86">
        <f t="shared" si="18"/>
        <v>1214</v>
      </c>
      <c r="AC29" s="31">
        <v>0</v>
      </c>
      <c r="AD29" s="86">
        <f t="shared" si="18"/>
        <v>586</v>
      </c>
      <c r="AE29" s="31">
        <v>0</v>
      </c>
      <c r="AF29" s="86">
        <f t="shared" si="18"/>
        <v>1090</v>
      </c>
      <c r="AG29" s="36">
        <f t="shared" si="16"/>
        <v>42</v>
      </c>
      <c r="AH29" s="87">
        <f t="shared" si="18"/>
        <v>6762</v>
      </c>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row>
    <row r="30" spans="1:66" ht="45" customHeight="1" x14ac:dyDescent="0.2">
      <c r="A30" s="199" t="s">
        <v>57</v>
      </c>
      <c r="B30" s="33" t="s">
        <v>52</v>
      </c>
      <c r="C30" s="78" t="s">
        <v>39</v>
      </c>
      <c r="D30" s="34">
        <v>30</v>
      </c>
      <c r="E30" s="182"/>
      <c r="F30" s="190"/>
      <c r="G30" s="222"/>
      <c r="H30" s="222"/>
      <c r="I30" s="222"/>
      <c r="J30" s="35">
        <v>30</v>
      </c>
      <c r="K30" s="182"/>
      <c r="L30" s="182"/>
      <c r="M30" s="182"/>
      <c r="N30" s="182"/>
      <c r="O30" s="182"/>
      <c r="P30" s="46">
        <f t="shared" si="19"/>
        <v>18</v>
      </c>
      <c r="Q30" s="31">
        <v>8</v>
      </c>
      <c r="R30" s="86">
        <f t="shared" si="17"/>
        <v>316</v>
      </c>
      <c r="S30" s="31">
        <v>0</v>
      </c>
      <c r="T30" s="86">
        <f t="shared" si="18"/>
        <v>772</v>
      </c>
      <c r="U30" s="31">
        <v>0</v>
      </c>
      <c r="V30" s="86">
        <f t="shared" si="18"/>
        <v>850</v>
      </c>
      <c r="W30" s="31">
        <v>10</v>
      </c>
      <c r="X30" s="86">
        <f t="shared" si="18"/>
        <v>948</v>
      </c>
      <c r="Y30" s="31">
        <v>0</v>
      </c>
      <c r="Z30" s="86">
        <f t="shared" si="18"/>
        <v>968</v>
      </c>
      <c r="AA30" s="31">
        <v>0</v>
      </c>
      <c r="AB30" s="86">
        <f t="shared" si="18"/>
        <v>1214</v>
      </c>
      <c r="AC30" s="31">
        <v>0</v>
      </c>
      <c r="AD30" s="86">
        <f t="shared" si="18"/>
        <v>586</v>
      </c>
      <c r="AE30" s="31">
        <v>0</v>
      </c>
      <c r="AF30" s="86">
        <f t="shared" si="18"/>
        <v>1090</v>
      </c>
      <c r="AG30" s="36">
        <f t="shared" si="16"/>
        <v>18</v>
      </c>
      <c r="AH30" s="87">
        <f t="shared" si="18"/>
        <v>6744</v>
      </c>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row>
    <row r="31" spans="1:66" ht="36.75" customHeight="1" x14ac:dyDescent="0.2">
      <c r="A31" s="233" t="s">
        <v>58</v>
      </c>
      <c r="B31" s="159" t="s">
        <v>50</v>
      </c>
      <c r="C31" s="179" t="s">
        <v>39</v>
      </c>
      <c r="D31" s="4"/>
      <c r="E31" s="179"/>
      <c r="F31" s="182"/>
      <c r="G31" s="222"/>
      <c r="H31" s="222"/>
      <c r="I31" s="222"/>
      <c r="J31" s="35">
        <v>28</v>
      </c>
      <c r="K31" s="182"/>
      <c r="L31" s="182"/>
      <c r="M31" s="182"/>
      <c r="N31" s="182"/>
      <c r="O31" s="182"/>
      <c r="P31" s="46">
        <f t="shared" si="19"/>
        <v>176</v>
      </c>
      <c r="Q31" s="31">
        <v>16</v>
      </c>
      <c r="R31" s="86">
        <f t="shared" si="17"/>
        <v>300</v>
      </c>
      <c r="S31" s="31">
        <v>80</v>
      </c>
      <c r="T31" s="86">
        <f t="shared" si="18"/>
        <v>692</v>
      </c>
      <c r="U31" s="31">
        <v>80</v>
      </c>
      <c r="V31" s="86">
        <f t="shared" si="18"/>
        <v>770</v>
      </c>
      <c r="W31" s="31">
        <v>0</v>
      </c>
      <c r="X31" s="86">
        <f t="shared" si="18"/>
        <v>948</v>
      </c>
      <c r="Y31" s="31">
        <v>0</v>
      </c>
      <c r="Z31" s="86">
        <f t="shared" si="18"/>
        <v>968</v>
      </c>
      <c r="AA31" s="31">
        <v>0</v>
      </c>
      <c r="AB31" s="86">
        <f t="shared" si="18"/>
        <v>1214</v>
      </c>
      <c r="AC31" s="31">
        <v>0</v>
      </c>
      <c r="AD31" s="86">
        <f t="shared" si="18"/>
        <v>586</v>
      </c>
      <c r="AE31" s="31">
        <v>0</v>
      </c>
      <c r="AF31" s="86">
        <f t="shared" si="18"/>
        <v>1090</v>
      </c>
      <c r="AG31" s="36">
        <f t="shared" si="16"/>
        <v>176</v>
      </c>
      <c r="AH31" s="87">
        <f t="shared" si="18"/>
        <v>6568</v>
      </c>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row>
    <row r="32" spans="1:66" ht="50.25" customHeight="1" x14ac:dyDescent="0.2">
      <c r="A32" s="245" t="s">
        <v>59</v>
      </c>
      <c r="B32" s="78" t="s">
        <v>38</v>
      </c>
      <c r="C32" s="78" t="s">
        <v>60</v>
      </c>
      <c r="D32" s="34">
        <v>17</v>
      </c>
      <c r="E32" s="188"/>
      <c r="F32" s="188"/>
      <c r="G32" s="218"/>
      <c r="H32" s="218"/>
      <c r="I32" s="218"/>
      <c r="J32" s="182"/>
      <c r="K32" s="182"/>
      <c r="L32" s="182"/>
      <c r="M32" s="179"/>
      <c r="N32" s="179"/>
      <c r="O32" s="179"/>
      <c r="P32" s="46">
        <f t="shared" si="19"/>
        <v>120</v>
      </c>
      <c r="Q32" s="31">
        <v>30</v>
      </c>
      <c r="R32" s="86">
        <f t="shared" si="17"/>
        <v>270</v>
      </c>
      <c r="S32" s="31">
        <v>16</v>
      </c>
      <c r="T32" s="86">
        <f t="shared" si="18"/>
        <v>676</v>
      </c>
      <c r="U32" s="31">
        <v>10</v>
      </c>
      <c r="V32" s="86">
        <f t="shared" si="18"/>
        <v>760</v>
      </c>
      <c r="W32" s="31">
        <v>16</v>
      </c>
      <c r="X32" s="86">
        <f t="shared" si="18"/>
        <v>932</v>
      </c>
      <c r="Y32" s="31">
        <v>16</v>
      </c>
      <c r="Z32" s="86">
        <f t="shared" si="18"/>
        <v>952</v>
      </c>
      <c r="AA32" s="31">
        <v>16</v>
      </c>
      <c r="AB32" s="86">
        <f t="shared" si="18"/>
        <v>1198</v>
      </c>
      <c r="AC32" s="31">
        <v>0</v>
      </c>
      <c r="AD32" s="86">
        <f t="shared" si="18"/>
        <v>586</v>
      </c>
      <c r="AE32" s="31">
        <v>16</v>
      </c>
      <c r="AF32" s="86">
        <f t="shared" si="18"/>
        <v>1074</v>
      </c>
      <c r="AG32" s="36">
        <f t="shared" si="16"/>
        <v>120</v>
      </c>
      <c r="AH32" s="87">
        <f t="shared" si="18"/>
        <v>6448</v>
      </c>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row>
    <row r="33" spans="1:66" ht="60" customHeight="1" x14ac:dyDescent="0.2">
      <c r="A33" s="246" t="s">
        <v>61</v>
      </c>
      <c r="B33" s="33" t="s">
        <v>52</v>
      </c>
      <c r="C33" s="78" t="s">
        <v>39</v>
      </c>
      <c r="D33" s="4"/>
      <c r="E33" s="176">
        <v>28</v>
      </c>
      <c r="F33" s="190" t="s">
        <v>62</v>
      </c>
      <c r="G33" s="222"/>
      <c r="H33" s="222"/>
      <c r="I33" s="222"/>
      <c r="J33" s="182"/>
      <c r="K33" s="182"/>
      <c r="L33" s="182"/>
      <c r="M33" s="182"/>
      <c r="N33" s="182"/>
      <c r="O33" s="182"/>
      <c r="P33" s="46">
        <f t="shared" si="19"/>
        <v>90</v>
      </c>
      <c r="Q33" s="31">
        <v>10</v>
      </c>
      <c r="R33" s="86">
        <f t="shared" si="17"/>
        <v>260</v>
      </c>
      <c r="S33" s="31">
        <v>0</v>
      </c>
      <c r="T33" s="86">
        <f t="shared" si="18"/>
        <v>676</v>
      </c>
      <c r="U33" s="31">
        <v>0</v>
      </c>
      <c r="V33" s="86">
        <f t="shared" si="18"/>
        <v>760</v>
      </c>
      <c r="W33" s="31">
        <v>80</v>
      </c>
      <c r="X33" s="86">
        <f t="shared" si="18"/>
        <v>852</v>
      </c>
      <c r="Y33" s="31">
        <v>0</v>
      </c>
      <c r="Z33" s="86">
        <f t="shared" si="18"/>
        <v>952</v>
      </c>
      <c r="AA33" s="31">
        <v>0</v>
      </c>
      <c r="AB33" s="86">
        <f t="shared" si="18"/>
        <v>1198</v>
      </c>
      <c r="AC33" s="31">
        <v>0</v>
      </c>
      <c r="AD33" s="86">
        <f t="shared" si="18"/>
        <v>586</v>
      </c>
      <c r="AE33" s="31">
        <v>0</v>
      </c>
      <c r="AF33" s="86">
        <f t="shared" si="18"/>
        <v>1074</v>
      </c>
      <c r="AG33" s="36">
        <f t="shared" si="16"/>
        <v>90</v>
      </c>
      <c r="AH33" s="87">
        <f t="shared" si="18"/>
        <v>6358</v>
      </c>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row>
    <row r="34" spans="1:66" ht="63" customHeight="1" x14ac:dyDescent="0.2">
      <c r="A34" s="200" t="s">
        <v>63</v>
      </c>
      <c r="B34" s="33" t="s">
        <v>50</v>
      </c>
      <c r="C34" s="78" t="s">
        <v>39</v>
      </c>
      <c r="D34" s="4"/>
      <c r="E34" s="182"/>
      <c r="F34" s="176">
        <v>18</v>
      </c>
      <c r="G34" s="222"/>
      <c r="H34" s="222"/>
      <c r="I34" s="222"/>
      <c r="J34" s="182"/>
      <c r="K34" s="182"/>
      <c r="L34" s="182"/>
      <c r="M34" s="182"/>
      <c r="N34" s="182"/>
      <c r="O34" s="182"/>
      <c r="P34" s="46">
        <f t="shared" si="19"/>
        <v>44</v>
      </c>
      <c r="Q34" s="31">
        <v>4</v>
      </c>
      <c r="R34" s="86">
        <f t="shared" si="17"/>
        <v>256</v>
      </c>
      <c r="S34" s="31">
        <v>20</v>
      </c>
      <c r="T34" s="86">
        <f t="shared" si="18"/>
        <v>656</v>
      </c>
      <c r="U34" s="31">
        <v>20</v>
      </c>
      <c r="V34" s="86">
        <f t="shared" si="18"/>
        <v>740</v>
      </c>
      <c r="W34" s="31">
        <v>0</v>
      </c>
      <c r="X34" s="86">
        <f t="shared" si="18"/>
        <v>852</v>
      </c>
      <c r="Y34" s="31">
        <v>0</v>
      </c>
      <c r="Z34" s="86">
        <f t="shared" si="18"/>
        <v>952</v>
      </c>
      <c r="AA34" s="31">
        <v>0</v>
      </c>
      <c r="AB34" s="86">
        <f t="shared" si="18"/>
        <v>1198</v>
      </c>
      <c r="AC34" s="31">
        <v>0</v>
      </c>
      <c r="AD34" s="86">
        <f t="shared" si="18"/>
        <v>586</v>
      </c>
      <c r="AE34" s="31">
        <v>0</v>
      </c>
      <c r="AF34" s="86">
        <f t="shared" si="18"/>
        <v>1074</v>
      </c>
      <c r="AG34" s="36">
        <f t="shared" si="16"/>
        <v>44</v>
      </c>
      <c r="AH34" s="87">
        <f t="shared" si="18"/>
        <v>6314</v>
      </c>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row>
    <row r="35" spans="1:66" ht="95.25" customHeight="1" x14ac:dyDescent="0.2">
      <c r="A35" s="200" t="s">
        <v>64</v>
      </c>
      <c r="B35" s="33" t="s">
        <v>50</v>
      </c>
      <c r="C35" s="78" t="s">
        <v>39</v>
      </c>
      <c r="D35" s="4"/>
      <c r="E35" s="182"/>
      <c r="F35" s="176">
        <v>10</v>
      </c>
      <c r="G35" s="222"/>
      <c r="H35" s="222"/>
      <c r="I35" s="222"/>
      <c r="J35" s="182"/>
      <c r="K35" s="182"/>
      <c r="L35" s="182"/>
      <c r="M35" s="182"/>
      <c r="N35" s="182"/>
      <c r="O35" s="182"/>
      <c r="P35" s="46">
        <f t="shared" si="19"/>
        <v>46</v>
      </c>
      <c r="Q35" s="31">
        <v>6</v>
      </c>
      <c r="R35" s="86">
        <f t="shared" si="17"/>
        <v>250</v>
      </c>
      <c r="S35" s="31">
        <v>20</v>
      </c>
      <c r="T35" s="86">
        <f t="shared" si="18"/>
        <v>636</v>
      </c>
      <c r="U35" s="31">
        <v>20</v>
      </c>
      <c r="V35" s="86">
        <f t="shared" si="18"/>
        <v>720</v>
      </c>
      <c r="W35" s="31">
        <v>0</v>
      </c>
      <c r="X35" s="86">
        <f t="shared" si="18"/>
        <v>852</v>
      </c>
      <c r="Y35" s="31">
        <v>0</v>
      </c>
      <c r="Z35" s="86">
        <f t="shared" si="18"/>
        <v>952</v>
      </c>
      <c r="AA35" s="31">
        <v>0</v>
      </c>
      <c r="AB35" s="86">
        <f t="shared" si="18"/>
        <v>1198</v>
      </c>
      <c r="AC35" s="31">
        <v>0</v>
      </c>
      <c r="AD35" s="86">
        <f t="shared" si="18"/>
        <v>586</v>
      </c>
      <c r="AE35" s="31">
        <v>0</v>
      </c>
      <c r="AF35" s="86">
        <f t="shared" si="18"/>
        <v>1074</v>
      </c>
      <c r="AG35" s="36">
        <f t="shared" si="16"/>
        <v>46</v>
      </c>
      <c r="AH35" s="87">
        <f t="shared" si="18"/>
        <v>6268</v>
      </c>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row>
    <row r="36" spans="1:66" ht="33" customHeight="1" x14ac:dyDescent="0.2">
      <c r="A36" s="234" t="s">
        <v>65</v>
      </c>
      <c r="B36" s="159" t="s">
        <v>50</v>
      </c>
      <c r="C36" s="179" t="s">
        <v>39</v>
      </c>
      <c r="D36" s="4"/>
      <c r="E36" s="182"/>
      <c r="F36" s="182"/>
      <c r="G36" s="222"/>
      <c r="H36" s="222"/>
      <c r="I36" s="222"/>
      <c r="J36" s="182"/>
      <c r="K36" s="176">
        <v>31</v>
      </c>
      <c r="L36" s="182"/>
      <c r="M36" s="182"/>
      <c r="N36" s="182"/>
      <c r="O36" s="182"/>
      <c r="P36" s="46">
        <f t="shared" si="19"/>
        <v>14</v>
      </c>
      <c r="Q36" s="31">
        <v>2</v>
      </c>
      <c r="R36" s="86">
        <f t="shared" si="17"/>
        <v>248</v>
      </c>
      <c r="S36" s="31">
        <v>8</v>
      </c>
      <c r="T36" s="86">
        <f t="shared" si="18"/>
        <v>628</v>
      </c>
      <c r="U36" s="31">
        <v>4</v>
      </c>
      <c r="V36" s="86">
        <f t="shared" si="18"/>
        <v>716</v>
      </c>
      <c r="W36" s="31">
        <v>0</v>
      </c>
      <c r="X36" s="86">
        <f t="shared" si="18"/>
        <v>852</v>
      </c>
      <c r="Y36" s="31">
        <v>0</v>
      </c>
      <c r="Z36" s="86">
        <f t="shared" si="18"/>
        <v>952</v>
      </c>
      <c r="AA36" s="31">
        <v>0</v>
      </c>
      <c r="AB36" s="86">
        <f t="shared" si="18"/>
        <v>1198</v>
      </c>
      <c r="AC36" s="31">
        <v>0</v>
      </c>
      <c r="AD36" s="86">
        <f t="shared" si="18"/>
        <v>586</v>
      </c>
      <c r="AE36" s="31">
        <v>0</v>
      </c>
      <c r="AF36" s="86">
        <f t="shared" si="18"/>
        <v>1074</v>
      </c>
      <c r="AG36" s="36">
        <f t="shared" si="16"/>
        <v>14</v>
      </c>
      <c r="AH36" s="87">
        <f t="shared" si="18"/>
        <v>6254</v>
      </c>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row>
    <row r="37" spans="1:66" ht="33" customHeight="1" x14ac:dyDescent="0.2">
      <c r="A37" s="201" t="s">
        <v>66</v>
      </c>
      <c r="B37" s="33" t="s">
        <v>50</v>
      </c>
      <c r="C37" s="78" t="s">
        <v>39</v>
      </c>
      <c r="D37" s="4"/>
      <c r="E37" s="182"/>
      <c r="F37" s="190"/>
      <c r="G37" s="222"/>
      <c r="H37" s="222"/>
      <c r="I37" s="222"/>
      <c r="J37" s="176">
        <v>30</v>
      </c>
      <c r="K37" s="182"/>
      <c r="L37" s="182"/>
      <c r="M37" s="182"/>
      <c r="N37" s="182"/>
      <c r="O37" s="182"/>
      <c r="P37" s="46">
        <f t="shared" si="19"/>
        <v>40</v>
      </c>
      <c r="Q37" s="31">
        <v>4</v>
      </c>
      <c r="R37" s="86">
        <f t="shared" si="17"/>
        <v>244</v>
      </c>
      <c r="S37" s="31">
        <v>24</v>
      </c>
      <c r="T37" s="86">
        <f t="shared" si="18"/>
        <v>604</v>
      </c>
      <c r="U37" s="31">
        <v>12</v>
      </c>
      <c r="V37" s="86">
        <f t="shared" si="18"/>
        <v>704</v>
      </c>
      <c r="W37" s="31">
        <v>0</v>
      </c>
      <c r="X37" s="86">
        <f t="shared" si="18"/>
        <v>852</v>
      </c>
      <c r="Y37" s="31">
        <v>0</v>
      </c>
      <c r="Z37" s="86">
        <f t="shared" si="18"/>
        <v>952</v>
      </c>
      <c r="AA37" s="31">
        <v>0</v>
      </c>
      <c r="AB37" s="86">
        <f t="shared" si="18"/>
        <v>1198</v>
      </c>
      <c r="AC37" s="31">
        <v>0</v>
      </c>
      <c r="AD37" s="86">
        <f t="shared" si="18"/>
        <v>586</v>
      </c>
      <c r="AE37" s="31">
        <v>0</v>
      </c>
      <c r="AF37" s="86">
        <f t="shared" si="18"/>
        <v>1074</v>
      </c>
      <c r="AG37" s="36">
        <f t="shared" si="16"/>
        <v>40</v>
      </c>
      <c r="AH37" s="87">
        <f t="shared" si="18"/>
        <v>6214</v>
      </c>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row>
    <row r="38" spans="1:66" ht="63" customHeight="1" x14ac:dyDescent="0.2">
      <c r="A38" s="200" t="s">
        <v>67</v>
      </c>
      <c r="B38" s="33" t="s">
        <v>50</v>
      </c>
      <c r="C38" s="78" t="s">
        <v>39</v>
      </c>
      <c r="D38" s="4"/>
      <c r="E38" s="182"/>
      <c r="F38" s="190"/>
      <c r="G38" s="222"/>
      <c r="H38" s="222"/>
      <c r="I38" s="222"/>
      <c r="J38" s="235"/>
      <c r="K38" s="182"/>
      <c r="L38" s="176">
        <v>30</v>
      </c>
      <c r="M38" s="182"/>
      <c r="N38" s="182"/>
      <c r="O38" s="182"/>
      <c r="P38" s="46">
        <f t="shared" si="19"/>
        <v>40</v>
      </c>
      <c r="Q38" s="31">
        <v>4</v>
      </c>
      <c r="R38" s="86">
        <f t="shared" si="17"/>
        <v>240</v>
      </c>
      <c r="S38" s="31">
        <v>24</v>
      </c>
      <c r="T38" s="86">
        <f t="shared" si="18"/>
        <v>580</v>
      </c>
      <c r="U38" s="31">
        <v>12</v>
      </c>
      <c r="V38" s="86">
        <f t="shared" si="18"/>
        <v>692</v>
      </c>
      <c r="W38" s="31">
        <v>0</v>
      </c>
      <c r="X38" s="86">
        <f t="shared" si="18"/>
        <v>852</v>
      </c>
      <c r="Y38" s="31">
        <v>0</v>
      </c>
      <c r="Z38" s="86">
        <f t="shared" si="18"/>
        <v>952</v>
      </c>
      <c r="AA38" s="31">
        <v>0</v>
      </c>
      <c r="AB38" s="86">
        <f t="shared" si="18"/>
        <v>1198</v>
      </c>
      <c r="AC38" s="31">
        <v>0</v>
      </c>
      <c r="AD38" s="86">
        <f t="shared" si="18"/>
        <v>586</v>
      </c>
      <c r="AE38" s="31">
        <v>0</v>
      </c>
      <c r="AF38" s="86">
        <f t="shared" si="18"/>
        <v>1074</v>
      </c>
      <c r="AG38" s="36">
        <f t="shared" si="16"/>
        <v>40</v>
      </c>
      <c r="AH38" s="87">
        <f t="shared" si="18"/>
        <v>6174</v>
      </c>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row>
    <row r="39" spans="1:66" ht="33" customHeight="1" x14ac:dyDescent="0.2">
      <c r="A39" s="201" t="s">
        <v>68</v>
      </c>
      <c r="B39" s="33" t="s">
        <v>47</v>
      </c>
      <c r="C39" s="78" t="s">
        <v>39</v>
      </c>
      <c r="D39" s="4"/>
      <c r="E39" s="182"/>
      <c r="F39" s="190"/>
      <c r="G39" s="222"/>
      <c r="H39" s="222"/>
      <c r="I39" s="222"/>
      <c r="J39" s="235"/>
      <c r="K39" s="182"/>
      <c r="L39" s="176">
        <v>15</v>
      </c>
      <c r="M39" s="182"/>
      <c r="N39" s="182"/>
      <c r="O39" s="182"/>
      <c r="P39" s="46">
        <f t="shared" si="19"/>
        <v>12</v>
      </c>
      <c r="Q39" s="31">
        <v>2</v>
      </c>
      <c r="R39" s="86">
        <f t="shared" si="17"/>
        <v>238</v>
      </c>
      <c r="S39" s="31">
        <v>6</v>
      </c>
      <c r="T39" s="86">
        <f t="shared" si="18"/>
        <v>574</v>
      </c>
      <c r="U39" s="31">
        <v>4</v>
      </c>
      <c r="V39" s="86">
        <f t="shared" si="18"/>
        <v>688</v>
      </c>
      <c r="W39" s="31">
        <v>0</v>
      </c>
      <c r="X39" s="86">
        <f t="shared" si="18"/>
        <v>852</v>
      </c>
      <c r="Y39" s="31">
        <v>0</v>
      </c>
      <c r="Z39" s="86">
        <f t="shared" si="18"/>
        <v>952</v>
      </c>
      <c r="AA39" s="31">
        <v>0</v>
      </c>
      <c r="AB39" s="86">
        <f t="shared" si="18"/>
        <v>1198</v>
      </c>
      <c r="AC39" s="31">
        <v>0</v>
      </c>
      <c r="AD39" s="86">
        <f t="shared" si="18"/>
        <v>586</v>
      </c>
      <c r="AE39" s="31">
        <v>0</v>
      </c>
      <c r="AF39" s="86">
        <f t="shared" si="18"/>
        <v>1074</v>
      </c>
      <c r="AG39" s="36">
        <f t="shared" si="16"/>
        <v>12</v>
      </c>
      <c r="AH39" s="87">
        <f t="shared" si="18"/>
        <v>6162</v>
      </c>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row>
    <row r="40" spans="1:66" ht="60" x14ac:dyDescent="0.2">
      <c r="A40" s="45" t="s">
        <v>69</v>
      </c>
      <c r="B40" s="33" t="s">
        <v>70</v>
      </c>
      <c r="C40" s="78" t="s">
        <v>39</v>
      </c>
      <c r="D40" s="30"/>
      <c r="E40" s="176">
        <v>20</v>
      </c>
      <c r="G40" s="220"/>
      <c r="H40" s="220"/>
      <c r="I40" s="215">
        <v>20</v>
      </c>
      <c r="J40" s="235"/>
      <c r="K40" s="182"/>
      <c r="L40" s="176">
        <v>20</v>
      </c>
      <c r="M40" s="182"/>
      <c r="N40" s="235"/>
      <c r="O40" s="176">
        <v>20</v>
      </c>
      <c r="P40" s="46">
        <f t="shared" si="19"/>
        <v>46</v>
      </c>
      <c r="Q40" s="31">
        <v>6</v>
      </c>
      <c r="R40" s="86">
        <f t="shared" si="17"/>
        <v>232</v>
      </c>
      <c r="S40" s="31">
        <v>12</v>
      </c>
      <c r="T40" s="86">
        <f t="shared" si="18"/>
        <v>562</v>
      </c>
      <c r="U40" s="31">
        <v>24</v>
      </c>
      <c r="V40" s="86">
        <f t="shared" si="18"/>
        <v>664</v>
      </c>
      <c r="W40" s="31">
        <v>4</v>
      </c>
      <c r="X40" s="86">
        <f t="shared" si="18"/>
        <v>848</v>
      </c>
      <c r="Y40" s="31">
        <v>0</v>
      </c>
      <c r="Z40" s="86">
        <f t="shared" si="18"/>
        <v>952</v>
      </c>
      <c r="AA40" s="31">
        <v>0</v>
      </c>
      <c r="AB40" s="86">
        <f t="shared" si="18"/>
        <v>1198</v>
      </c>
      <c r="AC40" s="31">
        <v>0</v>
      </c>
      <c r="AD40" s="86">
        <f t="shared" si="18"/>
        <v>586</v>
      </c>
      <c r="AE40" s="31">
        <v>0</v>
      </c>
      <c r="AF40" s="86">
        <f t="shared" si="18"/>
        <v>1074</v>
      </c>
      <c r="AG40" s="36">
        <f t="shared" si="16"/>
        <v>46</v>
      </c>
      <c r="AH40" s="87">
        <f t="shared" si="18"/>
        <v>6116</v>
      </c>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row>
    <row r="41" spans="1:66" ht="30" customHeight="1" x14ac:dyDescent="0.2">
      <c r="A41" s="202" t="s">
        <v>71</v>
      </c>
      <c r="B41" s="33" t="s">
        <v>39</v>
      </c>
      <c r="C41" s="78" t="s">
        <v>39</v>
      </c>
      <c r="D41" s="34"/>
      <c r="E41" s="176"/>
      <c r="F41" s="176"/>
      <c r="G41" s="215"/>
      <c r="H41" s="215"/>
      <c r="I41" s="215"/>
      <c r="J41" s="235"/>
      <c r="K41" s="182"/>
      <c r="L41" s="182"/>
      <c r="M41" s="176"/>
      <c r="N41" s="176"/>
      <c r="O41" s="176"/>
      <c r="P41" s="46">
        <f t="shared" si="19"/>
        <v>82</v>
      </c>
      <c r="Q41" s="31">
        <v>46</v>
      </c>
      <c r="R41" s="86">
        <f t="shared" si="17"/>
        <v>186</v>
      </c>
      <c r="S41" s="31">
        <v>24</v>
      </c>
      <c r="T41" s="86">
        <f t="shared" si="18"/>
        <v>538</v>
      </c>
      <c r="U41" s="31">
        <v>12</v>
      </c>
      <c r="V41" s="86">
        <f t="shared" si="18"/>
        <v>652</v>
      </c>
      <c r="W41" s="31">
        <v>0</v>
      </c>
      <c r="X41" s="86">
        <f t="shared" si="18"/>
        <v>848</v>
      </c>
      <c r="Y41" s="31">
        <v>0</v>
      </c>
      <c r="Z41" s="86">
        <f t="shared" si="18"/>
        <v>952</v>
      </c>
      <c r="AA41" s="31">
        <v>0</v>
      </c>
      <c r="AB41" s="86">
        <f t="shared" si="18"/>
        <v>1198</v>
      </c>
      <c r="AC41" s="31">
        <v>0</v>
      </c>
      <c r="AD41" s="86">
        <f t="shared" si="18"/>
        <v>586</v>
      </c>
      <c r="AE41" s="31">
        <v>0</v>
      </c>
      <c r="AF41" s="86">
        <f t="shared" si="18"/>
        <v>1074</v>
      </c>
      <c r="AG41" s="36">
        <f t="shared" si="16"/>
        <v>82</v>
      </c>
      <c r="AH41" s="87">
        <f t="shared" si="18"/>
        <v>6034</v>
      </c>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row>
    <row r="42" spans="1:66" ht="48" x14ac:dyDescent="0.2">
      <c r="A42" s="77" t="s">
        <v>72</v>
      </c>
      <c r="B42" s="33" t="s">
        <v>73</v>
      </c>
      <c r="C42" s="78" t="s">
        <v>39</v>
      </c>
      <c r="D42" s="34"/>
      <c r="E42" s="176"/>
      <c r="F42" s="176"/>
      <c r="G42" s="215"/>
      <c r="H42" s="215"/>
      <c r="I42" s="215"/>
      <c r="J42" s="235"/>
      <c r="K42" s="182"/>
      <c r="L42" s="182"/>
      <c r="M42" s="176"/>
      <c r="N42" s="176"/>
      <c r="O42" s="176"/>
      <c r="P42" s="46">
        <f t="shared" si="19"/>
        <v>74</v>
      </c>
      <c r="Q42" s="31">
        <v>2</v>
      </c>
      <c r="R42" s="86">
        <f t="shared" si="17"/>
        <v>184</v>
      </c>
      <c r="S42" s="31">
        <v>24</v>
      </c>
      <c r="T42" s="86">
        <f t="shared" si="18"/>
        <v>514</v>
      </c>
      <c r="U42" s="31">
        <v>48</v>
      </c>
      <c r="V42" s="86">
        <f t="shared" si="18"/>
        <v>604</v>
      </c>
      <c r="W42" s="31">
        <v>0</v>
      </c>
      <c r="X42" s="86">
        <f t="shared" si="18"/>
        <v>848</v>
      </c>
      <c r="Y42" s="31">
        <v>0</v>
      </c>
      <c r="Z42" s="86">
        <f t="shared" si="18"/>
        <v>952</v>
      </c>
      <c r="AA42" s="31">
        <v>0</v>
      </c>
      <c r="AB42" s="86">
        <f t="shared" si="18"/>
        <v>1198</v>
      </c>
      <c r="AC42" s="31">
        <v>0</v>
      </c>
      <c r="AD42" s="86">
        <f t="shared" si="18"/>
        <v>586</v>
      </c>
      <c r="AE42" s="31">
        <v>0</v>
      </c>
      <c r="AF42" s="86">
        <f t="shared" si="18"/>
        <v>1074</v>
      </c>
      <c r="AG42" s="36">
        <f t="shared" si="16"/>
        <v>74</v>
      </c>
      <c r="AH42" s="87">
        <f t="shared" si="18"/>
        <v>5960</v>
      </c>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row>
    <row r="43" spans="1:66" ht="45.75" x14ac:dyDescent="0.2">
      <c r="A43" s="161" t="s">
        <v>74</v>
      </c>
      <c r="B43" s="145" t="s">
        <v>75</v>
      </c>
      <c r="C43" s="145" t="s">
        <v>76</v>
      </c>
      <c r="D43" s="146" t="s">
        <v>13</v>
      </c>
      <c r="E43" s="183" t="s">
        <v>14</v>
      </c>
      <c r="F43" s="183" t="s">
        <v>15</v>
      </c>
      <c r="G43" s="223" t="s">
        <v>16</v>
      </c>
      <c r="H43" s="223" t="s">
        <v>17</v>
      </c>
      <c r="I43" s="223" t="s">
        <v>18</v>
      </c>
      <c r="J43" s="183" t="s">
        <v>19</v>
      </c>
      <c r="K43" s="183" t="s">
        <v>20</v>
      </c>
      <c r="L43" s="183" t="s">
        <v>21</v>
      </c>
      <c r="M43" s="183" t="s">
        <v>22</v>
      </c>
      <c r="N43" s="183" t="s">
        <v>23</v>
      </c>
      <c r="O43" s="183" t="s">
        <v>24</v>
      </c>
      <c r="P43" s="347"/>
      <c r="Q43" s="348"/>
      <c r="R43" s="348"/>
      <c r="S43" s="348"/>
      <c r="T43" s="348"/>
      <c r="U43" s="348"/>
      <c r="V43" s="348"/>
      <c r="W43" s="348"/>
      <c r="X43" s="348"/>
      <c r="Y43" s="348"/>
      <c r="Z43" s="348"/>
      <c r="AA43" s="348"/>
      <c r="AB43" s="348"/>
      <c r="AC43" s="348"/>
      <c r="AD43" s="348"/>
      <c r="AE43" s="348"/>
      <c r="AF43" s="348"/>
      <c r="AG43" s="348"/>
      <c r="AH43" s="349"/>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row>
    <row r="44" spans="1:66" ht="24.75" customHeight="1" x14ac:dyDescent="0.2">
      <c r="A44" s="77" t="s">
        <v>77</v>
      </c>
      <c r="B44" s="33" t="s">
        <v>78</v>
      </c>
      <c r="C44" s="78" t="s">
        <v>79</v>
      </c>
      <c r="D44" s="4"/>
      <c r="E44" s="182"/>
      <c r="F44" s="190"/>
      <c r="G44" s="222"/>
      <c r="H44" s="222"/>
      <c r="I44" s="215"/>
      <c r="J44" s="215"/>
      <c r="K44" s="182"/>
      <c r="L44" s="182"/>
      <c r="M44" s="182"/>
      <c r="N44" s="182"/>
      <c r="O44" s="182"/>
      <c r="P44" s="280"/>
      <c r="Q44" s="281"/>
      <c r="R44" s="281"/>
      <c r="S44" s="281"/>
      <c r="T44" s="281"/>
      <c r="U44" s="281"/>
      <c r="V44" s="281"/>
      <c r="W44" s="281"/>
      <c r="X44" s="281"/>
      <c r="Y44" s="281"/>
      <c r="Z44" s="281"/>
      <c r="AA44" s="281"/>
      <c r="AB44" s="281"/>
      <c r="AC44" s="281"/>
      <c r="AD44" s="281"/>
      <c r="AE44" s="281"/>
      <c r="AF44" s="281"/>
      <c r="AG44" s="281"/>
      <c r="AH44" s="28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row>
    <row r="45" spans="1:66" ht="25.5" customHeight="1" x14ac:dyDescent="0.2">
      <c r="A45" s="77" t="s">
        <v>80</v>
      </c>
      <c r="B45" s="33" t="s">
        <v>81</v>
      </c>
      <c r="C45" s="78" t="s">
        <v>81</v>
      </c>
      <c r="D45" s="4"/>
      <c r="E45" s="182"/>
      <c r="F45" s="190"/>
      <c r="G45" s="222"/>
      <c r="H45" s="222"/>
      <c r="I45" s="222"/>
      <c r="J45" s="182"/>
      <c r="K45" s="182"/>
      <c r="L45" s="215"/>
      <c r="M45" s="182"/>
      <c r="N45" s="182"/>
      <c r="O45" s="182"/>
      <c r="P45" s="280"/>
      <c r="Q45" s="281"/>
      <c r="R45" s="281"/>
      <c r="S45" s="281"/>
      <c r="T45" s="281"/>
      <c r="U45" s="281"/>
      <c r="V45" s="281"/>
      <c r="W45" s="281"/>
      <c r="X45" s="281"/>
      <c r="Y45" s="281"/>
      <c r="Z45" s="281"/>
      <c r="AA45" s="281"/>
      <c r="AB45" s="281"/>
      <c r="AC45" s="281"/>
      <c r="AD45" s="281"/>
      <c r="AE45" s="281"/>
      <c r="AF45" s="281"/>
      <c r="AG45" s="281"/>
      <c r="AH45" s="28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row>
    <row r="46" spans="1:66" ht="45.75" x14ac:dyDescent="0.2">
      <c r="A46" s="161" t="s">
        <v>82</v>
      </c>
      <c r="B46" s="145" t="s">
        <v>75</v>
      </c>
      <c r="C46" s="145" t="s">
        <v>76</v>
      </c>
      <c r="D46" s="146" t="s">
        <v>13</v>
      </c>
      <c r="E46" s="183" t="s">
        <v>14</v>
      </c>
      <c r="F46" s="183" t="s">
        <v>15</v>
      </c>
      <c r="G46" s="223" t="s">
        <v>16</v>
      </c>
      <c r="H46" s="223" t="s">
        <v>17</v>
      </c>
      <c r="I46" s="223" t="s">
        <v>18</v>
      </c>
      <c r="J46" s="183" t="s">
        <v>19</v>
      </c>
      <c r="K46" s="183" t="s">
        <v>20</v>
      </c>
      <c r="L46" s="183" t="s">
        <v>21</v>
      </c>
      <c r="M46" s="183" t="s">
        <v>22</v>
      </c>
      <c r="N46" s="183" t="s">
        <v>23</v>
      </c>
      <c r="O46" s="183" t="s">
        <v>24</v>
      </c>
      <c r="P46" s="25" t="s">
        <v>83</v>
      </c>
      <c r="Q46" s="152"/>
      <c r="R46" s="153">
        <f>+R42</f>
        <v>184</v>
      </c>
      <c r="S46" s="152"/>
      <c r="T46" s="153">
        <f>+T42</f>
        <v>514</v>
      </c>
      <c r="U46" s="152"/>
      <c r="V46" s="153">
        <f>+V42</f>
        <v>604</v>
      </c>
      <c r="W46" s="152"/>
      <c r="X46" s="153">
        <f>+X42</f>
        <v>848</v>
      </c>
      <c r="Y46" s="154"/>
      <c r="Z46" s="153">
        <f>+Z42</f>
        <v>952</v>
      </c>
      <c r="AA46" s="154"/>
      <c r="AB46" s="153">
        <f>+AB42</f>
        <v>1198</v>
      </c>
      <c r="AC46" s="154"/>
      <c r="AD46" s="153">
        <f>+AD42</f>
        <v>586</v>
      </c>
      <c r="AE46" s="154"/>
      <c r="AF46" s="153">
        <f>+AF42</f>
        <v>1074</v>
      </c>
      <c r="AG46" s="154"/>
      <c r="AH46" s="162">
        <f>+AH42</f>
        <v>5960</v>
      </c>
    </row>
    <row r="47" spans="1:66" ht="68.25" customHeight="1" x14ac:dyDescent="0.2">
      <c r="A47" s="204" t="s">
        <v>84</v>
      </c>
      <c r="B47" s="32" t="s">
        <v>85</v>
      </c>
      <c r="C47" s="78" t="s">
        <v>39</v>
      </c>
      <c r="D47" s="4"/>
      <c r="E47" s="184"/>
      <c r="F47" s="294" t="s">
        <v>86</v>
      </c>
      <c r="G47" s="277"/>
      <c r="H47" s="224"/>
      <c r="I47" s="224"/>
      <c r="J47" s="179"/>
      <c r="K47" s="179"/>
      <c r="L47" s="179"/>
      <c r="M47" s="179"/>
      <c r="N47" s="179"/>
      <c r="O47" s="179"/>
      <c r="P47" s="46">
        <f>+Q47+S47+U47+W47+Y47+AA47+AC47+AE47</f>
        <v>250</v>
      </c>
      <c r="Q47" s="143">
        <v>12</v>
      </c>
      <c r="R47" s="144">
        <f>+R46-Q47</f>
        <v>172</v>
      </c>
      <c r="S47" s="143">
        <v>100</v>
      </c>
      <c r="T47" s="144">
        <f>+T46-S47</f>
        <v>414</v>
      </c>
      <c r="U47" s="143">
        <v>72</v>
      </c>
      <c r="V47" s="144">
        <f>+V46-U47</f>
        <v>532</v>
      </c>
      <c r="W47" s="143">
        <f>24+42</f>
        <v>66</v>
      </c>
      <c r="X47" s="144">
        <f>+X46-W47</f>
        <v>782</v>
      </c>
      <c r="Y47" s="36">
        <v>0</v>
      </c>
      <c r="Z47" s="144">
        <f>+Z46-Y47</f>
        <v>952</v>
      </c>
      <c r="AA47" s="36">
        <v>0</v>
      </c>
      <c r="AB47" s="144">
        <f>+AB46-AA47</f>
        <v>1198</v>
      </c>
      <c r="AC47" s="36">
        <v>0</v>
      </c>
      <c r="AD47" s="144">
        <f>+AD46-AC47</f>
        <v>586</v>
      </c>
      <c r="AE47" s="36">
        <v>0</v>
      </c>
      <c r="AF47" s="144">
        <f>+AF46-AE47</f>
        <v>1074</v>
      </c>
      <c r="AG47" s="36">
        <f>+Q47+S47+U47+W47+Y47+AA47+AC47+AE47</f>
        <v>250</v>
      </c>
      <c r="AH47" s="163">
        <f>+AH46-AG47</f>
        <v>5710</v>
      </c>
    </row>
    <row r="48" spans="1:66" ht="44.25" customHeight="1" x14ac:dyDescent="0.2">
      <c r="A48" s="232" t="s">
        <v>87</v>
      </c>
      <c r="B48" s="29" t="s">
        <v>88</v>
      </c>
      <c r="C48" s="78" t="s">
        <v>39</v>
      </c>
      <c r="D48" s="62"/>
      <c r="E48" s="179"/>
      <c r="F48" s="85"/>
      <c r="G48" s="218"/>
      <c r="H48" s="218"/>
      <c r="I48" s="344" t="s">
        <v>89</v>
      </c>
      <c r="J48" s="345"/>
      <c r="K48" s="346"/>
      <c r="L48" s="179"/>
      <c r="M48" s="179"/>
      <c r="N48" s="179"/>
      <c r="O48" s="237"/>
      <c r="P48" s="46">
        <f t="shared" ref="P48:P55" si="20">+Q48+S48+U48+W48+Y48+AA48+AC48+AE48</f>
        <v>242</v>
      </c>
      <c r="Q48" s="24">
        <v>12</v>
      </c>
      <c r="R48" s="144">
        <f t="shared" ref="R48:AH55" si="21">+R47-Q48</f>
        <v>160</v>
      </c>
      <c r="S48" s="24">
        <v>80</v>
      </c>
      <c r="T48" s="144">
        <f t="shared" si="21"/>
        <v>334</v>
      </c>
      <c r="U48" s="24">
        <v>26</v>
      </c>
      <c r="V48" s="144">
        <f t="shared" si="21"/>
        <v>506</v>
      </c>
      <c r="W48" s="24">
        <f>100+24</f>
        <v>124</v>
      </c>
      <c r="X48" s="144">
        <f t="shared" si="21"/>
        <v>658</v>
      </c>
      <c r="Y48" s="31">
        <v>0</v>
      </c>
      <c r="Z48" s="144">
        <f t="shared" si="21"/>
        <v>952</v>
      </c>
      <c r="AA48" s="31">
        <v>0</v>
      </c>
      <c r="AB48" s="144">
        <f t="shared" si="21"/>
        <v>1198</v>
      </c>
      <c r="AC48" s="31">
        <v>0</v>
      </c>
      <c r="AD48" s="144">
        <f t="shared" si="21"/>
        <v>586</v>
      </c>
      <c r="AE48" s="31">
        <v>0</v>
      </c>
      <c r="AF48" s="144">
        <f t="shared" si="21"/>
        <v>1074</v>
      </c>
      <c r="AG48" s="36">
        <f t="shared" ref="AG48:AG55" si="22">+Q48+S48+U48+W48+Y48+AA48+AC48+AE48</f>
        <v>242</v>
      </c>
      <c r="AH48" s="163">
        <f t="shared" si="21"/>
        <v>5468</v>
      </c>
    </row>
    <row r="49" spans="1:35" s="259" customFormat="1" ht="85.5" customHeight="1" x14ac:dyDescent="0.2">
      <c r="A49" s="247" t="s">
        <v>90</v>
      </c>
      <c r="B49" s="248" t="s">
        <v>91</v>
      </c>
      <c r="C49" s="249" t="s">
        <v>39</v>
      </c>
      <c r="D49" s="83"/>
      <c r="E49" s="250"/>
      <c r="F49" s="214" t="s">
        <v>92</v>
      </c>
      <c r="G49" s="251"/>
      <c r="H49" s="251"/>
      <c r="I49" s="251"/>
      <c r="J49" s="83"/>
      <c r="K49" s="214" t="s">
        <v>93</v>
      </c>
      <c r="L49" s="83"/>
      <c r="M49" s="83"/>
      <c r="N49" s="214" t="s">
        <v>94</v>
      </c>
      <c r="O49" s="83"/>
      <c r="P49" s="252">
        <f t="shared" si="20"/>
        <v>372</v>
      </c>
      <c r="Q49" s="253">
        <v>12</v>
      </c>
      <c r="R49" s="254">
        <f>+R48-Q49</f>
        <v>148</v>
      </c>
      <c r="S49" s="253">
        <v>8</v>
      </c>
      <c r="T49" s="254">
        <f t="shared" si="21"/>
        <v>326</v>
      </c>
      <c r="U49" s="253">
        <v>64</v>
      </c>
      <c r="V49" s="254">
        <f t="shared" si="21"/>
        <v>442</v>
      </c>
      <c r="W49" s="253">
        <v>288</v>
      </c>
      <c r="X49" s="254">
        <f t="shared" si="21"/>
        <v>370</v>
      </c>
      <c r="Y49" s="255">
        <v>0</v>
      </c>
      <c r="Z49" s="254">
        <f t="shared" si="21"/>
        <v>952</v>
      </c>
      <c r="AA49" s="255">
        <v>0</v>
      </c>
      <c r="AB49" s="254">
        <f t="shared" si="21"/>
        <v>1198</v>
      </c>
      <c r="AC49" s="255">
        <v>0</v>
      </c>
      <c r="AD49" s="254">
        <f t="shared" si="21"/>
        <v>586</v>
      </c>
      <c r="AE49" s="255">
        <v>0</v>
      </c>
      <c r="AF49" s="254">
        <f t="shared" si="21"/>
        <v>1074</v>
      </c>
      <c r="AG49" s="256">
        <f t="shared" si="22"/>
        <v>372</v>
      </c>
      <c r="AH49" s="257">
        <f>+AH48-AG49</f>
        <v>5096</v>
      </c>
      <c r="AI49" s="258"/>
    </row>
    <row r="50" spans="1:35" ht="76.5" customHeight="1" x14ac:dyDescent="0.2">
      <c r="A50" s="204" t="s">
        <v>95</v>
      </c>
      <c r="B50" s="29" t="s">
        <v>96</v>
      </c>
      <c r="C50" s="78" t="s">
        <v>39</v>
      </c>
      <c r="D50" s="62"/>
      <c r="E50" s="184"/>
      <c r="F50" s="193"/>
      <c r="G50" s="224"/>
      <c r="H50" s="224"/>
      <c r="I50" s="224"/>
      <c r="J50" s="224"/>
      <c r="K50" s="350" t="s">
        <v>97</v>
      </c>
      <c r="L50" s="351"/>
      <c r="M50" s="351"/>
      <c r="N50" s="351"/>
      <c r="O50" s="352"/>
      <c r="P50" s="46">
        <f t="shared" si="20"/>
        <v>1498</v>
      </c>
      <c r="Q50" s="24">
        <v>24</v>
      </c>
      <c r="R50" s="144">
        <f>R49-Q50</f>
        <v>124</v>
      </c>
      <c r="S50" s="24">
        <v>24</v>
      </c>
      <c r="T50" s="144">
        <f>T49-S50</f>
        <v>302</v>
      </c>
      <c r="U50" s="24">
        <v>24</v>
      </c>
      <c r="V50" s="144">
        <f>V49-U50</f>
        <v>418</v>
      </c>
      <c r="W50" s="24">
        <v>48</v>
      </c>
      <c r="X50" s="144">
        <f>X49-W50</f>
        <v>322</v>
      </c>
      <c r="Y50" s="31">
        <v>180</v>
      </c>
      <c r="Z50" s="144">
        <f>Z49-Y50</f>
        <v>772</v>
      </c>
      <c r="AA50" s="31">
        <v>1198</v>
      </c>
      <c r="AB50" s="144">
        <f>AB49-AA50</f>
        <v>0</v>
      </c>
      <c r="AC50" s="31">
        <v>0</v>
      </c>
      <c r="AD50" s="144">
        <f>AD49-AC50</f>
        <v>586</v>
      </c>
      <c r="AE50" s="31">
        <v>0</v>
      </c>
      <c r="AF50" s="144">
        <f>AF49-AE50</f>
        <v>1074</v>
      </c>
      <c r="AG50" s="36">
        <f t="shared" si="22"/>
        <v>1498</v>
      </c>
      <c r="AH50" s="144">
        <f>AH49-AG50</f>
        <v>3598</v>
      </c>
    </row>
    <row r="51" spans="1:35" ht="160.15" customHeight="1" x14ac:dyDescent="0.2">
      <c r="A51" s="204" t="s">
        <v>98</v>
      </c>
      <c r="B51" s="29" t="s">
        <v>99</v>
      </c>
      <c r="C51" s="78" t="s">
        <v>39</v>
      </c>
      <c r="D51" s="83"/>
      <c r="E51" s="83"/>
      <c r="F51" s="83"/>
      <c r="G51" s="341" t="s">
        <v>100</v>
      </c>
      <c r="H51" s="342"/>
      <c r="I51" s="342"/>
      <c r="J51" s="343"/>
      <c r="K51" s="179"/>
      <c r="L51" s="179"/>
      <c r="M51" s="179"/>
      <c r="N51" s="179"/>
      <c r="O51" s="179"/>
      <c r="P51" s="46">
        <f t="shared" si="20"/>
        <v>726</v>
      </c>
      <c r="Q51" s="24">
        <v>18</v>
      </c>
      <c r="R51" s="144">
        <f t="shared" si="21"/>
        <v>106</v>
      </c>
      <c r="S51" s="31">
        <v>24</v>
      </c>
      <c r="T51" s="144">
        <f t="shared" si="21"/>
        <v>278</v>
      </c>
      <c r="U51" s="31">
        <v>24</v>
      </c>
      <c r="V51" s="144">
        <f t="shared" si="21"/>
        <v>394</v>
      </c>
      <c r="W51" s="31">
        <v>48</v>
      </c>
      <c r="X51" s="144">
        <f t="shared" si="21"/>
        <v>274</v>
      </c>
      <c r="Y51" s="31">
        <v>26</v>
      </c>
      <c r="Z51" s="144">
        <f t="shared" si="21"/>
        <v>746</v>
      </c>
      <c r="AA51" s="31">
        <v>0</v>
      </c>
      <c r="AB51" s="144">
        <f t="shared" si="21"/>
        <v>0</v>
      </c>
      <c r="AC51" s="31">
        <v>586</v>
      </c>
      <c r="AD51" s="144">
        <f t="shared" si="21"/>
        <v>0</v>
      </c>
      <c r="AE51" s="31">
        <v>0</v>
      </c>
      <c r="AF51" s="144">
        <f t="shared" si="21"/>
        <v>1074</v>
      </c>
      <c r="AG51" s="36">
        <f t="shared" si="22"/>
        <v>726</v>
      </c>
      <c r="AH51" s="163">
        <f t="shared" si="21"/>
        <v>2872</v>
      </c>
    </row>
    <row r="52" spans="1:35" ht="77.25" customHeight="1" x14ac:dyDescent="0.2">
      <c r="A52" s="206" t="s">
        <v>101</v>
      </c>
      <c r="B52" s="207" t="s">
        <v>102</v>
      </c>
      <c r="C52" s="208" t="s">
        <v>39</v>
      </c>
      <c r="D52" s="62"/>
      <c r="E52" s="184"/>
      <c r="F52" s="188"/>
      <c r="G52" s="218"/>
      <c r="H52" s="218"/>
      <c r="J52" s="179"/>
      <c r="K52" s="276" t="s">
        <v>103</v>
      </c>
      <c r="L52" s="278"/>
      <c r="M52" s="279"/>
      <c r="N52" s="179"/>
      <c r="O52" s="179"/>
      <c r="P52" s="46">
        <f t="shared" si="20"/>
        <v>672</v>
      </c>
      <c r="Q52" s="24">
        <v>18</v>
      </c>
      <c r="R52" s="144">
        <f t="shared" si="21"/>
        <v>88</v>
      </c>
      <c r="S52" s="31">
        <v>48</v>
      </c>
      <c r="T52" s="144">
        <f t="shared" si="21"/>
        <v>230</v>
      </c>
      <c r="U52" s="31">
        <v>144</v>
      </c>
      <c r="V52" s="144">
        <f t="shared" si="21"/>
        <v>250</v>
      </c>
      <c r="W52" s="24">
        <v>12</v>
      </c>
      <c r="X52" s="144">
        <f t="shared" si="21"/>
        <v>262</v>
      </c>
      <c r="Y52" s="31">
        <v>450</v>
      </c>
      <c r="Z52" s="144">
        <f t="shared" si="21"/>
        <v>296</v>
      </c>
      <c r="AA52" s="31">
        <v>0</v>
      </c>
      <c r="AB52" s="144">
        <f t="shared" si="21"/>
        <v>0</v>
      </c>
      <c r="AC52" s="31">
        <v>0</v>
      </c>
      <c r="AD52" s="144">
        <f t="shared" si="21"/>
        <v>0</v>
      </c>
      <c r="AE52" s="31">
        <v>0</v>
      </c>
      <c r="AF52" s="144">
        <f t="shared" si="21"/>
        <v>1074</v>
      </c>
      <c r="AG52" s="36">
        <f t="shared" si="22"/>
        <v>672</v>
      </c>
      <c r="AH52" s="163">
        <f t="shared" si="21"/>
        <v>2200</v>
      </c>
    </row>
    <row r="53" spans="1:35" ht="84" customHeight="1" x14ac:dyDescent="0.2">
      <c r="A53" s="209" t="s">
        <v>104</v>
      </c>
      <c r="B53" s="207" t="s">
        <v>105</v>
      </c>
      <c r="C53" s="208" t="s">
        <v>39</v>
      </c>
      <c r="D53" s="62"/>
      <c r="E53" s="179"/>
      <c r="F53" s="188"/>
      <c r="G53" s="218"/>
      <c r="H53" s="218"/>
      <c r="I53" s="218"/>
      <c r="J53" s="179"/>
      <c r="K53" s="179"/>
      <c r="L53" s="276" t="s">
        <v>106</v>
      </c>
      <c r="M53" s="277"/>
      <c r="N53" s="179"/>
      <c r="O53" s="179"/>
      <c r="P53" s="46">
        <f t="shared" si="20"/>
        <v>168</v>
      </c>
      <c r="Q53" s="24">
        <v>12</v>
      </c>
      <c r="R53" s="144">
        <f t="shared" si="21"/>
        <v>76</v>
      </c>
      <c r="S53" s="24">
        <v>24</v>
      </c>
      <c r="T53" s="144">
        <f t="shared" si="21"/>
        <v>206</v>
      </c>
      <c r="U53" s="24">
        <v>24</v>
      </c>
      <c r="V53" s="144">
        <f t="shared" si="21"/>
        <v>226</v>
      </c>
      <c r="W53" s="24">
        <v>72</v>
      </c>
      <c r="X53" s="144">
        <f t="shared" si="21"/>
        <v>190</v>
      </c>
      <c r="Y53" s="31">
        <v>36</v>
      </c>
      <c r="Z53" s="144">
        <f t="shared" si="21"/>
        <v>260</v>
      </c>
      <c r="AA53" s="31">
        <v>0</v>
      </c>
      <c r="AB53" s="144">
        <f t="shared" si="21"/>
        <v>0</v>
      </c>
      <c r="AC53" s="31">
        <v>0</v>
      </c>
      <c r="AD53" s="144">
        <f t="shared" si="21"/>
        <v>0</v>
      </c>
      <c r="AE53" s="31">
        <v>0</v>
      </c>
      <c r="AF53" s="144">
        <f t="shared" si="21"/>
        <v>1074</v>
      </c>
      <c r="AG53" s="36">
        <f t="shared" si="22"/>
        <v>168</v>
      </c>
      <c r="AH53" s="163">
        <f t="shared" si="21"/>
        <v>2032</v>
      </c>
    </row>
    <row r="54" spans="1:35" ht="97.15" customHeight="1" x14ac:dyDescent="0.2">
      <c r="A54" s="204" t="s">
        <v>107</v>
      </c>
      <c r="B54" s="65" t="s">
        <v>108</v>
      </c>
      <c r="C54" s="78" t="s">
        <v>39</v>
      </c>
      <c r="D54" s="62"/>
      <c r="E54" s="196"/>
      <c r="F54" s="197"/>
      <c r="G54" s="228"/>
      <c r="H54" s="341" t="s">
        <v>109</v>
      </c>
      <c r="I54" s="342"/>
      <c r="J54" s="342"/>
      <c r="K54" s="343"/>
      <c r="L54" s="179"/>
      <c r="M54" s="179"/>
      <c r="N54" s="179"/>
      <c r="O54" s="179"/>
      <c r="P54" s="46">
        <f t="shared" si="20"/>
        <v>735</v>
      </c>
      <c r="Q54" s="24">
        <v>16</v>
      </c>
      <c r="R54" s="144">
        <f t="shared" si="21"/>
        <v>60</v>
      </c>
      <c r="S54" s="31">
        <v>24</v>
      </c>
      <c r="T54" s="144">
        <f t="shared" si="21"/>
        <v>182</v>
      </c>
      <c r="U54" s="31">
        <v>36</v>
      </c>
      <c r="V54" s="144">
        <f t="shared" si="21"/>
        <v>190</v>
      </c>
      <c r="W54" s="30">
        <v>90</v>
      </c>
      <c r="X54" s="144">
        <f t="shared" si="21"/>
        <v>100</v>
      </c>
      <c r="Y54" s="31">
        <f>8*4</f>
        <v>32</v>
      </c>
      <c r="Z54" s="144">
        <f t="shared" si="21"/>
        <v>228</v>
      </c>
      <c r="AA54" s="31">
        <v>0</v>
      </c>
      <c r="AB54" s="144">
        <f t="shared" si="21"/>
        <v>0</v>
      </c>
      <c r="AC54" s="31">
        <v>0</v>
      </c>
      <c r="AD54" s="144">
        <f t="shared" si="21"/>
        <v>0</v>
      </c>
      <c r="AE54" s="31">
        <v>537</v>
      </c>
      <c r="AF54" s="144">
        <f t="shared" si="21"/>
        <v>537</v>
      </c>
      <c r="AG54" s="36">
        <f t="shared" si="22"/>
        <v>735</v>
      </c>
      <c r="AH54" s="163">
        <f t="shared" si="21"/>
        <v>1297</v>
      </c>
    </row>
    <row r="55" spans="1:35" ht="150" customHeight="1" x14ac:dyDescent="0.2">
      <c r="A55" s="204" t="s">
        <v>110</v>
      </c>
      <c r="B55" s="65" t="s">
        <v>108</v>
      </c>
      <c r="C55" s="78" t="s">
        <v>39</v>
      </c>
      <c r="D55" s="195"/>
      <c r="E55" s="194"/>
      <c r="F55" s="262" t="s">
        <v>111</v>
      </c>
      <c r="G55" s="263"/>
      <c r="H55" s="229"/>
      <c r="I55" s="224"/>
      <c r="J55" s="179"/>
      <c r="K55" s="179"/>
      <c r="L55" s="179"/>
      <c r="M55" s="179"/>
      <c r="N55" s="179"/>
      <c r="O55" s="179"/>
      <c r="P55" s="46">
        <f t="shared" si="20"/>
        <v>687</v>
      </c>
      <c r="Q55" s="24">
        <v>16</v>
      </c>
      <c r="R55" s="144">
        <f t="shared" si="21"/>
        <v>44</v>
      </c>
      <c r="S55" s="24">
        <v>18</v>
      </c>
      <c r="T55" s="144">
        <f t="shared" si="21"/>
        <v>164</v>
      </c>
      <c r="U55" s="24">
        <v>24</v>
      </c>
      <c r="V55" s="144">
        <f t="shared" si="21"/>
        <v>166</v>
      </c>
      <c r="W55" s="24">
        <v>60</v>
      </c>
      <c r="X55" s="144">
        <f t="shared" si="21"/>
        <v>40</v>
      </c>
      <c r="Y55" s="31">
        <v>32</v>
      </c>
      <c r="Z55" s="144">
        <f t="shared" si="21"/>
        <v>196</v>
      </c>
      <c r="AA55" s="31">
        <v>0</v>
      </c>
      <c r="AB55" s="144">
        <f t="shared" si="21"/>
        <v>0</v>
      </c>
      <c r="AC55" s="31">
        <v>0</v>
      </c>
      <c r="AD55" s="144">
        <f t="shared" si="21"/>
        <v>0</v>
      </c>
      <c r="AE55" s="31">
        <v>537</v>
      </c>
      <c r="AF55" s="144">
        <f t="shared" si="21"/>
        <v>0</v>
      </c>
      <c r="AG55" s="36">
        <f t="shared" si="22"/>
        <v>687</v>
      </c>
      <c r="AH55" s="163">
        <f t="shared" si="21"/>
        <v>610</v>
      </c>
    </row>
    <row r="56" spans="1:35" ht="47.45" customHeight="1" x14ac:dyDescent="0.2">
      <c r="A56" s="88" t="s">
        <v>112</v>
      </c>
      <c r="B56" s="89" t="s">
        <v>113</v>
      </c>
      <c r="C56" s="90" t="s">
        <v>39</v>
      </c>
      <c r="D56" s="91"/>
      <c r="E56" s="185"/>
      <c r="F56" s="185"/>
      <c r="G56" s="230"/>
      <c r="H56" s="230"/>
      <c r="I56" s="230"/>
      <c r="J56" s="90"/>
      <c r="K56" s="90"/>
      <c r="L56" s="90"/>
      <c r="M56" s="185"/>
      <c r="N56" s="90"/>
      <c r="O56" s="238"/>
      <c r="P56" s="291"/>
      <c r="Q56" s="292"/>
      <c r="R56" s="292"/>
      <c r="S56" s="292"/>
      <c r="T56" s="292"/>
      <c r="U56" s="292"/>
      <c r="V56" s="292"/>
      <c r="W56" s="292"/>
      <c r="X56" s="292"/>
      <c r="Y56" s="292"/>
      <c r="Z56" s="292"/>
      <c r="AA56" s="292"/>
      <c r="AB56" s="292"/>
      <c r="AC56" s="292"/>
      <c r="AD56" s="292"/>
      <c r="AE56" s="292"/>
      <c r="AF56" s="292"/>
      <c r="AG56" s="292"/>
      <c r="AH56" s="293"/>
    </row>
    <row r="57" spans="1:35" ht="24" x14ac:dyDescent="0.2">
      <c r="A57" s="88" t="s">
        <v>114</v>
      </c>
      <c r="B57" s="89" t="s">
        <v>52</v>
      </c>
      <c r="C57" s="90" t="s">
        <v>39</v>
      </c>
      <c r="D57" s="92"/>
      <c r="E57" s="185"/>
      <c r="F57" s="90"/>
      <c r="G57" s="231"/>
      <c r="H57" s="230"/>
      <c r="I57" s="230"/>
      <c r="J57" s="185"/>
      <c r="K57" s="185"/>
      <c r="L57" s="185"/>
      <c r="M57" s="185"/>
      <c r="N57" s="90"/>
      <c r="O57" s="238"/>
      <c r="P57" s="291"/>
      <c r="Q57" s="292"/>
      <c r="R57" s="292"/>
      <c r="S57" s="292"/>
      <c r="T57" s="292"/>
      <c r="U57" s="292"/>
      <c r="V57" s="292"/>
      <c r="W57" s="292"/>
      <c r="X57" s="292"/>
      <c r="Y57" s="292"/>
      <c r="Z57" s="292"/>
      <c r="AA57" s="292"/>
      <c r="AB57" s="292"/>
      <c r="AC57" s="292"/>
      <c r="AD57" s="292"/>
      <c r="AE57" s="292"/>
      <c r="AF57" s="292"/>
      <c r="AG57" s="292"/>
      <c r="AH57" s="293"/>
    </row>
    <row r="58" spans="1:35" ht="24" x14ac:dyDescent="0.2">
      <c r="A58" s="88" t="s">
        <v>115</v>
      </c>
      <c r="B58" s="89" t="s">
        <v>113</v>
      </c>
      <c r="C58" s="90" t="s">
        <v>39</v>
      </c>
      <c r="D58" s="92"/>
      <c r="E58" s="185"/>
      <c r="F58" s="90"/>
      <c r="G58" s="231"/>
      <c r="H58" s="230"/>
      <c r="I58" s="230"/>
      <c r="J58" s="185"/>
      <c r="K58" s="185"/>
      <c r="L58" s="185"/>
      <c r="M58" s="185"/>
      <c r="N58" s="90"/>
      <c r="O58" s="238"/>
      <c r="P58" s="291"/>
      <c r="Q58" s="292"/>
      <c r="R58" s="292"/>
      <c r="S58" s="292"/>
      <c r="T58" s="292"/>
      <c r="U58" s="292"/>
      <c r="V58" s="292"/>
      <c r="W58" s="292"/>
      <c r="X58" s="292"/>
      <c r="Y58" s="292"/>
      <c r="Z58" s="292"/>
      <c r="AA58" s="292"/>
      <c r="AB58" s="292"/>
      <c r="AC58" s="292"/>
      <c r="AD58" s="292"/>
      <c r="AE58" s="292"/>
      <c r="AF58" s="292"/>
      <c r="AG58" s="292"/>
      <c r="AH58" s="293"/>
    </row>
    <row r="59" spans="1:35" ht="24" x14ac:dyDescent="0.2">
      <c r="A59" s="88" t="s">
        <v>116</v>
      </c>
      <c r="B59" s="89" t="s">
        <v>113</v>
      </c>
      <c r="C59" s="90" t="s">
        <v>39</v>
      </c>
      <c r="D59" s="92"/>
      <c r="E59" s="185"/>
      <c r="F59" s="90"/>
      <c r="G59" s="231"/>
      <c r="H59" s="230"/>
      <c r="I59" s="230"/>
      <c r="J59" s="185"/>
      <c r="K59" s="185"/>
      <c r="L59" s="185"/>
      <c r="M59" s="185"/>
      <c r="N59" s="90"/>
      <c r="O59" s="238"/>
      <c r="P59" s="291"/>
      <c r="Q59" s="292"/>
      <c r="R59" s="292"/>
      <c r="S59" s="292"/>
      <c r="T59" s="292"/>
      <c r="U59" s="292"/>
      <c r="V59" s="292"/>
      <c r="W59" s="292"/>
      <c r="X59" s="292"/>
      <c r="Y59" s="292"/>
      <c r="Z59" s="292"/>
      <c r="AA59" s="292"/>
      <c r="AB59" s="292"/>
      <c r="AC59" s="292"/>
      <c r="AD59" s="292"/>
      <c r="AE59" s="292"/>
      <c r="AF59" s="292"/>
      <c r="AG59" s="292"/>
      <c r="AH59" s="293"/>
    </row>
    <row r="60" spans="1:35" x14ac:dyDescent="0.2">
      <c r="A60" s="165" t="s">
        <v>43</v>
      </c>
      <c r="B60" s="37"/>
      <c r="C60" s="37"/>
      <c r="D60" s="166"/>
      <c r="E60" s="186"/>
      <c r="F60" s="186"/>
      <c r="G60" s="186"/>
      <c r="H60" s="186"/>
      <c r="I60" s="186"/>
      <c r="J60" s="186"/>
      <c r="K60" s="186"/>
      <c r="L60" s="186"/>
      <c r="M60" s="186"/>
      <c r="N60" s="186"/>
      <c r="O60" s="239"/>
      <c r="P60" s="167">
        <f>SUM(P47:P59)</f>
        <v>5350</v>
      </c>
      <c r="Q60" s="38">
        <f>SUM(Q47:Q59)</f>
        <v>140</v>
      </c>
      <c r="R60" s="38">
        <f>+R46-Q60</f>
        <v>44</v>
      </c>
      <c r="S60" s="38">
        <f>SUM(S47:S59)</f>
        <v>350</v>
      </c>
      <c r="T60" s="38">
        <f>+T46-S60</f>
        <v>164</v>
      </c>
      <c r="U60" s="38">
        <f>SUM(U47:U59)</f>
        <v>438</v>
      </c>
      <c r="V60" s="38">
        <f>+V46-U60</f>
        <v>166</v>
      </c>
      <c r="W60" s="38">
        <f>SUM(W47:W59)</f>
        <v>808</v>
      </c>
      <c r="X60" s="38">
        <f>+X46-W60</f>
        <v>40</v>
      </c>
      <c r="Y60" s="38">
        <f>SUM(Y47:Y59)</f>
        <v>756</v>
      </c>
      <c r="Z60" s="38">
        <f>+Z46-Y60</f>
        <v>196</v>
      </c>
      <c r="AA60" s="38">
        <f>SUM(AA47:AA59)</f>
        <v>1198</v>
      </c>
      <c r="AB60" s="38">
        <f>+AB46-AA60</f>
        <v>0</v>
      </c>
      <c r="AC60" s="38">
        <f>SUM(AC47:AC59)</f>
        <v>586</v>
      </c>
      <c r="AD60" s="38">
        <f>+AD46-AC60</f>
        <v>0</v>
      </c>
      <c r="AE60" s="38">
        <f>SUM(AE47:AE59)</f>
        <v>1074</v>
      </c>
      <c r="AF60" s="38">
        <f>+AF46-AE60</f>
        <v>0</v>
      </c>
      <c r="AG60" s="38">
        <f>SUM(AG47:AG59)</f>
        <v>5350</v>
      </c>
      <c r="AH60" s="142">
        <f>+AH46-AG60</f>
        <v>610</v>
      </c>
    </row>
    <row r="61" spans="1:35" ht="36.75" customHeight="1" x14ac:dyDescent="0.3">
      <c r="A61" s="283" t="s">
        <v>117</v>
      </c>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row>
    <row r="62" spans="1:35" ht="154.5" customHeight="1" x14ac:dyDescent="0.2">
      <c r="A62" s="285" t="s">
        <v>118</v>
      </c>
      <c r="B62" s="286"/>
      <c r="C62" s="286"/>
      <c r="D62" s="286"/>
      <c r="E62" s="286"/>
      <c r="F62" s="286"/>
      <c r="G62" s="286"/>
      <c r="H62" s="286"/>
      <c r="I62" s="286"/>
      <c r="J62" s="286"/>
      <c r="K62" s="286"/>
      <c r="L62" s="286"/>
      <c r="M62" s="286"/>
      <c r="N62" s="286"/>
      <c r="O62" s="286"/>
      <c r="P62" s="286"/>
      <c r="Q62" s="286"/>
      <c r="R62" s="286"/>
      <c r="S62" s="286"/>
      <c r="T62" s="286"/>
      <c r="U62" s="286"/>
      <c r="V62" s="286"/>
      <c r="W62" s="286"/>
      <c r="X62" s="286"/>
      <c r="Y62" s="286"/>
      <c r="Z62" s="286"/>
      <c r="AA62" s="286"/>
      <c r="AB62" s="286"/>
      <c r="AC62" s="286"/>
      <c r="AD62" s="286"/>
      <c r="AE62" s="286"/>
      <c r="AF62" s="286"/>
      <c r="AG62" s="286"/>
      <c r="AH62" s="286"/>
    </row>
    <row r="63" spans="1:35" x14ac:dyDescent="0.2">
      <c r="B63" s="267"/>
      <c r="C63" s="268"/>
      <c r="D63" s="269"/>
      <c r="E63" s="270"/>
      <c r="F63" s="271"/>
      <c r="G63" s="272"/>
      <c r="H63" s="272"/>
      <c r="I63" s="272"/>
      <c r="J63" s="272"/>
      <c r="K63" s="273"/>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row>
    <row r="64" spans="1:35" ht="13.5" x14ac:dyDescent="0.2">
      <c r="A64" s="168" t="s">
        <v>119</v>
      </c>
      <c r="B64" s="158"/>
      <c r="C64" s="158"/>
      <c r="D64" s="4"/>
      <c r="E64" s="182"/>
      <c r="F64" s="190"/>
      <c r="G64" s="222"/>
      <c r="H64" s="222"/>
      <c r="I64" s="222"/>
      <c r="J64" s="24"/>
      <c r="K64" s="24"/>
      <c r="L64" s="24"/>
      <c r="M64" s="24"/>
      <c r="N64" s="182"/>
      <c r="O64" s="182"/>
      <c r="P64" s="155">
        <f t="shared" ref="P64:P71" si="23">+S64+W64+Q64</f>
        <v>0</v>
      </c>
      <c r="Q64" s="24"/>
      <c r="R64" s="155"/>
      <c r="S64" s="156"/>
      <c r="T64" s="155"/>
      <c r="U64" s="155"/>
      <c r="V64" s="155"/>
      <c r="W64" s="24"/>
      <c r="X64" s="155"/>
      <c r="Y64" s="155"/>
      <c r="Z64" s="155"/>
      <c r="AA64" s="155"/>
      <c r="AB64" s="155"/>
      <c r="AC64" s="155"/>
      <c r="AD64" s="155"/>
      <c r="AE64" s="155"/>
      <c r="AF64" s="155"/>
      <c r="AG64" s="155"/>
      <c r="AH64" s="157"/>
    </row>
    <row r="65" spans="1:34" ht="13.5" x14ac:dyDescent="0.2">
      <c r="A65" s="168" t="s">
        <v>120</v>
      </c>
      <c r="B65" s="158"/>
      <c r="C65" s="158"/>
      <c r="D65" s="4"/>
      <c r="E65" s="182"/>
      <c r="F65" s="190"/>
      <c r="G65" s="222"/>
      <c r="H65" s="222"/>
      <c r="I65" s="222"/>
      <c r="J65" s="24"/>
      <c r="K65" s="24"/>
      <c r="L65" s="24"/>
      <c r="M65" s="24"/>
      <c r="N65" s="182"/>
      <c r="O65" s="182"/>
      <c r="P65" s="155">
        <v>0</v>
      </c>
      <c r="Q65" s="24"/>
      <c r="R65" s="155"/>
      <c r="S65" s="156"/>
      <c r="T65" s="155"/>
      <c r="U65" s="155"/>
      <c r="V65" s="155"/>
      <c r="W65" s="24"/>
      <c r="X65" s="155"/>
      <c r="Y65" s="155"/>
      <c r="Z65" s="155"/>
      <c r="AA65" s="155"/>
      <c r="AB65" s="155"/>
      <c r="AC65" s="155"/>
      <c r="AD65" s="155"/>
      <c r="AE65" s="155"/>
      <c r="AF65" s="155"/>
      <c r="AG65" s="155"/>
      <c r="AH65" s="157"/>
    </row>
    <row r="66" spans="1:34" ht="13.5" x14ac:dyDescent="0.2">
      <c r="A66" s="168" t="s">
        <v>121</v>
      </c>
      <c r="B66" s="159"/>
      <c r="C66" s="158"/>
      <c r="D66" s="4"/>
      <c r="E66" s="182"/>
      <c r="F66" s="190"/>
      <c r="G66" s="222"/>
      <c r="H66" s="222"/>
      <c r="I66" s="222"/>
      <c r="J66" s="24"/>
      <c r="K66" s="24"/>
      <c r="L66" s="24"/>
      <c r="M66" s="24"/>
      <c r="N66" s="182"/>
      <c r="O66" s="182"/>
      <c r="P66" s="155">
        <f t="shared" si="23"/>
        <v>0</v>
      </c>
      <c r="Q66" s="24"/>
      <c r="R66" s="155"/>
      <c r="S66" s="156"/>
      <c r="T66" s="155"/>
      <c r="U66" s="155"/>
      <c r="V66" s="155"/>
      <c r="W66" s="24"/>
      <c r="X66" s="155"/>
      <c r="Y66" s="155"/>
      <c r="Z66" s="155"/>
      <c r="AA66" s="155"/>
      <c r="AB66" s="155"/>
      <c r="AC66" s="155"/>
      <c r="AD66" s="155"/>
      <c r="AE66" s="155"/>
      <c r="AF66" s="155"/>
      <c r="AG66" s="155"/>
      <c r="AH66" s="157"/>
    </row>
    <row r="67" spans="1:34" ht="13.5" x14ac:dyDescent="0.2">
      <c r="A67" s="168" t="s">
        <v>122</v>
      </c>
      <c r="B67" s="159"/>
      <c r="C67" s="158"/>
      <c r="D67" s="4"/>
      <c r="E67" s="182"/>
      <c r="F67" s="190"/>
      <c r="G67" s="222"/>
      <c r="H67" s="222"/>
      <c r="I67" s="222"/>
      <c r="J67" s="24"/>
      <c r="K67" s="24"/>
      <c r="L67" s="24"/>
      <c r="M67" s="24"/>
      <c r="N67" s="182"/>
      <c r="O67" s="182"/>
      <c r="P67" s="155">
        <f t="shared" si="23"/>
        <v>0</v>
      </c>
      <c r="Q67" s="24"/>
      <c r="R67" s="155"/>
      <c r="S67" s="156"/>
      <c r="T67" s="155"/>
      <c r="U67" s="155"/>
      <c r="V67" s="155"/>
      <c r="W67" s="24"/>
      <c r="X67" s="155"/>
      <c r="Y67" s="155"/>
      <c r="Z67" s="155"/>
      <c r="AA67" s="155"/>
      <c r="AB67" s="155"/>
      <c r="AC67" s="155"/>
      <c r="AD67" s="155"/>
      <c r="AE67" s="155"/>
      <c r="AF67" s="155"/>
      <c r="AG67" s="155"/>
      <c r="AH67" s="157"/>
    </row>
    <row r="68" spans="1:34" ht="13.5" x14ac:dyDescent="0.2">
      <c r="A68" s="168" t="s">
        <v>123</v>
      </c>
      <c r="B68" s="159"/>
      <c r="C68" s="158"/>
      <c r="D68" s="4"/>
      <c r="E68" s="182"/>
      <c r="F68" s="190"/>
      <c r="G68" s="222"/>
      <c r="H68" s="222"/>
      <c r="I68" s="222"/>
      <c r="J68" s="24"/>
      <c r="K68" s="24"/>
      <c r="L68" s="24"/>
      <c r="M68" s="24"/>
      <c r="N68" s="182"/>
      <c r="O68" s="182"/>
      <c r="P68" s="155">
        <f t="shared" si="23"/>
        <v>0</v>
      </c>
      <c r="Q68" s="24"/>
      <c r="R68" s="155"/>
      <c r="S68" s="156"/>
      <c r="T68" s="155"/>
      <c r="U68" s="155"/>
      <c r="V68" s="155"/>
      <c r="W68" s="24"/>
      <c r="X68" s="155"/>
      <c r="Y68" s="155"/>
      <c r="Z68" s="155"/>
      <c r="AA68" s="155"/>
      <c r="AB68" s="155"/>
      <c r="AC68" s="155"/>
      <c r="AD68" s="155"/>
      <c r="AE68" s="155"/>
      <c r="AF68" s="155"/>
      <c r="AG68" s="155"/>
      <c r="AH68" s="157"/>
    </row>
    <row r="69" spans="1:34" ht="13.5" x14ac:dyDescent="0.2">
      <c r="A69" s="169" t="s">
        <v>124</v>
      </c>
      <c r="B69" s="159"/>
      <c r="C69" s="158"/>
      <c r="D69" s="4"/>
      <c r="E69" s="182"/>
      <c r="F69" s="190"/>
      <c r="G69" s="222"/>
      <c r="H69" s="222"/>
      <c r="I69" s="222"/>
      <c r="J69" s="24"/>
      <c r="K69" s="24"/>
      <c r="L69" s="24"/>
      <c r="M69" s="24"/>
      <c r="N69" s="182"/>
      <c r="O69" s="182"/>
      <c r="P69" s="155">
        <f t="shared" si="23"/>
        <v>0</v>
      </c>
      <c r="Q69" s="24"/>
      <c r="R69" s="155"/>
      <c r="S69" s="156"/>
      <c r="T69" s="155"/>
      <c r="U69" s="155"/>
      <c r="V69" s="155"/>
      <c r="W69" s="24"/>
      <c r="X69" s="155"/>
      <c r="Y69" s="155"/>
      <c r="Z69" s="155"/>
      <c r="AA69" s="155"/>
      <c r="AB69" s="155"/>
      <c r="AC69" s="155"/>
      <c r="AD69" s="155"/>
      <c r="AE69" s="155"/>
      <c r="AF69" s="155"/>
      <c r="AG69" s="155"/>
      <c r="AH69" s="157"/>
    </row>
    <row r="70" spans="1:34" ht="13.5" x14ac:dyDescent="0.2">
      <c r="A70" s="168" t="s">
        <v>125</v>
      </c>
      <c r="B70" s="159"/>
      <c r="C70" s="158"/>
      <c r="D70" s="4"/>
      <c r="E70" s="182"/>
      <c r="F70" s="190"/>
      <c r="G70" s="222"/>
      <c r="H70" s="222"/>
      <c r="I70" s="222"/>
      <c r="J70" s="24"/>
      <c r="K70" s="24"/>
      <c r="L70" s="24"/>
      <c r="M70" s="24"/>
      <c r="N70" s="182"/>
      <c r="O70" s="182"/>
      <c r="P70" s="155">
        <v>0</v>
      </c>
      <c r="Q70" s="24"/>
      <c r="R70" s="155"/>
      <c r="T70" s="155"/>
      <c r="U70" s="155"/>
      <c r="V70" s="155"/>
      <c r="W70" s="24"/>
      <c r="X70" s="155"/>
      <c r="Y70" s="155"/>
      <c r="Z70" s="155"/>
      <c r="AA70" s="155"/>
      <c r="AB70" s="155"/>
      <c r="AC70" s="155"/>
      <c r="AD70" s="155"/>
      <c r="AE70" s="155"/>
      <c r="AF70" s="155"/>
      <c r="AG70" s="155"/>
      <c r="AH70" s="157"/>
    </row>
    <row r="71" spans="1:34" ht="13.5" x14ac:dyDescent="0.2">
      <c r="A71" s="168" t="s">
        <v>126</v>
      </c>
      <c r="B71" s="4"/>
      <c r="C71" s="4"/>
      <c r="D71" s="4"/>
      <c r="E71" s="182"/>
      <c r="F71" s="190"/>
      <c r="G71" s="222"/>
      <c r="H71" s="222"/>
      <c r="I71" s="222"/>
      <c r="J71" s="24"/>
      <c r="K71" s="24"/>
      <c r="L71" s="24"/>
      <c r="M71" s="24"/>
      <c r="N71" s="182"/>
      <c r="O71" s="182"/>
      <c r="P71" s="155">
        <f t="shared" si="23"/>
        <v>0</v>
      </c>
      <c r="Q71" s="24"/>
      <c r="R71" s="155"/>
      <c r="S71" s="24"/>
      <c r="T71" s="155"/>
      <c r="U71" s="155"/>
      <c r="V71" s="155"/>
      <c r="W71" s="24"/>
      <c r="X71" s="155"/>
      <c r="Y71" s="155"/>
      <c r="Z71" s="155"/>
      <c r="AA71" s="155"/>
      <c r="AB71" s="155"/>
      <c r="AC71" s="155"/>
      <c r="AD71" s="155"/>
      <c r="AE71" s="155"/>
      <c r="AF71" s="155"/>
      <c r="AG71" s="155"/>
      <c r="AH71" s="157"/>
    </row>
    <row r="72" spans="1:34" ht="13.5" x14ac:dyDescent="0.2">
      <c r="A72" s="168" t="s">
        <v>127</v>
      </c>
      <c r="B72" s="4"/>
      <c r="C72" s="4"/>
      <c r="D72" s="4"/>
      <c r="E72" s="182"/>
      <c r="F72" s="190"/>
      <c r="G72" s="222"/>
      <c r="H72" s="222"/>
      <c r="I72" s="222"/>
      <c r="J72" s="24"/>
      <c r="K72" s="24"/>
      <c r="L72" s="24"/>
      <c r="M72" s="24"/>
      <c r="N72" s="182"/>
      <c r="O72" s="182"/>
      <c r="P72" s="155">
        <f t="shared" ref="P72:P73" si="24">+S72+W72+Q72</f>
        <v>0</v>
      </c>
      <c r="Q72" s="24"/>
      <c r="R72" s="155"/>
      <c r="S72" s="24"/>
      <c r="T72" s="155"/>
      <c r="U72" s="155"/>
      <c r="V72" s="155"/>
      <c r="W72" s="24"/>
      <c r="X72" s="155"/>
      <c r="Y72" s="155"/>
      <c r="Z72" s="155"/>
      <c r="AA72" s="155"/>
      <c r="AB72" s="155"/>
      <c r="AC72" s="155"/>
      <c r="AD72" s="155"/>
      <c r="AE72" s="155"/>
      <c r="AF72" s="155"/>
      <c r="AG72" s="155"/>
      <c r="AH72" s="157"/>
    </row>
    <row r="73" spans="1:34" ht="13.5" x14ac:dyDescent="0.2">
      <c r="A73" s="168" t="s">
        <v>128</v>
      </c>
      <c r="B73" s="4"/>
      <c r="C73" s="4"/>
      <c r="D73" s="4"/>
      <c r="E73" s="182"/>
      <c r="F73" s="190"/>
      <c r="G73" s="222"/>
      <c r="H73" s="222"/>
      <c r="I73" s="222"/>
      <c r="J73" s="24"/>
      <c r="K73" s="24"/>
      <c r="L73" s="24"/>
      <c r="M73" s="24"/>
      <c r="N73" s="182"/>
      <c r="O73" s="182"/>
      <c r="P73" s="155">
        <f t="shared" si="24"/>
        <v>0</v>
      </c>
      <c r="Q73" s="24"/>
      <c r="R73" s="155"/>
      <c r="S73" s="24"/>
      <c r="T73" s="155"/>
      <c r="U73" s="155"/>
      <c r="V73" s="155"/>
      <c r="W73" s="24"/>
      <c r="X73" s="155"/>
      <c r="Y73" s="155"/>
      <c r="Z73" s="155"/>
      <c r="AA73" s="155"/>
      <c r="AB73" s="155"/>
      <c r="AC73" s="155"/>
      <c r="AD73" s="155"/>
      <c r="AE73" s="155"/>
      <c r="AF73" s="155"/>
      <c r="AG73" s="155"/>
      <c r="AH73" s="157"/>
    </row>
    <row r="74" spans="1:34" ht="16.5" thickBot="1" x14ac:dyDescent="0.25">
      <c r="A74" s="329" t="s">
        <v>129</v>
      </c>
      <c r="B74" s="330"/>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0"/>
      <c r="AE74" s="330"/>
      <c r="AF74" s="330"/>
      <c r="AG74" s="330"/>
      <c r="AH74" s="331"/>
    </row>
    <row r="75" spans="1:34" x14ac:dyDescent="0.2">
      <c r="B75" s="32"/>
      <c r="C75" s="32"/>
      <c r="J75" s="243"/>
      <c r="K75" s="244"/>
      <c r="L75" s="244"/>
    </row>
    <row r="76" spans="1:34" x14ac:dyDescent="0.2">
      <c r="B76" s="66"/>
      <c r="J76" s="243"/>
      <c r="K76" s="244"/>
      <c r="L76" s="244"/>
    </row>
    <row r="77" spans="1:34" x14ac:dyDescent="0.2">
      <c r="J77" s="243"/>
      <c r="K77" s="244"/>
      <c r="L77" s="244"/>
    </row>
    <row r="78" spans="1:34" x14ac:dyDescent="0.2">
      <c r="J78" s="243"/>
      <c r="K78" s="244"/>
      <c r="L78" s="244"/>
    </row>
    <row r="79" spans="1:34" x14ac:dyDescent="0.2">
      <c r="J79" s="243"/>
      <c r="K79" s="244"/>
      <c r="L79" s="244"/>
    </row>
    <row r="80" spans="1:34" x14ac:dyDescent="0.2">
      <c r="J80" s="243"/>
      <c r="K80" s="244"/>
      <c r="L80" s="244"/>
    </row>
    <row r="81" spans="1:12" x14ac:dyDescent="0.2">
      <c r="J81" s="243"/>
      <c r="K81" s="244"/>
      <c r="L81" s="244"/>
    </row>
    <row r="82" spans="1:12" x14ac:dyDescent="0.2">
      <c r="A82" s="2"/>
      <c r="J82" s="243"/>
      <c r="K82" s="244"/>
      <c r="L82" s="244"/>
    </row>
    <row r="83" spans="1:12" x14ac:dyDescent="0.2">
      <c r="A83" s="2"/>
      <c r="J83" s="243"/>
      <c r="K83" s="244"/>
      <c r="L83" s="244"/>
    </row>
    <row r="84" spans="1:12" x14ac:dyDescent="0.2">
      <c r="A84" s="2"/>
      <c r="J84" s="243"/>
      <c r="K84" s="244"/>
      <c r="L84" s="244"/>
    </row>
    <row r="85" spans="1:12" x14ac:dyDescent="0.2">
      <c r="A85" s="2"/>
      <c r="J85" s="243"/>
      <c r="K85" s="244"/>
      <c r="L85" s="244"/>
    </row>
    <row r="86" spans="1:12" x14ac:dyDescent="0.2">
      <c r="J86" s="243"/>
      <c r="K86" s="244"/>
      <c r="L86" s="244"/>
    </row>
    <row r="87" spans="1:12" x14ac:dyDescent="0.2">
      <c r="J87" s="243"/>
      <c r="K87" s="244"/>
      <c r="L87" s="244"/>
    </row>
    <row r="88" spans="1:12" x14ac:dyDescent="0.2">
      <c r="J88" s="243"/>
      <c r="K88" s="244"/>
      <c r="L88" s="244"/>
    </row>
    <row r="89" spans="1:12" x14ac:dyDescent="0.2">
      <c r="J89" s="243"/>
      <c r="K89" s="244"/>
      <c r="L89" s="244"/>
    </row>
    <row r="90" spans="1:12" x14ac:dyDescent="0.2">
      <c r="J90" s="243"/>
      <c r="K90" s="244"/>
      <c r="L90" s="244"/>
    </row>
    <row r="91" spans="1:12" x14ac:dyDescent="0.2">
      <c r="J91" s="243"/>
      <c r="K91" s="244"/>
      <c r="L91" s="244"/>
    </row>
    <row r="92" spans="1:12" x14ac:dyDescent="0.2">
      <c r="J92" s="243"/>
      <c r="K92" s="244"/>
      <c r="L92" s="244"/>
    </row>
    <row r="93" spans="1:12" x14ac:dyDescent="0.2">
      <c r="J93" s="243"/>
      <c r="K93" s="244"/>
      <c r="L93" s="244"/>
    </row>
    <row r="94" spans="1:12" x14ac:dyDescent="0.2">
      <c r="J94" s="243"/>
      <c r="K94" s="244"/>
      <c r="L94" s="244"/>
    </row>
    <row r="95" spans="1:12" x14ac:dyDescent="0.2">
      <c r="J95" s="243"/>
      <c r="K95" s="244"/>
      <c r="L95" s="244"/>
    </row>
    <row r="96" spans="1:12" x14ac:dyDescent="0.2">
      <c r="J96" s="243"/>
      <c r="K96" s="244"/>
      <c r="L96" s="244"/>
    </row>
    <row r="97" spans="10:12" x14ac:dyDescent="0.2">
      <c r="J97" s="243"/>
      <c r="K97" s="244"/>
      <c r="L97" s="244"/>
    </row>
    <row r="98" spans="10:12" x14ac:dyDescent="0.2">
      <c r="J98" s="243"/>
      <c r="K98" s="244"/>
      <c r="L98" s="244"/>
    </row>
    <row r="99" spans="10:12" x14ac:dyDescent="0.2">
      <c r="J99" s="243"/>
      <c r="K99" s="244"/>
      <c r="L99" s="244"/>
    </row>
    <row r="100" spans="10:12" x14ac:dyDescent="0.2">
      <c r="J100" s="243"/>
      <c r="K100" s="244"/>
      <c r="L100" s="244"/>
    </row>
    <row r="101" spans="10:12" x14ac:dyDescent="0.2">
      <c r="J101" s="243"/>
      <c r="K101" s="244"/>
      <c r="L101" s="244"/>
    </row>
    <row r="102" spans="10:12" x14ac:dyDescent="0.2">
      <c r="J102" s="243"/>
      <c r="K102" s="244"/>
      <c r="L102" s="244"/>
    </row>
    <row r="103" spans="10:12" x14ac:dyDescent="0.2">
      <c r="J103" s="243"/>
      <c r="K103" s="244"/>
      <c r="L103" s="244"/>
    </row>
    <row r="104" spans="10:12" x14ac:dyDescent="0.2">
      <c r="J104" s="243"/>
      <c r="K104" s="244"/>
      <c r="L104" s="244"/>
    </row>
    <row r="105" spans="10:12" x14ac:dyDescent="0.2">
      <c r="J105" s="243"/>
      <c r="K105" s="244"/>
      <c r="L105" s="244"/>
    </row>
    <row r="106" spans="10:12" x14ac:dyDescent="0.2">
      <c r="J106" s="243"/>
      <c r="K106" s="244"/>
      <c r="L106" s="244"/>
    </row>
    <row r="107" spans="10:12" x14ac:dyDescent="0.2">
      <c r="J107" s="243"/>
      <c r="K107" s="244"/>
      <c r="L107" s="244"/>
    </row>
    <row r="108" spans="10:12" x14ac:dyDescent="0.2">
      <c r="J108" s="243"/>
      <c r="K108" s="244"/>
      <c r="L108" s="244"/>
    </row>
    <row r="109" spans="10:12" x14ac:dyDescent="0.2">
      <c r="J109" s="243"/>
      <c r="K109" s="244"/>
      <c r="L109" s="244"/>
    </row>
    <row r="110" spans="10:12" x14ac:dyDescent="0.2">
      <c r="J110" s="243"/>
      <c r="K110" s="244"/>
      <c r="L110" s="244"/>
    </row>
    <row r="111" spans="10:12" x14ac:dyDescent="0.2">
      <c r="J111" s="243"/>
      <c r="K111" s="244"/>
      <c r="L111" s="244"/>
    </row>
    <row r="112" spans="10:12" x14ac:dyDescent="0.2">
      <c r="J112" s="243"/>
      <c r="K112" s="244"/>
      <c r="L112" s="244"/>
    </row>
    <row r="113" spans="10:12" x14ac:dyDescent="0.2">
      <c r="J113" s="243"/>
      <c r="K113" s="244"/>
      <c r="L113" s="244"/>
    </row>
    <row r="114" spans="10:12" x14ac:dyDescent="0.2">
      <c r="J114" s="243"/>
      <c r="K114" s="244"/>
      <c r="L114" s="244"/>
    </row>
    <row r="115" spans="10:12" x14ac:dyDescent="0.2">
      <c r="J115" s="243"/>
      <c r="K115" s="244"/>
      <c r="L115" s="244"/>
    </row>
    <row r="116" spans="10:12" x14ac:dyDescent="0.2">
      <c r="J116" s="243"/>
      <c r="K116" s="244"/>
      <c r="L116" s="244"/>
    </row>
    <row r="117" spans="10:12" x14ac:dyDescent="0.2">
      <c r="J117" s="243"/>
      <c r="K117" s="244"/>
      <c r="L117" s="244"/>
    </row>
    <row r="118" spans="10:12" x14ac:dyDescent="0.2">
      <c r="J118" s="243"/>
      <c r="K118" s="244"/>
      <c r="L118" s="244"/>
    </row>
    <row r="119" spans="10:12" x14ac:dyDescent="0.2">
      <c r="J119" s="243"/>
      <c r="K119" s="244"/>
      <c r="L119" s="244"/>
    </row>
    <row r="120" spans="10:12" x14ac:dyDescent="0.2">
      <c r="J120" s="243"/>
      <c r="K120" s="244"/>
      <c r="L120" s="244"/>
    </row>
    <row r="121" spans="10:12" x14ac:dyDescent="0.2">
      <c r="J121" s="243"/>
      <c r="K121" s="244"/>
      <c r="L121" s="244"/>
    </row>
    <row r="122" spans="10:12" x14ac:dyDescent="0.2">
      <c r="J122" s="243"/>
      <c r="K122" s="244"/>
      <c r="L122" s="244"/>
    </row>
    <row r="123" spans="10:12" x14ac:dyDescent="0.2">
      <c r="J123" s="243"/>
      <c r="K123" s="244"/>
      <c r="L123" s="244"/>
    </row>
    <row r="124" spans="10:12" x14ac:dyDescent="0.2">
      <c r="J124" s="243"/>
      <c r="K124" s="244"/>
      <c r="L124" s="244"/>
    </row>
    <row r="125" spans="10:12" x14ac:dyDescent="0.2">
      <c r="J125" s="243"/>
      <c r="K125" s="244"/>
      <c r="L125" s="244"/>
    </row>
    <row r="126" spans="10:12" x14ac:dyDescent="0.2">
      <c r="J126" s="243"/>
      <c r="K126" s="244"/>
      <c r="L126" s="244"/>
    </row>
    <row r="127" spans="10:12" x14ac:dyDescent="0.2">
      <c r="J127" s="243"/>
      <c r="K127" s="244"/>
      <c r="L127" s="244"/>
    </row>
    <row r="128" spans="10:12" x14ac:dyDescent="0.2">
      <c r="J128" s="243"/>
      <c r="K128" s="244"/>
      <c r="L128" s="244"/>
    </row>
    <row r="129" spans="10:12" x14ac:dyDescent="0.2">
      <c r="J129" s="243"/>
      <c r="K129" s="244"/>
      <c r="L129" s="244"/>
    </row>
    <row r="130" spans="10:12" x14ac:dyDescent="0.2">
      <c r="J130" s="243"/>
      <c r="K130" s="244"/>
      <c r="L130" s="244"/>
    </row>
    <row r="131" spans="10:12" x14ac:dyDescent="0.2">
      <c r="J131" s="243"/>
      <c r="K131" s="244"/>
      <c r="L131" s="244"/>
    </row>
    <row r="132" spans="10:12" x14ac:dyDescent="0.2">
      <c r="J132" s="243"/>
      <c r="K132" s="244"/>
      <c r="L132" s="244"/>
    </row>
    <row r="133" spans="10:12" x14ac:dyDescent="0.2">
      <c r="J133" s="243"/>
      <c r="K133" s="244"/>
      <c r="L133" s="244"/>
    </row>
    <row r="134" spans="10:12" x14ac:dyDescent="0.2">
      <c r="J134" s="243"/>
      <c r="K134" s="244"/>
      <c r="L134" s="244"/>
    </row>
    <row r="135" spans="10:12" x14ac:dyDescent="0.2">
      <c r="J135" s="243"/>
      <c r="K135" s="244"/>
      <c r="L135" s="244"/>
    </row>
    <row r="136" spans="10:12" x14ac:dyDescent="0.2">
      <c r="J136" s="243"/>
      <c r="K136" s="244"/>
      <c r="L136" s="244"/>
    </row>
    <row r="137" spans="10:12" x14ac:dyDescent="0.2">
      <c r="J137" s="243"/>
      <c r="K137" s="244"/>
      <c r="L137" s="244"/>
    </row>
    <row r="138" spans="10:12" x14ac:dyDescent="0.2">
      <c r="J138" s="243"/>
      <c r="K138" s="244"/>
      <c r="L138" s="244"/>
    </row>
    <row r="139" spans="10:12" x14ac:dyDescent="0.2">
      <c r="J139" s="243"/>
      <c r="K139" s="244"/>
      <c r="L139" s="244"/>
    </row>
    <row r="140" spans="10:12" x14ac:dyDescent="0.2">
      <c r="J140" s="243"/>
      <c r="K140" s="244"/>
      <c r="L140" s="244"/>
    </row>
    <row r="141" spans="10:12" x14ac:dyDescent="0.2">
      <c r="J141" s="243"/>
      <c r="K141" s="244"/>
      <c r="L141" s="244"/>
    </row>
    <row r="142" spans="10:12" x14ac:dyDescent="0.2">
      <c r="J142" s="243"/>
      <c r="K142" s="244"/>
      <c r="L142" s="244"/>
    </row>
    <row r="143" spans="10:12" x14ac:dyDescent="0.2">
      <c r="J143" s="243"/>
      <c r="K143" s="244"/>
      <c r="L143" s="244"/>
    </row>
    <row r="144" spans="10:12" x14ac:dyDescent="0.2">
      <c r="J144" s="243"/>
      <c r="K144" s="244"/>
      <c r="L144" s="244"/>
    </row>
    <row r="145" spans="10:12" x14ac:dyDescent="0.2">
      <c r="J145" s="243"/>
      <c r="K145" s="244"/>
      <c r="L145" s="244"/>
    </row>
    <row r="146" spans="10:12" x14ac:dyDescent="0.2">
      <c r="J146" s="243"/>
      <c r="K146" s="244"/>
      <c r="L146" s="244"/>
    </row>
    <row r="147" spans="10:12" x14ac:dyDescent="0.2">
      <c r="J147" s="243"/>
      <c r="K147" s="244"/>
      <c r="L147" s="244"/>
    </row>
    <row r="148" spans="10:12" x14ac:dyDescent="0.2">
      <c r="J148" s="243"/>
      <c r="K148" s="244"/>
      <c r="L148" s="244"/>
    </row>
    <row r="149" spans="10:12" x14ac:dyDescent="0.2">
      <c r="J149" s="243"/>
      <c r="K149" s="244"/>
      <c r="L149" s="244"/>
    </row>
    <row r="150" spans="10:12" x14ac:dyDescent="0.2">
      <c r="J150" s="243"/>
      <c r="K150" s="244"/>
      <c r="L150" s="244"/>
    </row>
    <row r="151" spans="10:12" x14ac:dyDescent="0.2">
      <c r="J151" s="243"/>
      <c r="K151" s="244"/>
      <c r="L151" s="244"/>
    </row>
    <row r="152" spans="10:12" x14ac:dyDescent="0.2">
      <c r="J152" s="243"/>
      <c r="K152" s="244"/>
      <c r="L152" s="244"/>
    </row>
    <row r="153" spans="10:12" x14ac:dyDescent="0.2">
      <c r="J153" s="243"/>
      <c r="K153" s="244"/>
      <c r="L153" s="244"/>
    </row>
    <row r="154" spans="10:12" x14ac:dyDescent="0.2">
      <c r="J154" s="243"/>
      <c r="K154" s="244"/>
      <c r="L154" s="244"/>
    </row>
    <row r="155" spans="10:12" x14ac:dyDescent="0.2">
      <c r="J155" s="243"/>
      <c r="K155" s="244"/>
      <c r="L155" s="244"/>
    </row>
    <row r="156" spans="10:12" x14ac:dyDescent="0.2">
      <c r="J156" s="243"/>
      <c r="K156" s="244"/>
      <c r="L156" s="244"/>
    </row>
    <row r="157" spans="10:12" x14ac:dyDescent="0.2">
      <c r="J157" s="243"/>
      <c r="K157" s="244"/>
      <c r="L157" s="244"/>
    </row>
    <row r="158" spans="10:12" x14ac:dyDescent="0.2">
      <c r="J158" s="243"/>
      <c r="K158" s="244"/>
      <c r="L158" s="244"/>
    </row>
    <row r="159" spans="10:12" x14ac:dyDescent="0.2">
      <c r="J159" s="243"/>
      <c r="K159" s="244"/>
      <c r="L159" s="244"/>
    </row>
    <row r="160" spans="10:12" x14ac:dyDescent="0.2">
      <c r="J160" s="243"/>
      <c r="K160" s="244"/>
      <c r="L160" s="244"/>
    </row>
    <row r="161" spans="10:12" x14ac:dyDescent="0.2">
      <c r="J161" s="243"/>
      <c r="K161" s="244"/>
      <c r="L161" s="244"/>
    </row>
    <row r="162" spans="10:12" x14ac:dyDescent="0.2">
      <c r="J162" s="243"/>
      <c r="K162" s="244"/>
      <c r="L162" s="244"/>
    </row>
    <row r="163" spans="10:12" x14ac:dyDescent="0.2">
      <c r="J163" s="243"/>
      <c r="K163" s="244"/>
      <c r="L163" s="244"/>
    </row>
    <row r="164" spans="10:12" x14ac:dyDescent="0.2">
      <c r="J164" s="243"/>
      <c r="K164" s="244"/>
      <c r="L164" s="244"/>
    </row>
    <row r="165" spans="10:12" x14ac:dyDescent="0.2">
      <c r="J165" s="243"/>
      <c r="K165" s="244"/>
      <c r="L165" s="244"/>
    </row>
    <row r="166" spans="10:12" x14ac:dyDescent="0.2">
      <c r="J166" s="243"/>
      <c r="K166" s="244"/>
      <c r="L166" s="244"/>
    </row>
    <row r="167" spans="10:12" x14ac:dyDescent="0.2">
      <c r="J167" s="243"/>
      <c r="K167" s="244"/>
      <c r="L167" s="244"/>
    </row>
    <row r="168" spans="10:12" x14ac:dyDescent="0.2">
      <c r="J168" s="243"/>
      <c r="K168" s="244"/>
      <c r="L168" s="244"/>
    </row>
    <row r="169" spans="10:12" x14ac:dyDescent="0.2">
      <c r="J169" s="243"/>
      <c r="K169" s="244"/>
      <c r="L169" s="244"/>
    </row>
    <row r="170" spans="10:12" x14ac:dyDescent="0.2">
      <c r="J170" s="243"/>
      <c r="K170" s="244"/>
      <c r="L170" s="244"/>
    </row>
    <row r="171" spans="10:12" x14ac:dyDescent="0.2">
      <c r="J171" s="243"/>
      <c r="K171" s="244"/>
      <c r="L171" s="244"/>
    </row>
    <row r="172" spans="10:12" x14ac:dyDescent="0.2">
      <c r="J172" s="243"/>
      <c r="K172" s="244"/>
      <c r="L172" s="244"/>
    </row>
    <row r="173" spans="10:12" x14ac:dyDescent="0.2">
      <c r="J173" s="243"/>
      <c r="K173" s="244"/>
      <c r="L173" s="244"/>
    </row>
    <row r="174" spans="10:12" x14ac:dyDescent="0.2">
      <c r="J174" s="243"/>
      <c r="K174" s="244"/>
      <c r="L174" s="244"/>
    </row>
    <row r="175" spans="10:12" x14ac:dyDescent="0.2">
      <c r="J175" s="243"/>
      <c r="K175" s="244"/>
      <c r="L175" s="244"/>
    </row>
    <row r="176" spans="10:12" x14ac:dyDescent="0.2">
      <c r="J176" s="243"/>
      <c r="K176" s="244"/>
      <c r="L176" s="244"/>
    </row>
    <row r="177" spans="10:12" x14ac:dyDescent="0.2">
      <c r="J177" s="243"/>
      <c r="K177" s="244"/>
      <c r="L177" s="244"/>
    </row>
    <row r="178" spans="10:12" x14ac:dyDescent="0.2">
      <c r="J178" s="243"/>
      <c r="K178" s="244"/>
      <c r="L178" s="244"/>
    </row>
    <row r="179" spans="10:12" x14ac:dyDescent="0.2">
      <c r="J179" s="243"/>
      <c r="K179" s="244"/>
      <c r="L179" s="244"/>
    </row>
    <row r="180" spans="10:12" x14ac:dyDescent="0.2">
      <c r="J180" s="243"/>
      <c r="K180" s="244"/>
      <c r="L180" s="244"/>
    </row>
    <row r="181" spans="10:12" x14ac:dyDescent="0.2">
      <c r="J181" s="243"/>
      <c r="K181" s="244"/>
      <c r="L181" s="244"/>
    </row>
    <row r="182" spans="10:12" x14ac:dyDescent="0.2">
      <c r="J182" s="243"/>
      <c r="K182" s="244"/>
      <c r="L182" s="244"/>
    </row>
    <row r="183" spans="10:12" x14ac:dyDescent="0.2">
      <c r="J183" s="243"/>
      <c r="K183" s="244"/>
      <c r="L183" s="244"/>
    </row>
    <row r="184" spans="10:12" x14ac:dyDescent="0.2">
      <c r="J184" s="243"/>
      <c r="K184" s="244"/>
      <c r="L184" s="244"/>
    </row>
    <row r="185" spans="10:12" x14ac:dyDescent="0.2">
      <c r="J185" s="243"/>
      <c r="K185" s="244"/>
      <c r="L185" s="244"/>
    </row>
    <row r="186" spans="10:12" x14ac:dyDescent="0.2">
      <c r="J186" s="243"/>
      <c r="K186" s="244"/>
      <c r="L186" s="244"/>
    </row>
    <row r="187" spans="10:12" x14ac:dyDescent="0.2">
      <c r="J187" s="243"/>
      <c r="K187" s="244"/>
      <c r="L187" s="244"/>
    </row>
    <row r="188" spans="10:12" x14ac:dyDescent="0.2">
      <c r="J188" s="243"/>
      <c r="K188" s="244"/>
      <c r="L188" s="244"/>
    </row>
    <row r="189" spans="10:12" x14ac:dyDescent="0.2">
      <c r="J189" s="243"/>
      <c r="K189" s="244"/>
      <c r="L189" s="244"/>
    </row>
    <row r="190" spans="10:12" x14ac:dyDescent="0.2">
      <c r="J190" s="243"/>
      <c r="K190" s="244"/>
      <c r="L190" s="244"/>
    </row>
    <row r="191" spans="10:12" x14ac:dyDescent="0.2">
      <c r="J191" s="243"/>
      <c r="K191" s="244"/>
      <c r="L191" s="244"/>
    </row>
    <row r="192" spans="10:12" x14ac:dyDescent="0.2">
      <c r="J192" s="243"/>
      <c r="K192" s="244"/>
      <c r="L192" s="244"/>
    </row>
    <row r="193" spans="10:12" x14ac:dyDescent="0.2">
      <c r="J193" s="243"/>
      <c r="K193" s="244"/>
      <c r="L193" s="244"/>
    </row>
    <row r="194" spans="10:12" x14ac:dyDescent="0.2">
      <c r="J194" s="243"/>
      <c r="K194" s="244"/>
      <c r="L194" s="244"/>
    </row>
    <row r="195" spans="10:12" x14ac:dyDescent="0.2">
      <c r="J195" s="243"/>
      <c r="K195" s="244"/>
      <c r="L195" s="244"/>
    </row>
    <row r="196" spans="10:12" x14ac:dyDescent="0.2">
      <c r="J196" s="243"/>
      <c r="K196" s="244"/>
      <c r="L196" s="244"/>
    </row>
    <row r="197" spans="10:12" x14ac:dyDescent="0.2">
      <c r="J197" s="243"/>
      <c r="K197" s="244"/>
      <c r="L197" s="244"/>
    </row>
    <row r="198" spans="10:12" x14ac:dyDescent="0.2">
      <c r="J198" s="243"/>
      <c r="K198" s="244"/>
      <c r="L198" s="244"/>
    </row>
    <row r="199" spans="10:12" x14ac:dyDescent="0.2">
      <c r="J199" s="243"/>
      <c r="K199" s="244"/>
      <c r="L199" s="244"/>
    </row>
    <row r="200" spans="10:12" x14ac:dyDescent="0.2">
      <c r="J200" s="243"/>
      <c r="K200" s="244"/>
      <c r="L200" s="244"/>
    </row>
    <row r="201" spans="10:12" x14ac:dyDescent="0.2">
      <c r="J201" s="243"/>
      <c r="K201" s="244"/>
      <c r="L201" s="244"/>
    </row>
    <row r="202" spans="10:12" x14ac:dyDescent="0.2">
      <c r="J202" s="243"/>
      <c r="K202" s="244"/>
      <c r="L202" s="244"/>
    </row>
    <row r="203" spans="10:12" x14ac:dyDescent="0.2">
      <c r="J203" s="243"/>
      <c r="K203" s="244"/>
      <c r="L203" s="244"/>
    </row>
    <row r="204" spans="10:12" x14ac:dyDescent="0.2">
      <c r="J204" s="243"/>
      <c r="K204" s="244"/>
      <c r="L204" s="244"/>
    </row>
    <row r="205" spans="10:12" x14ac:dyDescent="0.2">
      <c r="J205" s="243"/>
      <c r="K205" s="244"/>
      <c r="L205" s="244"/>
    </row>
    <row r="206" spans="10:12" x14ac:dyDescent="0.2">
      <c r="J206" s="243"/>
      <c r="K206" s="244"/>
      <c r="L206" s="244"/>
    </row>
    <row r="207" spans="10:12" x14ac:dyDescent="0.2">
      <c r="J207" s="243"/>
      <c r="K207" s="244"/>
      <c r="L207" s="244"/>
    </row>
    <row r="208" spans="10:12" x14ac:dyDescent="0.2">
      <c r="J208" s="243"/>
      <c r="K208" s="244"/>
      <c r="L208" s="244"/>
    </row>
    <row r="209" spans="10:12" x14ac:dyDescent="0.2">
      <c r="J209" s="243"/>
      <c r="K209" s="244"/>
      <c r="L209" s="244"/>
    </row>
    <row r="210" spans="10:12" x14ac:dyDescent="0.2">
      <c r="J210" s="243"/>
      <c r="K210" s="244"/>
      <c r="L210" s="244"/>
    </row>
    <row r="211" spans="10:12" x14ac:dyDescent="0.2">
      <c r="J211" s="243"/>
      <c r="K211" s="244"/>
      <c r="L211" s="244"/>
    </row>
    <row r="212" spans="10:12" x14ac:dyDescent="0.2">
      <c r="J212" s="243"/>
      <c r="K212" s="244"/>
      <c r="L212" s="244"/>
    </row>
    <row r="213" spans="10:12" x14ac:dyDescent="0.2">
      <c r="J213" s="243"/>
      <c r="K213" s="244"/>
      <c r="L213" s="244"/>
    </row>
    <row r="214" spans="10:12" x14ac:dyDescent="0.2">
      <c r="J214" s="243"/>
      <c r="K214" s="244"/>
      <c r="L214" s="244"/>
    </row>
    <row r="215" spans="10:12" x14ac:dyDescent="0.2">
      <c r="J215" s="243"/>
      <c r="K215" s="244"/>
      <c r="L215" s="244"/>
    </row>
    <row r="216" spans="10:12" x14ac:dyDescent="0.2">
      <c r="J216" s="243"/>
      <c r="K216" s="244"/>
      <c r="L216" s="244"/>
    </row>
    <row r="217" spans="10:12" x14ac:dyDescent="0.2">
      <c r="J217" s="243"/>
      <c r="K217" s="244"/>
      <c r="L217" s="244"/>
    </row>
    <row r="218" spans="10:12" x14ac:dyDescent="0.2">
      <c r="J218" s="243"/>
      <c r="K218" s="244"/>
      <c r="L218" s="244"/>
    </row>
    <row r="219" spans="10:12" x14ac:dyDescent="0.2">
      <c r="J219" s="243"/>
      <c r="K219" s="244"/>
      <c r="L219" s="244"/>
    </row>
    <row r="220" spans="10:12" x14ac:dyDescent="0.2">
      <c r="J220" s="243"/>
      <c r="K220" s="244"/>
      <c r="L220" s="244"/>
    </row>
    <row r="221" spans="10:12" x14ac:dyDescent="0.2">
      <c r="J221" s="243"/>
      <c r="K221" s="244"/>
      <c r="L221" s="244"/>
    </row>
    <row r="222" spans="10:12" x14ac:dyDescent="0.2">
      <c r="J222" s="243"/>
      <c r="K222" s="244"/>
      <c r="L222" s="244"/>
    </row>
    <row r="223" spans="10:12" x14ac:dyDescent="0.2">
      <c r="J223" s="243"/>
      <c r="K223" s="244"/>
      <c r="L223" s="244"/>
    </row>
    <row r="224" spans="10:12" x14ac:dyDescent="0.2">
      <c r="J224" s="243"/>
      <c r="K224" s="244"/>
      <c r="L224" s="244"/>
    </row>
    <row r="225" spans="10:12" x14ac:dyDescent="0.2">
      <c r="J225" s="243"/>
      <c r="K225" s="244"/>
      <c r="L225" s="244"/>
    </row>
    <row r="226" spans="10:12" x14ac:dyDescent="0.2">
      <c r="J226" s="243"/>
      <c r="K226" s="244"/>
      <c r="L226" s="244"/>
    </row>
    <row r="227" spans="10:12" x14ac:dyDescent="0.2">
      <c r="J227" s="243"/>
      <c r="K227" s="244"/>
      <c r="L227" s="244"/>
    </row>
    <row r="228" spans="10:12" x14ac:dyDescent="0.2">
      <c r="J228" s="243"/>
      <c r="K228" s="244"/>
      <c r="L228" s="244"/>
    </row>
    <row r="229" spans="10:12" x14ac:dyDescent="0.2">
      <c r="J229" s="243"/>
      <c r="K229" s="244"/>
      <c r="L229" s="244"/>
    </row>
    <row r="230" spans="10:12" x14ac:dyDescent="0.2">
      <c r="J230" s="243"/>
      <c r="K230" s="244"/>
      <c r="L230" s="244"/>
    </row>
    <row r="231" spans="10:12" x14ac:dyDescent="0.2">
      <c r="J231" s="243"/>
      <c r="K231" s="244"/>
      <c r="L231" s="244"/>
    </row>
    <row r="232" spans="10:12" x14ac:dyDescent="0.2">
      <c r="J232" s="243"/>
      <c r="K232" s="244"/>
      <c r="L232" s="244"/>
    </row>
    <row r="233" spans="10:12" x14ac:dyDescent="0.2">
      <c r="J233" s="243"/>
      <c r="K233" s="244"/>
      <c r="L233" s="244"/>
    </row>
    <row r="234" spans="10:12" x14ac:dyDescent="0.2">
      <c r="J234" s="243"/>
      <c r="K234" s="244"/>
      <c r="L234" s="244"/>
    </row>
    <row r="235" spans="10:12" x14ac:dyDescent="0.2">
      <c r="J235" s="243"/>
      <c r="K235" s="244"/>
      <c r="L235" s="244"/>
    </row>
    <row r="236" spans="10:12" x14ac:dyDescent="0.2">
      <c r="J236" s="243"/>
      <c r="K236" s="244"/>
      <c r="L236" s="244"/>
    </row>
    <row r="237" spans="10:12" x14ac:dyDescent="0.2">
      <c r="J237" s="243"/>
      <c r="K237" s="244"/>
      <c r="L237" s="244"/>
    </row>
    <row r="238" spans="10:12" x14ac:dyDescent="0.2">
      <c r="J238" s="243"/>
      <c r="K238" s="244"/>
      <c r="L238" s="244"/>
    </row>
    <row r="239" spans="10:12" x14ac:dyDescent="0.2">
      <c r="J239" s="243"/>
      <c r="K239" s="244"/>
      <c r="L239" s="244"/>
    </row>
    <row r="240" spans="10:12" x14ac:dyDescent="0.2">
      <c r="J240" s="243"/>
      <c r="K240" s="244"/>
      <c r="L240" s="244"/>
    </row>
    <row r="241" spans="10:12" x14ac:dyDescent="0.2">
      <c r="J241" s="243"/>
      <c r="K241" s="244"/>
      <c r="L241" s="244"/>
    </row>
    <row r="242" spans="10:12" x14ac:dyDescent="0.2">
      <c r="J242" s="243"/>
      <c r="K242" s="244"/>
      <c r="L242" s="244"/>
    </row>
    <row r="243" spans="10:12" x14ac:dyDescent="0.2">
      <c r="J243" s="243"/>
      <c r="K243" s="244"/>
      <c r="L243" s="244"/>
    </row>
    <row r="244" spans="10:12" x14ac:dyDescent="0.2">
      <c r="J244" s="243"/>
      <c r="K244" s="244"/>
      <c r="L244" s="244"/>
    </row>
    <row r="245" spans="10:12" x14ac:dyDescent="0.2">
      <c r="J245" s="243"/>
      <c r="K245" s="244"/>
      <c r="L245" s="244"/>
    </row>
    <row r="246" spans="10:12" x14ac:dyDescent="0.2">
      <c r="J246" s="243"/>
      <c r="K246" s="244"/>
      <c r="L246" s="244"/>
    </row>
    <row r="247" spans="10:12" x14ac:dyDescent="0.2">
      <c r="J247" s="243"/>
      <c r="K247" s="244"/>
      <c r="L247" s="244"/>
    </row>
    <row r="248" spans="10:12" x14ac:dyDescent="0.2">
      <c r="J248" s="243"/>
      <c r="K248" s="244"/>
      <c r="L248" s="244"/>
    </row>
    <row r="249" spans="10:12" x14ac:dyDescent="0.2">
      <c r="J249" s="243"/>
      <c r="K249" s="244"/>
      <c r="L249" s="244"/>
    </row>
    <row r="250" spans="10:12" x14ac:dyDescent="0.2">
      <c r="J250" s="243"/>
      <c r="K250" s="244"/>
      <c r="L250" s="244"/>
    </row>
    <row r="251" spans="10:12" x14ac:dyDescent="0.2">
      <c r="J251" s="243"/>
      <c r="K251" s="244"/>
      <c r="L251" s="244"/>
    </row>
    <row r="252" spans="10:12" x14ac:dyDescent="0.2">
      <c r="J252" s="243"/>
      <c r="K252" s="244"/>
      <c r="L252" s="244"/>
    </row>
    <row r="253" spans="10:12" x14ac:dyDescent="0.2">
      <c r="J253" s="243"/>
      <c r="K253" s="244"/>
      <c r="L253" s="244"/>
    </row>
    <row r="254" spans="10:12" x14ac:dyDescent="0.2">
      <c r="J254" s="243"/>
      <c r="K254" s="244"/>
      <c r="L254" s="244"/>
    </row>
    <row r="255" spans="10:12" x14ac:dyDescent="0.2">
      <c r="J255" s="243"/>
      <c r="K255" s="244"/>
      <c r="L255" s="244"/>
    </row>
    <row r="256" spans="10:12" x14ac:dyDescent="0.2">
      <c r="J256" s="243"/>
      <c r="K256" s="244"/>
      <c r="L256" s="244"/>
    </row>
    <row r="257" spans="10:12" x14ac:dyDescent="0.2">
      <c r="J257" s="243"/>
      <c r="K257" s="244"/>
      <c r="L257" s="244"/>
    </row>
    <row r="258" spans="10:12" x14ac:dyDescent="0.2">
      <c r="J258" s="243"/>
      <c r="K258" s="244"/>
      <c r="L258" s="244"/>
    </row>
    <row r="259" spans="10:12" x14ac:dyDescent="0.2">
      <c r="J259" s="243"/>
      <c r="K259" s="244"/>
      <c r="L259" s="244"/>
    </row>
    <row r="260" spans="10:12" x14ac:dyDescent="0.2">
      <c r="J260" s="243"/>
      <c r="K260" s="244"/>
      <c r="L260" s="244"/>
    </row>
    <row r="261" spans="10:12" x14ac:dyDescent="0.2">
      <c r="J261" s="243"/>
      <c r="K261" s="244"/>
      <c r="L261" s="244"/>
    </row>
    <row r="262" spans="10:12" x14ac:dyDescent="0.2">
      <c r="J262" s="243"/>
      <c r="K262" s="244"/>
      <c r="L262" s="244"/>
    </row>
    <row r="263" spans="10:12" x14ac:dyDescent="0.2">
      <c r="J263" s="243"/>
      <c r="K263" s="244"/>
      <c r="L263" s="244"/>
    </row>
    <row r="264" spans="10:12" x14ac:dyDescent="0.2">
      <c r="J264" s="243"/>
      <c r="K264" s="244"/>
      <c r="L264" s="244"/>
    </row>
    <row r="265" spans="10:12" x14ac:dyDescent="0.2">
      <c r="J265" s="243"/>
      <c r="K265" s="244"/>
      <c r="L265" s="244"/>
    </row>
    <row r="266" spans="10:12" x14ac:dyDescent="0.2">
      <c r="J266" s="243"/>
      <c r="K266" s="244"/>
      <c r="L266" s="244"/>
    </row>
    <row r="267" spans="10:12" x14ac:dyDescent="0.2">
      <c r="J267" s="243"/>
      <c r="K267" s="244"/>
      <c r="L267" s="244"/>
    </row>
    <row r="268" spans="10:12" x14ac:dyDescent="0.2">
      <c r="J268" s="243"/>
      <c r="K268" s="244"/>
      <c r="L268" s="244"/>
    </row>
    <row r="269" spans="10:12" x14ac:dyDescent="0.2">
      <c r="J269" s="243"/>
      <c r="K269" s="244"/>
      <c r="L269" s="244"/>
    </row>
    <row r="270" spans="10:12" x14ac:dyDescent="0.2">
      <c r="J270" s="243"/>
      <c r="K270" s="244"/>
      <c r="L270" s="244"/>
    </row>
    <row r="271" spans="10:12" x14ac:dyDescent="0.2">
      <c r="J271" s="243"/>
      <c r="K271" s="244"/>
      <c r="L271" s="244"/>
    </row>
    <row r="272" spans="10:12" x14ac:dyDescent="0.2">
      <c r="J272" s="243"/>
      <c r="K272" s="244"/>
      <c r="L272" s="244"/>
    </row>
    <row r="273" spans="10:12" x14ac:dyDescent="0.2">
      <c r="J273" s="243"/>
      <c r="K273" s="244"/>
      <c r="L273" s="244"/>
    </row>
    <row r="274" spans="10:12" x14ac:dyDescent="0.2">
      <c r="J274" s="243"/>
      <c r="K274" s="244"/>
      <c r="L274" s="244"/>
    </row>
    <row r="275" spans="10:12" x14ac:dyDescent="0.2">
      <c r="J275" s="243"/>
      <c r="K275" s="244"/>
      <c r="L275" s="244"/>
    </row>
    <row r="276" spans="10:12" x14ac:dyDescent="0.2">
      <c r="J276" s="243"/>
      <c r="K276" s="244"/>
      <c r="L276" s="244"/>
    </row>
    <row r="277" spans="10:12" x14ac:dyDescent="0.2">
      <c r="J277" s="243"/>
      <c r="K277" s="244"/>
      <c r="L277" s="244"/>
    </row>
    <row r="278" spans="10:12" x14ac:dyDescent="0.2">
      <c r="J278" s="243"/>
      <c r="K278" s="244"/>
      <c r="L278" s="244"/>
    </row>
    <row r="279" spans="10:12" x14ac:dyDescent="0.2">
      <c r="J279" s="243"/>
      <c r="K279" s="244"/>
      <c r="L279" s="244"/>
    </row>
    <row r="280" spans="10:12" x14ac:dyDescent="0.2">
      <c r="J280" s="243"/>
      <c r="K280" s="244"/>
      <c r="L280" s="244"/>
    </row>
    <row r="281" spans="10:12" x14ac:dyDescent="0.2">
      <c r="J281" s="243"/>
      <c r="K281" s="244"/>
      <c r="L281" s="244"/>
    </row>
    <row r="282" spans="10:12" x14ac:dyDescent="0.2">
      <c r="J282" s="243"/>
      <c r="K282" s="244"/>
      <c r="L282" s="244"/>
    </row>
    <row r="283" spans="10:12" x14ac:dyDescent="0.2">
      <c r="J283" s="243"/>
      <c r="K283" s="244"/>
      <c r="L283" s="244"/>
    </row>
    <row r="284" spans="10:12" x14ac:dyDescent="0.2">
      <c r="J284" s="243"/>
      <c r="K284" s="244"/>
      <c r="L284" s="244"/>
    </row>
    <row r="285" spans="10:12" x14ac:dyDescent="0.2">
      <c r="J285" s="243"/>
      <c r="K285" s="244"/>
      <c r="L285" s="244"/>
    </row>
    <row r="286" spans="10:12" x14ac:dyDescent="0.2">
      <c r="J286" s="243"/>
      <c r="K286" s="244"/>
      <c r="L286" s="244"/>
    </row>
    <row r="287" spans="10:12" x14ac:dyDescent="0.2">
      <c r="J287" s="243"/>
      <c r="K287" s="244"/>
      <c r="L287" s="244"/>
    </row>
    <row r="288" spans="10:12" x14ac:dyDescent="0.2">
      <c r="J288" s="243"/>
      <c r="K288" s="244"/>
      <c r="L288" s="244"/>
    </row>
    <row r="289" spans="10:12" x14ac:dyDescent="0.2">
      <c r="J289" s="243"/>
      <c r="K289" s="244"/>
      <c r="L289" s="244"/>
    </row>
    <row r="290" spans="10:12" x14ac:dyDescent="0.2">
      <c r="J290" s="243"/>
      <c r="K290" s="244"/>
      <c r="L290" s="244"/>
    </row>
    <row r="291" spans="10:12" x14ac:dyDescent="0.2">
      <c r="J291" s="243"/>
      <c r="K291" s="244"/>
      <c r="L291" s="244"/>
    </row>
    <row r="292" spans="10:12" x14ac:dyDescent="0.2">
      <c r="J292" s="243"/>
      <c r="K292" s="244"/>
      <c r="L292" s="244"/>
    </row>
    <row r="293" spans="10:12" x14ac:dyDescent="0.2">
      <c r="J293" s="243"/>
      <c r="K293" s="244"/>
      <c r="L293" s="244"/>
    </row>
    <row r="294" spans="10:12" x14ac:dyDescent="0.2">
      <c r="J294" s="243"/>
      <c r="K294" s="244"/>
      <c r="L294" s="244"/>
    </row>
    <row r="295" spans="10:12" x14ac:dyDescent="0.2">
      <c r="J295" s="243"/>
      <c r="K295" s="244"/>
      <c r="L295" s="244"/>
    </row>
    <row r="296" spans="10:12" x14ac:dyDescent="0.2">
      <c r="J296" s="243"/>
      <c r="K296" s="244"/>
      <c r="L296" s="244"/>
    </row>
    <row r="297" spans="10:12" x14ac:dyDescent="0.2">
      <c r="J297" s="243"/>
      <c r="K297" s="244"/>
      <c r="L297" s="244"/>
    </row>
    <row r="298" spans="10:12" x14ac:dyDescent="0.2">
      <c r="J298" s="243"/>
      <c r="K298" s="244"/>
      <c r="L298" s="244"/>
    </row>
    <row r="299" spans="10:12" x14ac:dyDescent="0.2">
      <c r="J299" s="243"/>
      <c r="K299" s="244"/>
      <c r="L299" s="244"/>
    </row>
    <row r="300" spans="10:12" x14ac:dyDescent="0.2">
      <c r="J300" s="243"/>
      <c r="K300" s="244"/>
      <c r="L300" s="244"/>
    </row>
    <row r="301" spans="10:12" x14ac:dyDescent="0.2">
      <c r="J301" s="243"/>
      <c r="K301" s="244"/>
      <c r="L301" s="244"/>
    </row>
    <row r="302" spans="10:12" x14ac:dyDescent="0.2">
      <c r="J302" s="243"/>
      <c r="K302" s="244"/>
      <c r="L302" s="244"/>
    </row>
    <row r="303" spans="10:12" x14ac:dyDescent="0.2">
      <c r="J303" s="243"/>
      <c r="K303" s="244"/>
      <c r="L303" s="244"/>
    </row>
    <row r="304" spans="10:12" x14ac:dyDescent="0.2">
      <c r="J304" s="243"/>
      <c r="K304" s="244"/>
      <c r="L304" s="244"/>
    </row>
    <row r="305" spans="10:12" x14ac:dyDescent="0.2">
      <c r="J305" s="243"/>
      <c r="K305" s="244"/>
      <c r="L305" s="244"/>
    </row>
    <row r="306" spans="10:12" x14ac:dyDescent="0.2">
      <c r="J306" s="243"/>
      <c r="K306" s="244"/>
      <c r="L306" s="244"/>
    </row>
    <row r="307" spans="10:12" x14ac:dyDescent="0.2">
      <c r="J307" s="243"/>
      <c r="K307" s="244"/>
      <c r="L307" s="244"/>
    </row>
    <row r="308" spans="10:12" x14ac:dyDescent="0.2">
      <c r="J308" s="243"/>
      <c r="K308" s="244"/>
      <c r="L308" s="244"/>
    </row>
    <row r="309" spans="10:12" x14ac:dyDescent="0.2">
      <c r="J309" s="243"/>
      <c r="K309" s="244"/>
      <c r="L309" s="244"/>
    </row>
    <row r="310" spans="10:12" x14ac:dyDescent="0.2">
      <c r="J310" s="243"/>
      <c r="K310" s="244"/>
      <c r="L310" s="244"/>
    </row>
    <row r="311" spans="10:12" x14ac:dyDescent="0.2">
      <c r="J311" s="243"/>
      <c r="K311" s="244"/>
      <c r="L311" s="244"/>
    </row>
    <row r="312" spans="10:12" x14ac:dyDescent="0.2">
      <c r="J312" s="243"/>
      <c r="K312" s="244"/>
      <c r="L312" s="244"/>
    </row>
    <row r="313" spans="10:12" x14ac:dyDescent="0.2">
      <c r="J313" s="243"/>
      <c r="K313" s="244"/>
      <c r="L313" s="244"/>
    </row>
    <row r="314" spans="10:12" x14ac:dyDescent="0.2">
      <c r="J314" s="243"/>
      <c r="K314" s="244"/>
      <c r="L314" s="244"/>
    </row>
    <row r="315" spans="10:12" x14ac:dyDescent="0.2">
      <c r="J315" s="243"/>
      <c r="K315" s="244"/>
      <c r="L315" s="244"/>
    </row>
    <row r="316" spans="10:12" x14ac:dyDescent="0.2">
      <c r="J316" s="243"/>
      <c r="K316" s="244"/>
      <c r="L316" s="244"/>
    </row>
    <row r="317" spans="10:12" x14ac:dyDescent="0.2">
      <c r="J317" s="243"/>
      <c r="K317" s="244"/>
      <c r="L317" s="244"/>
    </row>
    <row r="318" spans="10:12" x14ac:dyDescent="0.2">
      <c r="J318" s="243"/>
      <c r="K318" s="244"/>
      <c r="L318" s="244"/>
    </row>
    <row r="319" spans="10:12" x14ac:dyDescent="0.2">
      <c r="J319" s="243"/>
      <c r="K319" s="244"/>
      <c r="L319" s="244"/>
    </row>
    <row r="320" spans="10:12" x14ac:dyDescent="0.2">
      <c r="J320" s="243"/>
      <c r="K320" s="244"/>
      <c r="L320" s="244"/>
    </row>
    <row r="321" spans="10:12" x14ac:dyDescent="0.2">
      <c r="J321" s="243"/>
      <c r="K321" s="244"/>
      <c r="L321" s="244"/>
    </row>
    <row r="322" spans="10:12" x14ac:dyDescent="0.2">
      <c r="J322" s="243"/>
      <c r="K322" s="244"/>
      <c r="L322" s="244"/>
    </row>
    <row r="323" spans="10:12" x14ac:dyDescent="0.2">
      <c r="J323" s="243"/>
      <c r="K323" s="244"/>
      <c r="L323" s="244"/>
    </row>
    <row r="324" spans="10:12" x14ac:dyDescent="0.2">
      <c r="J324" s="243"/>
      <c r="K324" s="244"/>
      <c r="L324" s="244"/>
    </row>
    <row r="325" spans="10:12" x14ac:dyDescent="0.2">
      <c r="J325" s="243"/>
      <c r="K325" s="244"/>
      <c r="L325" s="244"/>
    </row>
    <row r="326" spans="10:12" x14ac:dyDescent="0.2">
      <c r="J326" s="243"/>
      <c r="K326" s="244"/>
      <c r="L326" s="244"/>
    </row>
    <row r="327" spans="10:12" x14ac:dyDescent="0.2">
      <c r="J327" s="243"/>
      <c r="K327" s="244"/>
      <c r="L327" s="244"/>
    </row>
    <row r="328" spans="10:12" x14ac:dyDescent="0.2">
      <c r="J328" s="243"/>
      <c r="K328" s="244"/>
      <c r="L328" s="244"/>
    </row>
    <row r="329" spans="10:12" x14ac:dyDescent="0.2">
      <c r="J329" s="243"/>
      <c r="K329" s="244"/>
      <c r="L329" s="244"/>
    </row>
    <row r="330" spans="10:12" x14ac:dyDescent="0.2">
      <c r="J330" s="243"/>
      <c r="K330" s="244"/>
      <c r="L330" s="244"/>
    </row>
    <row r="331" spans="10:12" x14ac:dyDescent="0.2">
      <c r="J331" s="243"/>
      <c r="K331" s="244"/>
      <c r="L331" s="244"/>
    </row>
    <row r="332" spans="10:12" x14ac:dyDescent="0.2">
      <c r="J332" s="243"/>
      <c r="K332" s="244"/>
      <c r="L332" s="244"/>
    </row>
    <row r="333" spans="10:12" x14ac:dyDescent="0.2">
      <c r="J333" s="243"/>
      <c r="K333" s="244"/>
      <c r="L333" s="244"/>
    </row>
    <row r="334" spans="10:12" x14ac:dyDescent="0.2">
      <c r="J334" s="243"/>
      <c r="K334" s="244"/>
      <c r="L334" s="244"/>
    </row>
    <row r="335" spans="10:12" x14ac:dyDescent="0.2">
      <c r="J335" s="243"/>
      <c r="K335" s="244"/>
      <c r="L335" s="244"/>
    </row>
    <row r="336" spans="10:12" x14ac:dyDescent="0.2">
      <c r="J336" s="243"/>
      <c r="K336" s="244"/>
      <c r="L336" s="244"/>
    </row>
    <row r="337" spans="10:12" x14ac:dyDescent="0.2">
      <c r="J337" s="243"/>
      <c r="K337" s="244"/>
      <c r="L337" s="244"/>
    </row>
    <row r="338" spans="10:12" x14ac:dyDescent="0.2">
      <c r="J338" s="243"/>
      <c r="K338" s="244"/>
      <c r="L338" s="244"/>
    </row>
    <row r="339" spans="10:12" x14ac:dyDescent="0.2">
      <c r="J339" s="243"/>
      <c r="K339" s="244"/>
      <c r="L339" s="244"/>
    </row>
    <row r="340" spans="10:12" x14ac:dyDescent="0.2">
      <c r="J340" s="243"/>
      <c r="K340" s="244"/>
      <c r="L340" s="244"/>
    </row>
    <row r="341" spans="10:12" x14ac:dyDescent="0.2">
      <c r="J341" s="243"/>
      <c r="K341" s="244"/>
      <c r="L341" s="244"/>
    </row>
    <row r="342" spans="10:12" x14ac:dyDescent="0.2">
      <c r="J342" s="243"/>
      <c r="K342" s="244"/>
      <c r="L342" s="244"/>
    </row>
    <row r="343" spans="10:12" x14ac:dyDescent="0.2">
      <c r="J343" s="243"/>
      <c r="K343" s="244"/>
      <c r="L343" s="244"/>
    </row>
    <row r="344" spans="10:12" x14ac:dyDescent="0.2">
      <c r="J344" s="243"/>
      <c r="K344" s="244"/>
      <c r="L344" s="244"/>
    </row>
    <row r="345" spans="10:12" x14ac:dyDescent="0.2">
      <c r="J345" s="243"/>
      <c r="K345" s="244"/>
      <c r="L345" s="244"/>
    </row>
    <row r="346" spans="10:12" x14ac:dyDescent="0.2">
      <c r="J346" s="243"/>
      <c r="K346" s="244"/>
      <c r="L346" s="244"/>
    </row>
    <row r="347" spans="10:12" x14ac:dyDescent="0.2">
      <c r="J347" s="243"/>
      <c r="K347" s="244"/>
      <c r="L347" s="244"/>
    </row>
    <row r="348" spans="10:12" x14ac:dyDescent="0.2">
      <c r="J348" s="243"/>
      <c r="K348" s="244"/>
      <c r="L348" s="244"/>
    </row>
    <row r="349" spans="10:12" x14ac:dyDescent="0.2">
      <c r="J349" s="243"/>
      <c r="K349" s="244"/>
      <c r="L349" s="244"/>
    </row>
    <row r="350" spans="10:12" x14ac:dyDescent="0.2">
      <c r="J350" s="243"/>
      <c r="K350" s="244"/>
      <c r="L350" s="244"/>
    </row>
    <row r="351" spans="10:12" x14ac:dyDescent="0.2">
      <c r="J351" s="243"/>
      <c r="K351" s="244"/>
      <c r="L351" s="244"/>
    </row>
    <row r="352" spans="10:12" x14ac:dyDescent="0.2">
      <c r="J352" s="243"/>
      <c r="K352" s="244"/>
      <c r="L352" s="244"/>
    </row>
    <row r="353" spans="10:12" x14ac:dyDescent="0.2">
      <c r="J353" s="243"/>
      <c r="K353" s="244"/>
      <c r="L353" s="244"/>
    </row>
    <row r="354" spans="10:12" x14ac:dyDescent="0.2">
      <c r="J354" s="243"/>
      <c r="K354" s="244"/>
      <c r="L354" s="244"/>
    </row>
    <row r="355" spans="10:12" x14ac:dyDescent="0.2">
      <c r="J355" s="243"/>
      <c r="K355" s="244"/>
      <c r="L355" s="244"/>
    </row>
    <row r="356" spans="10:12" x14ac:dyDescent="0.2">
      <c r="J356" s="243"/>
      <c r="K356" s="244"/>
      <c r="L356" s="244"/>
    </row>
    <row r="357" spans="10:12" x14ac:dyDescent="0.2">
      <c r="J357" s="243"/>
      <c r="K357" s="244"/>
      <c r="L357" s="244"/>
    </row>
    <row r="358" spans="10:12" x14ac:dyDescent="0.2">
      <c r="J358" s="243"/>
      <c r="K358" s="244"/>
      <c r="L358" s="244"/>
    </row>
    <row r="359" spans="10:12" x14ac:dyDescent="0.2">
      <c r="J359" s="243"/>
      <c r="K359" s="244"/>
      <c r="L359" s="244"/>
    </row>
    <row r="360" spans="10:12" x14ac:dyDescent="0.2">
      <c r="J360" s="243"/>
      <c r="K360" s="244"/>
      <c r="L360" s="244"/>
    </row>
    <row r="361" spans="10:12" x14ac:dyDescent="0.2">
      <c r="J361" s="243"/>
      <c r="K361" s="244"/>
      <c r="L361" s="244"/>
    </row>
    <row r="362" spans="10:12" x14ac:dyDescent="0.2">
      <c r="J362" s="243"/>
      <c r="K362" s="244"/>
      <c r="L362" s="244"/>
    </row>
    <row r="363" spans="10:12" x14ac:dyDescent="0.2">
      <c r="J363" s="243"/>
      <c r="K363" s="244"/>
      <c r="L363" s="244"/>
    </row>
    <row r="364" spans="10:12" x14ac:dyDescent="0.2">
      <c r="J364" s="243"/>
      <c r="K364" s="244"/>
      <c r="L364" s="244"/>
    </row>
    <row r="365" spans="10:12" x14ac:dyDescent="0.2">
      <c r="J365" s="243"/>
      <c r="K365" s="244"/>
      <c r="L365" s="244"/>
    </row>
    <row r="366" spans="10:12" x14ac:dyDescent="0.2">
      <c r="J366" s="243"/>
      <c r="K366" s="244"/>
      <c r="L366" s="244"/>
    </row>
    <row r="367" spans="10:12" x14ac:dyDescent="0.2">
      <c r="J367" s="243"/>
      <c r="K367" s="244"/>
      <c r="L367" s="244"/>
    </row>
    <row r="368" spans="10:12" x14ac:dyDescent="0.2">
      <c r="J368" s="243"/>
      <c r="K368" s="244"/>
      <c r="L368" s="244"/>
    </row>
    <row r="369" spans="10:12" x14ac:dyDescent="0.2">
      <c r="J369" s="243"/>
      <c r="K369" s="244"/>
      <c r="L369" s="244"/>
    </row>
    <row r="370" spans="10:12" x14ac:dyDescent="0.2">
      <c r="J370" s="243"/>
      <c r="K370" s="244"/>
      <c r="L370" s="244"/>
    </row>
    <row r="371" spans="10:12" x14ac:dyDescent="0.2">
      <c r="J371" s="243"/>
      <c r="K371" s="244"/>
      <c r="L371" s="244"/>
    </row>
    <row r="372" spans="10:12" x14ac:dyDescent="0.2">
      <c r="J372" s="243"/>
      <c r="K372" s="244"/>
      <c r="L372" s="244"/>
    </row>
    <row r="373" spans="10:12" x14ac:dyDescent="0.2">
      <c r="J373" s="243"/>
      <c r="K373" s="244"/>
      <c r="L373" s="244"/>
    </row>
    <row r="374" spans="10:12" x14ac:dyDescent="0.2">
      <c r="J374" s="243"/>
      <c r="K374" s="244"/>
      <c r="L374" s="244"/>
    </row>
    <row r="375" spans="10:12" x14ac:dyDescent="0.2">
      <c r="J375" s="243"/>
      <c r="K375" s="244"/>
      <c r="L375" s="244"/>
    </row>
    <row r="376" spans="10:12" x14ac:dyDescent="0.2">
      <c r="J376" s="243"/>
      <c r="K376" s="244"/>
      <c r="L376" s="244"/>
    </row>
    <row r="377" spans="10:12" x14ac:dyDescent="0.2">
      <c r="J377" s="243"/>
      <c r="K377" s="244"/>
      <c r="L377" s="244"/>
    </row>
    <row r="378" spans="10:12" x14ac:dyDescent="0.2">
      <c r="J378" s="243"/>
      <c r="K378" s="244"/>
      <c r="L378" s="244"/>
    </row>
    <row r="379" spans="10:12" x14ac:dyDescent="0.2">
      <c r="J379" s="243"/>
      <c r="K379" s="244"/>
      <c r="L379" s="244"/>
    </row>
    <row r="380" spans="10:12" x14ac:dyDescent="0.2">
      <c r="J380" s="243"/>
      <c r="K380" s="244"/>
      <c r="L380" s="244"/>
    </row>
    <row r="381" spans="10:12" x14ac:dyDescent="0.2">
      <c r="J381" s="243"/>
      <c r="K381" s="244"/>
      <c r="L381" s="244"/>
    </row>
    <row r="382" spans="10:12" x14ac:dyDescent="0.2">
      <c r="J382" s="243"/>
      <c r="K382" s="244"/>
      <c r="L382" s="244"/>
    </row>
    <row r="383" spans="10:12" x14ac:dyDescent="0.2">
      <c r="J383" s="243"/>
      <c r="K383" s="244"/>
      <c r="L383" s="244"/>
    </row>
    <row r="384" spans="10:12" x14ac:dyDescent="0.2">
      <c r="J384" s="243"/>
      <c r="K384" s="244"/>
      <c r="L384" s="244"/>
    </row>
    <row r="385" spans="10:12" x14ac:dyDescent="0.2">
      <c r="J385" s="243"/>
      <c r="K385" s="244"/>
      <c r="L385" s="244"/>
    </row>
    <row r="386" spans="10:12" x14ac:dyDescent="0.2">
      <c r="J386" s="243"/>
      <c r="K386" s="244"/>
      <c r="L386" s="244"/>
    </row>
    <row r="387" spans="10:12" x14ac:dyDescent="0.2">
      <c r="J387" s="243"/>
      <c r="K387" s="244"/>
      <c r="L387" s="244"/>
    </row>
    <row r="388" spans="10:12" x14ac:dyDescent="0.2">
      <c r="J388" s="243"/>
      <c r="K388" s="244"/>
      <c r="L388" s="244"/>
    </row>
    <row r="389" spans="10:12" x14ac:dyDescent="0.2">
      <c r="J389" s="243"/>
      <c r="K389" s="244"/>
      <c r="L389" s="244"/>
    </row>
    <row r="390" spans="10:12" x14ac:dyDescent="0.2">
      <c r="J390" s="243"/>
      <c r="K390" s="244"/>
      <c r="L390" s="244"/>
    </row>
    <row r="391" spans="10:12" x14ac:dyDescent="0.2">
      <c r="J391" s="243"/>
      <c r="K391" s="244"/>
      <c r="L391" s="244"/>
    </row>
    <row r="392" spans="10:12" x14ac:dyDescent="0.2">
      <c r="J392" s="243"/>
      <c r="K392" s="244"/>
      <c r="L392" s="244"/>
    </row>
    <row r="393" spans="10:12" x14ac:dyDescent="0.2">
      <c r="J393" s="243"/>
      <c r="K393" s="244"/>
      <c r="L393" s="244"/>
    </row>
    <row r="394" spans="10:12" x14ac:dyDescent="0.2">
      <c r="J394" s="243"/>
      <c r="K394" s="244"/>
      <c r="L394" s="244"/>
    </row>
    <row r="395" spans="10:12" x14ac:dyDescent="0.2">
      <c r="J395" s="243"/>
      <c r="K395" s="244"/>
      <c r="L395" s="244"/>
    </row>
    <row r="396" spans="10:12" x14ac:dyDescent="0.2">
      <c r="J396" s="243"/>
      <c r="K396" s="244"/>
      <c r="L396" s="244"/>
    </row>
    <row r="397" spans="10:12" x14ac:dyDescent="0.2">
      <c r="J397" s="243"/>
      <c r="K397" s="244"/>
      <c r="L397" s="244"/>
    </row>
    <row r="398" spans="10:12" x14ac:dyDescent="0.2">
      <c r="J398" s="243"/>
      <c r="K398" s="244"/>
      <c r="L398" s="244"/>
    </row>
    <row r="399" spans="10:12" x14ac:dyDescent="0.2">
      <c r="J399" s="243"/>
      <c r="K399" s="244"/>
      <c r="L399" s="244"/>
    </row>
    <row r="400" spans="10:12" x14ac:dyDescent="0.2">
      <c r="J400" s="243"/>
      <c r="K400" s="244"/>
      <c r="L400" s="244"/>
    </row>
    <row r="401" spans="10:12" x14ac:dyDescent="0.2">
      <c r="J401" s="243"/>
      <c r="K401" s="244"/>
      <c r="L401" s="244"/>
    </row>
    <row r="402" spans="10:12" x14ac:dyDescent="0.2">
      <c r="J402" s="243"/>
      <c r="K402" s="244"/>
      <c r="L402" s="244"/>
    </row>
    <row r="403" spans="10:12" x14ac:dyDescent="0.2">
      <c r="J403" s="243"/>
      <c r="K403" s="244"/>
      <c r="L403" s="244"/>
    </row>
    <row r="404" spans="10:12" x14ac:dyDescent="0.2">
      <c r="J404" s="243"/>
      <c r="K404" s="244"/>
      <c r="L404" s="244"/>
    </row>
    <row r="405" spans="10:12" x14ac:dyDescent="0.2">
      <c r="J405" s="243"/>
      <c r="K405" s="244"/>
      <c r="L405" s="244"/>
    </row>
    <row r="406" spans="10:12" x14ac:dyDescent="0.2">
      <c r="J406" s="243"/>
      <c r="K406" s="244"/>
      <c r="L406" s="244"/>
    </row>
    <row r="407" spans="10:12" x14ac:dyDescent="0.2">
      <c r="J407" s="243"/>
      <c r="K407" s="244"/>
      <c r="L407" s="244"/>
    </row>
    <row r="408" spans="10:12" x14ac:dyDescent="0.2">
      <c r="J408" s="243"/>
      <c r="K408" s="244"/>
      <c r="L408" s="244"/>
    </row>
    <row r="409" spans="10:12" x14ac:dyDescent="0.2">
      <c r="J409" s="243"/>
      <c r="K409" s="244"/>
      <c r="L409" s="244"/>
    </row>
    <row r="410" spans="10:12" x14ac:dyDescent="0.2">
      <c r="J410" s="243"/>
      <c r="K410" s="244"/>
      <c r="L410" s="244"/>
    </row>
    <row r="411" spans="10:12" x14ac:dyDescent="0.2">
      <c r="J411" s="243"/>
      <c r="K411" s="244"/>
      <c r="L411" s="244"/>
    </row>
    <row r="412" spans="10:12" x14ac:dyDescent="0.2">
      <c r="J412" s="243"/>
      <c r="K412" s="244"/>
      <c r="L412" s="244"/>
    </row>
    <row r="413" spans="10:12" x14ac:dyDescent="0.2">
      <c r="J413" s="243"/>
      <c r="K413" s="244"/>
      <c r="L413" s="244"/>
    </row>
    <row r="414" spans="10:12" x14ac:dyDescent="0.2">
      <c r="J414" s="243"/>
      <c r="K414" s="244"/>
      <c r="L414" s="244"/>
    </row>
    <row r="415" spans="10:12" x14ac:dyDescent="0.2">
      <c r="J415" s="243"/>
      <c r="K415" s="244"/>
      <c r="L415" s="244"/>
    </row>
    <row r="416" spans="10:12" x14ac:dyDescent="0.2">
      <c r="J416" s="243"/>
      <c r="K416" s="244"/>
      <c r="L416" s="244"/>
    </row>
    <row r="417" spans="10:12" x14ac:dyDescent="0.2">
      <c r="J417" s="243"/>
      <c r="K417" s="244"/>
      <c r="L417" s="244"/>
    </row>
  </sheetData>
  <autoFilter ref="A1:AH74" xr:uid="{00000000-0009-0000-00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30" showButton="0"/>
  </autoFilter>
  <mergeCells count="56">
    <mergeCell ref="P58:AH58"/>
    <mergeCell ref="P59:AH59"/>
    <mergeCell ref="J12:J14"/>
    <mergeCell ref="K12:K14"/>
    <mergeCell ref="M12:M14"/>
    <mergeCell ref="L12:L14"/>
    <mergeCell ref="H54:K54"/>
    <mergeCell ref="K50:O50"/>
    <mergeCell ref="A74:AH74"/>
    <mergeCell ref="U13:V13"/>
    <mergeCell ref="Y13:Z13"/>
    <mergeCell ref="AA13:AB13"/>
    <mergeCell ref="AC13:AD13"/>
    <mergeCell ref="AE13:AF13"/>
    <mergeCell ref="S13:T13"/>
    <mergeCell ref="W13:X13"/>
    <mergeCell ref="Q13:R13"/>
    <mergeCell ref="O12:O14"/>
    <mergeCell ref="A12:A14"/>
    <mergeCell ref="I12:I14"/>
    <mergeCell ref="C12:C14"/>
    <mergeCell ref="G51:J51"/>
    <mergeCell ref="I48:K48"/>
    <mergeCell ref="P43:AH43"/>
    <mergeCell ref="AG1:AG3"/>
    <mergeCell ref="AH1:AH3"/>
    <mergeCell ref="AG4:AG5"/>
    <mergeCell ref="N12:N14"/>
    <mergeCell ref="AE1:AF5"/>
    <mergeCell ref="A1:AD5"/>
    <mergeCell ref="A6:AD6"/>
    <mergeCell ref="B12:B14"/>
    <mergeCell ref="G12:G14"/>
    <mergeCell ref="H12:H14"/>
    <mergeCell ref="F12:F14"/>
    <mergeCell ref="E12:E14"/>
    <mergeCell ref="A8:AH8"/>
    <mergeCell ref="AG13:AH13"/>
    <mergeCell ref="P12:AH12"/>
    <mergeCell ref="A9:AH9"/>
    <mergeCell ref="A7:AH7"/>
    <mergeCell ref="F55:G55"/>
    <mergeCell ref="D12:D14"/>
    <mergeCell ref="B63:AH63"/>
    <mergeCell ref="AH4:AH5"/>
    <mergeCell ref="L53:M53"/>
    <mergeCell ref="K52:M52"/>
    <mergeCell ref="P44:AH44"/>
    <mergeCell ref="P45:AH45"/>
    <mergeCell ref="A61:AH61"/>
    <mergeCell ref="A62:AH62"/>
    <mergeCell ref="A10:AH10"/>
    <mergeCell ref="A11:AH11"/>
    <mergeCell ref="P56:AH56"/>
    <mergeCell ref="P57:AH57"/>
    <mergeCell ref="F47:G47"/>
  </mergeCells>
  <pageMargins left="0.70866141732283472" right="0.70866141732283472" top="0.74803149606299213" bottom="0.74803149606299213" header="0.31496062992125984" footer="0.31496062992125984"/>
  <pageSetup scale="85" orientation="portrait" r:id="rId1"/>
  <rowBreaks count="1" manualBreakCount="1">
    <brk id="45" max="16383" man="1"/>
  </rowBreaks>
  <ignoredErrors>
    <ignoredError sqref="S15 S42 U42 W42 Y42 AA42 AC42 AE42 AF21:AH21 T21 V21 X21 Z21 AB21 AD21 Y47 Y50 Y51 AA52 AC50 AE51 R64:AH64 S60 U60 W60 Y60 AA60 AC60 AE60 AE33:AE35 AC33:AC35 AA33:AA35 Y33:Y35 W33:W35 U33:U35 S33:S35 W15:AH15 AA47 AA51 AC52 AC47 AE50 AE52 AE47"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6"/>
  <sheetViews>
    <sheetView workbookViewId="0">
      <selection activeCell="B1" sqref="B1:B1048576"/>
    </sheetView>
  </sheetViews>
  <sheetFormatPr baseColWidth="10" defaultColWidth="8.85546875" defaultRowHeight="15" x14ac:dyDescent="0.25"/>
  <cols>
    <col min="1" max="1" width="45.85546875" customWidth="1"/>
  </cols>
  <sheetData>
    <row r="1" spans="1:15" ht="24" x14ac:dyDescent="0.25">
      <c r="A1" s="70" t="s">
        <v>44</v>
      </c>
      <c r="B1" s="71" t="s">
        <v>11</v>
      </c>
      <c r="C1" s="76" t="s">
        <v>12</v>
      </c>
      <c r="D1" s="72"/>
      <c r="E1" s="178"/>
      <c r="F1" s="178"/>
      <c r="G1" s="217"/>
      <c r="H1" s="217"/>
      <c r="I1" s="217"/>
      <c r="J1" s="217"/>
      <c r="K1" s="211"/>
      <c r="L1" s="72"/>
      <c r="M1" s="72"/>
      <c r="N1" s="72"/>
      <c r="O1" s="73"/>
    </row>
    <row r="2" spans="1:15" ht="84" x14ac:dyDescent="0.25">
      <c r="A2" s="198" t="s">
        <v>45</v>
      </c>
      <c r="B2" s="78" t="s">
        <v>39</v>
      </c>
      <c r="C2" s="78" t="s">
        <v>39</v>
      </c>
      <c r="D2" s="35">
        <v>30</v>
      </c>
      <c r="E2" s="179"/>
      <c r="F2" s="188"/>
      <c r="G2" s="218"/>
      <c r="H2" s="218"/>
      <c r="I2" s="218"/>
      <c r="J2" s="216">
        <v>30</v>
      </c>
      <c r="K2" s="83"/>
      <c r="L2" s="62"/>
      <c r="M2" s="62"/>
      <c r="N2" s="62"/>
      <c r="O2" s="62"/>
    </row>
    <row r="3" spans="1:15" ht="48" x14ac:dyDescent="0.25">
      <c r="A3" s="198" t="s">
        <v>46</v>
      </c>
      <c r="B3" s="33" t="s">
        <v>47</v>
      </c>
      <c r="C3" s="78" t="s">
        <v>48</v>
      </c>
      <c r="D3" s="35">
        <v>23</v>
      </c>
      <c r="E3" s="179"/>
      <c r="F3" s="188"/>
      <c r="G3" s="218"/>
      <c r="H3" s="218"/>
      <c r="I3" s="218"/>
      <c r="J3" s="216">
        <v>10</v>
      </c>
      <c r="K3" s="83"/>
      <c r="L3" s="62"/>
      <c r="M3" s="62"/>
      <c r="N3" s="62"/>
      <c r="O3" s="62"/>
    </row>
    <row r="4" spans="1:15" ht="48" x14ac:dyDescent="0.25">
      <c r="A4" s="42" t="s">
        <v>49</v>
      </c>
      <c r="B4" s="33" t="s">
        <v>50</v>
      </c>
      <c r="C4" s="78" t="s">
        <v>39</v>
      </c>
      <c r="D4" s="35">
        <v>10</v>
      </c>
      <c r="E4" s="180"/>
      <c r="F4" s="189"/>
      <c r="G4" s="219"/>
      <c r="H4" s="220"/>
      <c r="I4" s="221"/>
      <c r="J4" s="216">
        <v>10</v>
      </c>
      <c r="K4" s="84"/>
      <c r="L4" s="4"/>
      <c r="M4" s="4"/>
      <c r="N4" s="4"/>
      <c r="O4" s="4"/>
    </row>
    <row r="5" spans="1:15" ht="48" x14ac:dyDescent="0.25">
      <c r="A5" s="199" t="s">
        <v>130</v>
      </c>
      <c r="B5" s="33" t="s">
        <v>52</v>
      </c>
      <c r="C5" s="78" t="s">
        <v>39</v>
      </c>
      <c r="D5" s="34">
        <v>30</v>
      </c>
      <c r="E5" s="181"/>
      <c r="F5" s="189"/>
      <c r="G5" s="215" t="s">
        <v>53</v>
      </c>
      <c r="H5" s="222"/>
      <c r="I5" s="222"/>
      <c r="J5" s="215">
        <v>30</v>
      </c>
      <c r="K5" s="84"/>
      <c r="L5" s="30"/>
      <c r="M5" s="34">
        <v>30</v>
      </c>
      <c r="N5" s="4"/>
      <c r="O5" s="4"/>
    </row>
    <row r="6" spans="1:15" ht="102" x14ac:dyDescent="0.25">
      <c r="A6" s="199" t="s">
        <v>131</v>
      </c>
      <c r="B6" s="33" t="s">
        <v>50</v>
      </c>
      <c r="C6" s="78" t="s">
        <v>39</v>
      </c>
      <c r="D6" s="34">
        <v>30</v>
      </c>
      <c r="E6" s="182"/>
      <c r="F6" s="190"/>
      <c r="G6" s="222"/>
      <c r="H6" s="222"/>
      <c r="I6" s="222"/>
      <c r="J6" s="215">
        <v>30</v>
      </c>
      <c r="K6" s="84"/>
      <c r="L6" s="4"/>
      <c r="M6" s="4"/>
      <c r="N6" s="4"/>
      <c r="O6" s="4"/>
    </row>
    <row r="7" spans="1:15" ht="38.25" x14ac:dyDescent="0.25">
      <c r="A7" s="199" t="s">
        <v>55</v>
      </c>
      <c r="B7" s="78" t="s">
        <v>39</v>
      </c>
      <c r="C7" s="78" t="s">
        <v>39</v>
      </c>
      <c r="D7" s="34">
        <v>30</v>
      </c>
      <c r="E7" s="182"/>
      <c r="F7" s="190"/>
      <c r="G7" s="222"/>
      <c r="H7" s="215">
        <v>30</v>
      </c>
      <c r="I7" s="222"/>
      <c r="J7" s="222"/>
      <c r="K7" s="84"/>
      <c r="L7" s="34">
        <v>30</v>
      </c>
      <c r="M7" s="4"/>
      <c r="N7" s="4"/>
      <c r="O7" s="4"/>
    </row>
    <row r="8" spans="1:15" ht="48" x14ac:dyDescent="0.25">
      <c r="A8" s="199" t="s">
        <v>56</v>
      </c>
      <c r="B8" s="33" t="s">
        <v>50</v>
      </c>
      <c r="C8" s="78" t="s">
        <v>39</v>
      </c>
      <c r="D8" s="34">
        <v>30</v>
      </c>
      <c r="E8" s="182"/>
      <c r="F8" s="190"/>
      <c r="G8" s="222"/>
      <c r="H8" s="215">
        <v>30</v>
      </c>
      <c r="I8" s="222"/>
      <c r="J8" s="222"/>
      <c r="K8" s="84"/>
      <c r="L8" s="34">
        <v>30</v>
      </c>
      <c r="M8" s="4"/>
      <c r="N8" s="4"/>
      <c r="O8" s="4"/>
    </row>
    <row r="9" spans="1:15" ht="48" x14ac:dyDescent="0.25">
      <c r="A9" s="199" t="s">
        <v>57</v>
      </c>
      <c r="B9" s="33" t="s">
        <v>52</v>
      </c>
      <c r="C9" s="78" t="s">
        <v>39</v>
      </c>
      <c r="D9" s="34">
        <v>30</v>
      </c>
      <c r="E9" s="182"/>
      <c r="F9" s="190"/>
      <c r="G9" s="222"/>
      <c r="H9" s="222"/>
      <c r="I9" s="222"/>
      <c r="J9" s="215">
        <v>30</v>
      </c>
      <c r="K9" s="84"/>
      <c r="L9" s="4"/>
      <c r="M9" s="4"/>
      <c r="N9" s="4"/>
      <c r="O9" s="4"/>
    </row>
    <row r="10" spans="1:15" ht="48" x14ac:dyDescent="0.25">
      <c r="A10" s="203" t="s">
        <v>58</v>
      </c>
      <c r="B10" s="33" t="s">
        <v>50</v>
      </c>
      <c r="C10" s="78" t="s">
        <v>39</v>
      </c>
      <c r="D10" s="4"/>
      <c r="E10" s="188"/>
      <c r="F10" s="190"/>
      <c r="G10" s="215" t="s">
        <v>132</v>
      </c>
      <c r="H10" s="222"/>
      <c r="I10" s="222"/>
      <c r="J10" s="222"/>
      <c r="K10" s="84"/>
      <c r="L10" s="4"/>
      <c r="M10" s="4"/>
      <c r="N10" s="4"/>
      <c r="O10" s="4"/>
    </row>
    <row r="11" spans="1:15" ht="38.25" x14ac:dyDescent="0.25">
      <c r="A11" s="160" t="s">
        <v>133</v>
      </c>
      <c r="B11" s="78" t="s">
        <v>38</v>
      </c>
      <c r="C11" s="78" t="s">
        <v>60</v>
      </c>
      <c r="D11" s="34">
        <v>17</v>
      </c>
      <c r="E11" s="188"/>
      <c r="F11" s="188"/>
      <c r="G11" s="218"/>
      <c r="H11" s="218"/>
      <c r="I11" s="218"/>
      <c r="J11" s="218"/>
      <c r="K11" s="83"/>
      <c r="L11" s="62"/>
      <c r="M11" s="62"/>
      <c r="N11" s="62"/>
      <c r="O11" s="62"/>
    </row>
    <row r="12" spans="1:15" ht="60" x14ac:dyDescent="0.25">
      <c r="A12" s="200" t="s">
        <v>61</v>
      </c>
      <c r="B12" s="33" t="s">
        <v>52</v>
      </c>
      <c r="C12" s="78" t="s">
        <v>39</v>
      </c>
      <c r="D12" s="4"/>
      <c r="E12" s="176">
        <v>28</v>
      </c>
      <c r="F12" s="190" t="s">
        <v>62</v>
      </c>
      <c r="G12" s="222"/>
      <c r="H12" s="222"/>
      <c r="I12" s="222"/>
      <c r="J12" s="222"/>
      <c r="K12" s="84"/>
      <c r="L12" s="4"/>
      <c r="M12" s="4"/>
      <c r="N12" s="4"/>
      <c r="O12" s="4"/>
    </row>
    <row r="13" spans="1:15" ht="60" x14ac:dyDescent="0.25">
      <c r="A13" s="200" t="s">
        <v>63</v>
      </c>
      <c r="B13" s="33" t="s">
        <v>50</v>
      </c>
      <c r="C13" s="78" t="s">
        <v>39</v>
      </c>
      <c r="D13" s="4"/>
      <c r="E13" s="182"/>
      <c r="F13" s="176">
        <v>18</v>
      </c>
      <c r="G13" s="222"/>
      <c r="H13" s="222"/>
      <c r="I13" s="222"/>
      <c r="J13" s="222"/>
      <c r="K13" s="84"/>
      <c r="L13" s="4"/>
      <c r="M13" s="4"/>
      <c r="N13" s="4"/>
      <c r="O13" s="4"/>
    </row>
    <row r="14" spans="1:15" ht="84" x14ac:dyDescent="0.25">
      <c r="A14" s="200" t="s">
        <v>64</v>
      </c>
      <c r="B14" s="33" t="s">
        <v>50</v>
      </c>
      <c r="C14" s="78" t="s">
        <v>39</v>
      </c>
      <c r="D14" s="4"/>
      <c r="E14" s="182"/>
      <c r="F14" s="176">
        <v>10</v>
      </c>
      <c r="G14" s="222"/>
      <c r="H14" s="222"/>
      <c r="I14" s="222"/>
      <c r="J14" s="222"/>
      <c r="K14" s="84"/>
      <c r="L14" s="4"/>
      <c r="M14" s="4"/>
      <c r="N14" s="4"/>
      <c r="O14" s="4"/>
    </row>
    <row r="15" spans="1:15" ht="48" x14ac:dyDescent="0.25">
      <c r="A15" s="201" t="s">
        <v>65</v>
      </c>
      <c r="B15" s="33" t="s">
        <v>50</v>
      </c>
      <c r="C15" s="78" t="s">
        <v>39</v>
      </c>
      <c r="D15" s="4"/>
      <c r="E15" s="182"/>
      <c r="F15" s="190"/>
      <c r="G15" s="222"/>
      <c r="H15" s="222"/>
      <c r="I15" s="222"/>
      <c r="J15" s="215">
        <v>30</v>
      </c>
      <c r="K15" s="84"/>
      <c r="L15" s="4"/>
      <c r="M15" s="4"/>
      <c r="N15" s="4"/>
      <c r="O15" s="4"/>
    </row>
    <row r="16" spans="1:15" ht="48" x14ac:dyDescent="0.25">
      <c r="A16" s="201" t="s">
        <v>66</v>
      </c>
      <c r="B16" s="33" t="s">
        <v>50</v>
      </c>
      <c r="C16" s="78" t="s">
        <v>39</v>
      </c>
      <c r="D16" s="4"/>
      <c r="E16" s="182"/>
      <c r="F16" s="190"/>
      <c r="G16" s="222"/>
      <c r="H16" s="222"/>
      <c r="I16" s="222"/>
      <c r="J16" s="215">
        <v>30</v>
      </c>
      <c r="K16" s="84"/>
      <c r="L16" s="4"/>
      <c r="M16" s="4"/>
      <c r="N16" s="4"/>
      <c r="O16" s="4"/>
    </row>
    <row r="17" spans="1:15" ht="48" x14ac:dyDescent="0.25">
      <c r="A17" s="200" t="s">
        <v>67</v>
      </c>
      <c r="B17" s="33" t="s">
        <v>50</v>
      </c>
      <c r="C17" s="78" t="s">
        <v>39</v>
      </c>
      <c r="D17" s="4"/>
      <c r="E17" s="182"/>
      <c r="F17" s="190"/>
      <c r="G17" s="222"/>
      <c r="H17" s="222"/>
      <c r="I17" s="222"/>
      <c r="J17" s="222"/>
      <c r="K17" s="84"/>
      <c r="L17" s="34">
        <v>30</v>
      </c>
      <c r="M17" s="4"/>
      <c r="N17" s="4"/>
      <c r="O17" s="4"/>
    </row>
    <row r="18" spans="1:15" ht="48" x14ac:dyDescent="0.25">
      <c r="A18" s="201" t="s">
        <v>68</v>
      </c>
      <c r="B18" s="33" t="s">
        <v>47</v>
      </c>
      <c r="C18" s="78" t="s">
        <v>39</v>
      </c>
      <c r="D18" s="4"/>
      <c r="E18" s="182"/>
      <c r="F18" s="190"/>
      <c r="G18" s="222"/>
      <c r="H18" s="222"/>
      <c r="I18" s="222"/>
      <c r="J18" s="222"/>
      <c r="K18" s="84"/>
      <c r="L18" s="34">
        <v>15</v>
      </c>
      <c r="M18" s="4"/>
      <c r="N18" s="4"/>
      <c r="O18" s="4"/>
    </row>
    <row r="19" spans="1:15" ht="60" x14ac:dyDescent="0.25">
      <c r="A19" s="45" t="s">
        <v>69</v>
      </c>
      <c r="B19" s="33" t="s">
        <v>70</v>
      </c>
      <c r="C19" s="78" t="s">
        <v>39</v>
      </c>
      <c r="D19" s="30"/>
      <c r="E19" s="176">
        <v>20</v>
      </c>
      <c r="F19" s="191"/>
      <c r="G19" s="220"/>
      <c r="H19" s="220"/>
      <c r="I19" s="215">
        <v>20</v>
      </c>
      <c r="J19" s="220"/>
      <c r="K19" s="212"/>
      <c r="L19" s="34">
        <v>20</v>
      </c>
      <c r="M19" s="30"/>
      <c r="N19" s="30"/>
      <c r="O19" s="34">
        <v>20</v>
      </c>
    </row>
    <row r="20" spans="1:15" ht="24" x14ac:dyDescent="0.25">
      <c r="A20" s="202" t="s">
        <v>71</v>
      </c>
      <c r="B20" s="33" t="s">
        <v>39</v>
      </c>
      <c r="C20" s="78" t="s">
        <v>39</v>
      </c>
      <c r="D20" s="34"/>
      <c r="E20" s="176"/>
      <c r="F20" s="176"/>
      <c r="G20" s="215"/>
      <c r="H20" s="215"/>
      <c r="I20" s="215"/>
      <c r="J20" s="215"/>
      <c r="K20" s="210"/>
      <c r="L20" s="34"/>
      <c r="M20" s="34"/>
      <c r="N20" s="34"/>
      <c r="O20" s="34"/>
    </row>
    <row r="21" spans="1:15" ht="48" x14ac:dyDescent="0.25">
      <c r="A21" s="77" t="s">
        <v>72</v>
      </c>
      <c r="B21" s="33" t="s">
        <v>73</v>
      </c>
      <c r="C21" s="78" t="s">
        <v>39</v>
      </c>
      <c r="D21" s="34"/>
      <c r="E21" s="176"/>
      <c r="F21" s="176"/>
      <c r="G21" s="215"/>
      <c r="H21" s="215"/>
      <c r="I21" s="215"/>
      <c r="J21" s="215"/>
      <c r="K21" s="210"/>
      <c r="L21" s="34"/>
      <c r="M21" s="34"/>
      <c r="N21" s="34"/>
      <c r="O21" s="34"/>
    </row>
    <row r="22" spans="1:15" ht="45.75" x14ac:dyDescent="0.25">
      <c r="A22" s="161" t="s">
        <v>74</v>
      </c>
      <c r="B22" s="145" t="s">
        <v>75</v>
      </c>
      <c r="C22" s="145" t="s">
        <v>76</v>
      </c>
      <c r="D22" s="146" t="s">
        <v>13</v>
      </c>
      <c r="E22" s="183" t="s">
        <v>14</v>
      </c>
      <c r="F22" s="183" t="s">
        <v>15</v>
      </c>
      <c r="G22" s="223" t="s">
        <v>16</v>
      </c>
      <c r="H22" s="223" t="s">
        <v>17</v>
      </c>
      <c r="I22" s="223" t="s">
        <v>18</v>
      </c>
      <c r="J22" s="223" t="s">
        <v>19</v>
      </c>
      <c r="K22" s="213" t="s">
        <v>20</v>
      </c>
      <c r="L22" s="146" t="s">
        <v>21</v>
      </c>
      <c r="M22" s="146" t="s">
        <v>22</v>
      </c>
      <c r="N22" s="146" t="s">
        <v>23</v>
      </c>
      <c r="O22" s="146" t="s">
        <v>24</v>
      </c>
    </row>
    <row r="23" spans="1:15" ht="24" x14ac:dyDescent="0.25">
      <c r="A23" s="77" t="s">
        <v>77</v>
      </c>
      <c r="B23" s="33" t="s">
        <v>78</v>
      </c>
      <c r="C23" s="78" t="s">
        <v>79</v>
      </c>
      <c r="D23" s="4"/>
      <c r="E23" s="182"/>
      <c r="F23" s="190"/>
      <c r="G23" s="222"/>
      <c r="H23" s="222"/>
      <c r="I23" s="215"/>
      <c r="J23" s="215"/>
      <c r="K23" s="84"/>
      <c r="L23" s="4"/>
      <c r="M23" s="4"/>
      <c r="N23" s="4"/>
      <c r="O23" s="4"/>
    </row>
    <row r="24" spans="1:15" x14ac:dyDescent="0.25">
      <c r="A24" s="77" t="s">
        <v>80</v>
      </c>
      <c r="B24" s="33" t="s">
        <v>81</v>
      </c>
      <c r="C24" s="78" t="s">
        <v>81</v>
      </c>
      <c r="D24" s="4"/>
      <c r="E24" s="182"/>
      <c r="F24" s="190"/>
      <c r="G24" s="222"/>
      <c r="H24" s="222"/>
      <c r="I24" s="222"/>
      <c r="J24" s="222"/>
      <c r="K24" s="84"/>
      <c r="L24" s="34"/>
      <c r="M24" s="4"/>
      <c r="N24" s="4"/>
      <c r="O24" s="4"/>
    </row>
    <row r="25" spans="1:15" ht="45.75" x14ac:dyDescent="0.25">
      <c r="A25" s="161" t="s">
        <v>82</v>
      </c>
      <c r="B25" s="145" t="s">
        <v>75</v>
      </c>
      <c r="C25" s="145" t="s">
        <v>76</v>
      </c>
      <c r="D25" s="146" t="s">
        <v>13</v>
      </c>
      <c r="E25" s="183" t="s">
        <v>14</v>
      </c>
      <c r="F25" s="183" t="s">
        <v>15</v>
      </c>
      <c r="G25" s="223" t="s">
        <v>16</v>
      </c>
      <c r="H25" s="223" t="s">
        <v>17</v>
      </c>
      <c r="I25" s="223" t="s">
        <v>18</v>
      </c>
      <c r="J25" s="223" t="s">
        <v>19</v>
      </c>
      <c r="K25" s="213" t="s">
        <v>20</v>
      </c>
      <c r="L25" s="146" t="s">
        <v>21</v>
      </c>
      <c r="M25" s="146" t="s">
        <v>22</v>
      </c>
      <c r="N25" s="146" t="s">
        <v>23</v>
      </c>
      <c r="O25" s="146" t="s">
        <v>24</v>
      </c>
    </row>
    <row r="26" spans="1:15" ht="75" x14ac:dyDescent="0.25">
      <c r="A26" s="204" t="s">
        <v>84</v>
      </c>
      <c r="B26" s="32" t="s">
        <v>85</v>
      </c>
      <c r="C26" s="78" t="s">
        <v>39</v>
      </c>
      <c r="D26" s="4"/>
      <c r="E26" s="184"/>
      <c r="F26" s="294" t="s">
        <v>86</v>
      </c>
      <c r="G26" s="277"/>
      <c r="H26" s="224"/>
      <c r="I26" s="224"/>
      <c r="J26" s="218"/>
      <c r="K26" s="83"/>
      <c r="L26" s="83"/>
      <c r="M26" s="83"/>
      <c r="N26" s="62"/>
      <c r="O26" s="83"/>
    </row>
    <row r="27" spans="1:15" ht="48" x14ac:dyDescent="0.25">
      <c r="A27" s="164" t="s">
        <v>134</v>
      </c>
      <c r="B27" s="29" t="s">
        <v>88</v>
      </c>
      <c r="C27" s="78" t="s">
        <v>39</v>
      </c>
      <c r="D27" s="62"/>
      <c r="E27" s="179"/>
      <c r="F27" s="85"/>
      <c r="G27" s="218"/>
      <c r="H27" s="344" t="s">
        <v>89</v>
      </c>
      <c r="I27" s="346"/>
      <c r="J27" s="224"/>
      <c r="K27" s="83"/>
      <c r="L27" s="83"/>
      <c r="M27" s="83"/>
      <c r="N27" s="83"/>
      <c r="O27" s="150"/>
    </row>
    <row r="28" spans="1:15" ht="75" x14ac:dyDescent="0.25">
      <c r="A28" s="164" t="s">
        <v>135</v>
      </c>
      <c r="B28" s="29" t="s">
        <v>91</v>
      </c>
      <c r="C28" s="78" t="s">
        <v>39</v>
      </c>
      <c r="D28" s="62"/>
      <c r="E28" s="184"/>
      <c r="F28" s="192" t="s">
        <v>92</v>
      </c>
      <c r="G28" s="218"/>
      <c r="H28" s="218"/>
      <c r="I28" s="225" t="s">
        <v>136</v>
      </c>
      <c r="J28" s="218"/>
      <c r="K28" s="214" t="s">
        <v>137</v>
      </c>
      <c r="L28" s="62"/>
      <c r="M28" s="62"/>
      <c r="N28" s="151" t="s">
        <v>94</v>
      </c>
      <c r="O28" s="83"/>
    </row>
    <row r="29" spans="1:15" ht="72" x14ac:dyDescent="0.25">
      <c r="A29" s="204" t="s">
        <v>95</v>
      </c>
      <c r="B29" s="29" t="s">
        <v>96</v>
      </c>
      <c r="C29" s="78" t="s">
        <v>39</v>
      </c>
      <c r="D29" s="62"/>
      <c r="E29" s="184"/>
      <c r="F29" s="193"/>
      <c r="G29" s="224"/>
      <c r="H29" s="224"/>
      <c r="I29" s="224"/>
      <c r="J29" s="224"/>
      <c r="K29" s="357" t="s">
        <v>138</v>
      </c>
      <c r="L29" s="277"/>
      <c r="M29" s="184"/>
      <c r="N29" s="184"/>
      <c r="O29" s="184"/>
    </row>
    <row r="30" spans="1:15" ht="150" x14ac:dyDescent="0.25">
      <c r="A30" s="204" t="s">
        <v>98</v>
      </c>
      <c r="B30" s="29" t="s">
        <v>139</v>
      </c>
      <c r="C30" s="78" t="s">
        <v>39</v>
      </c>
      <c r="D30" s="83"/>
      <c r="E30" s="83"/>
      <c r="F30" s="83"/>
      <c r="G30" s="341" t="s">
        <v>100</v>
      </c>
      <c r="H30" s="342"/>
      <c r="I30" s="342"/>
      <c r="J30" s="343"/>
      <c r="K30" s="83"/>
      <c r="L30" s="83"/>
      <c r="M30" s="83"/>
      <c r="N30" s="83"/>
      <c r="O30" s="83"/>
    </row>
    <row r="31" spans="1:15" ht="60" x14ac:dyDescent="0.25">
      <c r="A31" s="206" t="s">
        <v>101</v>
      </c>
      <c r="B31" s="207" t="s">
        <v>102</v>
      </c>
      <c r="C31" s="208" t="s">
        <v>39</v>
      </c>
      <c r="D31" s="62"/>
      <c r="E31" s="184"/>
      <c r="F31" s="188"/>
      <c r="G31" s="218"/>
      <c r="H31" s="218"/>
      <c r="I31" s="226"/>
      <c r="J31" s="218"/>
      <c r="K31" s="276" t="s">
        <v>103</v>
      </c>
      <c r="L31" s="278"/>
      <c r="M31" s="279"/>
      <c r="N31" s="83"/>
      <c r="O31" s="83"/>
    </row>
    <row r="32" spans="1:15" ht="60" x14ac:dyDescent="0.25">
      <c r="A32" s="206" t="s">
        <v>140</v>
      </c>
      <c r="B32" s="207" t="s">
        <v>141</v>
      </c>
      <c r="C32" s="208" t="s">
        <v>39</v>
      </c>
      <c r="D32" s="62"/>
      <c r="E32" s="179"/>
      <c r="F32" s="188"/>
      <c r="G32" s="218"/>
      <c r="H32" s="224"/>
      <c r="I32" s="227"/>
      <c r="J32" s="218"/>
      <c r="K32" s="83"/>
      <c r="L32" s="83"/>
      <c r="M32" s="83"/>
      <c r="N32" s="276" t="s">
        <v>142</v>
      </c>
      <c r="O32" s="277"/>
    </row>
    <row r="33" spans="1:15" ht="84" x14ac:dyDescent="0.25">
      <c r="A33" s="209" t="s">
        <v>104</v>
      </c>
      <c r="B33" s="207" t="s">
        <v>143</v>
      </c>
      <c r="C33" s="208" t="s">
        <v>39</v>
      </c>
      <c r="D33" s="62"/>
      <c r="E33" s="179"/>
      <c r="F33" s="188"/>
      <c r="G33" s="218"/>
      <c r="H33" s="218"/>
      <c r="I33" s="218"/>
      <c r="J33" s="218"/>
      <c r="K33" s="83"/>
      <c r="L33" s="276" t="s">
        <v>106</v>
      </c>
      <c r="M33" s="277"/>
      <c r="N33" s="83"/>
      <c r="O33" s="83"/>
    </row>
    <row r="34" spans="1:15" ht="132" x14ac:dyDescent="0.25">
      <c r="A34" s="204" t="s">
        <v>107</v>
      </c>
      <c r="B34" s="65" t="s">
        <v>108</v>
      </c>
      <c r="C34" s="78" t="s">
        <v>39</v>
      </c>
      <c r="D34" s="62"/>
      <c r="E34" s="196"/>
      <c r="F34" s="197"/>
      <c r="G34" s="228"/>
      <c r="H34" s="341" t="s">
        <v>109</v>
      </c>
      <c r="I34" s="353"/>
      <c r="J34" s="222"/>
      <c r="K34" s="84"/>
      <c r="L34" s="83"/>
      <c r="M34" s="83"/>
      <c r="N34" s="83"/>
      <c r="O34" s="83"/>
    </row>
    <row r="35" spans="1:15" ht="150" x14ac:dyDescent="0.25">
      <c r="A35" s="204" t="s">
        <v>110</v>
      </c>
      <c r="B35" s="65" t="s">
        <v>108</v>
      </c>
      <c r="C35" s="78" t="s">
        <v>39</v>
      </c>
      <c r="D35" s="195"/>
      <c r="E35" s="194"/>
      <c r="F35" s="262" t="s">
        <v>111</v>
      </c>
      <c r="G35" s="263"/>
      <c r="H35" s="229"/>
      <c r="I35" s="224"/>
      <c r="J35" s="218"/>
      <c r="K35" s="83"/>
      <c r="L35" s="83"/>
      <c r="M35" s="83"/>
      <c r="N35" s="83"/>
      <c r="O35" s="83"/>
    </row>
    <row r="36" spans="1:15" ht="72" x14ac:dyDescent="0.25">
      <c r="A36" s="205" t="s">
        <v>144</v>
      </c>
      <c r="B36" s="29" t="s">
        <v>145</v>
      </c>
      <c r="C36" s="78" t="s">
        <v>39</v>
      </c>
      <c r="D36" s="62"/>
      <c r="E36" s="179"/>
      <c r="F36" s="188"/>
      <c r="G36" s="224"/>
      <c r="H36" s="224"/>
      <c r="I36" s="224"/>
      <c r="J36" s="224"/>
      <c r="K36" s="354" t="s">
        <v>146</v>
      </c>
      <c r="L36" s="355"/>
      <c r="M36" s="356"/>
      <c r="N36" s="83"/>
      <c r="O36" s="83"/>
    </row>
  </sheetData>
  <mergeCells count="10">
    <mergeCell ref="F26:G26"/>
    <mergeCell ref="H27:I27"/>
    <mergeCell ref="K29:L29"/>
    <mergeCell ref="G30:J30"/>
    <mergeCell ref="K31:M31"/>
    <mergeCell ref="N32:O32"/>
    <mergeCell ref="L33:M33"/>
    <mergeCell ref="H34:I34"/>
    <mergeCell ref="F35:G35"/>
    <mergeCell ref="K36:M36"/>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7"/>
  <sheetViews>
    <sheetView zoomScale="70" zoomScaleNormal="70" workbookViewId="0">
      <pane ySplit="2" topLeftCell="A3" activePane="bottomLeft" state="frozen"/>
      <selection pane="bottomLeft" activeCell="B7" sqref="B7"/>
    </sheetView>
  </sheetViews>
  <sheetFormatPr baseColWidth="10" defaultColWidth="9.140625" defaultRowHeight="33" customHeight="1" x14ac:dyDescent="0.25"/>
  <cols>
    <col min="1" max="1" width="26.85546875" customWidth="1"/>
    <col min="2" max="2" width="47.85546875" bestFit="1" customWidth="1"/>
    <col min="3" max="3" width="16.28515625" bestFit="1" customWidth="1"/>
    <col min="4" max="11" width="16.28515625" customWidth="1"/>
    <col min="12" max="12" width="14.42578125" bestFit="1" customWidth="1"/>
    <col min="13" max="13" width="14.85546875" bestFit="1" customWidth="1"/>
    <col min="14" max="14" width="11.42578125" customWidth="1"/>
    <col min="15" max="15" width="23.85546875" customWidth="1"/>
    <col min="16" max="260" width="11.42578125" customWidth="1"/>
  </cols>
  <sheetData>
    <row r="1" spans="1:19" ht="33" customHeight="1" x14ac:dyDescent="0.25">
      <c r="A1" s="81" t="s">
        <v>147</v>
      </c>
      <c r="B1" s="81"/>
      <c r="C1" s="81"/>
      <c r="D1" s="81"/>
      <c r="E1" s="81"/>
      <c r="F1" s="81"/>
      <c r="G1" s="81"/>
      <c r="H1" s="81"/>
      <c r="I1" s="81"/>
      <c r="J1" s="81"/>
      <c r="K1" s="81"/>
      <c r="L1" s="81"/>
      <c r="M1" s="81"/>
    </row>
    <row r="2" spans="1:19" ht="33" customHeight="1" x14ac:dyDescent="0.25">
      <c r="A2" s="63" t="s">
        <v>148</v>
      </c>
      <c r="B2" s="64" t="s">
        <v>149</v>
      </c>
      <c r="C2" s="64" t="s">
        <v>150</v>
      </c>
      <c r="D2" s="63" t="s">
        <v>151</v>
      </c>
      <c r="E2" s="63" t="s">
        <v>152</v>
      </c>
      <c r="F2" s="63" t="s">
        <v>153</v>
      </c>
      <c r="G2" s="63" t="s">
        <v>154</v>
      </c>
      <c r="H2" s="63" t="s">
        <v>31</v>
      </c>
      <c r="I2" s="63" t="s">
        <v>32</v>
      </c>
      <c r="J2" s="63" t="s">
        <v>33</v>
      </c>
      <c r="K2" s="63" t="s">
        <v>34</v>
      </c>
      <c r="L2" s="64" t="s">
        <v>155</v>
      </c>
      <c r="M2" s="64" t="s">
        <v>156</v>
      </c>
      <c r="P2" t="s">
        <v>157</v>
      </c>
      <c r="Q2" s="82" t="s">
        <v>158</v>
      </c>
      <c r="R2" t="s">
        <v>159</v>
      </c>
      <c r="S2" t="s">
        <v>160</v>
      </c>
    </row>
    <row r="3" spans="1:19" ht="33" customHeight="1" x14ac:dyDescent="0.25">
      <c r="A3" s="79" t="s">
        <v>161</v>
      </c>
      <c r="B3" s="79"/>
      <c r="C3" s="79"/>
      <c r="D3" s="79"/>
      <c r="E3" s="79"/>
      <c r="F3" s="79"/>
      <c r="G3" s="79"/>
      <c r="H3" s="79"/>
      <c r="I3" s="79"/>
      <c r="J3" s="79"/>
      <c r="K3" s="79"/>
      <c r="L3" s="79"/>
      <c r="M3" s="79"/>
      <c r="O3" t="s">
        <v>162</v>
      </c>
      <c r="P3">
        <v>9</v>
      </c>
      <c r="Q3">
        <v>8</v>
      </c>
      <c r="R3">
        <v>8</v>
      </c>
      <c r="S3">
        <v>8</v>
      </c>
    </row>
    <row r="4" spans="1:19" ht="33" customHeight="1" x14ac:dyDescent="0.25">
      <c r="A4" s="14" t="s">
        <v>163</v>
      </c>
      <c r="B4" s="15" t="s">
        <v>164</v>
      </c>
      <c r="C4" s="147">
        <f>+$P$9</f>
        <v>2160</v>
      </c>
      <c r="D4" s="147">
        <f>+$P$9</f>
        <v>2160</v>
      </c>
      <c r="E4" s="147">
        <f>+$P$9</f>
        <v>2160</v>
      </c>
      <c r="F4" s="147">
        <f>+$P$9</f>
        <v>2160</v>
      </c>
      <c r="G4" s="147">
        <f>+$Q$9</f>
        <v>1748</v>
      </c>
      <c r="H4" s="147">
        <f t="shared" ref="H4:I4" si="0">+$Q$9</f>
        <v>1748</v>
      </c>
      <c r="I4" s="147">
        <f t="shared" si="0"/>
        <v>1748</v>
      </c>
      <c r="J4" s="147">
        <f>+R9</f>
        <v>664</v>
      </c>
      <c r="K4" s="147">
        <f>+S9</f>
        <v>1312</v>
      </c>
      <c r="L4" s="147">
        <f>SUM(D4:K4)</f>
        <v>13700</v>
      </c>
      <c r="M4" s="16">
        <f>+L4/$L$4</f>
        <v>1</v>
      </c>
      <c r="N4" s="8"/>
      <c r="O4" t="s">
        <v>165</v>
      </c>
      <c r="P4">
        <v>5</v>
      </c>
      <c r="Q4">
        <v>5</v>
      </c>
      <c r="R4">
        <v>5</v>
      </c>
      <c r="S4">
        <v>5</v>
      </c>
    </row>
    <row r="5" spans="1:19" ht="33" customHeight="1" x14ac:dyDescent="0.25">
      <c r="A5" s="80" t="s">
        <v>166</v>
      </c>
      <c r="B5" s="80"/>
      <c r="C5" s="148"/>
      <c r="D5" s="148"/>
      <c r="E5" s="148"/>
      <c r="F5" s="148"/>
      <c r="G5" s="148"/>
      <c r="H5" s="148"/>
      <c r="I5" s="148"/>
      <c r="J5" s="148"/>
      <c r="K5" s="148"/>
      <c r="L5" s="148"/>
      <c r="M5" s="80"/>
      <c r="N5" s="8"/>
      <c r="O5" t="s">
        <v>167</v>
      </c>
      <c r="P5">
        <v>52</v>
      </c>
      <c r="Q5">
        <f>+P5-4.5</f>
        <v>47.5</v>
      </c>
      <c r="R5">
        <v>18</v>
      </c>
      <c r="S5">
        <f>+P5-16</f>
        <v>36</v>
      </c>
    </row>
    <row r="6" spans="1:19" ht="33" customHeight="1" x14ac:dyDescent="0.25">
      <c r="A6" s="14" t="s">
        <v>168</v>
      </c>
      <c r="B6" s="15" t="s">
        <v>169</v>
      </c>
      <c r="C6" s="149">
        <f>L6/3</f>
        <v>80</v>
      </c>
      <c r="D6" s="149">
        <v>80</v>
      </c>
      <c r="E6" s="149">
        <v>80</v>
      </c>
      <c r="F6" s="149">
        <v>80</v>
      </c>
      <c r="G6" s="149">
        <v>0</v>
      </c>
      <c r="H6" s="149">
        <v>0</v>
      </c>
      <c r="I6" s="149">
        <v>0</v>
      </c>
      <c r="J6" s="149">
        <v>0</v>
      </c>
      <c r="K6" s="149">
        <v>0</v>
      </c>
      <c r="L6" s="149">
        <f>SUM(D6:K6)</f>
        <v>240</v>
      </c>
      <c r="M6" s="16">
        <f t="shared" ref="M6:M12" si="1">+L6/$L$4</f>
        <v>1.7518248175182483E-2</v>
      </c>
      <c r="O6" t="s">
        <v>170</v>
      </c>
      <c r="P6">
        <f>+P3*P4*P5</f>
        <v>2340</v>
      </c>
      <c r="Q6">
        <f>+Q3*Q4*Q5</f>
        <v>1900</v>
      </c>
      <c r="R6">
        <f>+R3*R4*R5</f>
        <v>720</v>
      </c>
      <c r="S6">
        <f>+S3*S4*S5</f>
        <v>1440</v>
      </c>
    </row>
    <row r="7" spans="1:19" ht="33" customHeight="1" x14ac:dyDescent="0.25">
      <c r="A7" s="14" t="s">
        <v>171</v>
      </c>
      <c r="B7" s="15" t="s">
        <v>172</v>
      </c>
      <c r="C7" s="149">
        <v>124</v>
      </c>
      <c r="D7" s="149">
        <f>+$C$7</f>
        <v>124</v>
      </c>
      <c r="E7" s="149">
        <f>+$C$7</f>
        <v>124</v>
      </c>
      <c r="F7" s="149">
        <f>+$C$7</f>
        <v>124</v>
      </c>
      <c r="G7" s="149">
        <v>94</v>
      </c>
      <c r="H7" s="149">
        <v>94</v>
      </c>
      <c r="I7" s="149">
        <v>94</v>
      </c>
      <c r="J7" s="149">
        <f>+R5*2</f>
        <v>36</v>
      </c>
      <c r="K7" s="149">
        <f>+S5*2</f>
        <v>72</v>
      </c>
      <c r="L7" s="149">
        <f t="shared" ref="L7:L12" si="2">SUM(D7:K7)</f>
        <v>762</v>
      </c>
      <c r="M7" s="16">
        <f t="shared" si="1"/>
        <v>5.5620437956204381E-2</v>
      </c>
      <c r="O7" t="s">
        <v>173</v>
      </c>
      <c r="P7">
        <v>20</v>
      </c>
      <c r="Q7">
        <v>19</v>
      </c>
      <c r="R7">
        <v>7</v>
      </c>
      <c r="S7">
        <v>16</v>
      </c>
    </row>
    <row r="8" spans="1:19" ht="33" customHeight="1" x14ac:dyDescent="0.25">
      <c r="A8" s="14" t="s">
        <v>174</v>
      </c>
      <c r="B8" s="15" t="s">
        <v>175</v>
      </c>
      <c r="C8" s="149">
        <v>48</v>
      </c>
      <c r="D8" s="149">
        <f>+C8</f>
        <v>48</v>
      </c>
      <c r="E8" s="149">
        <f t="shared" ref="E8:I9" si="3">+D8</f>
        <v>48</v>
      </c>
      <c r="F8" s="149">
        <f t="shared" si="3"/>
        <v>48</v>
      </c>
      <c r="G8" s="149">
        <f t="shared" si="3"/>
        <v>48</v>
      </c>
      <c r="H8" s="149">
        <f t="shared" si="3"/>
        <v>48</v>
      </c>
      <c r="I8" s="149">
        <f t="shared" si="3"/>
        <v>48</v>
      </c>
      <c r="J8" s="149">
        <v>10</v>
      </c>
      <c r="K8" s="149">
        <v>24</v>
      </c>
      <c r="L8" s="149">
        <f t="shared" si="2"/>
        <v>322</v>
      </c>
      <c r="M8" s="16">
        <f t="shared" si="1"/>
        <v>2.3503649635036497E-2</v>
      </c>
      <c r="O8" t="s">
        <v>176</v>
      </c>
      <c r="P8">
        <f>+P7*P3</f>
        <v>180</v>
      </c>
      <c r="Q8">
        <f>+Q7*Q3</f>
        <v>152</v>
      </c>
      <c r="R8">
        <f>+R7*R3</f>
        <v>56</v>
      </c>
      <c r="S8">
        <f>+S7*S3</f>
        <v>128</v>
      </c>
    </row>
    <row r="9" spans="1:19" ht="33" customHeight="1" x14ac:dyDescent="0.25">
      <c r="A9" s="14" t="s">
        <v>177</v>
      </c>
      <c r="B9" s="15" t="s">
        <v>178</v>
      </c>
      <c r="C9" s="149">
        <v>48</v>
      </c>
      <c r="D9" s="149">
        <f>+C9</f>
        <v>48</v>
      </c>
      <c r="E9" s="149">
        <f t="shared" si="3"/>
        <v>48</v>
      </c>
      <c r="F9" s="149">
        <f t="shared" si="3"/>
        <v>48</v>
      </c>
      <c r="G9" s="149">
        <f t="shared" si="3"/>
        <v>48</v>
      </c>
      <c r="H9" s="149">
        <f t="shared" si="3"/>
        <v>48</v>
      </c>
      <c r="I9" s="149">
        <f t="shared" si="3"/>
        <v>48</v>
      </c>
      <c r="J9" s="149">
        <v>10</v>
      </c>
      <c r="K9" s="149">
        <v>24</v>
      </c>
      <c r="L9" s="149">
        <f t="shared" si="2"/>
        <v>322</v>
      </c>
      <c r="M9" s="16">
        <f t="shared" si="1"/>
        <v>2.3503649635036497E-2</v>
      </c>
      <c r="O9" t="s">
        <v>179</v>
      </c>
      <c r="P9">
        <f>+P6-P8</f>
        <v>2160</v>
      </c>
      <c r="Q9">
        <f>+Q6-Q8</f>
        <v>1748</v>
      </c>
      <c r="R9" s="93">
        <f>+R6-R8</f>
        <v>664</v>
      </c>
      <c r="S9">
        <f>+S6-S8</f>
        <v>1312</v>
      </c>
    </row>
    <row r="10" spans="1:19" ht="33" customHeight="1" x14ac:dyDescent="0.25">
      <c r="A10" s="14" t="s">
        <v>180</v>
      </c>
      <c r="B10" s="15" t="s">
        <v>181</v>
      </c>
      <c r="C10" s="149">
        <v>135</v>
      </c>
      <c r="D10" s="149">
        <v>136</v>
      </c>
      <c r="E10" s="149">
        <v>136</v>
      </c>
      <c r="F10" s="149">
        <v>136</v>
      </c>
      <c r="G10" s="149">
        <v>0</v>
      </c>
      <c r="H10" s="149">
        <v>0</v>
      </c>
      <c r="I10" s="149">
        <v>0</v>
      </c>
      <c r="J10" s="149">
        <v>0</v>
      </c>
      <c r="K10" s="149">
        <v>0</v>
      </c>
      <c r="L10" s="149">
        <f t="shared" si="2"/>
        <v>408</v>
      </c>
      <c r="M10" s="16">
        <f t="shared" si="1"/>
        <v>2.978102189781022E-2</v>
      </c>
    </row>
    <row r="11" spans="1:19" ht="33" customHeight="1" x14ac:dyDescent="0.25">
      <c r="A11" s="14" t="s">
        <v>182</v>
      </c>
      <c r="B11" s="15" t="s">
        <v>183</v>
      </c>
      <c r="C11" s="149">
        <v>22</v>
      </c>
      <c r="D11" s="149">
        <v>22</v>
      </c>
      <c r="E11" s="149">
        <v>22</v>
      </c>
      <c r="F11" s="149">
        <v>22</v>
      </c>
      <c r="G11" s="149">
        <v>18</v>
      </c>
      <c r="H11" s="149">
        <v>18</v>
      </c>
      <c r="I11" s="149">
        <v>18</v>
      </c>
      <c r="J11" s="149">
        <v>8</v>
      </c>
      <c r="K11" s="149">
        <v>14</v>
      </c>
      <c r="L11" s="149">
        <f t="shared" si="2"/>
        <v>142</v>
      </c>
      <c r="M11" s="16">
        <f t="shared" si="1"/>
        <v>1.0364963503649635E-2</v>
      </c>
    </row>
    <row r="12" spans="1:19" ht="33" customHeight="1" x14ac:dyDescent="0.25">
      <c r="A12" s="14" t="s">
        <v>184</v>
      </c>
      <c r="B12" s="15"/>
      <c r="C12" s="149">
        <f>SUM(C6:C11)</f>
        <v>457</v>
      </c>
      <c r="D12" s="149">
        <f t="shared" ref="D12:K12" si="4">SUM(D6:D11)</f>
        <v>458</v>
      </c>
      <c r="E12" s="149">
        <f t="shared" si="4"/>
        <v>458</v>
      </c>
      <c r="F12" s="149">
        <f t="shared" si="4"/>
        <v>458</v>
      </c>
      <c r="G12" s="149">
        <f t="shared" si="4"/>
        <v>208</v>
      </c>
      <c r="H12" s="149">
        <f t="shared" si="4"/>
        <v>208</v>
      </c>
      <c r="I12" s="149">
        <f t="shared" si="4"/>
        <v>208</v>
      </c>
      <c r="J12" s="149">
        <v>64</v>
      </c>
      <c r="K12" s="149">
        <f t="shared" si="4"/>
        <v>134</v>
      </c>
      <c r="L12" s="149">
        <f t="shared" si="2"/>
        <v>2196</v>
      </c>
      <c r="M12" s="16">
        <f t="shared" si="1"/>
        <v>0.16029197080291971</v>
      </c>
    </row>
    <row r="13" spans="1:19" ht="33" customHeight="1" x14ac:dyDescent="0.25">
      <c r="A13" s="14" t="s">
        <v>185</v>
      </c>
      <c r="B13" s="15"/>
      <c r="C13" s="149">
        <f>+C4-C12</f>
        <v>1703</v>
      </c>
      <c r="D13" s="149">
        <f t="shared" ref="D13:K13" si="5">+D4-D12</f>
        <v>1702</v>
      </c>
      <c r="E13" s="149">
        <f t="shared" si="5"/>
        <v>1702</v>
      </c>
      <c r="F13" s="149">
        <f t="shared" si="5"/>
        <v>1702</v>
      </c>
      <c r="G13" s="149">
        <f t="shared" si="5"/>
        <v>1540</v>
      </c>
      <c r="H13" s="149">
        <f t="shared" si="5"/>
        <v>1540</v>
      </c>
      <c r="I13" s="149">
        <f t="shared" si="5"/>
        <v>1540</v>
      </c>
      <c r="J13" s="149">
        <f t="shared" si="5"/>
        <v>600</v>
      </c>
      <c r="K13" s="149">
        <f t="shared" si="5"/>
        <v>1178</v>
      </c>
      <c r="L13" s="149">
        <f>SUM(D13:K13)</f>
        <v>11504</v>
      </c>
      <c r="M13" s="16">
        <f>+L13/L4</f>
        <v>0.83970802919708032</v>
      </c>
    </row>
    <row r="14" spans="1:19" ht="33" customHeight="1" x14ac:dyDescent="0.25">
      <c r="A14" s="80" t="s">
        <v>186</v>
      </c>
      <c r="B14" s="80"/>
      <c r="C14" s="80"/>
      <c r="D14" s="80"/>
      <c r="E14" s="80"/>
      <c r="F14" s="80"/>
      <c r="G14" s="80"/>
      <c r="H14" s="80"/>
      <c r="I14" s="80"/>
      <c r="J14" s="80"/>
      <c r="K14" s="80"/>
      <c r="L14" s="80"/>
      <c r="M14" s="80"/>
    </row>
    <row r="15" spans="1:19" ht="33" customHeight="1" x14ac:dyDescent="0.25">
      <c r="A15" s="18" t="s">
        <v>187</v>
      </c>
      <c r="B15" s="19" t="s">
        <v>188</v>
      </c>
      <c r="C15" s="17">
        <f>+AVERAGE(D15:K15)</f>
        <v>46.75</v>
      </c>
      <c r="D15" s="21">
        <v>100</v>
      </c>
      <c r="E15" s="21">
        <v>50</v>
      </c>
      <c r="F15" s="21">
        <v>50</v>
      </c>
      <c r="G15" s="21">
        <v>50</v>
      </c>
      <c r="H15" s="21">
        <v>50</v>
      </c>
      <c r="I15" s="21">
        <v>50</v>
      </c>
      <c r="J15" s="21">
        <v>0</v>
      </c>
      <c r="K15" s="21">
        <v>24</v>
      </c>
      <c r="L15" s="17">
        <f>SUM(D15:K15)</f>
        <v>374</v>
      </c>
      <c r="M15" s="20">
        <f>+L15/$L$4</f>
        <v>2.7299270072992699E-2</v>
      </c>
    </row>
    <row r="16" spans="1:19" ht="33" customHeight="1" x14ac:dyDescent="0.25">
      <c r="A16" s="18" t="s">
        <v>40</v>
      </c>
      <c r="B16" s="19" t="s">
        <v>189</v>
      </c>
      <c r="C16" s="17">
        <f t="shared" ref="C16:C20" si="6">+AVERAGE(D16:K16)</f>
        <v>130</v>
      </c>
      <c r="D16" s="21">
        <v>240</v>
      </c>
      <c r="E16" s="21">
        <v>240</v>
      </c>
      <c r="F16" s="21">
        <v>240</v>
      </c>
      <c r="G16" s="21">
        <v>60</v>
      </c>
      <c r="H16" s="21">
        <v>200</v>
      </c>
      <c r="I16" s="21">
        <v>60</v>
      </c>
      <c r="J16" s="21">
        <v>0</v>
      </c>
      <c r="K16" s="21">
        <v>0</v>
      </c>
      <c r="L16" s="17">
        <f t="shared" ref="L16:L21" si="7">SUM(D16:K16)</f>
        <v>1040</v>
      </c>
      <c r="M16" s="20">
        <f t="shared" ref="M16:M21" si="8">+L16/$L$4</f>
        <v>7.5912408759124084E-2</v>
      </c>
    </row>
    <row r="17" spans="1:13" ht="33" customHeight="1" x14ac:dyDescent="0.25">
      <c r="A17" s="18" t="s">
        <v>190</v>
      </c>
      <c r="B17" s="19" t="s">
        <v>191</v>
      </c>
      <c r="C17" s="17">
        <f t="shared" si="6"/>
        <v>104.5</v>
      </c>
      <c r="D17" s="21">
        <v>200</v>
      </c>
      <c r="E17" s="21">
        <v>200</v>
      </c>
      <c r="F17" s="21">
        <v>100</v>
      </c>
      <c r="G17" s="21">
        <v>100</v>
      </c>
      <c r="H17" s="21">
        <v>100</v>
      </c>
      <c r="I17" s="21">
        <v>100</v>
      </c>
      <c r="J17" s="21">
        <v>12</v>
      </c>
      <c r="K17" s="21">
        <v>24</v>
      </c>
      <c r="L17" s="17">
        <f t="shared" si="7"/>
        <v>836</v>
      </c>
      <c r="M17" s="20">
        <f t="shared" si="8"/>
        <v>6.1021897810218981E-2</v>
      </c>
    </row>
    <row r="18" spans="1:13" ht="33" customHeight="1" x14ac:dyDescent="0.25">
      <c r="A18" s="18" t="s">
        <v>42</v>
      </c>
      <c r="B18" s="19" t="s">
        <v>192</v>
      </c>
      <c r="C18" s="17">
        <f t="shared" si="6"/>
        <v>50.25</v>
      </c>
      <c r="D18" s="21">
        <v>52</v>
      </c>
      <c r="E18" s="21">
        <v>52</v>
      </c>
      <c r="F18" s="21">
        <f>3*52</f>
        <v>156</v>
      </c>
      <c r="G18" s="21">
        <v>24</v>
      </c>
      <c r="H18" s="21">
        <v>94</v>
      </c>
      <c r="I18" s="21">
        <v>24</v>
      </c>
      <c r="J18" s="21">
        <v>0</v>
      </c>
      <c r="K18" s="21">
        <v>0</v>
      </c>
      <c r="L18" s="17">
        <f t="shared" si="7"/>
        <v>402</v>
      </c>
      <c r="M18" s="20">
        <f t="shared" si="8"/>
        <v>2.9343065693430658E-2</v>
      </c>
    </row>
    <row r="19" spans="1:13" ht="33" customHeight="1" x14ac:dyDescent="0.25">
      <c r="A19" s="18" t="s">
        <v>193</v>
      </c>
      <c r="B19" s="19" t="s">
        <v>194</v>
      </c>
      <c r="C19" s="17">
        <f t="shared" si="6"/>
        <v>88.75</v>
      </c>
      <c r="D19" s="21">
        <v>532</v>
      </c>
      <c r="E19" s="21">
        <v>24</v>
      </c>
      <c r="F19" s="21">
        <v>10</v>
      </c>
      <c r="G19" s="21">
        <v>60</v>
      </c>
      <c r="H19" s="21">
        <v>60</v>
      </c>
      <c r="I19" s="21">
        <v>24</v>
      </c>
      <c r="J19" s="21">
        <v>0</v>
      </c>
      <c r="K19" s="21">
        <v>0</v>
      </c>
      <c r="L19" s="17">
        <f t="shared" si="7"/>
        <v>710</v>
      </c>
      <c r="M19" s="20">
        <f t="shared" si="8"/>
        <v>5.1824817518248176E-2</v>
      </c>
    </row>
    <row r="20" spans="1:13" ht="33" customHeight="1" x14ac:dyDescent="0.25">
      <c r="A20" s="18" t="s">
        <v>195</v>
      </c>
      <c r="B20" s="19" t="s">
        <v>196</v>
      </c>
      <c r="C20" s="17">
        <f t="shared" si="6"/>
        <v>29.75</v>
      </c>
      <c r="D20" s="21">
        <v>40</v>
      </c>
      <c r="E20" s="21">
        <v>80</v>
      </c>
      <c r="F20" s="21">
        <v>24</v>
      </c>
      <c r="G20" s="21">
        <v>24</v>
      </c>
      <c r="H20" s="21">
        <v>24</v>
      </c>
      <c r="I20" s="21">
        <v>24</v>
      </c>
      <c r="J20" s="21">
        <v>2</v>
      </c>
      <c r="K20" s="21">
        <v>20</v>
      </c>
      <c r="L20" s="17">
        <f t="shared" si="7"/>
        <v>238</v>
      </c>
      <c r="M20" s="20">
        <f t="shared" si="8"/>
        <v>1.7372262773722627E-2</v>
      </c>
    </row>
    <row r="21" spans="1:13" ht="33" customHeight="1" x14ac:dyDescent="0.25">
      <c r="A21" s="9" t="s">
        <v>197</v>
      </c>
      <c r="B21" s="6"/>
      <c r="C21" s="7">
        <f t="shared" ref="C21:K21" si="9">SUM(C15:C20)</f>
        <v>450</v>
      </c>
      <c r="D21" s="7">
        <f t="shared" si="9"/>
        <v>1164</v>
      </c>
      <c r="E21" s="7">
        <f t="shared" si="9"/>
        <v>646</v>
      </c>
      <c r="F21" s="7">
        <f t="shared" si="9"/>
        <v>580</v>
      </c>
      <c r="G21" s="7">
        <f t="shared" si="9"/>
        <v>318</v>
      </c>
      <c r="H21" s="7">
        <f t="shared" si="9"/>
        <v>528</v>
      </c>
      <c r="I21" s="7">
        <f t="shared" si="9"/>
        <v>282</v>
      </c>
      <c r="J21" s="7">
        <f t="shared" si="9"/>
        <v>14</v>
      </c>
      <c r="K21" s="7">
        <f t="shared" si="9"/>
        <v>68</v>
      </c>
      <c r="L21" s="17">
        <f t="shared" si="7"/>
        <v>3600</v>
      </c>
      <c r="M21" s="20">
        <f t="shared" si="8"/>
        <v>0.26277372262773724</v>
      </c>
    </row>
    <row r="22" spans="1:13" ht="33" customHeight="1" x14ac:dyDescent="0.25">
      <c r="A22" s="10" t="s">
        <v>198</v>
      </c>
      <c r="B22" s="11"/>
      <c r="C22" s="12">
        <f>+C4-C12-C21</f>
        <v>1253</v>
      </c>
      <c r="D22" s="12">
        <f t="shared" ref="D22:K22" si="10">+D4-D12-D21</f>
        <v>538</v>
      </c>
      <c r="E22" s="12">
        <f t="shared" si="10"/>
        <v>1056</v>
      </c>
      <c r="F22" s="12">
        <f t="shared" si="10"/>
        <v>1122</v>
      </c>
      <c r="G22" s="12">
        <f t="shared" si="10"/>
        <v>1222</v>
      </c>
      <c r="H22" s="12">
        <f t="shared" si="10"/>
        <v>1012</v>
      </c>
      <c r="I22" s="12">
        <f t="shared" si="10"/>
        <v>1258</v>
      </c>
      <c r="J22" s="12">
        <f t="shared" si="10"/>
        <v>586</v>
      </c>
      <c r="K22" s="12">
        <f t="shared" si="10"/>
        <v>1110</v>
      </c>
      <c r="L22" s="12">
        <f>+L4-L12-L21</f>
        <v>7904</v>
      </c>
      <c r="M22" s="13">
        <f>+L22/L4</f>
        <v>0.57693430656934308</v>
      </c>
    </row>
    <row r="23" spans="1:13" ht="33" customHeight="1" x14ac:dyDescent="0.25">
      <c r="C23" t="s">
        <v>199</v>
      </c>
      <c r="D23" s="22">
        <f>+D22/9</f>
        <v>59.777777777777779</v>
      </c>
      <c r="E23" s="22">
        <f t="shared" ref="E23:L23" si="11">+E22/9</f>
        <v>117.33333333333333</v>
      </c>
      <c r="F23" s="22">
        <f t="shared" si="11"/>
        <v>124.66666666666667</v>
      </c>
      <c r="G23" s="22">
        <f t="shared" si="11"/>
        <v>135.77777777777777</v>
      </c>
      <c r="H23" s="22">
        <f t="shared" si="11"/>
        <v>112.44444444444444</v>
      </c>
      <c r="I23" s="22">
        <f t="shared" si="11"/>
        <v>139.77777777777777</v>
      </c>
      <c r="J23" s="22">
        <f t="shared" si="11"/>
        <v>65.111111111111114</v>
      </c>
      <c r="K23" s="22">
        <f t="shared" si="11"/>
        <v>123.33333333333333</v>
      </c>
      <c r="L23" s="22">
        <f t="shared" si="11"/>
        <v>878.22222222222217</v>
      </c>
    </row>
    <row r="24" spans="1:13" ht="33" customHeight="1" x14ac:dyDescent="0.25">
      <c r="C24" t="s">
        <v>200</v>
      </c>
      <c r="D24" s="26">
        <f>+D23/22</f>
        <v>2.7171717171717171</v>
      </c>
      <c r="E24" s="26">
        <f t="shared" ref="E24:K24" si="12">+E23/22</f>
        <v>5.333333333333333</v>
      </c>
      <c r="F24" s="26">
        <f t="shared" si="12"/>
        <v>5.666666666666667</v>
      </c>
      <c r="G24" s="26">
        <f t="shared" si="12"/>
        <v>6.1717171717171713</v>
      </c>
      <c r="H24" s="26">
        <f t="shared" si="12"/>
        <v>5.1111111111111107</v>
      </c>
      <c r="I24" s="26">
        <f t="shared" si="12"/>
        <v>6.3535353535353529</v>
      </c>
      <c r="J24" s="26">
        <f t="shared" si="12"/>
        <v>2.9595959595959598</v>
      </c>
      <c r="K24" s="26">
        <f t="shared" si="12"/>
        <v>5.6060606060606055</v>
      </c>
      <c r="L24" s="26">
        <f>+L23/22</f>
        <v>39.919191919191917</v>
      </c>
    </row>
    <row r="27" spans="1:13" ht="33" customHeight="1" x14ac:dyDescent="0.25">
      <c r="E27" s="22"/>
      <c r="H27" s="22"/>
    </row>
  </sheetData>
  <pageMargins left="0.70866141732283472" right="0.70866141732283472" top="0.74803149606299213" bottom="0.74803149606299213" header="0.31496062992125984" footer="0.31496062992125984"/>
  <pageSetup paperSize="14" scale="8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5"/>
  <sheetViews>
    <sheetView topLeftCell="A18" workbookViewId="0">
      <selection activeCell="E6" sqref="E6"/>
    </sheetView>
  </sheetViews>
  <sheetFormatPr baseColWidth="10" defaultColWidth="11.42578125" defaultRowHeight="16.5" x14ac:dyDescent="0.3"/>
  <cols>
    <col min="1" max="1" width="32.28515625" style="95" bestFit="1" customWidth="1"/>
    <col min="2" max="2" width="8.28515625" style="95" customWidth="1"/>
    <col min="3" max="3" width="28.5703125" style="95" customWidth="1"/>
    <col min="4" max="4" width="20.5703125" style="95" customWidth="1"/>
    <col min="5" max="5" width="25" style="95" customWidth="1"/>
    <col min="6" max="7" width="21.85546875" style="95" customWidth="1"/>
    <col min="8" max="8" width="22.7109375" style="95" customWidth="1"/>
    <col min="9" max="9" width="16.7109375" style="119" customWidth="1"/>
    <col min="10" max="10" width="13.42578125" style="95" customWidth="1"/>
    <col min="11" max="11" width="17.85546875" style="95" customWidth="1"/>
    <col min="12" max="12" width="22.140625" style="95" customWidth="1"/>
    <col min="13" max="13" width="17.5703125" style="95" customWidth="1"/>
    <col min="14" max="14" width="20.42578125" style="95" customWidth="1"/>
    <col min="15" max="16384" width="11.42578125" style="95"/>
  </cols>
  <sheetData>
    <row r="1" spans="1:14" x14ac:dyDescent="0.3">
      <c r="A1" s="94"/>
      <c r="B1" s="358"/>
      <c r="C1" s="367" t="s">
        <v>201</v>
      </c>
      <c r="D1" s="368"/>
      <c r="E1" s="368"/>
      <c r="F1" s="368"/>
      <c r="G1" s="368"/>
      <c r="H1" s="368"/>
      <c r="I1" s="368"/>
      <c r="J1" s="368"/>
      <c r="K1" s="368"/>
      <c r="L1" s="369"/>
      <c r="M1" s="358" t="s">
        <v>202</v>
      </c>
      <c r="N1" s="358" t="s">
        <v>203</v>
      </c>
    </row>
    <row r="2" spans="1:14" ht="17.25" thickBot="1" x14ac:dyDescent="0.35">
      <c r="A2" s="96"/>
      <c r="B2" s="359"/>
      <c r="C2" s="367"/>
      <c r="D2" s="368"/>
      <c r="E2" s="368"/>
      <c r="F2" s="368"/>
      <c r="G2" s="368"/>
      <c r="H2" s="368"/>
      <c r="I2" s="368"/>
      <c r="J2" s="368"/>
      <c r="K2" s="368"/>
      <c r="L2" s="369"/>
      <c r="M2" s="373"/>
      <c r="N2" s="359"/>
    </row>
    <row r="3" spans="1:14" ht="30.75" thickBot="1" x14ac:dyDescent="0.35">
      <c r="A3" s="97"/>
      <c r="B3" s="98"/>
      <c r="C3" s="370"/>
      <c r="D3" s="371"/>
      <c r="E3" s="371"/>
      <c r="F3" s="371"/>
      <c r="G3" s="371"/>
      <c r="H3" s="371"/>
      <c r="I3" s="371"/>
      <c r="J3" s="371"/>
      <c r="K3" s="371"/>
      <c r="L3" s="372"/>
      <c r="M3" s="359"/>
      <c r="N3" s="98" t="s">
        <v>204</v>
      </c>
    </row>
    <row r="4" spans="1:14" ht="17.25" thickBot="1" x14ac:dyDescent="0.35">
      <c r="A4" s="99" t="s">
        <v>205</v>
      </c>
      <c r="B4" s="99"/>
      <c r="C4" s="100">
        <v>2023</v>
      </c>
      <c r="D4" s="374" t="s">
        <v>206</v>
      </c>
      <c r="E4" s="374"/>
      <c r="F4" s="374"/>
      <c r="G4" s="374"/>
      <c r="H4" s="374"/>
      <c r="I4" s="374"/>
      <c r="J4" s="374"/>
      <c r="K4" s="374"/>
      <c r="L4" s="374"/>
      <c r="M4" s="374"/>
      <c r="N4" s="375"/>
    </row>
    <row r="5" spans="1:14" ht="71.25" x14ac:dyDescent="0.3">
      <c r="A5" s="360" t="s">
        <v>207</v>
      </c>
      <c r="B5" s="360" t="s">
        <v>208</v>
      </c>
      <c r="C5" s="376" t="s">
        <v>209</v>
      </c>
      <c r="D5" s="101" t="s">
        <v>210</v>
      </c>
      <c r="E5" s="101" t="s">
        <v>211</v>
      </c>
      <c r="F5" s="101" t="s">
        <v>212</v>
      </c>
      <c r="G5" s="101" t="s">
        <v>213</v>
      </c>
      <c r="H5" s="102" t="s">
        <v>214</v>
      </c>
      <c r="I5" s="363" t="s">
        <v>215</v>
      </c>
      <c r="J5" s="363" t="s">
        <v>216</v>
      </c>
      <c r="K5" s="363" t="s">
        <v>217</v>
      </c>
      <c r="L5" s="363" t="s">
        <v>218</v>
      </c>
      <c r="M5" s="363" t="s">
        <v>219</v>
      </c>
      <c r="N5" s="360" t="s">
        <v>208</v>
      </c>
    </row>
    <row r="6" spans="1:14" ht="396" x14ac:dyDescent="0.3">
      <c r="A6" s="361"/>
      <c r="B6" s="361"/>
      <c r="C6" s="377"/>
      <c r="D6" s="103" t="s">
        <v>220</v>
      </c>
      <c r="E6" s="104" t="s">
        <v>221</v>
      </c>
      <c r="F6" s="104" t="s">
        <v>222</v>
      </c>
      <c r="G6" s="104" t="s">
        <v>223</v>
      </c>
      <c r="H6" s="104" t="s">
        <v>224</v>
      </c>
      <c r="I6" s="379"/>
      <c r="J6" s="364"/>
      <c r="K6" s="364"/>
      <c r="L6" s="364"/>
      <c r="M6" s="364"/>
      <c r="N6" s="361"/>
    </row>
    <row r="7" spans="1:14" ht="17.25" thickBot="1" x14ac:dyDescent="0.35">
      <c r="A7" s="366"/>
      <c r="B7" s="362"/>
      <c r="C7" s="378"/>
      <c r="D7" s="105">
        <v>0.23</v>
      </c>
      <c r="E7" s="105">
        <v>0.16</v>
      </c>
      <c r="F7" s="105">
        <v>0.17</v>
      </c>
      <c r="G7" s="105">
        <v>0.15</v>
      </c>
      <c r="H7" s="105">
        <v>0.28999999999999998</v>
      </c>
      <c r="I7" s="105">
        <f>SUM(D7:H7)</f>
        <v>1</v>
      </c>
      <c r="J7" s="365"/>
      <c r="K7" s="365"/>
      <c r="L7" s="365"/>
      <c r="M7" s="365"/>
      <c r="N7" s="362"/>
    </row>
    <row r="8" spans="1:14" ht="28.15" customHeight="1" x14ac:dyDescent="0.3">
      <c r="A8" s="117" t="s">
        <v>225</v>
      </c>
      <c r="B8" s="113">
        <v>1</v>
      </c>
      <c r="C8" s="107" t="s">
        <v>226</v>
      </c>
      <c r="D8" s="108">
        <f>+VLOOKUP(C8,'[1]1. Criticidad Riesgo'!$B$8:$I$28,8,FALSE)</f>
        <v>5</v>
      </c>
      <c r="E8" s="108">
        <f>+VLOOKUP(C8,'[1]2. Expectativas '!$B$11:$V$31,20,FALSE)</f>
        <v>4</v>
      </c>
      <c r="F8" s="108">
        <f>+VLOOKUP(C8,'[1]3. Importancia Estr'!$B$7:$I$27,8,FALSE)</f>
        <v>5</v>
      </c>
      <c r="G8" s="108">
        <f>+VLOOKUP(C8,'[1]4. Recurso Apropiado'!$B$7:$G$27,6,FALSE)</f>
        <v>0</v>
      </c>
      <c r="H8" s="108">
        <f>+VLOOKUP(C8,'[1]5. Plan de Mejoramiento'!$B$8:$H$28,7,FALSE)</f>
        <v>3</v>
      </c>
      <c r="I8" s="109">
        <f t="shared" ref="I8:I28" si="0">(D8*$D$7)+(E8*$E$7)+(F8*$F$7)+(G8*$G$7)+(H8*$H$7)</f>
        <v>3.51</v>
      </c>
      <c r="J8" s="110">
        <v>1</v>
      </c>
      <c r="K8" s="111">
        <f>+VLOOKUP(C8,'[1]1. Criticidad Riesgo'!$L$34:$O$54,4,0)</f>
        <v>61</v>
      </c>
      <c r="L8" s="112">
        <v>955569858</v>
      </c>
      <c r="M8" s="108">
        <v>1</v>
      </c>
      <c r="N8" s="113">
        <v>1</v>
      </c>
    </row>
    <row r="9" spans="1:14" ht="28.15" customHeight="1" x14ac:dyDescent="0.3">
      <c r="A9" s="117" t="s">
        <v>225</v>
      </c>
      <c r="B9" s="113">
        <v>2</v>
      </c>
      <c r="C9" s="107" t="s">
        <v>227</v>
      </c>
      <c r="D9" s="108">
        <f>+VLOOKUP(C9,'[1]1. Criticidad Riesgo'!$B$8:$I$28,8,FALSE)</f>
        <v>5</v>
      </c>
      <c r="E9" s="108">
        <f>+VLOOKUP(C9,'[1]2. Expectativas '!$B$11:$V$31,20,FALSE)</f>
        <v>5</v>
      </c>
      <c r="F9" s="108">
        <f>+VLOOKUP(C9,'[1]3. Importancia Estr'!$B$7:$I$27,8,FALSE)</f>
        <v>1</v>
      </c>
      <c r="G9" s="108">
        <f>+VLOOKUP(C9,'[1]4. Recurso Apropiado'!$B$7:$G$27,6,FALSE)</f>
        <v>0</v>
      </c>
      <c r="H9" s="108">
        <f>+VLOOKUP(C9,'[1]5. Plan de Mejoramiento'!$B$8:$H$28,7,FALSE)</f>
        <v>3</v>
      </c>
      <c r="I9" s="109">
        <f t="shared" si="0"/>
        <v>2.99</v>
      </c>
      <c r="J9" s="110">
        <v>2</v>
      </c>
      <c r="K9" s="111">
        <f>+VLOOKUP(C9,'[1]1. Criticidad Riesgo'!$L$34:$O$54,4,0)</f>
        <v>49</v>
      </c>
      <c r="L9" s="112">
        <v>0</v>
      </c>
      <c r="M9" s="108">
        <v>1</v>
      </c>
      <c r="N9" s="113">
        <v>2</v>
      </c>
    </row>
    <row r="10" spans="1:14" ht="28.15" customHeight="1" x14ac:dyDescent="0.3">
      <c r="A10" s="117" t="s">
        <v>225</v>
      </c>
      <c r="B10" s="113">
        <v>3</v>
      </c>
      <c r="C10" s="107" t="s">
        <v>228</v>
      </c>
      <c r="D10" s="108">
        <f>+VLOOKUP(C10,'[1]1. Criticidad Riesgo'!$B$8:$I$28,8,FALSE)</f>
        <v>5</v>
      </c>
      <c r="E10" s="108">
        <f>+VLOOKUP(C10,'[1]2. Expectativas '!$B$11:$V$31,20,FALSE)</f>
        <v>3</v>
      </c>
      <c r="F10" s="108">
        <f>+VLOOKUP(C10,'[1]3. Importancia Estr'!$B$7:$I$27,8,FALSE)</f>
        <v>1</v>
      </c>
      <c r="G10" s="108">
        <f>+VLOOKUP(C10,'[1]4. Recurso Apropiado'!$B$7:$G$27,6,FALSE)</f>
        <v>0</v>
      </c>
      <c r="H10" s="108">
        <f>+VLOOKUP(C10,'[1]5. Plan de Mejoramiento'!$B$8:$H$28,7,FALSE)</f>
        <v>3</v>
      </c>
      <c r="I10" s="109">
        <f t="shared" si="0"/>
        <v>2.67</v>
      </c>
      <c r="J10" s="110">
        <v>2</v>
      </c>
      <c r="K10" s="111">
        <f>+VLOOKUP(C10,'[1]1. Criticidad Riesgo'!$L$34:$O$54,4,0)</f>
        <v>46</v>
      </c>
      <c r="L10" s="112">
        <v>0</v>
      </c>
      <c r="M10" s="114">
        <v>1</v>
      </c>
      <c r="N10" s="113">
        <v>3</v>
      </c>
    </row>
    <row r="11" spans="1:14" ht="28.15" customHeight="1" x14ac:dyDescent="0.3">
      <c r="A11" s="115" t="s">
        <v>229</v>
      </c>
      <c r="B11" s="113">
        <v>4</v>
      </c>
      <c r="C11" s="107" t="s">
        <v>230</v>
      </c>
      <c r="D11" s="108">
        <f>+VLOOKUP(C11,'[1]1. Criticidad Riesgo'!$B$8:$I$28,8,FALSE)</f>
        <v>5</v>
      </c>
      <c r="E11" s="108">
        <f>+VLOOKUP(C11,'[1]2. Expectativas '!$B$11:$V$31,20,FALSE)</f>
        <v>3</v>
      </c>
      <c r="F11" s="108">
        <f>+VLOOKUP(C11,'[1]3. Importancia Estr'!$B$7:$I$27,8,FALSE)</f>
        <v>1</v>
      </c>
      <c r="G11" s="108">
        <f>+VLOOKUP(C11,'[1]4. Recurso Apropiado'!$B$7:$G$27,6,FALSE)</f>
        <v>5</v>
      </c>
      <c r="H11" s="108">
        <f>+VLOOKUP(C11,'[1]5. Plan de Mejoramiento'!$B$8:$H$28,7,FALSE)</f>
        <v>3</v>
      </c>
      <c r="I11" s="109">
        <f t="shared" si="0"/>
        <v>3.42</v>
      </c>
      <c r="J11" s="110">
        <v>2</v>
      </c>
      <c r="K11" s="111">
        <f>+VLOOKUP(C11,'[1]1. Criticidad Riesgo'!$L$34:$O$54,4,0)</f>
        <v>38</v>
      </c>
      <c r="L11" s="112">
        <v>16293955961</v>
      </c>
      <c r="M11" s="114">
        <v>2</v>
      </c>
      <c r="N11" s="113">
        <v>4</v>
      </c>
    </row>
    <row r="12" spans="1:14" ht="28.15" customHeight="1" x14ac:dyDescent="0.3">
      <c r="A12" s="117" t="s">
        <v>225</v>
      </c>
      <c r="B12" s="113">
        <v>5</v>
      </c>
      <c r="C12" s="107" t="s">
        <v>231</v>
      </c>
      <c r="D12" s="108">
        <f>+VLOOKUP(C12,'[1]1. Criticidad Riesgo'!$B$8:$I$28,8,FALSE)</f>
        <v>5</v>
      </c>
      <c r="E12" s="108">
        <f>+VLOOKUP(C12,'[1]2. Expectativas '!$B$11:$V$31,20,FALSE)</f>
        <v>5</v>
      </c>
      <c r="F12" s="108">
        <f>+VLOOKUP(C12,'[1]3. Importancia Estr'!$B$7:$I$27,8,FALSE)</f>
        <v>1</v>
      </c>
      <c r="G12" s="108">
        <f>+VLOOKUP(C12,'[1]4. Recurso Apropiado'!$B$7:$G$27,6,FALSE)</f>
        <v>0</v>
      </c>
      <c r="H12" s="108">
        <f>+VLOOKUP(C12,'[1]5. Plan de Mejoramiento'!$B$8:$H$28,7,FALSE)</f>
        <v>3</v>
      </c>
      <c r="I12" s="109">
        <f t="shared" si="0"/>
        <v>2.99</v>
      </c>
      <c r="J12" s="110">
        <v>2</v>
      </c>
      <c r="K12" s="111">
        <f>+VLOOKUP(C12,'[1]1. Criticidad Riesgo'!$L$34:$O$54,4,0)</f>
        <v>37</v>
      </c>
      <c r="L12" s="112">
        <v>0</v>
      </c>
      <c r="M12" s="114">
        <v>1</v>
      </c>
      <c r="N12" s="113">
        <v>5</v>
      </c>
    </row>
    <row r="13" spans="1:14" ht="28.15" customHeight="1" x14ac:dyDescent="0.3">
      <c r="A13" s="115" t="s">
        <v>229</v>
      </c>
      <c r="B13" s="113">
        <v>6</v>
      </c>
      <c r="C13" s="107" t="s">
        <v>232</v>
      </c>
      <c r="D13" s="108">
        <f>+VLOOKUP(C13,'[1]1. Criticidad Riesgo'!$B$8:$I$28,8,FALSE)</f>
        <v>5</v>
      </c>
      <c r="E13" s="108">
        <f>+VLOOKUP(C13,'[1]2. Expectativas '!$B$11:$V$31,20,FALSE)</f>
        <v>6</v>
      </c>
      <c r="F13" s="108">
        <f>+VLOOKUP(C13,'[1]3. Importancia Estr'!$B$7:$I$27,8,FALSE)</f>
        <v>1</v>
      </c>
      <c r="G13" s="108">
        <f>+VLOOKUP(C13,'[1]4. Recurso Apropiado'!$B$7:$G$27,6,FALSE)</f>
        <v>5</v>
      </c>
      <c r="H13" s="108">
        <f>+VLOOKUP(C13,'[1]5. Plan de Mejoramiento'!$B$8:$H$28,7,FALSE)</f>
        <v>1</v>
      </c>
      <c r="I13" s="109">
        <f t="shared" si="0"/>
        <v>3.3200000000000003</v>
      </c>
      <c r="J13" s="110">
        <v>2</v>
      </c>
      <c r="K13" s="111">
        <f>+VLOOKUP(C13,'[1]1. Criticidad Riesgo'!$L$34:$O$54,4,0)</f>
        <v>33</v>
      </c>
      <c r="L13" s="112">
        <v>43881577258.948868</v>
      </c>
      <c r="M13" s="114">
        <v>2</v>
      </c>
      <c r="N13" s="113">
        <v>6</v>
      </c>
    </row>
    <row r="14" spans="1:14" ht="40.15" customHeight="1" x14ac:dyDescent="0.3">
      <c r="A14" s="117" t="s">
        <v>225</v>
      </c>
      <c r="B14" s="113">
        <v>7</v>
      </c>
      <c r="C14" s="116" t="s">
        <v>233</v>
      </c>
      <c r="D14" s="108">
        <f>+VLOOKUP(C14,'[1]1. Criticidad Riesgo'!$B$8:$I$28,8,FALSE)</f>
        <v>3</v>
      </c>
      <c r="E14" s="108">
        <f>+VLOOKUP(C14,'[1]2. Expectativas '!$B$11:$V$31,20,FALSE)</f>
        <v>3</v>
      </c>
      <c r="F14" s="108">
        <f>+VLOOKUP(C14,'[1]3. Importancia Estr'!$B$7:$I$27,8,FALSE)</f>
        <v>1</v>
      </c>
      <c r="G14" s="108">
        <f>+VLOOKUP(C14,'[1]4. Recurso Apropiado'!$B$7:$G$27,6,FALSE)</f>
        <v>5</v>
      </c>
      <c r="H14" s="108">
        <f>+VLOOKUP(C14,'[1]5. Plan de Mejoramiento'!$B$8:$H$28,7,FALSE)</f>
        <v>3</v>
      </c>
      <c r="I14" s="109">
        <f t="shared" si="0"/>
        <v>2.96</v>
      </c>
      <c r="J14" s="110">
        <v>2</v>
      </c>
      <c r="K14" s="111">
        <f>+VLOOKUP(C14,'[1]1. Criticidad Riesgo'!$L$34:$O$54,4,0)</f>
        <v>21</v>
      </c>
      <c r="L14" s="112">
        <v>15183454563</v>
      </c>
      <c r="M14" s="114">
        <v>1</v>
      </c>
      <c r="N14" s="113">
        <v>7</v>
      </c>
    </row>
    <row r="15" spans="1:14" ht="40.15" customHeight="1" x14ac:dyDescent="0.3">
      <c r="A15" s="115" t="s">
        <v>229</v>
      </c>
      <c r="B15" s="113">
        <v>8</v>
      </c>
      <c r="C15" s="116" t="s">
        <v>234</v>
      </c>
      <c r="D15" s="108">
        <f>+VLOOKUP(C15,'[1]1. Criticidad Riesgo'!$B$8:$I$28,8,FALSE)</f>
        <v>3</v>
      </c>
      <c r="E15" s="108">
        <f>+VLOOKUP(C15,'[1]2. Expectativas '!$B$11:$V$31,20,FALSE)</f>
        <v>3</v>
      </c>
      <c r="F15" s="108">
        <f>+VLOOKUP(C15,'[1]3. Importancia Estr'!$B$7:$I$27,8,FALSE)</f>
        <v>3</v>
      </c>
      <c r="G15" s="108">
        <f>+VLOOKUP(C15,'[1]4. Recurso Apropiado'!$B$7:$G$27,6,FALSE)</f>
        <v>5</v>
      </c>
      <c r="H15" s="108">
        <f>+VLOOKUP(C15,'[1]5. Plan de Mejoramiento'!$B$8:$H$28,7,FALSE)</f>
        <v>3</v>
      </c>
      <c r="I15" s="109">
        <f t="shared" si="0"/>
        <v>3.3</v>
      </c>
      <c r="J15" s="110">
        <v>2</v>
      </c>
      <c r="K15" s="111">
        <f>+VLOOKUP(C15,'[1]1. Criticidad Riesgo'!$L$34:$O$54,4,0)</f>
        <v>11</v>
      </c>
      <c r="L15" s="112">
        <v>14000218115.55238</v>
      </c>
      <c r="M15" s="114">
        <v>2</v>
      </c>
      <c r="N15" s="113">
        <v>8</v>
      </c>
    </row>
    <row r="16" spans="1:14" ht="28.15" customHeight="1" x14ac:dyDescent="0.3">
      <c r="A16" s="106" t="s">
        <v>235</v>
      </c>
      <c r="B16" s="113">
        <v>9</v>
      </c>
      <c r="C16" s="116" t="s">
        <v>236</v>
      </c>
      <c r="D16" s="108">
        <f>+VLOOKUP(C16,'[1]1. Criticidad Riesgo'!$B$8:$I$28,8,FALSE)</f>
        <v>3</v>
      </c>
      <c r="E16" s="108">
        <f>+VLOOKUP(C16,'[1]2. Expectativas '!$B$11:$V$31,20,FALSE)</f>
        <v>4</v>
      </c>
      <c r="F16" s="108">
        <f>+VLOOKUP(C16,'[1]3. Importancia Estr'!$B$7:$I$27,8,FALSE)</f>
        <v>5</v>
      </c>
      <c r="G16" s="108">
        <f>+VLOOKUP(C16,'[1]4. Recurso Apropiado'!$B$7:$G$27,6,FALSE)</f>
        <v>0</v>
      </c>
      <c r="H16" s="108">
        <f>+VLOOKUP(C16,'[1]5. Plan de Mejoramiento'!$B$8:$H$28,7,FALSE)</f>
        <v>3</v>
      </c>
      <c r="I16" s="109">
        <f t="shared" si="0"/>
        <v>3.05</v>
      </c>
      <c r="J16" s="110">
        <v>2</v>
      </c>
      <c r="K16" s="111">
        <f>+VLOOKUP(C16,'[1]1. Criticidad Riesgo'!$L$34:$O$54,4,0)</f>
        <v>11</v>
      </c>
      <c r="L16" s="112">
        <v>955000000</v>
      </c>
      <c r="M16" s="114">
        <v>3</v>
      </c>
      <c r="N16" s="113">
        <v>9</v>
      </c>
    </row>
    <row r="17" spans="1:14" ht="28.15" customHeight="1" x14ac:dyDescent="0.3">
      <c r="A17" s="106" t="s">
        <v>235</v>
      </c>
      <c r="B17" s="113">
        <v>10</v>
      </c>
      <c r="C17" s="116" t="s">
        <v>237</v>
      </c>
      <c r="D17" s="108">
        <f>+VLOOKUP(C17,'[1]1. Criticidad Riesgo'!$B$8:$I$28,8,FALSE)</f>
        <v>5</v>
      </c>
      <c r="E17" s="108">
        <f>+VLOOKUP(C17,'[1]2. Expectativas '!$B$11:$V$31,20,FALSE)</f>
        <v>5</v>
      </c>
      <c r="F17" s="108">
        <f>+VLOOKUP(C17,'[1]3. Importancia Estr'!$B$7:$I$27,8,FALSE)</f>
        <v>1</v>
      </c>
      <c r="G17" s="108">
        <f>+VLOOKUP(C17,'[1]4. Recurso Apropiado'!$B$7:$G$27,6,FALSE)</f>
        <v>0</v>
      </c>
      <c r="H17" s="108">
        <f>+VLOOKUP(C17,'[1]5. Plan de Mejoramiento'!$B$8:$H$28,7,FALSE)</f>
        <v>1</v>
      </c>
      <c r="I17" s="109">
        <f t="shared" si="0"/>
        <v>2.41</v>
      </c>
      <c r="J17" s="110">
        <v>3</v>
      </c>
      <c r="K17" s="111">
        <f>+VLOOKUP(C17,'[1]1. Criticidad Riesgo'!$L$34:$O$54,4,0)</f>
        <v>25</v>
      </c>
      <c r="L17" s="112">
        <v>148546207</v>
      </c>
      <c r="M17" s="124">
        <v>3</v>
      </c>
      <c r="N17" s="113">
        <v>10</v>
      </c>
    </row>
    <row r="18" spans="1:14" s="137" customFormat="1" ht="28.15" customHeight="1" thickBot="1" x14ac:dyDescent="0.35">
      <c r="A18" s="128" t="s">
        <v>225</v>
      </c>
      <c r="B18" s="129">
        <v>11</v>
      </c>
      <c r="C18" s="130" t="s">
        <v>119</v>
      </c>
      <c r="D18" s="131">
        <f>+VLOOKUP(C18,'[1]1. Criticidad Riesgo'!$B$8:$I$28,8,FALSE)</f>
        <v>3</v>
      </c>
      <c r="E18" s="131">
        <f>+VLOOKUP(C18,'[1]2. Expectativas '!$B$11:$V$31,20,FALSE)</f>
        <v>1</v>
      </c>
      <c r="F18" s="131">
        <f>+VLOOKUP(C18,'[1]3. Importancia Estr'!$B$7:$I$27,8,FALSE)</f>
        <v>1</v>
      </c>
      <c r="G18" s="131">
        <f>+VLOOKUP(C18,'[1]4. Recurso Apropiado'!$B$7:$G$27,6,FALSE)</f>
        <v>1</v>
      </c>
      <c r="H18" s="131">
        <f>+VLOOKUP(C18,'[1]5. Plan de Mejoramiento'!$B$8:$H$28,7,FALSE)</f>
        <v>3</v>
      </c>
      <c r="I18" s="132">
        <f t="shared" si="0"/>
        <v>2.04</v>
      </c>
      <c r="J18" s="133">
        <v>3</v>
      </c>
      <c r="K18" s="134">
        <f>+VLOOKUP(C18,'[1]1. Criticidad Riesgo'!$L$34:$O$54,4,0)</f>
        <v>24</v>
      </c>
      <c r="L18" s="135">
        <v>1290691896</v>
      </c>
      <c r="M18" s="136">
        <v>1</v>
      </c>
      <c r="N18" s="129">
        <v>11</v>
      </c>
    </row>
    <row r="19" spans="1:14" ht="28.15" customHeight="1" x14ac:dyDescent="0.3">
      <c r="A19" s="125" t="s">
        <v>225</v>
      </c>
      <c r="B19" s="113">
        <v>12</v>
      </c>
      <c r="C19" s="126" t="s">
        <v>238</v>
      </c>
      <c r="D19" s="108">
        <f>+VLOOKUP(C19,'[1]1. Criticidad Riesgo'!$B$8:$I$28,8,FALSE)</f>
        <v>3</v>
      </c>
      <c r="E19" s="108">
        <f>+VLOOKUP(C19,'[1]2. Expectativas '!$B$11:$V$31,20,FALSE)</f>
        <v>4</v>
      </c>
      <c r="F19" s="108">
        <f>+VLOOKUP(C19,'[1]3. Importancia Estr'!$B$7:$I$27,8,FALSE)</f>
        <v>1</v>
      </c>
      <c r="G19" s="108">
        <f>+VLOOKUP(C19,'[1]4. Recurso Apropiado'!$B$7:$G$27,6,FALSE)</f>
        <v>0</v>
      </c>
      <c r="H19" s="108">
        <f>+VLOOKUP(C19,'[1]5. Plan de Mejoramiento'!$B$8:$H$28,7,FALSE)</f>
        <v>3</v>
      </c>
      <c r="I19" s="109">
        <f t="shared" si="0"/>
        <v>2.37</v>
      </c>
      <c r="J19" s="127">
        <v>3</v>
      </c>
      <c r="K19" s="111">
        <f>+VLOOKUP(C19,'[1]1. Criticidad Riesgo'!$L$34:$O$54,4,0)</f>
        <v>21</v>
      </c>
      <c r="L19" s="112">
        <v>0</v>
      </c>
      <c r="M19" s="108">
        <v>1</v>
      </c>
      <c r="N19" s="113">
        <v>12</v>
      </c>
    </row>
    <row r="20" spans="1:14" ht="28.15" customHeight="1" x14ac:dyDescent="0.3">
      <c r="A20" s="115" t="s">
        <v>229</v>
      </c>
      <c r="B20" s="113">
        <v>13</v>
      </c>
      <c r="C20" s="116" t="s">
        <v>121</v>
      </c>
      <c r="D20" s="139">
        <f>+VLOOKUP(C20,'[1]1. Criticidad Riesgo'!$B$8:$I$28,8,FALSE)</f>
        <v>3</v>
      </c>
      <c r="E20" s="138">
        <f>+VLOOKUP(C20,'[1]2. Expectativas '!$B$11:$V$31,20,FALSE)</f>
        <v>3</v>
      </c>
      <c r="F20" s="108">
        <f>+VLOOKUP(C20,'[1]3. Importancia Estr'!$B$7:$I$27,8,FALSE)</f>
        <v>1</v>
      </c>
      <c r="G20" s="108">
        <f>+VLOOKUP(C20,'[1]4. Recurso Apropiado'!$B$7:$G$27,6,FALSE)</f>
        <v>1</v>
      </c>
      <c r="H20" s="108">
        <f>+VLOOKUP(C20,'[1]5. Plan de Mejoramiento'!$B$8:$H$28,7,FALSE)</f>
        <v>1</v>
      </c>
      <c r="I20" s="109">
        <f t="shared" si="0"/>
        <v>1.7799999999999998</v>
      </c>
      <c r="J20" s="110">
        <v>3</v>
      </c>
      <c r="K20" s="111">
        <f>+VLOOKUP(C20,'[1]1. Criticidad Riesgo'!$L$34:$O$54,4,0)</f>
        <v>12</v>
      </c>
      <c r="L20" s="112">
        <v>3831704852.0092955</v>
      </c>
      <c r="M20" s="114">
        <v>2</v>
      </c>
      <c r="N20" s="113">
        <v>13</v>
      </c>
    </row>
    <row r="21" spans="1:14" ht="28.15" customHeight="1" x14ac:dyDescent="0.3">
      <c r="A21" s="115" t="s">
        <v>229</v>
      </c>
      <c r="B21" s="113">
        <v>14</v>
      </c>
      <c r="C21" s="107" t="s">
        <v>122</v>
      </c>
      <c r="D21" s="108">
        <f>+VLOOKUP(C21,'[1]1. Criticidad Riesgo'!$B$8:$I$28,8,FALSE)</f>
        <v>1</v>
      </c>
      <c r="E21" s="108">
        <f>+VLOOKUP(C21,'[1]2. Expectativas '!$B$11:$V$31,20,FALSE)</f>
        <v>5</v>
      </c>
      <c r="F21" s="108">
        <f>+VLOOKUP(C21,'[1]3. Importancia Estr'!$B$7:$I$27,8,FALSE)</f>
        <v>1</v>
      </c>
      <c r="G21" s="108">
        <f>+VLOOKUP(C21,'[1]4. Recurso Apropiado'!$B$7:$G$27,6,FALSE)</f>
        <v>0</v>
      </c>
      <c r="H21" s="108">
        <f>+VLOOKUP(C21,'[1]5. Plan de Mejoramiento'!$B$8:$H$28,7,FALSE)</f>
        <v>3</v>
      </c>
      <c r="I21" s="109">
        <f t="shared" si="0"/>
        <v>2.0699999999999998</v>
      </c>
      <c r="J21" s="110">
        <v>3</v>
      </c>
      <c r="K21" s="111">
        <f>+VLOOKUP(C21,'[1]1. Criticidad Riesgo'!$L$34:$O$54,4,0)</f>
        <v>9</v>
      </c>
      <c r="L21" s="112">
        <v>761119857.79125857</v>
      </c>
      <c r="M21" s="114">
        <v>2</v>
      </c>
      <c r="N21" s="113">
        <v>14</v>
      </c>
    </row>
    <row r="22" spans="1:14" ht="28.15" customHeight="1" x14ac:dyDescent="0.3">
      <c r="A22" s="106" t="s">
        <v>235</v>
      </c>
      <c r="B22" s="113">
        <v>15</v>
      </c>
      <c r="C22" s="107" t="s">
        <v>125</v>
      </c>
      <c r="D22" s="108">
        <f>+VLOOKUP(C22,'[1]1. Criticidad Riesgo'!$B$8:$I$28,8,FALSE)</f>
        <v>1</v>
      </c>
      <c r="E22" s="108">
        <f>+VLOOKUP(C22,'[1]2. Expectativas '!$B$11:$V$31,20,FALSE)</f>
        <v>5</v>
      </c>
      <c r="F22" s="108">
        <f>+VLOOKUP(C22,'[1]3. Importancia Estr'!$B$7:$I$27,8,FALSE)</f>
        <v>1</v>
      </c>
      <c r="G22" s="108">
        <f>+VLOOKUP(C22,'[1]4. Recurso Apropiado'!$B$7:$G$27,6,FALSE)</f>
        <v>0</v>
      </c>
      <c r="H22" s="108">
        <f>+VLOOKUP(C22,'[1]5. Plan de Mejoramiento'!$B$8:$H$28,7,FALSE)</f>
        <v>3</v>
      </c>
      <c r="I22" s="109">
        <f t="shared" si="0"/>
        <v>2.0699999999999998</v>
      </c>
      <c r="J22" s="110">
        <v>3</v>
      </c>
      <c r="K22" s="111">
        <f>+VLOOKUP(C22,'[1]1. Criticidad Riesgo'!$L$34:$O$54,4,0)</f>
        <v>5</v>
      </c>
      <c r="L22" s="112">
        <v>190594124</v>
      </c>
      <c r="M22" s="124">
        <v>3</v>
      </c>
      <c r="N22" s="113">
        <v>15</v>
      </c>
    </row>
    <row r="23" spans="1:14" ht="28.15" customHeight="1" x14ac:dyDescent="0.3">
      <c r="A23" s="122" t="s">
        <v>239</v>
      </c>
      <c r="B23" s="113">
        <v>16</v>
      </c>
      <c r="C23" s="107" t="s">
        <v>120</v>
      </c>
      <c r="D23" s="108">
        <f>+VLOOKUP(C23,'[1]1. Criticidad Riesgo'!$B$8:$I$28,8,FALSE)</f>
        <v>3</v>
      </c>
      <c r="E23" s="108">
        <f>+VLOOKUP(C23,'[1]2. Expectativas '!$B$11:$V$31,20,FALSE)</f>
        <v>2</v>
      </c>
      <c r="F23" s="108">
        <f>+VLOOKUP(C23,'[1]3. Importancia Estr'!$B$7:$I$27,8,FALSE)</f>
        <v>1</v>
      </c>
      <c r="G23" s="108">
        <f>+VLOOKUP(C23,'[1]4. Recurso Apropiado'!$B$7:$G$27,6,FALSE)</f>
        <v>0</v>
      </c>
      <c r="H23" s="108">
        <f>+VLOOKUP(C23,'[1]5. Plan de Mejoramiento'!$B$8:$H$28,7,FALSE)</f>
        <v>1</v>
      </c>
      <c r="I23" s="109">
        <f t="shared" si="0"/>
        <v>1.47</v>
      </c>
      <c r="J23" s="110">
        <v>4</v>
      </c>
      <c r="K23" s="111">
        <f>+VLOOKUP(C23,'[1]1. Criticidad Riesgo'!$L$34:$O$54,4,0)</f>
        <v>13</v>
      </c>
      <c r="L23" s="112">
        <v>0</v>
      </c>
      <c r="M23" s="114">
        <v>0</v>
      </c>
      <c r="N23" s="113">
        <v>16</v>
      </c>
    </row>
    <row r="24" spans="1:14" ht="28.15" customHeight="1" x14ac:dyDescent="0.3">
      <c r="A24" s="106" t="s">
        <v>235</v>
      </c>
      <c r="B24" s="113">
        <v>17</v>
      </c>
      <c r="C24" s="107" t="s">
        <v>123</v>
      </c>
      <c r="D24" s="108">
        <f>+VLOOKUP(C24,'[1]1. Criticidad Riesgo'!$B$8:$I$28,8,FALSE)</f>
        <v>1</v>
      </c>
      <c r="E24" s="108">
        <f>+VLOOKUP(C24,'[1]2. Expectativas '!$B$11:$V$31,20,FALSE)</f>
        <v>2</v>
      </c>
      <c r="F24" s="108">
        <f>+VLOOKUP(C24,'[1]3. Importancia Estr'!$B$7:$I$27,8,FALSE)</f>
        <v>1</v>
      </c>
      <c r="G24" s="108">
        <f>+VLOOKUP(C24,'[1]4. Recurso Apropiado'!$B$7:$G$27,6,FALSE)</f>
        <v>0</v>
      </c>
      <c r="H24" s="108">
        <f>+VLOOKUP(C24,'[1]5. Plan de Mejoramiento'!$B$8:$H$28,7,FALSE)</f>
        <v>1</v>
      </c>
      <c r="I24" s="109">
        <f t="shared" si="0"/>
        <v>1.01</v>
      </c>
      <c r="J24" s="110">
        <v>4</v>
      </c>
      <c r="K24" s="111">
        <f>+VLOOKUP(C24,'[1]1. Criticidad Riesgo'!$L$34:$O$54,4,0)</f>
        <v>8</v>
      </c>
      <c r="L24" s="112">
        <v>281670953.82326424</v>
      </c>
      <c r="M24" s="114">
        <v>3</v>
      </c>
      <c r="N24" s="113">
        <v>17</v>
      </c>
    </row>
    <row r="25" spans="1:14" ht="28.15" customHeight="1" x14ac:dyDescent="0.3">
      <c r="A25" s="115" t="s">
        <v>229</v>
      </c>
      <c r="B25" s="113">
        <v>18</v>
      </c>
      <c r="C25" s="107" t="s">
        <v>124</v>
      </c>
      <c r="D25" s="108">
        <f>+VLOOKUP(C25,'[1]1. Criticidad Riesgo'!$B$8:$I$28,8,FALSE)</f>
        <v>1</v>
      </c>
      <c r="E25" s="108">
        <f>+VLOOKUP(C25,'[1]2. Expectativas '!$B$11:$V$31,20,FALSE)</f>
        <v>2</v>
      </c>
      <c r="F25" s="108">
        <f>+VLOOKUP(C25,'[1]3. Importancia Estr'!$B$7:$I$27,8,FALSE)</f>
        <v>1</v>
      </c>
      <c r="G25" s="108">
        <f>+VLOOKUP(C25,'[1]4. Recurso Apropiado'!$B$7:$G$27,6,FALSE)</f>
        <v>0</v>
      </c>
      <c r="H25" s="108">
        <f>+VLOOKUP(C25,'[1]5. Plan de Mejoramiento'!$B$8:$H$28,7,FALSE)</f>
        <v>1</v>
      </c>
      <c r="I25" s="109">
        <f t="shared" si="0"/>
        <v>1.01</v>
      </c>
      <c r="J25" s="110">
        <v>4</v>
      </c>
      <c r="K25" s="111">
        <f>+VLOOKUP(C25,'[1]1. Criticidad Riesgo'!$L$34:$O$54,4,0)</f>
        <v>7</v>
      </c>
      <c r="L25" s="112">
        <v>576309111.74717879</v>
      </c>
      <c r="M25" s="114">
        <v>2</v>
      </c>
      <c r="N25" s="113">
        <v>18</v>
      </c>
    </row>
    <row r="26" spans="1:14" ht="28.15" customHeight="1" x14ac:dyDescent="0.3">
      <c r="A26" s="115" t="s">
        <v>229</v>
      </c>
      <c r="B26" s="113">
        <v>19</v>
      </c>
      <c r="C26" s="107" t="s">
        <v>126</v>
      </c>
      <c r="D26" s="108">
        <f>+VLOOKUP(C26,'[1]1. Criticidad Riesgo'!$B$8:$I$28,8,FALSE)</f>
        <v>1</v>
      </c>
      <c r="E26" s="108">
        <f>+VLOOKUP(C26,'[1]2. Expectativas '!$B$11:$V$31,20,FALSE)</f>
        <v>2</v>
      </c>
      <c r="F26" s="108">
        <f>+VLOOKUP(C26,'[1]3. Importancia Estr'!$B$7:$I$27,8,FALSE)</f>
        <v>3</v>
      </c>
      <c r="G26" s="108">
        <f>+VLOOKUP(C26,'[1]4. Recurso Apropiado'!$B$7:$G$27,6,FALSE)</f>
        <v>0</v>
      </c>
      <c r="H26" s="108">
        <f>+VLOOKUP(C26,'[1]5. Plan de Mejoramiento'!$B$8:$H$28,7,FALSE)</f>
        <v>1</v>
      </c>
      <c r="I26" s="109">
        <f t="shared" si="0"/>
        <v>1.35</v>
      </c>
      <c r="J26" s="110">
        <v>4</v>
      </c>
      <c r="K26" s="111">
        <f>+VLOOKUP(C26,'[1]1. Criticidad Riesgo'!$L$34:$O$54,4,0)</f>
        <v>4</v>
      </c>
      <c r="L26" s="112">
        <v>905295064.12775457</v>
      </c>
      <c r="M26" s="114">
        <v>2</v>
      </c>
      <c r="N26" s="113">
        <v>19</v>
      </c>
    </row>
    <row r="27" spans="1:14" ht="28.15" customHeight="1" x14ac:dyDescent="0.3">
      <c r="A27" s="106" t="s">
        <v>235</v>
      </c>
      <c r="B27" s="113">
        <v>20</v>
      </c>
      <c r="C27" s="107" t="s">
        <v>127</v>
      </c>
      <c r="D27" s="108">
        <f>+VLOOKUP(C27,'[1]1. Criticidad Riesgo'!$B$8:$I$28,8,FALSE)</f>
        <v>1</v>
      </c>
      <c r="E27" s="108">
        <f>+VLOOKUP(C27,'[1]2. Expectativas '!$B$11:$V$31,20,FALSE)</f>
        <v>0</v>
      </c>
      <c r="F27" s="108">
        <f>+VLOOKUP(C27,'[1]3. Importancia Estr'!$B$7:$I$27,8,FALSE)</f>
        <v>1</v>
      </c>
      <c r="G27" s="108">
        <f>+VLOOKUP(C27,'[1]4. Recurso Apropiado'!$B$7:$G$27,6,FALSE)</f>
        <v>0</v>
      </c>
      <c r="H27" s="108">
        <f>+VLOOKUP(C27,'[1]5. Plan de Mejoramiento'!$B$8:$H$28,7,FALSE)</f>
        <v>3</v>
      </c>
      <c r="I27" s="109">
        <f t="shared" si="0"/>
        <v>1.27</v>
      </c>
      <c r="J27" s="110">
        <v>4</v>
      </c>
      <c r="K27" s="111">
        <f>+VLOOKUP(C27,'[1]1. Criticidad Riesgo'!$L$34:$O$54,4,0)</f>
        <v>1</v>
      </c>
      <c r="L27" s="112">
        <v>0</v>
      </c>
      <c r="M27" s="114">
        <v>3</v>
      </c>
      <c r="N27" s="113">
        <v>20</v>
      </c>
    </row>
    <row r="28" spans="1:14" ht="28.15" customHeight="1" x14ac:dyDescent="0.3">
      <c r="A28" s="123" t="s">
        <v>235</v>
      </c>
      <c r="B28" s="113">
        <v>21</v>
      </c>
      <c r="C28" s="107" t="s">
        <v>128</v>
      </c>
      <c r="D28" s="108">
        <f>+VLOOKUP(C28,'[1]1. Criticidad Riesgo'!$B$8:$I$28,8,FALSE)</f>
        <v>0</v>
      </c>
      <c r="E28" s="108">
        <f>+VLOOKUP(C28,'[1]2. Expectativas '!$B$11:$V$31,20,FALSE)</f>
        <v>2</v>
      </c>
      <c r="F28" s="108">
        <f>+VLOOKUP(C28,'[1]3. Importancia Estr'!$B$7:$I$27,8,FALSE)</f>
        <v>0</v>
      </c>
      <c r="G28" s="108">
        <f>+VLOOKUP(C28,'[1]4. Recurso Apropiado'!$B$7:$G$27,6,FALSE)</f>
        <v>0</v>
      </c>
      <c r="H28" s="108">
        <f>+VLOOKUP(C28,'[1]5. Plan de Mejoramiento'!$B$8:$H$28,7,FALSE)</f>
        <v>0</v>
      </c>
      <c r="I28" s="109">
        <f t="shared" si="0"/>
        <v>0.32</v>
      </c>
      <c r="J28" s="110"/>
      <c r="K28" s="111">
        <f>+VLOOKUP(C28,'[1]1. Criticidad Riesgo'!$L$34:$O$54,4,0)</f>
        <v>0</v>
      </c>
      <c r="L28" s="112">
        <v>0</v>
      </c>
      <c r="M28" s="114">
        <v>3</v>
      </c>
      <c r="N28" s="113">
        <v>21</v>
      </c>
    </row>
    <row r="31" spans="1:14" x14ac:dyDescent="0.3">
      <c r="F31" s="118"/>
    </row>
    <row r="34" spans="6:7" x14ac:dyDescent="0.3">
      <c r="G34" s="120"/>
    </row>
    <row r="35" spans="6:7" x14ac:dyDescent="0.3">
      <c r="F35" s="121"/>
    </row>
  </sheetData>
  <sortState xmlns:xlrd2="http://schemas.microsoft.com/office/spreadsheetml/2017/richdata2" ref="A8:N28">
    <sortCondition ref="N8:N28"/>
  </sortState>
  <mergeCells count="14">
    <mergeCell ref="B1:B2"/>
    <mergeCell ref="B5:B7"/>
    <mergeCell ref="M5:M7"/>
    <mergeCell ref="N5:N7"/>
    <mergeCell ref="A5:A7"/>
    <mergeCell ref="C1:L3"/>
    <mergeCell ref="M1:M3"/>
    <mergeCell ref="N1:N2"/>
    <mergeCell ref="D4:N4"/>
    <mergeCell ref="C5:C7"/>
    <mergeCell ref="I5:I6"/>
    <mergeCell ref="J5:J7"/>
    <mergeCell ref="K5:K7"/>
    <mergeCell ref="L5:L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5"/>
  <sheetViews>
    <sheetView tabSelected="1" workbookViewId="0">
      <selection activeCell="Q8" sqref="Q8"/>
    </sheetView>
  </sheetViews>
  <sheetFormatPr baseColWidth="10" defaultColWidth="11.42578125" defaultRowHeight="12.75" x14ac:dyDescent="0.2"/>
  <cols>
    <col min="1" max="1" width="55.7109375" style="56" customWidth="1"/>
    <col min="2" max="2" width="15.7109375" style="56" customWidth="1"/>
    <col min="3" max="3" width="11.42578125" style="56"/>
    <col min="4" max="15" width="2.7109375" style="56" customWidth="1"/>
    <col min="16" max="16384" width="11.42578125" style="56"/>
  </cols>
  <sheetData>
    <row r="1" spans="1:47" s="48" customFormat="1" ht="15.75" customHeight="1" x14ac:dyDescent="0.2">
      <c r="A1" s="382" t="s">
        <v>240</v>
      </c>
      <c r="B1" s="383"/>
      <c r="C1" s="383"/>
      <c r="D1" s="383"/>
      <c r="E1" s="383"/>
      <c r="F1" s="383"/>
      <c r="G1" s="383"/>
      <c r="H1" s="383"/>
      <c r="I1" s="383"/>
      <c r="J1" s="383"/>
      <c r="K1" s="383"/>
      <c r="L1" s="383"/>
      <c r="M1" s="383"/>
      <c r="N1" s="383"/>
      <c r="O1" s="384"/>
    </row>
    <row r="2" spans="1:47" s="48" customFormat="1" ht="12" customHeight="1" x14ac:dyDescent="0.2">
      <c r="A2" s="386"/>
      <c r="B2" s="387"/>
      <c r="C2" s="387"/>
      <c r="D2" s="387"/>
      <c r="E2" s="387"/>
      <c r="F2" s="387"/>
      <c r="G2" s="387"/>
      <c r="H2" s="387"/>
      <c r="I2" s="387"/>
      <c r="J2" s="387"/>
      <c r="K2" s="387"/>
      <c r="L2" s="387"/>
      <c r="M2" s="387"/>
      <c r="N2" s="387"/>
      <c r="O2" s="388"/>
    </row>
    <row r="3" spans="1:47" s="48" customFormat="1" ht="15" customHeight="1" x14ac:dyDescent="0.2">
      <c r="A3" s="389" t="s">
        <v>241</v>
      </c>
      <c r="B3" s="390"/>
      <c r="C3" s="390"/>
      <c r="D3" s="390"/>
      <c r="E3" s="390"/>
      <c r="F3" s="390"/>
      <c r="G3" s="390"/>
      <c r="H3" s="390"/>
      <c r="I3" s="390"/>
      <c r="J3" s="390"/>
      <c r="K3" s="390"/>
      <c r="L3" s="390"/>
      <c r="M3" s="390"/>
      <c r="N3" s="390"/>
      <c r="O3" s="391"/>
    </row>
    <row r="4" spans="1:47" s="48" customFormat="1" ht="12.75" customHeight="1" x14ac:dyDescent="0.2">
      <c r="A4" s="386"/>
      <c r="B4" s="387"/>
      <c r="C4" s="387"/>
      <c r="D4" s="387"/>
      <c r="E4" s="387"/>
      <c r="F4" s="387"/>
      <c r="G4" s="387"/>
      <c r="H4" s="387"/>
      <c r="I4" s="387"/>
      <c r="J4" s="387"/>
      <c r="K4" s="387"/>
      <c r="L4" s="387"/>
      <c r="M4" s="387"/>
      <c r="N4" s="387"/>
      <c r="O4" s="388"/>
    </row>
    <row r="5" spans="1:47" s="48" customFormat="1" ht="19.5" customHeight="1" x14ac:dyDescent="0.2">
      <c r="A5" s="381" t="s">
        <v>10</v>
      </c>
      <c r="B5" s="385" t="s">
        <v>11</v>
      </c>
      <c r="C5" s="385" t="s">
        <v>242</v>
      </c>
      <c r="D5" s="380" t="s">
        <v>13</v>
      </c>
      <c r="E5" s="380" t="s">
        <v>14</v>
      </c>
      <c r="F5" s="380" t="s">
        <v>15</v>
      </c>
      <c r="G5" s="380" t="s">
        <v>16</v>
      </c>
      <c r="H5" s="380" t="s">
        <v>17</v>
      </c>
      <c r="I5" s="380" t="s">
        <v>18</v>
      </c>
      <c r="J5" s="380" t="s">
        <v>19</v>
      </c>
      <c r="K5" s="380" t="s">
        <v>20</v>
      </c>
      <c r="L5" s="380" t="s">
        <v>21</v>
      </c>
      <c r="M5" s="380" t="s">
        <v>22</v>
      </c>
      <c r="N5" s="380" t="s">
        <v>23</v>
      </c>
      <c r="O5" s="380" t="s">
        <v>24</v>
      </c>
    </row>
    <row r="6" spans="1:47" s="48" customFormat="1" x14ac:dyDescent="0.2">
      <c r="A6" s="381"/>
      <c r="B6" s="385"/>
      <c r="C6" s="385"/>
      <c r="D6" s="380"/>
      <c r="E6" s="380"/>
      <c r="F6" s="380"/>
      <c r="G6" s="380"/>
      <c r="H6" s="380"/>
      <c r="I6" s="380"/>
      <c r="J6" s="380"/>
      <c r="K6" s="380"/>
      <c r="L6" s="380"/>
      <c r="M6" s="380"/>
      <c r="N6" s="380"/>
      <c r="O6" s="380"/>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row>
    <row r="7" spans="1:47" s="48" customFormat="1" ht="18" customHeight="1" x14ac:dyDescent="0.2">
      <c r="A7" s="381"/>
      <c r="B7" s="385"/>
      <c r="C7" s="385"/>
      <c r="D7" s="380"/>
      <c r="E7" s="380"/>
      <c r="F7" s="380"/>
      <c r="G7" s="380"/>
      <c r="H7" s="380"/>
      <c r="I7" s="380"/>
      <c r="J7" s="380"/>
      <c r="K7" s="380"/>
      <c r="L7" s="380"/>
      <c r="M7" s="380"/>
      <c r="N7" s="380"/>
      <c r="O7" s="380"/>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row>
    <row r="8" spans="1:47" s="48" customFormat="1" ht="63.75" customHeight="1" x14ac:dyDescent="0.2">
      <c r="A8" s="50" t="s">
        <v>243</v>
      </c>
      <c r="B8" s="51" t="s">
        <v>48</v>
      </c>
      <c r="C8" s="52"/>
      <c r="D8" s="60"/>
      <c r="E8" s="60"/>
      <c r="F8" s="60"/>
      <c r="G8" s="60"/>
      <c r="H8" s="60"/>
      <c r="I8" s="60"/>
      <c r="J8" s="60"/>
      <c r="K8" s="60"/>
      <c r="L8" s="60"/>
      <c r="M8" s="60"/>
      <c r="N8" s="60"/>
      <c r="O8" s="60"/>
      <c r="P8" s="54"/>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row>
    <row r="9" spans="1:47" s="48" customFormat="1" ht="45" customHeight="1" x14ac:dyDescent="0.2">
      <c r="A9" s="50" t="s">
        <v>244</v>
      </c>
      <c r="B9" s="51" t="s">
        <v>38</v>
      </c>
      <c r="C9" s="51"/>
      <c r="D9" s="60"/>
      <c r="E9" s="60"/>
      <c r="F9" s="60"/>
      <c r="G9" s="60"/>
      <c r="H9" s="60"/>
      <c r="I9" s="60"/>
      <c r="J9" s="60"/>
      <c r="K9" s="60"/>
      <c r="L9" s="60"/>
      <c r="M9" s="60"/>
      <c r="N9" s="60"/>
      <c r="O9" s="60"/>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row>
    <row r="10" spans="1:47" s="48" customFormat="1" ht="35.25" customHeight="1" x14ac:dyDescent="0.2">
      <c r="A10" s="50" t="s">
        <v>245</v>
      </c>
      <c r="B10" s="51" t="s">
        <v>246</v>
      </c>
      <c r="C10" s="51"/>
      <c r="D10" s="53"/>
      <c r="E10" s="53"/>
      <c r="F10" s="53"/>
      <c r="G10" s="53"/>
      <c r="H10" s="53"/>
      <c r="I10" s="53"/>
      <c r="J10" s="60"/>
      <c r="K10" s="53"/>
      <c r="L10" s="53"/>
      <c r="M10" s="53"/>
      <c r="N10" s="53"/>
      <c r="O10" s="53"/>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row>
    <row r="11" spans="1:47" ht="36" customHeight="1" x14ac:dyDescent="0.2">
      <c r="A11" s="50" t="s">
        <v>247</v>
      </c>
      <c r="B11" s="57" t="s">
        <v>248</v>
      </c>
      <c r="C11" s="55"/>
      <c r="D11" s="55"/>
      <c r="E11" s="55"/>
      <c r="F11" s="55"/>
      <c r="G11" s="55"/>
      <c r="H11" s="55"/>
      <c r="I11" s="55"/>
      <c r="J11" s="55"/>
      <c r="K11" s="61"/>
      <c r="L11" s="55"/>
      <c r="M11" s="55"/>
      <c r="N11" s="55"/>
      <c r="O11" s="55"/>
    </row>
    <row r="12" spans="1:47" ht="33" customHeight="1" x14ac:dyDescent="0.2">
      <c r="A12" s="50" t="s">
        <v>249</v>
      </c>
      <c r="B12" s="57" t="s">
        <v>248</v>
      </c>
      <c r="C12" s="55"/>
      <c r="D12" s="55"/>
      <c r="E12" s="55"/>
      <c r="F12" s="55"/>
      <c r="G12" s="55"/>
      <c r="H12" s="55"/>
      <c r="I12" s="55"/>
      <c r="J12" s="55"/>
      <c r="K12" s="61"/>
      <c r="L12" s="61"/>
      <c r="M12" s="61"/>
      <c r="N12" s="61"/>
      <c r="O12" s="61"/>
    </row>
    <row r="13" spans="1:47" ht="25.5" x14ac:dyDescent="0.2">
      <c r="A13" s="58" t="s">
        <v>250</v>
      </c>
      <c r="B13" s="57" t="s">
        <v>251</v>
      </c>
      <c r="C13" s="55"/>
      <c r="D13" s="55"/>
      <c r="E13" s="55"/>
      <c r="F13" s="55"/>
      <c r="G13" s="55"/>
      <c r="H13" s="55"/>
      <c r="I13" s="61"/>
      <c r="J13" s="55"/>
      <c r="K13" s="55"/>
      <c r="L13" s="55"/>
      <c r="M13" s="55"/>
      <c r="N13" s="55"/>
      <c r="O13" s="55"/>
    </row>
    <row r="14" spans="1:47" ht="63.75" x14ac:dyDescent="0.2">
      <c r="A14" s="50" t="s">
        <v>252</v>
      </c>
      <c r="B14" s="57" t="s">
        <v>253</v>
      </c>
      <c r="C14" s="55"/>
      <c r="D14" s="55"/>
      <c r="E14" s="55"/>
      <c r="F14" s="55"/>
      <c r="G14" s="55"/>
      <c r="H14" s="61"/>
      <c r="I14" s="61"/>
      <c r="J14" s="61"/>
      <c r="K14" s="61"/>
      <c r="L14" s="61"/>
      <c r="M14" s="61"/>
      <c r="N14" s="61"/>
      <c r="O14" s="61"/>
    </row>
    <row r="15" spans="1:47" ht="93" customHeight="1" x14ac:dyDescent="0.2">
      <c r="A15" s="50" t="s">
        <v>254</v>
      </c>
      <c r="B15" s="51" t="s">
        <v>48</v>
      </c>
      <c r="C15" s="55"/>
      <c r="D15" s="55"/>
      <c r="E15" s="55"/>
      <c r="F15" s="55"/>
      <c r="G15" s="55"/>
      <c r="H15" s="55"/>
      <c r="I15" s="55"/>
      <c r="J15" s="55"/>
      <c r="K15" s="55"/>
      <c r="L15" s="61"/>
      <c r="M15" s="55"/>
      <c r="N15" s="61"/>
      <c r="O15" s="55"/>
    </row>
  </sheetData>
  <mergeCells count="19">
    <mergeCell ref="A5:A7"/>
    <mergeCell ref="A1:O1"/>
    <mergeCell ref="E5:E7"/>
    <mergeCell ref="G5:G7"/>
    <mergeCell ref="H5:H7"/>
    <mergeCell ref="I5:I7"/>
    <mergeCell ref="J5:J7"/>
    <mergeCell ref="K5:K7"/>
    <mergeCell ref="D5:D7"/>
    <mergeCell ref="C5:C7"/>
    <mergeCell ref="B5:B7"/>
    <mergeCell ref="A2:O2"/>
    <mergeCell ref="A3:O3"/>
    <mergeCell ref="A4:O4"/>
    <mergeCell ref="M5:M7"/>
    <mergeCell ref="N5:N7"/>
    <mergeCell ref="O5:O7"/>
    <mergeCell ref="F5:F7"/>
    <mergeCell ref="L5:L7"/>
  </mergeCells>
  <pageMargins left="0.70866141732283472" right="0.70866141732283472" top="0.74803149606299213" bottom="0.74803149606299213" header="0.31496062992125984" footer="0.31496062992125984"/>
  <pageSetup scale="9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1CB13F33D978C4DB742CB7385623FD6" ma:contentTypeVersion="18" ma:contentTypeDescription="Crear nuevo documento." ma:contentTypeScope="" ma:versionID="8e549ccbfc13a610bc5d1441c52cf4ae">
  <xsd:schema xmlns:xsd="http://www.w3.org/2001/XMLSchema" xmlns:xs="http://www.w3.org/2001/XMLSchema" xmlns:p="http://schemas.microsoft.com/office/2006/metadata/properties" xmlns:ns2="c8c9426d-bf1a-405b-8f68-2c559a1326f7" xmlns:ns3="e457d1df-1db2-4b2c-9c92-ae72ac845d4f" targetNamespace="http://schemas.microsoft.com/office/2006/metadata/properties" ma:root="true" ma:fieldsID="8333b424968e2569358459d4704952f3" ns2:_="" ns3:_="">
    <xsd:import namespace="c8c9426d-bf1a-405b-8f68-2c559a1326f7"/>
    <xsd:import namespace="e457d1df-1db2-4b2c-9c92-ae72ac845d4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c9426d-bf1a-405b-8f68-2c559a1326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c57083f5-be9c-41b3-a388-000a2fa236d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457d1df-1db2-4b2c-9c92-ae72ac845d4f"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21e526fd-9f61-4eb8-b8b4-c41ef16a6750}" ma:internalName="TaxCatchAll" ma:showField="CatchAllData" ma:web="e457d1df-1db2-4b2c-9c92-ae72ac845d4f">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8c9426d-bf1a-405b-8f68-2c559a1326f7">
      <Terms xmlns="http://schemas.microsoft.com/office/infopath/2007/PartnerControls"/>
    </lcf76f155ced4ddcb4097134ff3c332f>
    <TaxCatchAll xmlns="e457d1df-1db2-4b2c-9c92-ae72ac845d4f" xsi:nil="true"/>
  </documentManagement>
</p:properties>
</file>

<file path=customXml/itemProps1.xml><?xml version="1.0" encoding="utf-8"?>
<ds:datastoreItem xmlns:ds="http://schemas.openxmlformats.org/officeDocument/2006/customXml" ds:itemID="{848A7AA2-AC02-4CAC-9A50-32DAA6361741}">
  <ds:schemaRefs>
    <ds:schemaRef ds:uri="http://schemas.microsoft.com/sharepoint/v3/contenttype/forms"/>
  </ds:schemaRefs>
</ds:datastoreItem>
</file>

<file path=customXml/itemProps2.xml><?xml version="1.0" encoding="utf-8"?>
<ds:datastoreItem xmlns:ds="http://schemas.openxmlformats.org/officeDocument/2006/customXml" ds:itemID="{62704A94-9BB3-49D8-BEF4-76A429AD25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c9426d-bf1a-405b-8f68-2c559a1326f7"/>
    <ds:schemaRef ds:uri="e457d1df-1db2-4b2c-9c92-ae72ac845d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C59DCD-4532-46C6-AC69-1AD2F0960C8B}">
  <ds:schemaRefs>
    <ds:schemaRef ds:uri="http://schemas.microsoft.com/office/2006/metadata/properties"/>
    <ds:schemaRef ds:uri="http://schemas.microsoft.com/office/infopath/2007/PartnerControls"/>
    <ds:schemaRef ds:uri="c8c9426d-bf1a-405b-8f68-2c559a1326f7"/>
    <ds:schemaRef ds:uri="e457d1df-1db2-4b2c-9c92-ae72ac845d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CRONOGRAMA 2023</vt:lpstr>
      <vt:lpstr>Hoja1</vt:lpstr>
      <vt:lpstr>RECURSOS</vt:lpstr>
      <vt:lpstr>AUDITORIAS PRIORIZADAS </vt:lpstr>
      <vt:lpstr>CAMPAÑA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jlopez</dc:creator>
  <cp:keywords/>
  <dc:description/>
  <cp:lastModifiedBy>Luisa Fernanda Gaviria Cano</cp:lastModifiedBy>
  <cp:revision/>
  <dcterms:created xsi:type="dcterms:W3CDTF">2009-11-03T18:04:21Z</dcterms:created>
  <dcterms:modified xsi:type="dcterms:W3CDTF">2024-05-15T19:13:18Z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0x010100E1CB13F33D978C4DB742CB7385623FD6</vt:lpwstr>
  </property>
  <property fmtid="{D5CDD505-2E9C-101B-9397-08002B2CF9AE}" pid="3" name="MediaServiceImageTags">
    <vt:lpwstr/>
  </property>
</Properties>
</file>