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8.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9.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10.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embeddings/oleObject11.bin" ContentType="application/vnd.openxmlformats-officedocument.oleObject"/>
  <Override PartName="/xl/comments8.xml" ContentType="application/vnd.openxmlformats-officedocument.spreadsheetml.comments+xml"/>
  <Override PartName="/xl/drawings/drawing11.xml" ContentType="application/vnd.openxmlformats-officedocument.drawing+xml"/>
  <Override PartName="/xl/embeddings/oleObject12.bin" ContentType="application/vnd.openxmlformats-officedocument.oleObject"/>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embeddings/oleObject13.bin" ContentType="application/vnd.openxmlformats-officedocument.oleObject"/>
  <Override PartName="/xl/comments11.xml" ContentType="application/vnd.openxmlformats-officedocument.spreadsheetml.comments+xml"/>
  <Override PartName="/xl/drawings/drawing14.xml" ContentType="application/vnd.openxmlformats-officedocument.drawing+xml"/>
  <Override PartName="/xl/embeddings/oleObject14.bin" ContentType="application/vnd.openxmlformats-officedocument.oleObject"/>
  <Override PartName="/xl/comments12.xml" ContentType="application/vnd.openxmlformats-officedocument.spreadsheetml.comments+xml"/>
  <Override PartName="/xl/drawings/drawing15.xml" ContentType="application/vnd.openxmlformats-officedocument.drawing+xml"/>
  <Override PartName="/xl/embeddings/oleObject15.bin" ContentType="application/vnd.openxmlformats-officedocument.oleObject"/>
  <Override PartName="/xl/comments13.xml" ContentType="application/vnd.openxmlformats-officedocument.spreadsheetml.comments+xml"/>
  <Override PartName="/xl/drawings/drawing16.xml" ContentType="application/vnd.openxmlformats-officedocument.drawing+xml"/>
  <Override PartName="/xl/embeddings/oleObject16.bin" ContentType="application/vnd.openxmlformats-officedocument.oleObject"/>
  <Override PartName="/xl/comments14.xml" ContentType="application/vnd.openxmlformats-officedocument.spreadsheetml.comments+xml"/>
  <Override PartName="/xl/drawings/drawing17.xml" ContentType="application/vnd.openxmlformats-officedocument.drawing+xml"/>
  <Override PartName="/xl/embeddings/oleObject17.bin" ContentType="application/vnd.openxmlformats-officedocument.oleObject"/>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defaultThemeVersion="166925"/>
  <mc:AlternateContent xmlns:mc="http://schemas.openxmlformats.org/markup-compatibility/2006">
    <mc:Choice Requires="x15">
      <x15ac:absPath xmlns:x15ac="http://schemas.microsoft.com/office/spreadsheetml/2010/11/ac" url="C:\Users\lgaviria\Downloads\"/>
    </mc:Choice>
  </mc:AlternateContent>
  <xr:revisionPtr revIDLastSave="0" documentId="13_ncr:1_{5313FAA7-279D-4BC1-8EB5-125251539C3F}" xr6:coauthVersionLast="47" xr6:coauthVersionMax="47" xr10:uidLastSave="{00000000-0000-0000-0000-000000000000}"/>
  <bookViews>
    <workbookView xWindow="-120" yWindow="-120" windowWidth="29040" windowHeight="15720" tabRatio="935" firstSheet="7" activeTab="10" xr2:uid="{00000000-000D-0000-FFFF-FFFF00000000}"/>
  </bookViews>
  <sheets>
    <sheet name="Plan Acción 2023" sheetId="3" state="hidden" r:id="rId1"/>
    <sheet name="RESULTADOS 4TO. TRIM" sheetId="37" r:id="rId2"/>
    <sheet name="CONSOLIDADO" sheetId="30" state="hidden" r:id="rId3"/>
    <sheet name="Comunicaciones" sheetId="29" r:id="rId4"/>
    <sheet name="O.A Jurídica" sheetId="26" r:id="rId5"/>
    <sheet name="Subg. Administrativa" sheetId="22" r:id="rId6"/>
    <sheet name="Subg. Escenarios Dptivos" sheetId="21" r:id="rId7"/>
    <sheet name="O. Control Interno" sheetId="20" r:id="rId8"/>
    <sheet name="Subg. Altos Logros" sheetId="18" r:id="rId9"/>
    <sheet name="O. Talento Hum" sheetId="25" r:id="rId10"/>
    <sheet name="O.A Planeación" sheetId="23" r:id="rId11"/>
    <sheet name="Subg. Fomento Dllo Dptivo" sheetId="28" r:id="rId12"/>
    <sheet name="S.A Tesorería" sheetId="15" r:id="rId13"/>
    <sheet name="O. Medicina Dep." sheetId="35" r:id="rId14"/>
    <sheet name="S.A CADA" sheetId="31" r:id="rId15"/>
    <sheet name="O. Sistemas" sheetId="36" r:id="rId16"/>
    <sheet name="Formulas" sheetId="2" state="hidden" r:id="rId17"/>
  </sheets>
  <externalReferences>
    <externalReference r:id="rId18"/>
    <externalReference r:id="rId19"/>
    <externalReference r:id="rId20"/>
    <externalReference r:id="rId21"/>
    <externalReference r:id="rId22"/>
  </externalReferences>
  <definedNames>
    <definedName name="_xlnm._FilterDatabase" localSheetId="3" hidden="1">Comunicaciones!$A$5:$AH$11</definedName>
    <definedName name="_xlnm._FilterDatabase" localSheetId="2" hidden="1">CONSOLIDADO!$A$5:$AH$286</definedName>
    <definedName name="_xlnm._FilterDatabase" localSheetId="7" hidden="1">'O. Control Interno'!$A$5:$AH$12</definedName>
    <definedName name="_xlnm._FilterDatabase" localSheetId="13" hidden="1">'O. Medicina Dep.'!$A$5:$AH$9</definedName>
    <definedName name="_xlnm._FilterDatabase" localSheetId="15" hidden="1">'O. Sistemas'!$A$5:$AH$28</definedName>
    <definedName name="_xlnm._FilterDatabase" localSheetId="9" hidden="1">'O. Talento Hum'!$A$5:$AH$27</definedName>
    <definedName name="_xlnm._FilterDatabase" localSheetId="4" hidden="1">'O.A Jurídica'!$A$5:$AH$11</definedName>
    <definedName name="_xlnm._FilterDatabase" localSheetId="10" hidden="1">'O.A Planeación'!$A$5:$AM$5</definedName>
    <definedName name="_xlnm._FilterDatabase" localSheetId="0" hidden="1">'Plan Acción 2023'!$A$5:$AH$280</definedName>
    <definedName name="_xlnm._FilterDatabase" localSheetId="14" hidden="1">'S.A CADA'!$A$5:$AH$21</definedName>
    <definedName name="_xlnm._FilterDatabase" localSheetId="12" hidden="1">'S.A Tesorería'!$A$5:$AH$6</definedName>
    <definedName name="_xlnm._FilterDatabase" localSheetId="5" hidden="1">'Subg. Administrativa'!$A$5:$AH$36</definedName>
    <definedName name="_xlnm._FilterDatabase" localSheetId="8" hidden="1">'Subg. Altos Logros'!$A$5:$AH$45</definedName>
    <definedName name="_xlnm._FilterDatabase" localSheetId="6" hidden="1">'Subg. Escenarios Dptivos'!$A$5:$AH$11</definedName>
    <definedName name="_xlnm._FilterDatabase" localSheetId="11" hidden="1">'Subg. Fomento Dllo Dptivo'!$A$5:$AK$94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1" i="21" l="1"/>
  <c r="AA12" i="21" l="1"/>
  <c r="AJ11" i="21"/>
  <c r="AH11" i="21"/>
  <c r="AG11" i="21"/>
  <c r="AE11" i="21"/>
  <c r="AF11" i="21" s="1"/>
  <c r="AD11" i="21"/>
  <c r="AC11" i="21"/>
  <c r="AI10" i="21"/>
  <c r="AJ10" i="21" s="1"/>
  <c r="AH10" i="21"/>
  <c r="AG10" i="21"/>
  <c r="AE10" i="21"/>
  <c r="AF10" i="21" s="1"/>
  <c r="AD10" i="21"/>
  <c r="AC10" i="21"/>
  <c r="AI9" i="21"/>
  <c r="AJ9" i="21" s="1"/>
  <c r="AH9" i="21"/>
  <c r="AG9" i="21"/>
  <c r="AE9" i="21"/>
  <c r="AF9" i="21" s="1"/>
  <c r="AC9" i="21"/>
  <c r="AD9" i="21" s="1"/>
  <c r="AI8" i="21"/>
  <c r="AJ8" i="21" s="1"/>
  <c r="AG8" i="21"/>
  <c r="AH8" i="21" s="1"/>
  <c r="AE8" i="21"/>
  <c r="AF8" i="21" s="1"/>
  <c r="AC8" i="21"/>
  <c r="AD8" i="21" s="1"/>
  <c r="AI7" i="21"/>
  <c r="AJ7" i="21" s="1"/>
  <c r="AG7" i="21"/>
  <c r="AH7" i="21" s="1"/>
  <c r="AE7" i="21"/>
  <c r="AF7" i="21" s="1"/>
  <c r="AC7" i="21"/>
  <c r="AD7" i="21" s="1"/>
  <c r="AD12" i="21" s="1"/>
  <c r="AJ6" i="21"/>
  <c r="AH6" i="21"/>
  <c r="AF6" i="21"/>
  <c r="AD6" i="21"/>
  <c r="AC6" i="21"/>
  <c r="AJ12" i="21" l="1"/>
  <c r="F8" i="37" s="1"/>
  <c r="AH12" i="21"/>
  <c r="AF12" i="21"/>
  <c r="AA13" i="26" l="1"/>
  <c r="AJ12" i="26"/>
  <c r="AH12" i="26"/>
  <c r="AF12" i="26"/>
  <c r="AD12" i="26"/>
  <c r="AJ11" i="26"/>
  <c r="AH11" i="26"/>
  <c r="AF11" i="26"/>
  <c r="AD11" i="26"/>
  <c r="AJ10" i="26"/>
  <c r="AH10" i="26"/>
  <c r="AF10" i="26"/>
  <c r="AD10" i="26"/>
  <c r="AJ9" i="26"/>
  <c r="AH9" i="26"/>
  <c r="AD9" i="26"/>
  <c r="AJ8" i="26"/>
  <c r="AJ13" i="26" s="1"/>
  <c r="F6" i="37" s="1"/>
  <c r="AH8" i="26"/>
  <c r="AD8" i="26"/>
  <c r="AJ7" i="26"/>
  <c r="AH7" i="26"/>
  <c r="AD7" i="26"/>
  <c r="AJ6" i="26"/>
  <c r="AH6" i="26"/>
  <c r="AD6" i="26"/>
  <c r="AD13" i="26" s="1"/>
  <c r="AF13" i="26" l="1"/>
  <c r="AH13" i="26"/>
  <c r="AJ11" i="29"/>
  <c r="AH11" i="29"/>
  <c r="AF11" i="29"/>
  <c r="AD11" i="29"/>
  <c r="AJ10" i="29"/>
  <c r="AH10" i="29"/>
  <c r="AF10" i="29"/>
  <c r="AD10" i="29"/>
  <c r="AJ9" i="29"/>
  <c r="AH9" i="29"/>
  <c r="AF9" i="29"/>
  <c r="AD9" i="29"/>
  <c r="AJ8" i="29"/>
  <c r="AH8" i="29"/>
  <c r="AF8" i="29"/>
  <c r="AD8" i="29"/>
  <c r="AJ7" i="29"/>
  <c r="AH7" i="29"/>
  <c r="AF7" i="29"/>
  <c r="AD7" i="29"/>
  <c r="AD12" i="29" s="1"/>
  <c r="AJ6" i="29"/>
  <c r="AJ12" i="29" s="1"/>
  <c r="F5" i="37" s="1"/>
  <c r="AH6" i="29"/>
  <c r="AF6" i="29"/>
  <c r="AF12" i="29" s="1"/>
  <c r="AH12" i="29" l="1"/>
  <c r="AJ12" i="20"/>
  <c r="AH12" i="20"/>
  <c r="AF12" i="20"/>
  <c r="AD12" i="20"/>
  <c r="AJ11" i="20"/>
  <c r="AH11" i="20"/>
  <c r="AF11" i="20"/>
  <c r="AD11" i="20"/>
  <c r="AJ10" i="20"/>
  <c r="AH10" i="20"/>
  <c r="AF10" i="20"/>
  <c r="AD10" i="20"/>
  <c r="AJ9" i="20"/>
  <c r="AH9" i="20"/>
  <c r="AF9" i="20"/>
  <c r="AD9" i="20"/>
  <c r="AJ8" i="20"/>
  <c r="AH8" i="20"/>
  <c r="AF8" i="20"/>
  <c r="AD8" i="20"/>
  <c r="AJ7" i="20"/>
  <c r="AH7" i="20"/>
  <c r="AF7" i="20"/>
  <c r="AD7" i="20"/>
  <c r="AJ6" i="20"/>
  <c r="AH6" i="20"/>
  <c r="AF6" i="20"/>
  <c r="AF13" i="20" s="1"/>
  <c r="AD6" i="20"/>
  <c r="AD13" i="20" s="1"/>
  <c r="AJ13" i="20" l="1"/>
  <c r="F9" i="37" s="1"/>
  <c r="AH13" i="20"/>
  <c r="AJ45" i="18"/>
  <c r="AH45" i="18"/>
  <c r="AF45" i="18"/>
  <c r="AD45" i="18"/>
  <c r="AJ44" i="18"/>
  <c r="AH44" i="18"/>
  <c r="AF44" i="18"/>
  <c r="AD44" i="18"/>
  <c r="AJ43" i="18"/>
  <c r="AH43" i="18"/>
  <c r="AF43" i="18"/>
  <c r="AD43" i="18"/>
  <c r="AJ42" i="18"/>
  <c r="AH42" i="18"/>
  <c r="AF42" i="18"/>
  <c r="AD42" i="18"/>
  <c r="AJ41" i="18"/>
  <c r="AH41" i="18"/>
  <c r="AF41" i="18"/>
  <c r="AD41" i="18"/>
  <c r="AJ40" i="18"/>
  <c r="AH40" i="18"/>
  <c r="AF40" i="18"/>
  <c r="AD40" i="18"/>
  <c r="AJ39" i="18"/>
  <c r="AH39" i="18"/>
  <c r="AF39" i="18"/>
  <c r="AD39" i="18"/>
  <c r="AJ38" i="18"/>
  <c r="AH38" i="18"/>
  <c r="AF38" i="18"/>
  <c r="AD38" i="18"/>
  <c r="AJ37" i="18"/>
  <c r="AH37" i="18"/>
  <c r="AF37" i="18"/>
  <c r="AD37" i="18"/>
  <c r="AJ36" i="18"/>
  <c r="AH36" i="18"/>
  <c r="AF36" i="18"/>
  <c r="AD36" i="18"/>
  <c r="AJ35" i="18"/>
  <c r="AH35" i="18"/>
  <c r="AF35" i="18"/>
  <c r="AD35" i="18"/>
  <c r="AJ34" i="18"/>
  <c r="AH34" i="18"/>
  <c r="AF34" i="18"/>
  <c r="AD34" i="18"/>
  <c r="AJ33" i="18"/>
  <c r="AH33" i="18"/>
  <c r="AF33" i="18"/>
  <c r="AD33" i="18"/>
  <c r="AJ32" i="18"/>
  <c r="AH32" i="18"/>
  <c r="AF32" i="18"/>
  <c r="AD32" i="18"/>
  <c r="AJ31" i="18"/>
  <c r="AH31" i="18"/>
  <c r="AF31" i="18"/>
  <c r="AD31" i="18"/>
  <c r="AJ30" i="18"/>
  <c r="AH30" i="18"/>
  <c r="AF30" i="18"/>
  <c r="AD30" i="18"/>
  <c r="AJ29" i="18"/>
  <c r="AH29" i="18"/>
  <c r="AF29" i="18"/>
  <c r="AD29" i="18"/>
  <c r="AJ28" i="18"/>
  <c r="AH28" i="18"/>
  <c r="AF28" i="18"/>
  <c r="AD28" i="18"/>
  <c r="AJ27" i="18"/>
  <c r="AH27" i="18"/>
  <c r="AF27" i="18"/>
  <c r="AD27" i="18"/>
  <c r="AJ26" i="18"/>
  <c r="AH26" i="18"/>
  <c r="AF26" i="18"/>
  <c r="AD26" i="18"/>
  <c r="AJ25" i="18"/>
  <c r="AH25" i="18"/>
  <c r="AF25" i="18"/>
  <c r="AD25" i="18"/>
  <c r="AJ24" i="18"/>
  <c r="AH24" i="18"/>
  <c r="AF24" i="18"/>
  <c r="AD24" i="18"/>
  <c r="AJ23" i="18"/>
  <c r="AH23" i="18"/>
  <c r="AF23" i="18"/>
  <c r="AD23" i="18"/>
  <c r="AJ22" i="18"/>
  <c r="AH22" i="18"/>
  <c r="AF22" i="18"/>
  <c r="AD22" i="18"/>
  <c r="AJ21" i="18"/>
  <c r="AH21" i="18"/>
  <c r="AF21" i="18"/>
  <c r="AD21" i="18"/>
  <c r="AJ20" i="18"/>
  <c r="AH20" i="18"/>
  <c r="AF20" i="18"/>
  <c r="AD20" i="18"/>
  <c r="AJ19" i="18"/>
  <c r="AH19" i="18"/>
  <c r="AF19" i="18"/>
  <c r="AD19" i="18"/>
  <c r="AJ18" i="18"/>
  <c r="AH18" i="18"/>
  <c r="AF18" i="18"/>
  <c r="AD18" i="18"/>
  <c r="AJ17" i="18"/>
  <c r="AH17" i="18"/>
  <c r="AF17" i="18"/>
  <c r="AD17" i="18"/>
  <c r="AJ16" i="18"/>
  <c r="AH16" i="18"/>
  <c r="AF16" i="18"/>
  <c r="AD16" i="18"/>
  <c r="AJ15" i="18"/>
  <c r="AH15" i="18"/>
  <c r="AF15" i="18"/>
  <c r="AD15" i="18"/>
  <c r="AJ14" i="18"/>
  <c r="AH14" i="18"/>
  <c r="AF14" i="18"/>
  <c r="AD14" i="18"/>
  <c r="AJ13" i="18"/>
  <c r="AH13" i="18"/>
  <c r="AF13" i="18"/>
  <c r="AD13" i="18"/>
  <c r="AJ12" i="18"/>
  <c r="AH12" i="18"/>
  <c r="AF12" i="18"/>
  <c r="AD12" i="18"/>
  <c r="AJ11" i="18"/>
  <c r="AH11" i="18"/>
  <c r="AF11" i="18"/>
  <c r="AD11" i="18"/>
  <c r="AJ10" i="18"/>
  <c r="AH10" i="18"/>
  <c r="AF10" i="18"/>
  <c r="AD10" i="18"/>
  <c r="AJ9" i="18"/>
  <c r="AH9" i="18"/>
  <c r="AF9" i="18"/>
  <c r="AD9" i="18"/>
  <c r="AJ8" i="18"/>
  <c r="AH8" i="18"/>
  <c r="AF8" i="18"/>
  <c r="AD8" i="18"/>
  <c r="AJ7" i="18"/>
  <c r="AH7" i="18"/>
  <c r="AF7" i="18"/>
  <c r="AD7" i="18"/>
  <c r="AJ6" i="18"/>
  <c r="AJ46" i="18" s="1"/>
  <c r="F10" i="37" s="1"/>
  <c r="AH6" i="18"/>
  <c r="AH46" i="18" s="1"/>
  <c r="AF6" i="18"/>
  <c r="AF46" i="18" s="1"/>
  <c r="AD6" i="18"/>
  <c r="AD46" i="18" l="1"/>
  <c r="AJ27" i="25"/>
  <c r="AH27" i="25"/>
  <c r="AF27" i="25"/>
  <c r="AJ26" i="25"/>
  <c r="AH26" i="25"/>
  <c r="AF26" i="25"/>
  <c r="AJ25" i="25"/>
  <c r="AH25" i="25"/>
  <c r="AF25" i="25"/>
  <c r="AD25" i="25"/>
  <c r="AJ24" i="25"/>
  <c r="AH24" i="25"/>
  <c r="AF24" i="25"/>
  <c r="AJ23" i="25"/>
  <c r="AH23" i="25"/>
  <c r="AF23" i="25"/>
  <c r="AD23" i="25"/>
  <c r="AJ22" i="25"/>
  <c r="AH22" i="25"/>
  <c r="AF22" i="25"/>
  <c r="AD22" i="25"/>
  <c r="AJ21" i="25"/>
  <c r="AH21" i="25"/>
  <c r="AF21" i="25"/>
  <c r="AD21" i="25"/>
  <c r="AJ20" i="25"/>
  <c r="AH20" i="25"/>
  <c r="AF20" i="25"/>
  <c r="AD20" i="25"/>
  <c r="AJ19" i="25"/>
  <c r="AH19" i="25"/>
  <c r="AF19" i="25"/>
  <c r="AD19" i="25"/>
  <c r="AJ18" i="25"/>
  <c r="AH18" i="25"/>
  <c r="AF18" i="25"/>
  <c r="AD18" i="25"/>
  <c r="AJ17" i="25"/>
  <c r="AH17" i="25"/>
  <c r="AF17" i="25"/>
  <c r="AD17" i="25"/>
  <c r="AJ16" i="25"/>
  <c r="AH16" i="25"/>
  <c r="AF16" i="25"/>
  <c r="AD16" i="25"/>
  <c r="AH15" i="25"/>
  <c r="AF15" i="25"/>
  <c r="AJ14" i="25"/>
  <c r="AH14" i="25"/>
  <c r="AF14" i="25"/>
  <c r="AD14" i="25"/>
  <c r="AJ13" i="25"/>
  <c r="AH13" i="25"/>
  <c r="AF13" i="25"/>
  <c r="AD13" i="25"/>
  <c r="AJ12" i="25"/>
  <c r="AH12" i="25"/>
  <c r="AF12" i="25"/>
  <c r="AD12" i="25"/>
  <c r="AJ11" i="25"/>
  <c r="AH11" i="25"/>
  <c r="AF11" i="25"/>
  <c r="AJ10" i="25"/>
  <c r="AH10" i="25"/>
  <c r="AF10" i="25"/>
  <c r="AJ9" i="25"/>
  <c r="AH9" i="25"/>
  <c r="AF9" i="25"/>
  <c r="AD9" i="25"/>
  <c r="AJ8" i="25"/>
  <c r="AH8" i="25"/>
  <c r="AF8" i="25"/>
  <c r="AD8" i="25"/>
  <c r="AJ7" i="25"/>
  <c r="AH7" i="25"/>
  <c r="AF7" i="25"/>
  <c r="AD7" i="25"/>
  <c r="AJ6" i="25"/>
  <c r="AJ28" i="25" s="1"/>
  <c r="F11" i="37" s="1"/>
  <c r="AH6" i="25"/>
  <c r="AF6" i="25"/>
  <c r="AD6" i="25"/>
  <c r="AD28" i="25" l="1"/>
  <c r="AF28" i="25"/>
  <c r="AH28" i="25"/>
  <c r="AN94" i="28"/>
  <c r="F13" i="37" s="1"/>
  <c r="AL94" i="28"/>
  <c r="AI94" i="28"/>
  <c r="AF94" i="28"/>
  <c r="AC94" i="28"/>
  <c r="AA94" i="28"/>
  <c r="AN93" i="28"/>
  <c r="AK93" i="28"/>
  <c r="AH93" i="28"/>
  <c r="AE93" i="28"/>
  <c r="AN92" i="28"/>
  <c r="AK92" i="28"/>
  <c r="AH92" i="28"/>
  <c r="AE92" i="28"/>
  <c r="AN91" i="28"/>
  <c r="AK91" i="28"/>
  <c r="AH91" i="28"/>
  <c r="AE91" i="28"/>
  <c r="AN90" i="28"/>
  <c r="AK90" i="28"/>
  <c r="AH90" i="28"/>
  <c r="AE90" i="28"/>
  <c r="AN89" i="28"/>
  <c r="AK89" i="28"/>
  <c r="AH89" i="28"/>
  <c r="AE89" i="28"/>
  <c r="AN88" i="28"/>
  <c r="AK88" i="28"/>
  <c r="AH88" i="28"/>
  <c r="AE88" i="28"/>
  <c r="AN87" i="28"/>
  <c r="AK87" i="28"/>
  <c r="AH87" i="28"/>
  <c r="AE87" i="28"/>
  <c r="AN86" i="28"/>
  <c r="AK86" i="28"/>
  <c r="AH86" i="28"/>
  <c r="AE86" i="28"/>
  <c r="AN85" i="28"/>
  <c r="AK85" i="28"/>
  <c r="AH85" i="28"/>
  <c r="AE85" i="28"/>
  <c r="AN84" i="28"/>
  <c r="AK84" i="28"/>
  <c r="AH84" i="28"/>
  <c r="AE84" i="28"/>
  <c r="AN83" i="28"/>
  <c r="AK83" i="28"/>
  <c r="AH83" i="28"/>
  <c r="AE83" i="28"/>
  <c r="AN82" i="28"/>
  <c r="AK82" i="28"/>
  <c r="AH82" i="28"/>
  <c r="AE82" i="28"/>
  <c r="AN81" i="28"/>
  <c r="AK81" i="28"/>
  <c r="AH81" i="28"/>
  <c r="AE81" i="28"/>
  <c r="AN80" i="28"/>
  <c r="AK80" i="28"/>
  <c r="AH80" i="28"/>
  <c r="AE80" i="28"/>
  <c r="AN79" i="28"/>
  <c r="AK79" i="28"/>
  <c r="AH79" i="28"/>
  <c r="AE79" i="28"/>
  <c r="AN78" i="28"/>
  <c r="AK78" i="28"/>
  <c r="AH78" i="28"/>
  <c r="AE78" i="28"/>
  <c r="AN77" i="28"/>
  <c r="AK77" i="28"/>
  <c r="AH77" i="28"/>
  <c r="AE77" i="28"/>
  <c r="AN76" i="28"/>
  <c r="AK76" i="28"/>
  <c r="AH76" i="28"/>
  <c r="AE76" i="28"/>
  <c r="AN75" i="28"/>
  <c r="AK75" i="28"/>
  <c r="AH75" i="28"/>
  <c r="AE75" i="28"/>
  <c r="AN74" i="28"/>
  <c r="AK74" i="28"/>
  <c r="AH74" i="28"/>
  <c r="AE74" i="28"/>
  <c r="AN73" i="28"/>
  <c r="AK73" i="28"/>
  <c r="AH73" i="28"/>
  <c r="AE73" i="28"/>
  <c r="AN72" i="28"/>
  <c r="AK72" i="28"/>
  <c r="AH72" i="28"/>
  <c r="AE72" i="28"/>
  <c r="AN71" i="28"/>
  <c r="AK71" i="28"/>
  <c r="AH71" i="28"/>
  <c r="AE71" i="28"/>
  <c r="AN70" i="28"/>
  <c r="AK70" i="28"/>
  <c r="AH70" i="28"/>
  <c r="AE70" i="28"/>
  <c r="AN69" i="28"/>
  <c r="AK69" i="28"/>
  <c r="AH69" i="28"/>
  <c r="AE69" i="28"/>
  <c r="AN68" i="28"/>
  <c r="AK68" i="28"/>
  <c r="AH68" i="28"/>
  <c r="AE68" i="28"/>
  <c r="AN67" i="28"/>
  <c r="AK67" i="28"/>
  <c r="AH67" i="28"/>
  <c r="AE67" i="28"/>
  <c r="AN66" i="28"/>
  <c r="AK66" i="28"/>
  <c r="AH66" i="28"/>
  <c r="AE66" i="28"/>
  <c r="AN65" i="28"/>
  <c r="AK65" i="28"/>
  <c r="AH65" i="28"/>
  <c r="AE65" i="28"/>
  <c r="AN64" i="28"/>
  <c r="AK64" i="28"/>
  <c r="AH64" i="28"/>
  <c r="AE64" i="28"/>
  <c r="AN63" i="28"/>
  <c r="AK63" i="28"/>
  <c r="AH63" i="28"/>
  <c r="AE63" i="28"/>
  <c r="AN62" i="28"/>
  <c r="AK62" i="28"/>
  <c r="AH62" i="28"/>
  <c r="AE62" i="28"/>
  <c r="AN61" i="28"/>
  <c r="AK61" i="28"/>
  <c r="AH61" i="28"/>
  <c r="AE61" i="28"/>
  <c r="AN60" i="28"/>
  <c r="AK60" i="28"/>
  <c r="AH60" i="28"/>
  <c r="AE60" i="28"/>
  <c r="AN59" i="28"/>
  <c r="AK59" i="28"/>
  <c r="AH59" i="28"/>
  <c r="AE59" i="28"/>
  <c r="AN58" i="28"/>
  <c r="AK58" i="28"/>
  <c r="AH58" i="28"/>
  <c r="AE58" i="28"/>
  <c r="AN57" i="28"/>
  <c r="AK57" i="28"/>
  <c r="AH57" i="28"/>
  <c r="AE57" i="28"/>
  <c r="AN56" i="28"/>
  <c r="AK56" i="28"/>
  <c r="AH56" i="28"/>
  <c r="AE56" i="28"/>
  <c r="AN55" i="28"/>
  <c r="AK55" i="28"/>
  <c r="AH55" i="28"/>
  <c r="AE55" i="28"/>
  <c r="AN54" i="28"/>
  <c r="AK54" i="28"/>
  <c r="AH54" i="28"/>
  <c r="AE54" i="28"/>
  <c r="AN53" i="28"/>
  <c r="AK53" i="28"/>
  <c r="AH53" i="28"/>
  <c r="AE53" i="28"/>
  <c r="AN52" i="28"/>
  <c r="AK52" i="28"/>
  <c r="AH52" i="28"/>
  <c r="AE52" i="28"/>
  <c r="AN51" i="28"/>
  <c r="AK51" i="28"/>
  <c r="AH51" i="28"/>
  <c r="AE51" i="28"/>
  <c r="AN50" i="28"/>
  <c r="AK50" i="28"/>
  <c r="AH50" i="28"/>
  <c r="AE50" i="28"/>
  <c r="AN49" i="28"/>
  <c r="AK49" i="28"/>
  <c r="AH49" i="28"/>
  <c r="AE49" i="28"/>
  <c r="AN48" i="28"/>
  <c r="AK48" i="28"/>
  <c r="AH48" i="28"/>
  <c r="AE48" i="28"/>
  <c r="AN47" i="28"/>
  <c r="AK47" i="28"/>
  <c r="AH47" i="28"/>
  <c r="AE47" i="28"/>
  <c r="AN46" i="28"/>
  <c r="AK46" i="28"/>
  <c r="AH46" i="28"/>
  <c r="AE46" i="28"/>
  <c r="AN45" i="28"/>
  <c r="AK45" i="28"/>
  <c r="AH45" i="28"/>
  <c r="AE45" i="28"/>
  <c r="AN44" i="28"/>
  <c r="AK44" i="28"/>
  <c r="AH44" i="28"/>
  <c r="AE44" i="28"/>
  <c r="AN43" i="28"/>
  <c r="AK43" i="28"/>
  <c r="AH43" i="28"/>
  <c r="AE43" i="28"/>
  <c r="AN42" i="28"/>
  <c r="AK42" i="28"/>
  <c r="AH42" i="28"/>
  <c r="AE42" i="28"/>
  <c r="AN41" i="28"/>
  <c r="AK41" i="28"/>
  <c r="AH41" i="28"/>
  <c r="AE41" i="28"/>
  <c r="AN40" i="28"/>
  <c r="AK40" i="28"/>
  <c r="AH40" i="28"/>
  <c r="AE40" i="28"/>
  <c r="AN39" i="28"/>
  <c r="AK39" i="28"/>
  <c r="AH39" i="28"/>
  <c r="AE39" i="28"/>
  <c r="AN38" i="28"/>
  <c r="AK38" i="28"/>
  <c r="AH38" i="28"/>
  <c r="AE38" i="28"/>
  <c r="AN37" i="28"/>
  <c r="AK37" i="28"/>
  <c r="AH37" i="28"/>
  <c r="AE37" i="28"/>
  <c r="AN36" i="28"/>
  <c r="AK36" i="28"/>
  <c r="AH36" i="28"/>
  <c r="AE36" i="28"/>
  <c r="AN35" i="28"/>
  <c r="AK35" i="28"/>
  <c r="AH35" i="28"/>
  <c r="AE35" i="28"/>
  <c r="AN34" i="28"/>
  <c r="AK34" i="28"/>
  <c r="AH34" i="28"/>
  <c r="AE34" i="28"/>
  <c r="AN33" i="28"/>
  <c r="AK33" i="28"/>
  <c r="AH33" i="28"/>
  <c r="AE33" i="28"/>
  <c r="AN32" i="28"/>
  <c r="AK32" i="28"/>
  <c r="AH32" i="28"/>
  <c r="AE32" i="28"/>
  <c r="AN31" i="28"/>
  <c r="AK31" i="28"/>
  <c r="AH31" i="28"/>
  <c r="AE31" i="28"/>
  <c r="AN30" i="28"/>
  <c r="AK30" i="28"/>
  <c r="AH30" i="28"/>
  <c r="AE30" i="28"/>
  <c r="AN29" i="28"/>
  <c r="AK29" i="28"/>
  <c r="AH29" i="28"/>
  <c r="AE29" i="28"/>
  <c r="AN28" i="28"/>
  <c r="AK28" i="28"/>
  <c r="AH28" i="28"/>
  <c r="AE28" i="28"/>
  <c r="AN27" i="28"/>
  <c r="AK27" i="28"/>
  <c r="AH27" i="28"/>
  <c r="AE27" i="28"/>
  <c r="AN26" i="28"/>
  <c r="AK26" i="28"/>
  <c r="AH26" i="28"/>
  <c r="AE26" i="28"/>
  <c r="AN25" i="28"/>
  <c r="AK25" i="28"/>
  <c r="AH25" i="28"/>
  <c r="AE25" i="28"/>
  <c r="AN24" i="28"/>
  <c r="AK24" i="28"/>
  <c r="AH24" i="28"/>
  <c r="AE24" i="28"/>
  <c r="AN23" i="28"/>
  <c r="AK23" i="28"/>
  <c r="AH23" i="28"/>
  <c r="AE23" i="28"/>
  <c r="AN22" i="28"/>
  <c r="AK22" i="28"/>
  <c r="AH22" i="28"/>
  <c r="AE22" i="28"/>
  <c r="AN21" i="28"/>
  <c r="AK21" i="28"/>
  <c r="AH21" i="28"/>
  <c r="AE21" i="28"/>
  <c r="AN20" i="28"/>
  <c r="AK20" i="28"/>
  <c r="AH20" i="28"/>
  <c r="AE20" i="28"/>
  <c r="AN19" i="28"/>
  <c r="AK19" i="28"/>
  <c r="AH19" i="28"/>
  <c r="AE19" i="28"/>
  <c r="AN18" i="28"/>
  <c r="AK18" i="28"/>
  <c r="AH18" i="28"/>
  <c r="AE18" i="28"/>
  <c r="AN17" i="28"/>
  <c r="AK17" i="28"/>
  <c r="AH17" i="28"/>
  <c r="AE17" i="28"/>
  <c r="AN16" i="28"/>
  <c r="AK16" i="28"/>
  <c r="AH16" i="28"/>
  <c r="AE16" i="28"/>
  <c r="AN15" i="28"/>
  <c r="AK15" i="28"/>
  <c r="AH15" i="28"/>
  <c r="AE15" i="28"/>
  <c r="AN14" i="28"/>
  <c r="AK14" i="28"/>
  <c r="AH14" i="28"/>
  <c r="AE14" i="28"/>
  <c r="AN13" i="28"/>
  <c r="AK13" i="28"/>
  <c r="AH13" i="28"/>
  <c r="AE13" i="28"/>
  <c r="AN12" i="28"/>
  <c r="AK12" i="28"/>
  <c r="AH12" i="28"/>
  <c r="AE12" i="28"/>
  <c r="AN11" i="28"/>
  <c r="AK11" i="28"/>
  <c r="AH11" i="28"/>
  <c r="AE11" i="28"/>
  <c r="AN10" i="28"/>
  <c r="AK10" i="28"/>
  <c r="AH10" i="28"/>
  <c r="AE10" i="28"/>
  <c r="AN9" i="28"/>
  <c r="AK9" i="28"/>
  <c r="AH9" i="28"/>
  <c r="AE9" i="28"/>
  <c r="AN8" i="28"/>
  <c r="AK8" i="28"/>
  <c r="AH8" i="28"/>
  <c r="AE8" i="28"/>
  <c r="AN7" i="28"/>
  <c r="AK7" i="28"/>
  <c r="AH7" i="28"/>
  <c r="AE7" i="28"/>
  <c r="AN6" i="28"/>
  <c r="AK6" i="28"/>
  <c r="AK94" i="28" s="1"/>
  <c r="AH6" i="28"/>
  <c r="AE6" i="28"/>
  <c r="AH94" i="28" l="1"/>
  <c r="AE94" i="28"/>
  <c r="AJ7" i="15"/>
  <c r="F14" i="37" s="1"/>
  <c r="AJ6" i="15"/>
  <c r="AH6" i="15"/>
  <c r="AH7" i="15" s="1"/>
  <c r="AF6" i="15"/>
  <c r="AF7" i="15" s="1"/>
  <c r="AD6" i="15"/>
  <c r="AD7" i="15" s="1"/>
  <c r="AA10" i="35" l="1"/>
  <c r="AJ9" i="35"/>
  <c r="AH9" i="35"/>
  <c r="AF9" i="35"/>
  <c r="AJ8" i="35"/>
  <c r="AH8" i="35"/>
  <c r="AF8" i="35"/>
  <c r="AD8" i="35"/>
  <c r="AJ7" i="35"/>
  <c r="AH7" i="35"/>
  <c r="AF7" i="35"/>
  <c r="AD7" i="35"/>
  <c r="AJ6" i="35"/>
  <c r="AH6" i="35"/>
  <c r="AF6" i="35"/>
  <c r="AF10" i="35" s="1"/>
  <c r="AD6" i="35"/>
  <c r="AJ10" i="35" l="1"/>
  <c r="F15" i="37" s="1"/>
  <c r="F12" i="37" l="1"/>
  <c r="AJ35" i="22" l="1"/>
  <c r="AH35" i="22"/>
  <c r="AF35" i="22"/>
  <c r="AD35" i="22"/>
  <c r="AJ34" i="22"/>
  <c r="AH34" i="22"/>
  <c r="AE34" i="22"/>
  <c r="AF34" i="22" s="1"/>
  <c r="AD34" i="22"/>
  <c r="AJ33" i="22"/>
  <c r="AH33" i="22"/>
  <c r="AE33" i="22"/>
  <c r="AF33" i="22" s="1"/>
  <c r="AD33" i="22"/>
  <c r="AJ32" i="22"/>
  <c r="AH32" i="22"/>
  <c r="AF32" i="22"/>
  <c r="AD32" i="22"/>
  <c r="AJ31" i="22"/>
  <c r="AH31" i="22"/>
  <c r="AE31" i="22"/>
  <c r="AF31" i="22" s="1"/>
  <c r="AD31" i="22"/>
  <c r="AJ30" i="22"/>
  <c r="AH30" i="22"/>
  <c r="AF30" i="22"/>
  <c r="AD30" i="22"/>
  <c r="AJ29" i="22"/>
  <c r="AH29" i="22"/>
  <c r="AF29" i="22"/>
  <c r="AD29" i="22"/>
  <c r="AJ28" i="22"/>
  <c r="AH28" i="22"/>
  <c r="AF28" i="22"/>
  <c r="AD28" i="22"/>
  <c r="AJ27" i="22"/>
  <c r="AH27" i="22"/>
  <c r="AF27" i="22"/>
  <c r="AD27" i="22"/>
  <c r="AJ26" i="22"/>
  <c r="AH26" i="22"/>
  <c r="AE26" i="22"/>
  <c r="AF26" i="22" s="1"/>
  <c r="AD26" i="22"/>
  <c r="AJ25" i="22"/>
  <c r="AH25" i="22"/>
  <c r="AE25" i="22"/>
  <c r="AF25" i="22" s="1"/>
  <c r="AD25" i="22"/>
  <c r="AJ24" i="22"/>
  <c r="AH24" i="22"/>
  <c r="AE24" i="22"/>
  <c r="AF24" i="22" s="1"/>
  <c r="AD24" i="22"/>
  <c r="AJ23" i="22"/>
  <c r="AH23" i="22"/>
  <c r="AF23" i="22"/>
  <c r="AD23" i="22"/>
  <c r="AJ22" i="22"/>
  <c r="AH22" i="22"/>
  <c r="AF22" i="22"/>
  <c r="AD22" i="22"/>
  <c r="AJ21" i="22"/>
  <c r="AH21" i="22"/>
  <c r="AF21" i="22"/>
  <c r="AD21" i="22"/>
  <c r="AJ20" i="22"/>
  <c r="AH20" i="22"/>
  <c r="AF20" i="22"/>
  <c r="AD20" i="22"/>
  <c r="AJ19" i="22"/>
  <c r="AH19" i="22"/>
  <c r="AF19" i="22"/>
  <c r="AD19" i="22"/>
  <c r="AJ18" i="22"/>
  <c r="AH18" i="22"/>
  <c r="AF18" i="22"/>
  <c r="AD18" i="22"/>
  <c r="AJ17" i="22"/>
  <c r="AG17" i="22"/>
  <c r="AH17" i="22" s="1"/>
  <c r="AE17" i="22"/>
  <c r="AF17" i="22" s="1"/>
  <c r="AD17" i="22"/>
  <c r="AJ16" i="22"/>
  <c r="AG16" i="22"/>
  <c r="AH16" i="22" s="1"/>
  <c r="AE16" i="22"/>
  <c r="AF16" i="22" s="1"/>
  <c r="AD16" i="22"/>
  <c r="AJ15" i="22"/>
  <c r="AH15" i="22"/>
  <c r="AF15" i="22"/>
  <c r="AD15" i="22"/>
  <c r="AJ14" i="22"/>
  <c r="AH14" i="22"/>
  <c r="AE14" i="22"/>
  <c r="AF14" i="22" s="1"/>
  <c r="AC14" i="22"/>
  <c r="AD14" i="22" s="1"/>
  <c r="AJ13" i="22"/>
  <c r="AH13" i="22"/>
  <c r="AE13" i="22"/>
  <c r="AF13" i="22" s="1"/>
  <c r="AC13" i="22"/>
  <c r="AD13" i="22" s="1"/>
  <c r="AJ12" i="22"/>
  <c r="AH12" i="22"/>
  <c r="AE12" i="22"/>
  <c r="AF12" i="22" s="1"/>
  <c r="AD12" i="22"/>
  <c r="AJ11" i="22"/>
  <c r="AH11" i="22"/>
  <c r="AE11" i="22"/>
  <c r="AF11" i="22" s="1"/>
  <c r="AD11" i="22"/>
  <c r="AJ10" i="22"/>
  <c r="AH10" i="22"/>
  <c r="AF10" i="22"/>
  <c r="AD10" i="22"/>
  <c r="AJ9" i="22"/>
  <c r="AG9" i="22"/>
  <c r="AH9" i="22" s="1"/>
  <c r="AF9" i="22"/>
  <c r="AD9" i="22"/>
  <c r="AJ8" i="22"/>
  <c r="AH8" i="22"/>
  <c r="AF8" i="22"/>
  <c r="AD8" i="22"/>
  <c r="AJ7" i="22"/>
  <c r="AH7" i="22"/>
  <c r="AF7" i="22"/>
  <c r="AD7" i="22"/>
  <c r="AJ6" i="22"/>
  <c r="AH6" i="22"/>
  <c r="AF6" i="22"/>
  <c r="AD6" i="22"/>
  <c r="AA21" i="31"/>
  <c r="AJ20" i="31"/>
  <c r="AF20" i="31"/>
  <c r="AD20" i="31"/>
  <c r="AJ19" i="31"/>
  <c r="AH19" i="31"/>
  <c r="AF19" i="31"/>
  <c r="AD19" i="31"/>
  <c r="AJ18" i="31"/>
  <c r="AH18" i="31"/>
  <c r="AF18" i="31"/>
  <c r="AD18" i="31"/>
  <c r="AJ17" i="31"/>
  <c r="AH17" i="31"/>
  <c r="AF17" i="31"/>
  <c r="AD17" i="31"/>
  <c r="AJ16" i="31"/>
  <c r="AH16" i="31"/>
  <c r="AF16" i="31"/>
  <c r="AD16" i="31"/>
  <c r="AJ15" i="31"/>
  <c r="AH15" i="31"/>
  <c r="AF15" i="31"/>
  <c r="AD15" i="31"/>
  <c r="AJ14" i="31"/>
  <c r="AH14" i="31"/>
  <c r="AF14" i="31"/>
  <c r="AD14" i="31"/>
  <c r="AJ13" i="31"/>
  <c r="AH13" i="31"/>
  <c r="AF13" i="31"/>
  <c r="AD13" i="31"/>
  <c r="AJ12" i="31"/>
  <c r="AH12" i="31"/>
  <c r="AF12" i="31"/>
  <c r="AD12" i="31"/>
  <c r="AJ11" i="31"/>
  <c r="AH11" i="31"/>
  <c r="AF11" i="31"/>
  <c r="AD11" i="31"/>
  <c r="AJ10" i="31"/>
  <c r="AH10" i="31"/>
  <c r="AF10" i="31"/>
  <c r="AD10" i="31"/>
  <c r="AJ9" i="31"/>
  <c r="AH9" i="31"/>
  <c r="AF9" i="31"/>
  <c r="AD9" i="31"/>
  <c r="AJ8" i="31"/>
  <c r="AH8" i="31"/>
  <c r="AF8" i="31"/>
  <c r="AD8" i="31"/>
  <c r="AJ7" i="31"/>
  <c r="AH7" i="31"/>
  <c r="AF7" i="31"/>
  <c r="AD7" i="31"/>
  <c r="AJ6" i="31"/>
  <c r="AH6" i="31"/>
  <c r="AF6" i="31"/>
  <c r="AF21" i="31" s="1"/>
  <c r="AD6" i="31"/>
  <c r="AD36" i="22" l="1"/>
  <c r="AH21" i="31"/>
  <c r="AJ21" i="31"/>
  <c r="F16" i="37" s="1"/>
  <c r="AD21" i="31"/>
  <c r="AJ36" i="22"/>
  <c r="AJ37" i="22" s="1"/>
  <c r="AF36" i="22"/>
  <c r="AF37" i="22" s="1"/>
  <c r="AH36" i="22"/>
  <c r="AH37" i="22" s="1"/>
  <c r="F7" i="37" l="1"/>
  <c r="AA29" i="36" l="1"/>
  <c r="AJ28" i="36"/>
  <c r="AH28" i="36"/>
  <c r="AF28" i="36"/>
  <c r="AD28" i="36"/>
  <c r="AJ27" i="36"/>
  <c r="AH27" i="36"/>
  <c r="AF27" i="36"/>
  <c r="AD27" i="36"/>
  <c r="AJ26" i="36"/>
  <c r="AH26" i="36"/>
  <c r="AF26" i="36"/>
  <c r="AD26" i="36"/>
  <c r="AJ25" i="36"/>
  <c r="AH25" i="36"/>
  <c r="AF25" i="36"/>
  <c r="AD25" i="36"/>
  <c r="AJ24" i="36"/>
  <c r="AH24" i="36"/>
  <c r="AF24" i="36"/>
  <c r="AD24" i="36"/>
  <c r="AJ23" i="36"/>
  <c r="AH23" i="36"/>
  <c r="AF23" i="36"/>
  <c r="AD23" i="36"/>
  <c r="AJ22" i="36"/>
  <c r="AH22" i="36"/>
  <c r="AF22" i="36"/>
  <c r="AD22" i="36"/>
  <c r="AJ21" i="36"/>
  <c r="AH21" i="36"/>
  <c r="AF21" i="36"/>
  <c r="AD21" i="36"/>
  <c r="AJ20" i="36"/>
  <c r="AH20" i="36"/>
  <c r="AF20" i="36"/>
  <c r="AD20" i="36"/>
  <c r="AJ19" i="36"/>
  <c r="AH19" i="36"/>
  <c r="AF19" i="36"/>
  <c r="AD19" i="36"/>
  <c r="AJ18" i="36"/>
  <c r="AH18" i="36"/>
  <c r="AF18" i="36"/>
  <c r="AD18" i="36"/>
  <c r="AJ17" i="36"/>
  <c r="AH17" i="36"/>
  <c r="AF17" i="36"/>
  <c r="AD17" i="36"/>
  <c r="AJ16" i="36"/>
  <c r="AH16" i="36"/>
  <c r="AF16" i="36"/>
  <c r="AD16" i="36"/>
  <c r="AJ15" i="36"/>
  <c r="AH15" i="36"/>
  <c r="AF15" i="36"/>
  <c r="AD15" i="36"/>
  <c r="AJ14" i="36"/>
  <c r="AH14" i="36"/>
  <c r="AF14" i="36"/>
  <c r="AD14" i="36"/>
  <c r="AJ13" i="36"/>
  <c r="AH13" i="36"/>
  <c r="AF13" i="36"/>
  <c r="AD13" i="36"/>
  <c r="AJ12" i="36"/>
  <c r="AH12" i="36"/>
  <c r="AF12" i="36"/>
  <c r="AD12" i="36"/>
  <c r="AJ11" i="36"/>
  <c r="AH11" i="36"/>
  <c r="AF11" i="36"/>
  <c r="AD11" i="36"/>
  <c r="AJ10" i="36"/>
  <c r="AH10" i="36"/>
  <c r="AF10" i="36"/>
  <c r="AD10" i="36"/>
  <c r="AJ9" i="36"/>
  <c r="AH9" i="36"/>
  <c r="AF9" i="36"/>
  <c r="AD9" i="36"/>
  <c r="AJ8" i="36"/>
  <c r="AH8" i="36"/>
  <c r="AF8" i="36"/>
  <c r="AD8" i="36"/>
  <c r="AJ7" i="36"/>
  <c r="AH7" i="36"/>
  <c r="AF7" i="36"/>
  <c r="AD7" i="36"/>
  <c r="AJ6" i="36"/>
  <c r="AH6" i="36"/>
  <c r="AH29" i="36" s="1"/>
  <c r="AF6" i="36"/>
  <c r="AF29" i="36" s="1"/>
  <c r="AD6" i="36"/>
  <c r="AD29" i="36" s="1"/>
  <c r="T21" i="37"/>
  <c r="AJ29" i="36" l="1"/>
  <c r="F17" i="37" s="1"/>
  <c r="B43" i="37"/>
  <c r="C78" i="37" l="1"/>
  <c r="B78" i="37"/>
  <c r="I77" i="37"/>
  <c r="H77" i="37"/>
  <c r="I69" i="37"/>
  <c r="H69" i="37"/>
  <c r="C69" i="37"/>
  <c r="B69" i="37"/>
  <c r="P60" i="37"/>
  <c r="O60" i="37"/>
  <c r="I60" i="37"/>
  <c r="H60" i="37"/>
  <c r="C60" i="37"/>
  <c r="B60" i="37"/>
  <c r="P51" i="37"/>
  <c r="O51" i="37"/>
  <c r="I51" i="37"/>
  <c r="H51" i="37"/>
  <c r="C51" i="37"/>
  <c r="B51" i="37"/>
  <c r="O43" i="37"/>
  <c r="I43" i="37"/>
  <c r="H43" i="37"/>
  <c r="C43" i="37"/>
  <c r="R21" i="37"/>
  <c r="D18" i="37"/>
  <c r="S5" i="37" s="1"/>
  <c r="C18" i="37"/>
  <c r="G17" i="37"/>
  <c r="H17" i="37" s="1"/>
  <c r="Q60" i="37" s="1"/>
  <c r="G16" i="37"/>
  <c r="G15" i="37"/>
  <c r="G14" i="37"/>
  <c r="H14" i="37" s="1"/>
  <c r="J77" i="37" s="1"/>
  <c r="P43" i="37"/>
  <c r="G12" i="37"/>
  <c r="G11" i="37"/>
  <c r="H11" i="37" s="1"/>
  <c r="J51" i="37" s="1"/>
  <c r="G10" i="37"/>
  <c r="H10" i="37"/>
  <c r="J43" i="37" s="1"/>
  <c r="G9" i="37"/>
  <c r="H9" i="37"/>
  <c r="D78" i="37" s="1"/>
  <c r="G8" i="37"/>
  <c r="H8" i="37" s="1"/>
  <c r="D69" i="37" s="1"/>
  <c r="G7" i="37"/>
  <c r="G6" i="37"/>
  <c r="H6" i="37" s="1"/>
  <c r="D51" i="37" s="1"/>
  <c r="G5" i="37"/>
  <c r="H5" i="37" s="1"/>
  <c r="D60" i="37" s="1"/>
  <c r="H7" i="37" l="1"/>
  <c r="D43" i="37" s="1"/>
  <c r="G13" i="37"/>
  <c r="E18" i="37"/>
  <c r="T5" i="37" s="1"/>
  <c r="H15" i="37" l="1"/>
  <c r="J69" i="37" l="1"/>
  <c r="H16" i="37"/>
  <c r="Q51" i="37" s="1"/>
  <c r="L16" i="36" l="1"/>
  <c r="H13" i="37" l="1"/>
  <c r="Q43" i="37" s="1"/>
  <c r="H12" i="37" l="1"/>
  <c r="H18" i="37" s="1"/>
  <c r="F34" i="37" s="1"/>
  <c r="U21" i="37" s="1"/>
  <c r="J60" i="37" l="1"/>
  <c r="S21" i="37" l="1"/>
  <c r="U5" i="37"/>
  <c r="AD180" i="30" l="1"/>
  <c r="AD179" i="30"/>
  <c r="AD178" i="30"/>
  <c r="AD177" i="30"/>
  <c r="AD59" i="30" l="1"/>
  <c r="AD73" i="30"/>
  <c r="AD72" i="30"/>
  <c r="AD71" i="30"/>
  <c r="AD70" i="30"/>
  <c r="AD69" i="30"/>
  <c r="AD68" i="30"/>
  <c r="AD67" i="30"/>
  <c r="AD66" i="30"/>
  <c r="AD65" i="30"/>
  <c r="AD64" i="30"/>
  <c r="AD63" i="30"/>
  <c r="AD62" i="30"/>
  <c r="AD61" i="30"/>
  <c r="AD60" i="30"/>
  <c r="AJ286" i="30" l="1"/>
  <c r="AH286" i="30"/>
  <c r="AF286" i="30"/>
  <c r="AD286" i="30"/>
  <c r="AJ285" i="30"/>
  <c r="AH285" i="30"/>
  <c r="AF285" i="30"/>
  <c r="AD285" i="30"/>
  <c r="AJ284" i="30"/>
  <c r="AH284" i="30"/>
  <c r="AF284" i="30"/>
  <c r="AD284" i="30"/>
  <c r="AJ283" i="30"/>
  <c r="AH283" i="30"/>
  <c r="AF283" i="30"/>
  <c r="AD283" i="30"/>
  <c r="AJ282" i="30"/>
  <c r="AH282" i="30"/>
  <c r="AF282" i="30"/>
  <c r="AD282" i="30"/>
  <c r="AJ281" i="30"/>
  <c r="AH281" i="30"/>
  <c r="AF281" i="30"/>
  <c r="AD281" i="30"/>
  <c r="AJ276" i="30"/>
  <c r="AH276" i="30"/>
  <c r="AF276" i="30"/>
  <c r="AJ275" i="30"/>
  <c r="AH275" i="30"/>
  <c r="AJ274" i="30"/>
  <c r="AH274" i="30"/>
  <c r="AF274" i="30"/>
  <c r="AC274" i="30"/>
  <c r="AD274" i="30" s="1"/>
  <c r="AJ273" i="30"/>
  <c r="AH273" i="30"/>
  <c r="AF273" i="30"/>
  <c r="AC273" i="30"/>
  <c r="AD273" i="30" s="1"/>
  <c r="AJ272" i="30"/>
  <c r="AH272" i="30"/>
  <c r="AF272" i="30"/>
  <c r="AC272" i="30"/>
  <c r="AD272" i="30" s="1"/>
  <c r="AJ271" i="30"/>
  <c r="AH271" i="30"/>
  <c r="AF271" i="30"/>
  <c r="AC271" i="30"/>
  <c r="AD271" i="30" s="1"/>
  <c r="AJ270" i="30"/>
  <c r="AH270" i="30"/>
  <c r="AF270" i="30"/>
  <c r="AC270" i="30"/>
  <c r="AD270" i="30" s="1"/>
  <c r="AJ269" i="30"/>
  <c r="AH269" i="30"/>
  <c r="AF269" i="30"/>
  <c r="AC269" i="30"/>
  <c r="AD269" i="30" s="1"/>
  <c r="AN268" i="30"/>
  <c r="AK268" i="30"/>
  <c r="AH268" i="30"/>
  <c r="AE268" i="30"/>
  <c r="AN267" i="30"/>
  <c r="AK267" i="30"/>
  <c r="AH267" i="30"/>
  <c r="AE267" i="30"/>
  <c r="AN266" i="30"/>
  <c r="AK266" i="30"/>
  <c r="AH266" i="30"/>
  <c r="AE266" i="30"/>
  <c r="AN265" i="30"/>
  <c r="AK265" i="30"/>
  <c r="AH265" i="30"/>
  <c r="AE265" i="30"/>
  <c r="AN264" i="30"/>
  <c r="AK264" i="30"/>
  <c r="AH264" i="30"/>
  <c r="AE264" i="30"/>
  <c r="AN263" i="30"/>
  <c r="AK263" i="30"/>
  <c r="AH263" i="30"/>
  <c r="AE263" i="30"/>
  <c r="AE262" i="30"/>
  <c r="AE261" i="30"/>
  <c r="AE260" i="30"/>
  <c r="AE259" i="30"/>
  <c r="AE258" i="30"/>
  <c r="AE257" i="30"/>
  <c r="AE256" i="30"/>
  <c r="AE255" i="30"/>
  <c r="AE254" i="30"/>
  <c r="AE253" i="30"/>
  <c r="AE252" i="30"/>
  <c r="AE251" i="30"/>
  <c r="AE250" i="30"/>
  <c r="AE249" i="30"/>
  <c r="AE248" i="30"/>
  <c r="AE247" i="30"/>
  <c r="AE246" i="30"/>
  <c r="AE245" i="30"/>
  <c r="AE244" i="30"/>
  <c r="AE243" i="30"/>
  <c r="AE242" i="30"/>
  <c r="AE241" i="30"/>
  <c r="AE240" i="30"/>
  <c r="AE239" i="30"/>
  <c r="AE238" i="30"/>
  <c r="AE237" i="30"/>
  <c r="AE236" i="30"/>
  <c r="AE235" i="30"/>
  <c r="AE234" i="30"/>
  <c r="AE233" i="30"/>
  <c r="AE232" i="30"/>
  <c r="AE231" i="30"/>
  <c r="AE230" i="30"/>
  <c r="AE229" i="30"/>
  <c r="AE228" i="30"/>
  <c r="AN227" i="30"/>
  <c r="AK227" i="30"/>
  <c r="AH227" i="30"/>
  <c r="AE227" i="30"/>
  <c r="AN226" i="30"/>
  <c r="AK226" i="30"/>
  <c r="AH226" i="30"/>
  <c r="AE226" i="30"/>
  <c r="AN225" i="30"/>
  <c r="AK225" i="30"/>
  <c r="AH225" i="30"/>
  <c r="AE225" i="30"/>
  <c r="AN224" i="30"/>
  <c r="AK224" i="30"/>
  <c r="AH224" i="30"/>
  <c r="AE224" i="30"/>
  <c r="AN223" i="30"/>
  <c r="AK223" i="30"/>
  <c r="AH223" i="30"/>
  <c r="AE223" i="30"/>
  <c r="AN222" i="30"/>
  <c r="AK222" i="30"/>
  <c r="AH222" i="30"/>
  <c r="AE222" i="30"/>
  <c r="AN221" i="30"/>
  <c r="AK221" i="30"/>
  <c r="AH221" i="30"/>
  <c r="AE221" i="30"/>
  <c r="AN220" i="30"/>
  <c r="AK220" i="30"/>
  <c r="AH220" i="30"/>
  <c r="AE220" i="30"/>
  <c r="AN219" i="30"/>
  <c r="AK219" i="30"/>
  <c r="AH219" i="30"/>
  <c r="AE219" i="30"/>
  <c r="AN218" i="30"/>
  <c r="AK218" i="30"/>
  <c r="AH218" i="30"/>
  <c r="AE218" i="30"/>
  <c r="AN217" i="30"/>
  <c r="AK217" i="30"/>
  <c r="AH217" i="30"/>
  <c r="AE217" i="30"/>
  <c r="AN216" i="30"/>
  <c r="AK216" i="30"/>
  <c r="AH216" i="30"/>
  <c r="AE216" i="30"/>
  <c r="AN215" i="30"/>
  <c r="AK215" i="30"/>
  <c r="AH215" i="30"/>
  <c r="AE215" i="30"/>
  <c r="AN214" i="30"/>
  <c r="AK214" i="30"/>
  <c r="AH214" i="30"/>
  <c r="AE214" i="30"/>
  <c r="AN213" i="30"/>
  <c r="AK213" i="30"/>
  <c r="AH213" i="30"/>
  <c r="AE213" i="30"/>
  <c r="AN212" i="30"/>
  <c r="AK212" i="30"/>
  <c r="AH212" i="30"/>
  <c r="AE212" i="30"/>
  <c r="AN211" i="30"/>
  <c r="AK211" i="30"/>
  <c r="AH211" i="30"/>
  <c r="AE211" i="30"/>
  <c r="AN210" i="30"/>
  <c r="AK210" i="30"/>
  <c r="AH210" i="30"/>
  <c r="AE210" i="30"/>
  <c r="AN209" i="30"/>
  <c r="AK209" i="30"/>
  <c r="AH209" i="30"/>
  <c r="AE209" i="30"/>
  <c r="AN208" i="30"/>
  <c r="AK208" i="30"/>
  <c r="AH208" i="30"/>
  <c r="AE208" i="30"/>
  <c r="AN207" i="30"/>
  <c r="AK207" i="30"/>
  <c r="AH207" i="30"/>
  <c r="AE207" i="30"/>
  <c r="AN206" i="30"/>
  <c r="AK206" i="30"/>
  <c r="AH206" i="30"/>
  <c r="AE206" i="30"/>
  <c r="AN205" i="30"/>
  <c r="AK205" i="30"/>
  <c r="AH205" i="30"/>
  <c r="AE205" i="30"/>
  <c r="AN204" i="30"/>
  <c r="AK204" i="30"/>
  <c r="AH204" i="30"/>
  <c r="AE204" i="30"/>
  <c r="AN203" i="30"/>
  <c r="AK203" i="30"/>
  <c r="AH203" i="30"/>
  <c r="AE203" i="30"/>
  <c r="AN202" i="30"/>
  <c r="AK202" i="30"/>
  <c r="AH202" i="30"/>
  <c r="AE202" i="30"/>
  <c r="AE201" i="30"/>
  <c r="AE200" i="30"/>
  <c r="AE199" i="30"/>
  <c r="AE198" i="30"/>
  <c r="AE197" i="30"/>
  <c r="AE196" i="30"/>
  <c r="AE195" i="30"/>
  <c r="AE194" i="30"/>
  <c r="AE193" i="30"/>
  <c r="AE192" i="30"/>
  <c r="AE191" i="30"/>
  <c r="AE190" i="30"/>
  <c r="AE189" i="30"/>
  <c r="AE188" i="30"/>
  <c r="AE187" i="30"/>
  <c r="AE186" i="30"/>
  <c r="AE185" i="30"/>
  <c r="AE184" i="30"/>
  <c r="AE183" i="30"/>
  <c r="AE182" i="30"/>
  <c r="AE181" i="30"/>
  <c r="AJ180" i="30"/>
  <c r="AH180" i="30"/>
  <c r="AF180" i="30"/>
  <c r="AJ179" i="30"/>
  <c r="AH179" i="30"/>
  <c r="AF179" i="30"/>
  <c r="AJ178" i="30"/>
  <c r="AH178" i="30"/>
  <c r="AF178" i="30"/>
  <c r="AJ177" i="30"/>
  <c r="AH177" i="30"/>
  <c r="AF177" i="30"/>
  <c r="AJ176" i="30"/>
  <c r="AH176" i="30"/>
  <c r="AF176" i="30"/>
  <c r="AD176" i="30"/>
  <c r="AJ175" i="30"/>
  <c r="AH175" i="30"/>
  <c r="AF175" i="30"/>
  <c r="AD175" i="30"/>
  <c r="AJ174" i="30"/>
  <c r="AH174" i="30"/>
  <c r="AF174" i="30"/>
  <c r="AD174" i="30"/>
  <c r="AJ173" i="30"/>
  <c r="AH173" i="30"/>
  <c r="AF173" i="30"/>
  <c r="AD173" i="30"/>
  <c r="AJ172" i="30"/>
  <c r="AH172" i="30"/>
  <c r="AF172" i="30"/>
  <c r="AD172" i="30"/>
  <c r="AJ171" i="30"/>
  <c r="AH171" i="30"/>
  <c r="AF171" i="30"/>
  <c r="AD171" i="30"/>
  <c r="AJ170" i="30"/>
  <c r="AH170" i="30"/>
  <c r="AF170" i="30"/>
  <c r="AD170" i="30"/>
  <c r="AJ169" i="30"/>
  <c r="AH169" i="30"/>
  <c r="AF169" i="30"/>
  <c r="AD169" i="30"/>
  <c r="AJ168" i="30"/>
  <c r="AH168" i="30"/>
  <c r="AF168" i="30"/>
  <c r="AD168" i="30"/>
  <c r="AJ167" i="30"/>
  <c r="AH167" i="30"/>
  <c r="AF167" i="30"/>
  <c r="AD167" i="30"/>
  <c r="AJ166" i="30"/>
  <c r="AH166" i="30"/>
  <c r="AF166" i="30"/>
  <c r="AD166" i="30"/>
  <c r="AJ165" i="30"/>
  <c r="AH165" i="30"/>
  <c r="AF165" i="30"/>
  <c r="AD165" i="30"/>
  <c r="AJ164" i="30"/>
  <c r="AH164" i="30"/>
  <c r="AF164" i="30"/>
  <c r="AD164" i="30"/>
  <c r="AJ163" i="30"/>
  <c r="AH163" i="30"/>
  <c r="AF163" i="30"/>
  <c r="AD163" i="30"/>
  <c r="AJ162" i="30"/>
  <c r="AH162" i="30"/>
  <c r="AF162" i="30"/>
  <c r="AD162" i="30"/>
  <c r="AJ161" i="30"/>
  <c r="AH161" i="30"/>
  <c r="AF161" i="30"/>
  <c r="AD161" i="30"/>
  <c r="AJ160" i="30"/>
  <c r="AH160" i="30"/>
  <c r="AF160" i="30"/>
  <c r="AD160" i="30"/>
  <c r="AJ159" i="30"/>
  <c r="AH159" i="30"/>
  <c r="AF159" i="30"/>
  <c r="AD159" i="30"/>
  <c r="AJ158" i="30"/>
  <c r="AH158" i="30"/>
  <c r="AF158" i="30"/>
  <c r="AD158" i="30"/>
  <c r="AJ157" i="30"/>
  <c r="AH157" i="30"/>
  <c r="AF157" i="30"/>
  <c r="AD157" i="30"/>
  <c r="AJ156" i="30"/>
  <c r="AH156" i="30"/>
  <c r="AF156" i="30"/>
  <c r="AD156" i="30"/>
  <c r="AJ155" i="30"/>
  <c r="AH155" i="30"/>
  <c r="AF155" i="30"/>
  <c r="AD155" i="30"/>
  <c r="AJ154" i="30"/>
  <c r="AH154" i="30"/>
  <c r="AF154" i="30"/>
  <c r="AD154" i="30"/>
  <c r="AJ153" i="30"/>
  <c r="AH153" i="30"/>
  <c r="AF153" i="30"/>
  <c r="AD153" i="30"/>
  <c r="AJ152" i="30"/>
  <c r="AH152" i="30"/>
  <c r="AF152" i="30"/>
  <c r="AD152" i="30"/>
  <c r="AJ151" i="30"/>
  <c r="AH151" i="30"/>
  <c r="AF151" i="30"/>
  <c r="AD151" i="30"/>
  <c r="AJ150" i="30"/>
  <c r="AH150" i="30"/>
  <c r="AF150" i="30"/>
  <c r="AD150" i="30"/>
  <c r="AJ149" i="30"/>
  <c r="AH149" i="30"/>
  <c r="AF149" i="30"/>
  <c r="AD149" i="30"/>
  <c r="AJ148" i="30"/>
  <c r="AH148" i="30"/>
  <c r="AF148" i="30"/>
  <c r="AD148" i="30"/>
  <c r="AJ147" i="30"/>
  <c r="AH147" i="30"/>
  <c r="AF147" i="30"/>
  <c r="AD147" i="30"/>
  <c r="AJ146" i="30"/>
  <c r="AH146" i="30"/>
  <c r="AF146" i="30"/>
  <c r="AD146" i="30"/>
  <c r="AJ145" i="30"/>
  <c r="AH145" i="30"/>
  <c r="AF145" i="30"/>
  <c r="AD145" i="30"/>
  <c r="AJ144" i="30"/>
  <c r="AH144" i="30"/>
  <c r="AF144" i="30"/>
  <c r="AD144" i="30"/>
  <c r="AJ143" i="30"/>
  <c r="AH143" i="30"/>
  <c r="AF143" i="30"/>
  <c r="AD143" i="30"/>
  <c r="AJ142" i="30"/>
  <c r="AH142" i="30"/>
  <c r="AF142" i="30"/>
  <c r="AD142" i="30"/>
  <c r="AJ141" i="30"/>
  <c r="AH141" i="30"/>
  <c r="AF141" i="30"/>
  <c r="AD141" i="30"/>
  <c r="AJ140" i="30"/>
  <c r="AH140" i="30"/>
  <c r="AF140" i="30"/>
  <c r="AD140" i="30"/>
  <c r="AJ139" i="30"/>
  <c r="AH139" i="30"/>
  <c r="AF139" i="30"/>
  <c r="AD139" i="30"/>
  <c r="AJ138" i="30"/>
  <c r="AH138" i="30"/>
  <c r="AF138" i="30"/>
  <c r="AD138" i="30"/>
  <c r="AJ137" i="30"/>
  <c r="AH137" i="30"/>
  <c r="AF137" i="30"/>
  <c r="AD137" i="30"/>
  <c r="AJ73" i="30"/>
  <c r="AH73" i="30"/>
  <c r="AF73" i="30"/>
  <c r="AJ72" i="30"/>
  <c r="AH72" i="30"/>
  <c r="AF72" i="30"/>
  <c r="AJ71" i="30"/>
  <c r="AH71" i="30"/>
  <c r="AF71" i="30"/>
  <c r="AJ70" i="30"/>
  <c r="AH70" i="30"/>
  <c r="AF70" i="30"/>
  <c r="AJ69" i="30"/>
  <c r="AH69" i="30"/>
  <c r="AF69" i="30"/>
  <c r="AJ68" i="30"/>
  <c r="AH68" i="30"/>
  <c r="AF68" i="30"/>
  <c r="AJ67" i="30"/>
  <c r="AH67" i="30"/>
  <c r="AF67" i="30"/>
  <c r="AJ66" i="30"/>
  <c r="AH66" i="30"/>
  <c r="AF66" i="30"/>
  <c r="AJ65" i="30"/>
  <c r="AH65" i="30"/>
  <c r="AF65" i="30"/>
  <c r="AJ64" i="30"/>
  <c r="AH64" i="30"/>
  <c r="AF64" i="30"/>
  <c r="AJ63" i="30"/>
  <c r="AH63" i="30"/>
  <c r="AF63" i="30"/>
  <c r="AJ62" i="30"/>
  <c r="AH62" i="30"/>
  <c r="AF62" i="30"/>
  <c r="AJ61" i="30"/>
  <c r="AH61" i="30"/>
  <c r="AF61" i="30"/>
  <c r="AJ60" i="30"/>
  <c r="AH60" i="30"/>
  <c r="AF60" i="30"/>
  <c r="AJ59" i="30"/>
  <c r="AH59" i="30"/>
  <c r="AF59" i="30"/>
  <c r="AA58" i="30"/>
  <c r="AJ58" i="30" s="1"/>
  <c r="AA57" i="30"/>
  <c r="AJ57" i="30" s="1"/>
  <c r="AA56" i="30"/>
  <c r="AH56" i="30" s="1"/>
  <c r="AA55" i="30"/>
  <c r="AH55" i="30" s="1"/>
  <c r="AA54" i="30"/>
  <c r="AH54" i="30" s="1"/>
  <c r="AH53" i="30"/>
  <c r="AA53" i="30"/>
  <c r="AF53" i="30" s="1"/>
  <c r="AA52" i="30"/>
  <c r="AD52" i="30" s="1"/>
  <c r="AA51" i="30"/>
  <c r="AJ51" i="30" s="1"/>
  <c r="AA50" i="30"/>
  <c r="AD50" i="30" s="1"/>
  <c r="AA49" i="30"/>
  <c r="AJ49" i="30" s="1"/>
  <c r="AA48" i="30"/>
  <c r="AH48" i="30" s="1"/>
  <c r="AA47" i="30"/>
  <c r="AD47" i="30" s="1"/>
  <c r="AA46" i="30"/>
  <c r="AH46" i="30" s="1"/>
  <c r="AA45" i="30"/>
  <c r="AF45" i="30" s="1"/>
  <c r="AA44" i="30"/>
  <c r="AF44" i="30" s="1"/>
  <c r="AA43" i="30"/>
  <c r="AJ43" i="30" s="1"/>
  <c r="AA42" i="30"/>
  <c r="AJ42" i="30" s="1"/>
  <c r="AA41" i="30"/>
  <c r="AJ41" i="30" s="1"/>
  <c r="AA40" i="30"/>
  <c r="AH40" i="30" s="1"/>
  <c r="AA39" i="30"/>
  <c r="AJ39" i="30" s="1"/>
  <c r="AA38" i="30"/>
  <c r="AJ38" i="30" s="1"/>
  <c r="AJ37" i="30"/>
  <c r="AA37" i="30"/>
  <c r="AF37" i="30" s="1"/>
  <c r="AJ36" i="30"/>
  <c r="AH36" i="30"/>
  <c r="AF36" i="30"/>
  <c r="AD36" i="30"/>
  <c r="AF81" i="30"/>
  <c r="AH81" i="30"/>
  <c r="AJ81" i="30"/>
  <c r="AF82" i="30"/>
  <c r="AH82" i="30"/>
  <c r="AJ82" i="30"/>
  <c r="AF83" i="30"/>
  <c r="AH83" i="30"/>
  <c r="AJ83" i="30"/>
  <c r="AF84" i="30"/>
  <c r="AH84" i="30"/>
  <c r="AJ84" i="30"/>
  <c r="AF85" i="30"/>
  <c r="AH85" i="30"/>
  <c r="AJ85" i="30"/>
  <c r="AF86" i="30"/>
  <c r="AH86" i="30"/>
  <c r="AJ86" i="30"/>
  <c r="AF87" i="30"/>
  <c r="AH87" i="30"/>
  <c r="AJ87" i="30"/>
  <c r="AF88" i="30"/>
  <c r="AH88" i="30"/>
  <c r="AJ88" i="30"/>
  <c r="AF89" i="30"/>
  <c r="AH89" i="30"/>
  <c r="AJ89" i="30"/>
  <c r="AF90" i="30"/>
  <c r="AH90" i="30"/>
  <c r="AJ90" i="30"/>
  <c r="AF91" i="30"/>
  <c r="AH91" i="30"/>
  <c r="AJ91" i="30"/>
  <c r="AF92" i="30"/>
  <c r="AH92" i="30"/>
  <c r="AJ92" i="30"/>
  <c r="AF93" i="30"/>
  <c r="AH93" i="30"/>
  <c r="AJ93" i="30"/>
  <c r="AF94" i="30"/>
  <c r="AH94" i="30"/>
  <c r="AJ94" i="30"/>
  <c r="AF95" i="30"/>
  <c r="AH95" i="30"/>
  <c r="AJ95" i="30"/>
  <c r="AF96" i="30"/>
  <c r="AH96" i="30"/>
  <c r="AJ96" i="30"/>
  <c r="AF97" i="30"/>
  <c r="AH97" i="30"/>
  <c r="AJ97" i="30"/>
  <c r="AF98" i="30"/>
  <c r="AH98" i="30"/>
  <c r="AJ98" i="30"/>
  <c r="AF99" i="30"/>
  <c r="AH99" i="30"/>
  <c r="AJ99" i="30"/>
  <c r="AF100" i="30"/>
  <c r="AH100" i="30"/>
  <c r="AJ100" i="30"/>
  <c r="AF101" i="30"/>
  <c r="AH101" i="30"/>
  <c r="AJ101" i="30"/>
  <c r="AF102" i="30"/>
  <c r="AH102" i="30"/>
  <c r="AJ102" i="30"/>
  <c r="AF103" i="30"/>
  <c r="AH103" i="30"/>
  <c r="AJ103" i="30"/>
  <c r="AF104" i="30"/>
  <c r="AH104" i="30"/>
  <c r="AJ104" i="30"/>
  <c r="AF105" i="30"/>
  <c r="AH105" i="30"/>
  <c r="AJ105" i="30"/>
  <c r="AF106" i="30"/>
  <c r="AH106" i="30"/>
  <c r="AJ106" i="30"/>
  <c r="AF107" i="30"/>
  <c r="AH107" i="30"/>
  <c r="AJ107" i="30"/>
  <c r="AF108" i="30"/>
  <c r="AH108" i="30"/>
  <c r="AJ108" i="30"/>
  <c r="AF109" i="30"/>
  <c r="AH109" i="30"/>
  <c r="AJ109" i="30"/>
  <c r="AF110" i="30"/>
  <c r="AH110" i="30"/>
  <c r="AJ110" i="30"/>
  <c r="AF111" i="30"/>
  <c r="AH111" i="30"/>
  <c r="AJ111" i="30"/>
  <c r="AF112" i="30"/>
  <c r="AH112" i="30"/>
  <c r="AJ112" i="30"/>
  <c r="AF113" i="30"/>
  <c r="AH113" i="30"/>
  <c r="AJ113" i="30"/>
  <c r="AF114" i="30"/>
  <c r="AH114" i="30"/>
  <c r="AJ114" i="30"/>
  <c r="AF115" i="30"/>
  <c r="AH115" i="30"/>
  <c r="AJ115" i="30"/>
  <c r="AF116" i="30"/>
  <c r="AH116" i="30"/>
  <c r="AJ116" i="30"/>
  <c r="AF117" i="30"/>
  <c r="AH117" i="30"/>
  <c r="AJ117" i="30"/>
  <c r="AF118" i="30"/>
  <c r="AH118" i="30"/>
  <c r="AJ118" i="30"/>
  <c r="AF119" i="30"/>
  <c r="AH119" i="30"/>
  <c r="AJ119" i="30"/>
  <c r="AF120" i="30"/>
  <c r="AH120" i="30"/>
  <c r="AJ120" i="30"/>
  <c r="AF121" i="30"/>
  <c r="AH121" i="30"/>
  <c r="AJ121" i="30"/>
  <c r="AF122" i="30"/>
  <c r="AH122" i="30"/>
  <c r="AJ122" i="30"/>
  <c r="AF123" i="30"/>
  <c r="AH123" i="30"/>
  <c r="AJ123" i="30"/>
  <c r="AF124" i="30"/>
  <c r="AH124" i="30"/>
  <c r="AJ124" i="30"/>
  <c r="AF125" i="30"/>
  <c r="AH125" i="30"/>
  <c r="AJ125" i="30"/>
  <c r="AF126" i="30"/>
  <c r="AH126" i="30"/>
  <c r="AJ126" i="30"/>
  <c r="AF127" i="30"/>
  <c r="AH127" i="30"/>
  <c r="AJ127" i="30"/>
  <c r="AF128" i="30"/>
  <c r="AH128" i="30"/>
  <c r="AJ128" i="30"/>
  <c r="AF129" i="30"/>
  <c r="AH129" i="30"/>
  <c r="AJ129" i="30"/>
  <c r="AF130" i="30"/>
  <c r="AH130" i="30"/>
  <c r="AJ130" i="30"/>
  <c r="AF131" i="30"/>
  <c r="AH131" i="30"/>
  <c r="AJ131" i="30"/>
  <c r="AF132" i="30"/>
  <c r="AH132" i="30"/>
  <c r="AJ132" i="30"/>
  <c r="AF133" i="30"/>
  <c r="AH133" i="30"/>
  <c r="AJ133" i="30"/>
  <c r="AF134" i="30"/>
  <c r="AH134" i="30"/>
  <c r="AJ134" i="30"/>
  <c r="AF135" i="30"/>
  <c r="AH135" i="30"/>
  <c r="AJ135" i="30"/>
  <c r="AF136" i="30"/>
  <c r="AH136" i="30"/>
  <c r="AJ136" i="30"/>
  <c r="U136" i="30"/>
  <c r="U135" i="30"/>
  <c r="X135" i="30" s="1"/>
  <c r="U134" i="30"/>
  <c r="X134" i="30" s="1"/>
  <c r="U133" i="30"/>
  <c r="X133" i="30" s="1"/>
  <c r="U132" i="30"/>
  <c r="U131" i="30"/>
  <c r="X131" i="30" s="1"/>
  <c r="U130" i="30"/>
  <c r="X130" i="30" s="1"/>
  <c r="U129" i="30"/>
  <c r="U128" i="30"/>
  <c r="U127" i="30"/>
  <c r="X127" i="30" s="1"/>
  <c r="U126" i="30"/>
  <c r="X126" i="30" s="1"/>
  <c r="U125" i="30"/>
  <c r="X125" i="30" s="1"/>
  <c r="U124" i="30"/>
  <c r="U123" i="30"/>
  <c r="X123" i="30" s="1"/>
  <c r="U122" i="30"/>
  <c r="X122" i="30" s="1"/>
  <c r="U121" i="30"/>
  <c r="U120" i="30"/>
  <c r="U119" i="30"/>
  <c r="X119" i="30" s="1"/>
  <c r="U118" i="30"/>
  <c r="X118" i="30" s="1"/>
  <c r="U117" i="30"/>
  <c r="X117" i="30" s="1"/>
  <c r="U116" i="30"/>
  <c r="U115" i="30"/>
  <c r="X115" i="30" s="1"/>
  <c r="U114" i="30"/>
  <c r="X114" i="30" s="1"/>
  <c r="U113" i="30"/>
  <c r="U112" i="30"/>
  <c r="U111" i="30"/>
  <c r="X111" i="30" s="1"/>
  <c r="U110" i="30"/>
  <c r="X110" i="30" s="1"/>
  <c r="U109" i="30"/>
  <c r="X109" i="30" s="1"/>
  <c r="U108" i="30"/>
  <c r="U107" i="30"/>
  <c r="X107" i="30" s="1"/>
  <c r="U106" i="30"/>
  <c r="X106" i="30" s="1"/>
  <c r="U105" i="30"/>
  <c r="U104" i="30"/>
  <c r="U103" i="30"/>
  <c r="X103" i="30" s="1"/>
  <c r="U102" i="30"/>
  <c r="X102" i="30" s="1"/>
  <c r="U101" i="30"/>
  <c r="X101" i="30" s="1"/>
  <c r="U100" i="30"/>
  <c r="U99" i="30"/>
  <c r="X99" i="30" s="1"/>
  <c r="U98" i="30"/>
  <c r="X98" i="30" s="1"/>
  <c r="U97" i="30"/>
  <c r="U96" i="30"/>
  <c r="U95" i="30"/>
  <c r="X95" i="30" s="1"/>
  <c r="U94" i="30"/>
  <c r="X94" i="30" s="1"/>
  <c r="U93" i="30"/>
  <c r="X93" i="30" s="1"/>
  <c r="U92" i="30"/>
  <c r="U91" i="30"/>
  <c r="X91" i="30" s="1"/>
  <c r="U90" i="30"/>
  <c r="X90" i="30" s="1"/>
  <c r="U89" i="30"/>
  <c r="U88" i="30"/>
  <c r="U87" i="30"/>
  <c r="U86" i="30"/>
  <c r="X86" i="30" s="1"/>
  <c r="U85" i="30"/>
  <c r="X85" i="30" s="1"/>
  <c r="U84" i="30"/>
  <c r="U83" i="30"/>
  <c r="X83" i="30" s="1"/>
  <c r="U82" i="30"/>
  <c r="U81" i="30"/>
  <c r="AJ80" i="30"/>
  <c r="AH80" i="30"/>
  <c r="AF80" i="30"/>
  <c r="AD80" i="30"/>
  <c r="AJ79" i="30"/>
  <c r="AH79" i="30"/>
  <c r="AF79" i="30"/>
  <c r="AD79" i="30"/>
  <c r="AJ78" i="30"/>
  <c r="AH78" i="30"/>
  <c r="AF78" i="30"/>
  <c r="AD78" i="30"/>
  <c r="AJ77" i="30"/>
  <c r="AH77" i="30"/>
  <c r="AF77" i="30"/>
  <c r="AD77" i="30"/>
  <c r="AJ76" i="30"/>
  <c r="AH76" i="30"/>
  <c r="AF76" i="30"/>
  <c r="AD76" i="30"/>
  <c r="AJ75" i="30"/>
  <c r="AH75" i="30"/>
  <c r="AF75" i="30"/>
  <c r="AD75" i="30"/>
  <c r="AJ74" i="30"/>
  <c r="AH74" i="30"/>
  <c r="AF74" i="30"/>
  <c r="AD74" i="30"/>
  <c r="AJ35" i="30"/>
  <c r="AH35" i="30"/>
  <c r="AF35" i="30"/>
  <c r="AD35" i="30"/>
  <c r="AJ34" i="30"/>
  <c r="AH34" i="30"/>
  <c r="AF34" i="30"/>
  <c r="AD34" i="30"/>
  <c r="AJ33" i="30"/>
  <c r="AH33" i="30"/>
  <c r="AF33" i="30"/>
  <c r="AD33" i="30"/>
  <c r="AJ32" i="30"/>
  <c r="AH32" i="30"/>
  <c r="AF32" i="30"/>
  <c r="AD32" i="30"/>
  <c r="AJ31" i="30"/>
  <c r="AH31" i="30"/>
  <c r="AF31" i="30"/>
  <c r="AD31" i="30"/>
  <c r="AJ30" i="30"/>
  <c r="AH30" i="30"/>
  <c r="AF30" i="30"/>
  <c r="AD30" i="30"/>
  <c r="AJ29" i="30"/>
  <c r="AH29" i="30"/>
  <c r="AF29" i="30"/>
  <c r="AD29" i="30"/>
  <c r="AJ28" i="30"/>
  <c r="AH28" i="30"/>
  <c r="AF28" i="30"/>
  <c r="AD28" i="30"/>
  <c r="AJ27" i="30"/>
  <c r="AH27" i="30"/>
  <c r="AF27" i="30"/>
  <c r="AD27" i="30"/>
  <c r="AJ26" i="30"/>
  <c r="AH26" i="30"/>
  <c r="AF26" i="30"/>
  <c r="AD26" i="30"/>
  <c r="AJ25" i="30"/>
  <c r="AH25" i="30"/>
  <c r="AF25" i="30"/>
  <c r="AD25" i="30"/>
  <c r="AJ24" i="30"/>
  <c r="AH24" i="30"/>
  <c r="AF24" i="30"/>
  <c r="AD24" i="30"/>
  <c r="AJ23" i="30"/>
  <c r="AH23" i="30"/>
  <c r="AF23" i="30"/>
  <c r="AD23" i="30"/>
  <c r="AJ22" i="30"/>
  <c r="AH22" i="30"/>
  <c r="AF22" i="30"/>
  <c r="AD22" i="30"/>
  <c r="AJ21" i="30"/>
  <c r="AH21" i="30"/>
  <c r="AF21" i="30"/>
  <c r="AD21" i="30"/>
  <c r="AJ20" i="30"/>
  <c r="AH20" i="30"/>
  <c r="AF20" i="30"/>
  <c r="AD20" i="30"/>
  <c r="AJ19" i="30"/>
  <c r="AH19" i="30"/>
  <c r="AF19" i="30"/>
  <c r="AD19" i="30"/>
  <c r="AJ18" i="30"/>
  <c r="AH18" i="30"/>
  <c r="AF18" i="30"/>
  <c r="AD18" i="30"/>
  <c r="AJ17" i="30"/>
  <c r="AH17" i="30"/>
  <c r="AF17" i="30"/>
  <c r="AD17" i="30"/>
  <c r="AJ16" i="30"/>
  <c r="AH16" i="30"/>
  <c r="AF16" i="30"/>
  <c r="AD16" i="30"/>
  <c r="AJ15" i="30"/>
  <c r="AH15" i="30"/>
  <c r="AF15" i="30"/>
  <c r="AD15" i="30"/>
  <c r="AJ14" i="30"/>
  <c r="AH14" i="30"/>
  <c r="AF14" i="30"/>
  <c r="AC14" i="30"/>
  <c r="AD14" i="30" s="1"/>
  <c r="AJ13" i="30"/>
  <c r="AH13" i="30"/>
  <c r="AF13" i="30"/>
  <c r="AC13" i="30"/>
  <c r="AD13" i="30" s="1"/>
  <c r="AJ12" i="30"/>
  <c r="AH12" i="30"/>
  <c r="AF12" i="30"/>
  <c r="AD12" i="30"/>
  <c r="AJ11" i="30"/>
  <c r="AH11" i="30"/>
  <c r="AF11" i="30"/>
  <c r="AD11" i="30"/>
  <c r="AJ10" i="30"/>
  <c r="AH10" i="30"/>
  <c r="AF10" i="30"/>
  <c r="AD10" i="30"/>
  <c r="AJ9" i="30"/>
  <c r="AH9" i="30"/>
  <c r="AF9" i="30"/>
  <c r="AD9" i="30"/>
  <c r="AJ8" i="30"/>
  <c r="AH8" i="30"/>
  <c r="AF8" i="30"/>
  <c r="AD8" i="30"/>
  <c r="AJ7" i="30"/>
  <c r="AH7" i="30"/>
  <c r="AF7" i="30"/>
  <c r="AD7" i="30"/>
  <c r="AJ6" i="30"/>
  <c r="AH6" i="30"/>
  <c r="AF6" i="30"/>
  <c r="AD6" i="30"/>
  <c r="AF56" i="30" l="1"/>
  <c r="AF42" i="30"/>
  <c r="AF47" i="30"/>
  <c r="AJ56" i="30"/>
  <c r="AJ55" i="30"/>
  <c r="AH42" i="30"/>
  <c r="AH47" i="30"/>
  <c r="AD39" i="30"/>
  <c r="AJ47" i="30"/>
  <c r="AJ53" i="30"/>
  <c r="AH45" i="30"/>
  <c r="AH37" i="30"/>
  <c r="AF50" i="30"/>
  <c r="AJ50" i="30"/>
  <c r="AF55" i="30"/>
  <c r="AD56" i="30"/>
  <c r="AF39" i="30"/>
  <c r="AJ45" i="30"/>
  <c r="AD48" i="30"/>
  <c r="AF58" i="30"/>
  <c r="AH39" i="30"/>
  <c r="AF48" i="30"/>
  <c r="AH58" i="30"/>
  <c r="AJ48" i="30"/>
  <c r="AD40" i="30"/>
  <c r="AF40" i="30"/>
  <c r="AJ40" i="30"/>
  <c r="AH50" i="30"/>
  <c r="AD49" i="30"/>
  <c r="AF52" i="30"/>
  <c r="AD38" i="30"/>
  <c r="AF41" i="30"/>
  <c r="AH44" i="30"/>
  <c r="AF49" i="30"/>
  <c r="AH52" i="30"/>
  <c r="AD54" i="30"/>
  <c r="AF57" i="30"/>
  <c r="AF38" i="30"/>
  <c r="AH41" i="30"/>
  <c r="AD43" i="30"/>
  <c r="AJ44" i="30"/>
  <c r="AF46" i="30"/>
  <c r="AH49" i="30"/>
  <c r="AD51" i="30"/>
  <c r="AJ52" i="30"/>
  <c r="AF54" i="30"/>
  <c r="AH57" i="30"/>
  <c r="AD44" i="30"/>
  <c r="AH38" i="30"/>
  <c r="AH43" i="30"/>
  <c r="AD45" i="30"/>
  <c r="AJ46" i="30"/>
  <c r="AH51" i="30"/>
  <c r="AD53" i="30"/>
  <c r="AJ54" i="30"/>
  <c r="AF43" i="30"/>
  <c r="AF51" i="30"/>
  <c r="X87" i="30"/>
  <c r="X108" i="30"/>
  <c r="X116" i="30"/>
  <c r="X124" i="30"/>
  <c r="X132" i="30"/>
  <c r="X89" i="30"/>
  <c r="X97" i="30"/>
  <c r="X105" i="30"/>
  <c r="X113" i="30"/>
  <c r="X121" i="30"/>
  <c r="X129" i="30"/>
  <c r="X100" i="30"/>
  <c r="X88" i="30"/>
  <c r="X96" i="30"/>
  <c r="X104" i="30"/>
  <c r="X112" i="30"/>
  <c r="X120" i="30"/>
  <c r="X128" i="30"/>
  <c r="X136" i="30"/>
  <c r="X84" i="30"/>
  <c r="X92" i="30"/>
  <c r="AI94" i="15"/>
  <c r="AC94" i="15"/>
  <c r="AF94" i="15" l="1"/>
  <c r="AJ280" i="3" l="1"/>
  <c r="AD7" i="3"/>
  <c r="AF7" i="3"/>
  <c r="AH7" i="3"/>
  <c r="AJ7" i="3"/>
  <c r="AD8" i="3"/>
  <c r="AF8" i="3"/>
  <c r="AH8" i="3"/>
  <c r="AJ8" i="3"/>
  <c r="AD9" i="3"/>
  <c r="AF9" i="3"/>
  <c r="AH9" i="3"/>
  <c r="AJ9" i="3"/>
  <c r="AD10" i="3"/>
  <c r="AF10" i="3"/>
  <c r="AH10" i="3"/>
  <c r="AJ10" i="3"/>
  <c r="AD11" i="3"/>
  <c r="AF11" i="3"/>
  <c r="AH11" i="3"/>
  <c r="AJ11" i="3"/>
  <c r="AD12" i="3"/>
  <c r="AF12" i="3"/>
  <c r="AH12" i="3"/>
  <c r="AJ12" i="3"/>
  <c r="AD13" i="3"/>
  <c r="AF13" i="3"/>
  <c r="AH13" i="3"/>
  <c r="AJ13" i="3"/>
  <c r="AD14" i="3"/>
  <c r="AF14" i="3"/>
  <c r="AH14" i="3"/>
  <c r="AJ14" i="3"/>
  <c r="AD15" i="3"/>
  <c r="AF15" i="3"/>
  <c r="AH15" i="3"/>
  <c r="AJ15" i="3"/>
  <c r="AD16" i="3"/>
  <c r="AF16" i="3"/>
  <c r="AH16" i="3"/>
  <c r="AJ16" i="3"/>
  <c r="AD17" i="3"/>
  <c r="AF17" i="3"/>
  <c r="AH17" i="3"/>
  <c r="AJ17" i="3"/>
  <c r="AD18" i="3"/>
  <c r="AF18" i="3"/>
  <c r="AH18" i="3"/>
  <c r="AJ18" i="3"/>
  <c r="AD19" i="3"/>
  <c r="AF19" i="3"/>
  <c r="AH19" i="3"/>
  <c r="AJ19" i="3"/>
  <c r="AD20" i="3"/>
  <c r="AF20" i="3"/>
  <c r="AH20" i="3"/>
  <c r="AJ20" i="3"/>
  <c r="AD21" i="3"/>
  <c r="AF21" i="3"/>
  <c r="AH21" i="3"/>
  <c r="AJ21" i="3"/>
  <c r="AD22" i="3"/>
  <c r="AF22" i="3"/>
  <c r="AH22" i="3"/>
  <c r="AJ22" i="3"/>
  <c r="AD23" i="3"/>
  <c r="AF23" i="3"/>
  <c r="AH23" i="3"/>
  <c r="AJ23" i="3"/>
  <c r="AD24" i="3"/>
  <c r="AF24" i="3"/>
  <c r="AH24" i="3"/>
  <c r="AJ24" i="3"/>
  <c r="AD25" i="3"/>
  <c r="AF25" i="3"/>
  <c r="AH25" i="3"/>
  <c r="AJ25" i="3"/>
  <c r="AD26" i="3"/>
  <c r="AF26" i="3"/>
  <c r="AH26" i="3"/>
  <c r="AJ26" i="3"/>
  <c r="AD27" i="3"/>
  <c r="AF27" i="3"/>
  <c r="AH27" i="3"/>
  <c r="AJ27" i="3"/>
  <c r="AD28" i="3"/>
  <c r="AF28" i="3"/>
  <c r="AH28" i="3"/>
  <c r="AJ28" i="3"/>
  <c r="AD29" i="3"/>
  <c r="AF29" i="3"/>
  <c r="AH29" i="3"/>
  <c r="AJ29" i="3"/>
  <c r="AD30" i="3"/>
  <c r="AF30" i="3"/>
  <c r="AH30" i="3"/>
  <c r="AJ30" i="3"/>
  <c r="AD31" i="3"/>
  <c r="AF31" i="3"/>
  <c r="AH31" i="3"/>
  <c r="AJ31" i="3"/>
  <c r="AD32" i="3"/>
  <c r="AF32" i="3"/>
  <c r="AH32" i="3"/>
  <c r="AJ32" i="3"/>
  <c r="AD33" i="3"/>
  <c r="AF33" i="3"/>
  <c r="AH33" i="3"/>
  <c r="AJ33" i="3"/>
  <c r="AD34" i="3"/>
  <c r="AF34" i="3"/>
  <c r="AH34" i="3"/>
  <c r="AJ34" i="3"/>
  <c r="AD35" i="3"/>
  <c r="AF35" i="3"/>
  <c r="AH35" i="3"/>
  <c r="AJ35" i="3"/>
  <c r="AD36" i="3"/>
  <c r="AF36" i="3"/>
  <c r="AH36" i="3"/>
  <c r="AJ36" i="3"/>
  <c r="AD37" i="3"/>
  <c r="AF37" i="3"/>
  <c r="AH37" i="3"/>
  <c r="AJ37" i="3"/>
  <c r="AD38" i="3"/>
  <c r="AF38" i="3"/>
  <c r="AH38" i="3"/>
  <c r="AJ38" i="3"/>
  <c r="AD39" i="3"/>
  <c r="AF39" i="3"/>
  <c r="AH39" i="3"/>
  <c r="AJ39" i="3"/>
  <c r="AD40" i="3"/>
  <c r="AF40" i="3"/>
  <c r="AH40" i="3"/>
  <c r="AJ40" i="3"/>
  <c r="AD41" i="3"/>
  <c r="AF41" i="3"/>
  <c r="AH41" i="3"/>
  <c r="AJ41" i="3"/>
  <c r="AD42" i="3"/>
  <c r="AF42" i="3"/>
  <c r="AH42" i="3"/>
  <c r="AJ42" i="3"/>
  <c r="AD43" i="3"/>
  <c r="AF43" i="3"/>
  <c r="AH43" i="3"/>
  <c r="AJ43" i="3"/>
  <c r="AD44" i="3"/>
  <c r="AF44" i="3"/>
  <c r="AH44" i="3"/>
  <c r="AJ44" i="3"/>
  <c r="AD45" i="3"/>
  <c r="AF45" i="3"/>
  <c r="AH45" i="3"/>
  <c r="AJ45" i="3"/>
  <c r="AD46" i="3"/>
  <c r="AF46" i="3"/>
  <c r="AH46" i="3"/>
  <c r="AJ46" i="3"/>
  <c r="AD47" i="3"/>
  <c r="AF47" i="3"/>
  <c r="AH47" i="3"/>
  <c r="AJ47" i="3"/>
  <c r="AD48" i="3"/>
  <c r="AF48" i="3"/>
  <c r="AH48" i="3"/>
  <c r="AJ48" i="3"/>
  <c r="AD49" i="3"/>
  <c r="AF49" i="3"/>
  <c r="AH49" i="3"/>
  <c r="AJ49" i="3"/>
  <c r="AD50" i="3"/>
  <c r="AF50" i="3"/>
  <c r="AH50" i="3"/>
  <c r="AJ50" i="3"/>
  <c r="AD51" i="3"/>
  <c r="AF51" i="3"/>
  <c r="AH51" i="3"/>
  <c r="AJ51" i="3"/>
  <c r="AD52" i="3"/>
  <c r="AF52" i="3"/>
  <c r="AH52" i="3"/>
  <c r="AJ52" i="3"/>
  <c r="AD53" i="3"/>
  <c r="AF53" i="3"/>
  <c r="AH53" i="3"/>
  <c r="AJ53" i="3"/>
  <c r="AD54" i="3"/>
  <c r="AF54" i="3"/>
  <c r="AH54" i="3"/>
  <c r="AJ54" i="3"/>
  <c r="AD55" i="3"/>
  <c r="AF55" i="3"/>
  <c r="AH55" i="3"/>
  <c r="AJ55" i="3"/>
  <c r="AD56" i="3"/>
  <c r="AF56" i="3"/>
  <c r="AH56" i="3"/>
  <c r="AJ56" i="3"/>
  <c r="AD57" i="3"/>
  <c r="AF57" i="3"/>
  <c r="AH57" i="3"/>
  <c r="AJ57" i="3"/>
  <c r="AD58" i="3"/>
  <c r="AF58" i="3"/>
  <c r="AH58" i="3"/>
  <c r="AJ58" i="3"/>
  <c r="AD59" i="3"/>
  <c r="AF59" i="3"/>
  <c r="AH59" i="3"/>
  <c r="AJ59" i="3"/>
  <c r="AD60" i="3"/>
  <c r="AF60" i="3"/>
  <c r="AH60" i="3"/>
  <c r="AJ60" i="3"/>
  <c r="AD61" i="3"/>
  <c r="AF61" i="3"/>
  <c r="AH61" i="3"/>
  <c r="AJ61" i="3"/>
  <c r="AD62" i="3"/>
  <c r="AF62" i="3"/>
  <c r="AH62" i="3"/>
  <c r="AJ62" i="3"/>
  <c r="AD63" i="3"/>
  <c r="AF63" i="3"/>
  <c r="AH63" i="3"/>
  <c r="AJ63" i="3"/>
  <c r="AD64" i="3"/>
  <c r="AF64" i="3"/>
  <c r="AH64" i="3"/>
  <c r="AJ64" i="3"/>
  <c r="AD65" i="3"/>
  <c r="AF65" i="3"/>
  <c r="AH65" i="3"/>
  <c r="AJ65" i="3"/>
  <c r="AD66" i="3"/>
  <c r="AF66" i="3"/>
  <c r="AH66" i="3"/>
  <c r="AJ66" i="3"/>
  <c r="AD67" i="3"/>
  <c r="AF67" i="3"/>
  <c r="AH67" i="3"/>
  <c r="AJ67" i="3"/>
  <c r="AD68" i="3"/>
  <c r="AF68" i="3"/>
  <c r="AH68" i="3"/>
  <c r="AJ68" i="3"/>
  <c r="AD69" i="3"/>
  <c r="AF69" i="3"/>
  <c r="AH69" i="3"/>
  <c r="AJ69" i="3"/>
  <c r="AD70" i="3"/>
  <c r="AF70" i="3"/>
  <c r="AH70" i="3"/>
  <c r="AJ70" i="3"/>
  <c r="AD71" i="3"/>
  <c r="AF71" i="3"/>
  <c r="AH71" i="3"/>
  <c r="AJ71" i="3"/>
  <c r="AD72" i="3"/>
  <c r="AF72" i="3"/>
  <c r="AH72" i="3"/>
  <c r="AJ72" i="3"/>
  <c r="AD73" i="3"/>
  <c r="AF73" i="3"/>
  <c r="AH73" i="3"/>
  <c r="AJ73" i="3"/>
  <c r="AD74" i="3"/>
  <c r="AF74" i="3"/>
  <c r="AH74" i="3"/>
  <c r="AJ74" i="3"/>
  <c r="AD75" i="3"/>
  <c r="AF75" i="3"/>
  <c r="AH75" i="3"/>
  <c r="AJ75" i="3"/>
  <c r="AD76" i="3"/>
  <c r="AF76" i="3"/>
  <c r="AH76" i="3"/>
  <c r="AJ76" i="3"/>
  <c r="AD77" i="3"/>
  <c r="AF77" i="3"/>
  <c r="AH77" i="3"/>
  <c r="AJ77" i="3"/>
  <c r="AD78" i="3"/>
  <c r="AF78" i="3"/>
  <c r="AH78" i="3"/>
  <c r="AJ78" i="3"/>
  <c r="AD79" i="3"/>
  <c r="AF79" i="3"/>
  <c r="AH79" i="3"/>
  <c r="AJ79" i="3"/>
  <c r="AD80" i="3"/>
  <c r="AF80" i="3"/>
  <c r="AH80" i="3"/>
  <c r="AJ80" i="3"/>
  <c r="AD81" i="3"/>
  <c r="AF81" i="3"/>
  <c r="AH81" i="3"/>
  <c r="AJ81" i="3"/>
  <c r="AD82" i="3"/>
  <c r="AF82" i="3"/>
  <c r="AH82" i="3"/>
  <c r="AJ82" i="3"/>
  <c r="AD83" i="3"/>
  <c r="AF83" i="3"/>
  <c r="AH83" i="3"/>
  <c r="AJ83" i="3"/>
  <c r="AD84" i="3"/>
  <c r="AF84" i="3"/>
  <c r="AH84" i="3"/>
  <c r="AJ84" i="3"/>
  <c r="AD85" i="3"/>
  <c r="AF85" i="3"/>
  <c r="AH85" i="3"/>
  <c r="AJ85" i="3"/>
  <c r="AD86" i="3"/>
  <c r="AF86" i="3"/>
  <c r="AH86" i="3"/>
  <c r="AJ86" i="3"/>
  <c r="AD87" i="3"/>
  <c r="AF87" i="3"/>
  <c r="AH87" i="3"/>
  <c r="AJ87" i="3"/>
  <c r="AD88" i="3"/>
  <c r="AF88" i="3"/>
  <c r="AH88" i="3"/>
  <c r="AJ88" i="3"/>
  <c r="AD89" i="3"/>
  <c r="AF89" i="3"/>
  <c r="AH89" i="3"/>
  <c r="AJ89" i="3"/>
  <c r="AD90" i="3"/>
  <c r="AF90" i="3"/>
  <c r="AH90" i="3"/>
  <c r="AJ90" i="3"/>
  <c r="AD91" i="3"/>
  <c r="AF91" i="3"/>
  <c r="AH91" i="3"/>
  <c r="AJ91" i="3"/>
  <c r="AD92" i="3"/>
  <c r="AF92" i="3"/>
  <c r="AH92" i="3"/>
  <c r="AJ92" i="3"/>
  <c r="AD93" i="3"/>
  <c r="AF93" i="3"/>
  <c r="AH93" i="3"/>
  <c r="AJ93" i="3"/>
  <c r="AD94" i="3"/>
  <c r="AF94" i="3"/>
  <c r="AH94" i="3"/>
  <c r="AJ94" i="3"/>
  <c r="AD95" i="3"/>
  <c r="AF95" i="3"/>
  <c r="AH95" i="3"/>
  <c r="AJ95" i="3"/>
  <c r="AD96" i="3"/>
  <c r="AF96" i="3"/>
  <c r="AH96" i="3"/>
  <c r="AJ96" i="3"/>
  <c r="AD97" i="3"/>
  <c r="AF97" i="3"/>
  <c r="AH97" i="3"/>
  <c r="AJ97" i="3"/>
  <c r="AD98" i="3"/>
  <c r="AF98" i="3"/>
  <c r="AH98" i="3"/>
  <c r="AJ98" i="3"/>
  <c r="AD99" i="3"/>
  <c r="AF99" i="3"/>
  <c r="AH99" i="3"/>
  <c r="AJ99" i="3"/>
  <c r="AD100" i="3"/>
  <c r="AF100" i="3"/>
  <c r="AH100" i="3"/>
  <c r="AJ100" i="3"/>
  <c r="AD101" i="3"/>
  <c r="AF101" i="3"/>
  <c r="AH101" i="3"/>
  <c r="AJ101" i="3"/>
  <c r="AD102" i="3"/>
  <c r="AF102" i="3"/>
  <c r="AH102" i="3"/>
  <c r="AJ102" i="3"/>
  <c r="AD103" i="3"/>
  <c r="AF103" i="3"/>
  <c r="AH103" i="3"/>
  <c r="AJ103" i="3"/>
  <c r="AD104" i="3"/>
  <c r="AF104" i="3"/>
  <c r="AH104" i="3"/>
  <c r="AJ104" i="3"/>
  <c r="AD105" i="3"/>
  <c r="AF105" i="3"/>
  <c r="AH105" i="3"/>
  <c r="AJ105" i="3"/>
  <c r="AD106" i="3"/>
  <c r="AF106" i="3"/>
  <c r="AH106" i="3"/>
  <c r="AJ106" i="3"/>
  <c r="AD107" i="3"/>
  <c r="AF107" i="3"/>
  <c r="AH107" i="3"/>
  <c r="AJ107" i="3"/>
  <c r="AD108" i="3"/>
  <c r="AF108" i="3"/>
  <c r="AH108" i="3"/>
  <c r="AJ108" i="3"/>
  <c r="AD109" i="3"/>
  <c r="AF109" i="3"/>
  <c r="AH109" i="3"/>
  <c r="AJ109" i="3"/>
  <c r="AD110" i="3"/>
  <c r="AF110" i="3"/>
  <c r="AH110" i="3"/>
  <c r="AJ110" i="3"/>
  <c r="AD111" i="3"/>
  <c r="AF111" i="3"/>
  <c r="AH111" i="3"/>
  <c r="AJ111" i="3"/>
  <c r="AD112" i="3"/>
  <c r="AF112" i="3"/>
  <c r="AH112" i="3"/>
  <c r="AJ112" i="3"/>
  <c r="AD113" i="3"/>
  <c r="AF113" i="3"/>
  <c r="AH113" i="3"/>
  <c r="AJ113" i="3"/>
  <c r="AD114" i="3"/>
  <c r="AF114" i="3"/>
  <c r="AH114" i="3"/>
  <c r="AJ114" i="3"/>
  <c r="AD115" i="3"/>
  <c r="AF115" i="3"/>
  <c r="AH115" i="3"/>
  <c r="AJ115" i="3"/>
  <c r="AD116" i="3"/>
  <c r="AF116" i="3"/>
  <c r="AH116" i="3"/>
  <c r="AJ116" i="3"/>
  <c r="AD117" i="3"/>
  <c r="AF117" i="3"/>
  <c r="AH117" i="3"/>
  <c r="AJ117" i="3"/>
  <c r="AD118" i="3"/>
  <c r="AF118" i="3"/>
  <c r="AH118" i="3"/>
  <c r="AJ118" i="3"/>
  <c r="AD119" i="3"/>
  <c r="AF119" i="3"/>
  <c r="AH119" i="3"/>
  <c r="AJ119" i="3"/>
  <c r="AD120" i="3"/>
  <c r="AF120" i="3"/>
  <c r="AH120" i="3"/>
  <c r="AJ120" i="3"/>
  <c r="AD121" i="3"/>
  <c r="AF121" i="3"/>
  <c r="AH121" i="3"/>
  <c r="AJ121" i="3"/>
  <c r="AD122" i="3"/>
  <c r="AF122" i="3"/>
  <c r="AH122" i="3"/>
  <c r="AJ122" i="3"/>
  <c r="AD123" i="3"/>
  <c r="AF123" i="3"/>
  <c r="AH123" i="3"/>
  <c r="AJ123" i="3"/>
  <c r="AD124" i="3"/>
  <c r="AF124" i="3"/>
  <c r="AH124" i="3"/>
  <c r="AJ124" i="3"/>
  <c r="AD125" i="3"/>
  <c r="AF125" i="3"/>
  <c r="AH125" i="3"/>
  <c r="AJ125" i="3"/>
  <c r="AD126" i="3"/>
  <c r="AF126" i="3"/>
  <c r="AH126" i="3"/>
  <c r="AJ126" i="3"/>
  <c r="AD127" i="3"/>
  <c r="AF127" i="3"/>
  <c r="AH127" i="3"/>
  <c r="AJ127" i="3"/>
  <c r="AD128" i="3"/>
  <c r="AF128" i="3"/>
  <c r="AH128" i="3"/>
  <c r="AJ128" i="3"/>
  <c r="AD129" i="3"/>
  <c r="AF129" i="3"/>
  <c r="AH129" i="3"/>
  <c r="AJ129" i="3"/>
  <c r="AD130" i="3"/>
  <c r="AF130" i="3"/>
  <c r="AH130" i="3"/>
  <c r="AJ130" i="3"/>
  <c r="AD131" i="3"/>
  <c r="AF131" i="3"/>
  <c r="AH131" i="3"/>
  <c r="AJ131" i="3"/>
  <c r="AD132" i="3"/>
  <c r="AF132" i="3"/>
  <c r="AH132" i="3"/>
  <c r="AJ132" i="3"/>
  <c r="AD133" i="3"/>
  <c r="AF133" i="3"/>
  <c r="AH133" i="3"/>
  <c r="AJ133" i="3"/>
  <c r="AD134" i="3"/>
  <c r="AF134" i="3"/>
  <c r="AH134" i="3"/>
  <c r="AJ134" i="3"/>
  <c r="AD135" i="3"/>
  <c r="AF135" i="3"/>
  <c r="AH135" i="3"/>
  <c r="AJ135" i="3"/>
  <c r="AD136" i="3"/>
  <c r="AF136" i="3"/>
  <c r="AH136" i="3"/>
  <c r="AJ136" i="3"/>
  <c r="AD137" i="3"/>
  <c r="AF137" i="3"/>
  <c r="AH137" i="3"/>
  <c r="AJ137" i="3"/>
  <c r="AD138" i="3"/>
  <c r="AF138" i="3"/>
  <c r="AH138" i="3"/>
  <c r="AJ138" i="3"/>
  <c r="AD139" i="3"/>
  <c r="AF139" i="3"/>
  <c r="AH139" i="3"/>
  <c r="AJ139" i="3"/>
  <c r="AD140" i="3"/>
  <c r="AF140" i="3"/>
  <c r="AH140" i="3"/>
  <c r="AJ140" i="3"/>
  <c r="AD141" i="3"/>
  <c r="AF141" i="3"/>
  <c r="AH141" i="3"/>
  <c r="AJ141" i="3"/>
  <c r="AD142" i="3"/>
  <c r="AF142" i="3"/>
  <c r="AH142" i="3"/>
  <c r="AJ142" i="3"/>
  <c r="AD143" i="3"/>
  <c r="AF143" i="3"/>
  <c r="AH143" i="3"/>
  <c r="AJ143" i="3"/>
  <c r="AD144" i="3"/>
  <c r="AF144" i="3"/>
  <c r="AH144" i="3"/>
  <c r="AJ144" i="3"/>
  <c r="AD145" i="3"/>
  <c r="AF145" i="3"/>
  <c r="AH145" i="3"/>
  <c r="AJ145" i="3"/>
  <c r="AD146" i="3"/>
  <c r="AF146" i="3"/>
  <c r="AH146" i="3"/>
  <c r="AJ146" i="3"/>
  <c r="AD147" i="3"/>
  <c r="AF147" i="3"/>
  <c r="AH147" i="3"/>
  <c r="AJ147" i="3"/>
  <c r="AD148" i="3"/>
  <c r="AF148" i="3"/>
  <c r="AH148" i="3"/>
  <c r="AJ148" i="3"/>
  <c r="AD149" i="3"/>
  <c r="AF149" i="3"/>
  <c r="AH149" i="3"/>
  <c r="AJ149" i="3"/>
  <c r="AD150" i="3"/>
  <c r="AF150" i="3"/>
  <c r="AH150" i="3"/>
  <c r="AJ150" i="3"/>
  <c r="AD151" i="3"/>
  <c r="AF151" i="3"/>
  <c r="AH151" i="3"/>
  <c r="AJ151" i="3"/>
  <c r="AD152" i="3"/>
  <c r="AF152" i="3"/>
  <c r="AH152" i="3"/>
  <c r="AJ152" i="3"/>
  <c r="AD153" i="3"/>
  <c r="AF153" i="3"/>
  <c r="AH153" i="3"/>
  <c r="AJ153" i="3"/>
  <c r="AD154" i="3"/>
  <c r="AF154" i="3"/>
  <c r="AH154" i="3"/>
  <c r="AJ154" i="3"/>
  <c r="AD155" i="3"/>
  <c r="AF155" i="3"/>
  <c r="AH155" i="3"/>
  <c r="AJ155" i="3"/>
  <c r="AD156" i="3"/>
  <c r="AF156" i="3"/>
  <c r="AH156" i="3"/>
  <c r="AJ156" i="3"/>
  <c r="AD157" i="3"/>
  <c r="AF157" i="3"/>
  <c r="AH157" i="3"/>
  <c r="AJ157" i="3"/>
  <c r="AD158" i="3"/>
  <c r="AF158" i="3"/>
  <c r="AH158" i="3"/>
  <c r="AJ158" i="3"/>
  <c r="AD159" i="3"/>
  <c r="AF159" i="3"/>
  <c r="AH159" i="3"/>
  <c r="AJ159" i="3"/>
  <c r="AD160" i="3"/>
  <c r="AF160" i="3"/>
  <c r="AH160" i="3"/>
  <c r="AJ160" i="3"/>
  <c r="AD161" i="3"/>
  <c r="AF161" i="3"/>
  <c r="AH161" i="3"/>
  <c r="AJ161" i="3"/>
  <c r="AD162" i="3"/>
  <c r="AF162" i="3"/>
  <c r="AH162" i="3"/>
  <c r="AJ162" i="3"/>
  <c r="AD163" i="3"/>
  <c r="AF163" i="3"/>
  <c r="AH163" i="3"/>
  <c r="AJ163" i="3"/>
  <c r="AD164" i="3"/>
  <c r="AF164" i="3"/>
  <c r="AH164" i="3"/>
  <c r="AJ164" i="3"/>
  <c r="AD165" i="3"/>
  <c r="AF165" i="3"/>
  <c r="AH165" i="3"/>
  <c r="AJ165" i="3"/>
  <c r="AD166" i="3"/>
  <c r="AF166" i="3"/>
  <c r="AH166" i="3"/>
  <c r="AJ166" i="3"/>
  <c r="AD167" i="3"/>
  <c r="AF167" i="3"/>
  <c r="AH167" i="3"/>
  <c r="AJ167" i="3"/>
  <c r="AD168" i="3"/>
  <c r="AF168" i="3"/>
  <c r="AH168" i="3"/>
  <c r="AJ168" i="3"/>
  <c r="AD169" i="3"/>
  <c r="AF169" i="3"/>
  <c r="AH169" i="3"/>
  <c r="AJ169" i="3"/>
  <c r="AD170" i="3"/>
  <c r="AF170" i="3"/>
  <c r="AH170" i="3"/>
  <c r="AJ170" i="3"/>
  <c r="AD171" i="3"/>
  <c r="AF171" i="3"/>
  <c r="AH171" i="3"/>
  <c r="AJ171" i="3"/>
  <c r="AD172" i="3"/>
  <c r="AF172" i="3"/>
  <c r="AH172" i="3"/>
  <c r="AJ172" i="3"/>
  <c r="AD173" i="3"/>
  <c r="AF173" i="3"/>
  <c r="AH173" i="3"/>
  <c r="AJ173" i="3"/>
  <c r="AD174" i="3"/>
  <c r="AF174" i="3"/>
  <c r="AH174" i="3"/>
  <c r="AJ174" i="3"/>
  <c r="AD175" i="3"/>
  <c r="AF175" i="3"/>
  <c r="AH175" i="3"/>
  <c r="AJ175" i="3"/>
  <c r="AD176" i="3"/>
  <c r="AF176" i="3"/>
  <c r="AH176" i="3"/>
  <c r="AJ176" i="3"/>
  <c r="AD177" i="3"/>
  <c r="AF177" i="3"/>
  <c r="AH177" i="3"/>
  <c r="AJ177" i="3"/>
  <c r="AD178" i="3"/>
  <c r="AF178" i="3"/>
  <c r="AH178" i="3"/>
  <c r="AJ178" i="3"/>
  <c r="AD179" i="3"/>
  <c r="AF179" i="3"/>
  <c r="AH179" i="3"/>
  <c r="AJ179" i="3"/>
  <c r="AD180" i="3"/>
  <c r="AF180" i="3"/>
  <c r="AH180" i="3"/>
  <c r="AJ180" i="3"/>
  <c r="AD181" i="3"/>
  <c r="AF181" i="3"/>
  <c r="AH181" i="3"/>
  <c r="AJ181" i="3"/>
  <c r="AD182" i="3"/>
  <c r="AF182" i="3"/>
  <c r="AH182" i="3"/>
  <c r="AJ182" i="3"/>
  <c r="AD183" i="3"/>
  <c r="AF183" i="3"/>
  <c r="AH183" i="3"/>
  <c r="AJ183" i="3"/>
  <c r="AD184" i="3"/>
  <c r="AF184" i="3"/>
  <c r="AH184" i="3"/>
  <c r="AJ184" i="3"/>
  <c r="AD185" i="3"/>
  <c r="AF185" i="3"/>
  <c r="AH185" i="3"/>
  <c r="AJ185" i="3"/>
  <c r="AD186" i="3"/>
  <c r="AF186" i="3"/>
  <c r="AH186" i="3"/>
  <c r="AJ186" i="3"/>
  <c r="AD187" i="3"/>
  <c r="AF187" i="3"/>
  <c r="AH187" i="3"/>
  <c r="AJ187" i="3"/>
  <c r="AD188" i="3"/>
  <c r="AF188" i="3"/>
  <c r="AH188" i="3"/>
  <c r="AJ188" i="3"/>
  <c r="AD189" i="3"/>
  <c r="AF189" i="3"/>
  <c r="AH189" i="3"/>
  <c r="AJ189" i="3"/>
  <c r="AD190" i="3"/>
  <c r="AF190" i="3"/>
  <c r="AH190" i="3"/>
  <c r="AJ190" i="3"/>
  <c r="AD191" i="3"/>
  <c r="AF191" i="3"/>
  <c r="AH191" i="3"/>
  <c r="AJ191" i="3"/>
  <c r="AD192" i="3"/>
  <c r="AF192" i="3"/>
  <c r="AH192" i="3"/>
  <c r="AJ192" i="3"/>
  <c r="AD193" i="3"/>
  <c r="AF193" i="3"/>
  <c r="AH193" i="3"/>
  <c r="AJ193" i="3"/>
  <c r="AD194" i="3"/>
  <c r="AF194" i="3"/>
  <c r="AH194" i="3"/>
  <c r="AJ194" i="3"/>
  <c r="AD195" i="3"/>
  <c r="AF195" i="3"/>
  <c r="AH195" i="3"/>
  <c r="AJ195" i="3"/>
  <c r="AD196" i="3"/>
  <c r="AF196" i="3"/>
  <c r="AH196" i="3"/>
  <c r="AJ196" i="3"/>
  <c r="AD197" i="3"/>
  <c r="AF197" i="3"/>
  <c r="AH197" i="3"/>
  <c r="AJ197" i="3"/>
  <c r="AD198" i="3"/>
  <c r="AF198" i="3"/>
  <c r="AH198" i="3"/>
  <c r="AJ198" i="3"/>
  <c r="AD199" i="3"/>
  <c r="AF199" i="3"/>
  <c r="AH199" i="3"/>
  <c r="AJ199" i="3"/>
  <c r="AD200" i="3"/>
  <c r="AF200" i="3"/>
  <c r="AH200" i="3"/>
  <c r="AJ200" i="3"/>
  <c r="AD201" i="3"/>
  <c r="AF201" i="3"/>
  <c r="AH201" i="3"/>
  <c r="AJ201" i="3"/>
  <c r="AD202" i="3"/>
  <c r="AF202" i="3"/>
  <c r="AH202" i="3"/>
  <c r="AJ202" i="3"/>
  <c r="AD203" i="3"/>
  <c r="AF203" i="3"/>
  <c r="AH203" i="3"/>
  <c r="AJ203" i="3"/>
  <c r="AD204" i="3"/>
  <c r="AF204" i="3"/>
  <c r="AH204" i="3"/>
  <c r="AJ204" i="3"/>
  <c r="AD205" i="3"/>
  <c r="AF205" i="3"/>
  <c r="AH205" i="3"/>
  <c r="AJ205" i="3"/>
  <c r="AD206" i="3"/>
  <c r="AF206" i="3"/>
  <c r="AH206" i="3"/>
  <c r="AJ206" i="3"/>
  <c r="AD207" i="3"/>
  <c r="AF207" i="3"/>
  <c r="AH207" i="3"/>
  <c r="AJ207" i="3"/>
  <c r="AD208" i="3"/>
  <c r="AF208" i="3"/>
  <c r="AH208" i="3"/>
  <c r="AJ208" i="3"/>
  <c r="AD209" i="3"/>
  <c r="AF209" i="3"/>
  <c r="AH209" i="3"/>
  <c r="AJ209" i="3"/>
  <c r="AD210" i="3"/>
  <c r="AF210" i="3"/>
  <c r="AH210" i="3"/>
  <c r="AJ210" i="3"/>
  <c r="AD211" i="3"/>
  <c r="AF211" i="3"/>
  <c r="AH211" i="3"/>
  <c r="AJ211" i="3"/>
  <c r="AD212" i="3"/>
  <c r="AF212" i="3"/>
  <c r="AH212" i="3"/>
  <c r="AJ212" i="3"/>
  <c r="AD213" i="3"/>
  <c r="AF213" i="3"/>
  <c r="AH213" i="3"/>
  <c r="AJ213" i="3"/>
  <c r="AD214" i="3"/>
  <c r="AF214" i="3"/>
  <c r="AH214" i="3"/>
  <c r="AJ214" i="3"/>
  <c r="AD215" i="3"/>
  <c r="AF215" i="3"/>
  <c r="AH215" i="3"/>
  <c r="AJ215" i="3"/>
  <c r="AD216" i="3"/>
  <c r="AF216" i="3"/>
  <c r="AH216" i="3"/>
  <c r="AJ216" i="3"/>
  <c r="AD217" i="3"/>
  <c r="AF217" i="3"/>
  <c r="AH217" i="3"/>
  <c r="AJ217" i="3"/>
  <c r="AD218" i="3"/>
  <c r="AF218" i="3"/>
  <c r="AH218" i="3"/>
  <c r="AJ218" i="3"/>
  <c r="AD219" i="3"/>
  <c r="AF219" i="3"/>
  <c r="AH219" i="3"/>
  <c r="AJ219" i="3"/>
  <c r="AD220" i="3"/>
  <c r="AF220" i="3"/>
  <c r="AH220" i="3"/>
  <c r="AJ220" i="3"/>
  <c r="AD221" i="3"/>
  <c r="AF221" i="3"/>
  <c r="AH221" i="3"/>
  <c r="AJ221" i="3"/>
  <c r="AD222" i="3"/>
  <c r="AF222" i="3"/>
  <c r="AH222" i="3"/>
  <c r="AJ222" i="3"/>
  <c r="AD223" i="3"/>
  <c r="AF223" i="3"/>
  <c r="AH223" i="3"/>
  <c r="AJ223" i="3"/>
  <c r="AD224" i="3"/>
  <c r="AF224" i="3"/>
  <c r="AH224" i="3"/>
  <c r="AJ224" i="3"/>
  <c r="AD225" i="3"/>
  <c r="AF225" i="3"/>
  <c r="AH225" i="3"/>
  <c r="AJ225" i="3"/>
  <c r="AD226" i="3"/>
  <c r="AF226" i="3"/>
  <c r="AH226" i="3"/>
  <c r="AJ226" i="3"/>
  <c r="AD227" i="3"/>
  <c r="AF227" i="3"/>
  <c r="AH227" i="3"/>
  <c r="AJ227" i="3"/>
  <c r="AD228" i="3"/>
  <c r="AF228" i="3"/>
  <c r="AH228" i="3"/>
  <c r="AJ228" i="3"/>
  <c r="AD229" i="3"/>
  <c r="AF229" i="3"/>
  <c r="AH229" i="3"/>
  <c r="AJ229" i="3"/>
  <c r="AD230" i="3"/>
  <c r="AF230" i="3"/>
  <c r="AH230" i="3"/>
  <c r="AJ230" i="3"/>
  <c r="AD231" i="3"/>
  <c r="AF231" i="3"/>
  <c r="AH231" i="3"/>
  <c r="AJ231" i="3"/>
  <c r="AD232" i="3"/>
  <c r="AF232" i="3"/>
  <c r="AH232" i="3"/>
  <c r="AJ232" i="3"/>
  <c r="AD233" i="3"/>
  <c r="AF233" i="3"/>
  <c r="AH233" i="3"/>
  <c r="AJ233" i="3"/>
  <c r="AD234" i="3"/>
  <c r="AF234" i="3"/>
  <c r="AH234" i="3"/>
  <c r="AJ234" i="3"/>
  <c r="AD235" i="3"/>
  <c r="AF235" i="3"/>
  <c r="AH235" i="3"/>
  <c r="AJ235" i="3"/>
  <c r="AD236" i="3"/>
  <c r="AF236" i="3"/>
  <c r="AH236" i="3"/>
  <c r="AJ236" i="3"/>
  <c r="AD237" i="3"/>
  <c r="AF237" i="3"/>
  <c r="AH237" i="3"/>
  <c r="AJ237" i="3"/>
  <c r="AD238" i="3"/>
  <c r="AF238" i="3"/>
  <c r="AH238" i="3"/>
  <c r="AJ238" i="3"/>
  <c r="AD239" i="3"/>
  <c r="AF239" i="3"/>
  <c r="AH239" i="3"/>
  <c r="AJ239" i="3"/>
  <c r="AD240" i="3"/>
  <c r="AF240" i="3"/>
  <c r="AH240" i="3"/>
  <c r="AJ240" i="3"/>
  <c r="AD241" i="3"/>
  <c r="AF241" i="3"/>
  <c r="AH241" i="3"/>
  <c r="AJ241" i="3"/>
  <c r="AD242" i="3"/>
  <c r="AF242" i="3"/>
  <c r="AH242" i="3"/>
  <c r="AJ242" i="3"/>
  <c r="AD243" i="3"/>
  <c r="AF243" i="3"/>
  <c r="AH243" i="3"/>
  <c r="AJ243" i="3"/>
  <c r="AD244" i="3"/>
  <c r="AF244" i="3"/>
  <c r="AH244" i="3"/>
  <c r="AJ244" i="3"/>
  <c r="AD245" i="3"/>
  <c r="AF245" i="3"/>
  <c r="AH245" i="3"/>
  <c r="AJ245" i="3"/>
  <c r="AD246" i="3"/>
  <c r="AF246" i="3"/>
  <c r="AH246" i="3"/>
  <c r="AJ246" i="3"/>
  <c r="AD247" i="3"/>
  <c r="AF247" i="3"/>
  <c r="AH247" i="3"/>
  <c r="AJ247" i="3"/>
  <c r="AD248" i="3"/>
  <c r="AF248" i="3"/>
  <c r="AH248" i="3"/>
  <c r="AJ248" i="3"/>
  <c r="AD249" i="3"/>
  <c r="AF249" i="3"/>
  <c r="AH249" i="3"/>
  <c r="AJ249" i="3"/>
  <c r="AD250" i="3"/>
  <c r="AF250" i="3"/>
  <c r="AH250" i="3"/>
  <c r="AJ250" i="3"/>
  <c r="AD251" i="3"/>
  <c r="AF251" i="3"/>
  <c r="AH251" i="3"/>
  <c r="AJ251" i="3"/>
  <c r="AD252" i="3"/>
  <c r="AF252" i="3"/>
  <c r="AH252" i="3"/>
  <c r="AJ252" i="3"/>
  <c r="AD253" i="3"/>
  <c r="AF253" i="3"/>
  <c r="AH253" i="3"/>
  <c r="AJ253" i="3"/>
  <c r="AD254" i="3"/>
  <c r="AF254" i="3"/>
  <c r="AH254" i="3"/>
  <c r="AJ254" i="3"/>
  <c r="AD255" i="3"/>
  <c r="AF255" i="3"/>
  <c r="AH255" i="3"/>
  <c r="AJ255" i="3"/>
  <c r="AD256" i="3"/>
  <c r="AF256" i="3"/>
  <c r="AH256" i="3"/>
  <c r="AJ256" i="3"/>
  <c r="AD257" i="3"/>
  <c r="AF257" i="3"/>
  <c r="AH257" i="3"/>
  <c r="AJ257" i="3"/>
  <c r="AD258" i="3"/>
  <c r="AF258" i="3"/>
  <c r="AH258" i="3"/>
  <c r="AJ258" i="3"/>
  <c r="AD259" i="3"/>
  <c r="AF259" i="3"/>
  <c r="AH259" i="3"/>
  <c r="AJ259" i="3"/>
  <c r="AD260" i="3"/>
  <c r="AF260" i="3"/>
  <c r="AH260" i="3"/>
  <c r="AJ260" i="3"/>
  <c r="AD261" i="3"/>
  <c r="AF261" i="3"/>
  <c r="AH261" i="3"/>
  <c r="AJ261" i="3"/>
  <c r="AD262" i="3"/>
  <c r="AF262" i="3"/>
  <c r="AH262" i="3"/>
  <c r="AJ262" i="3"/>
  <c r="AD263" i="3"/>
  <c r="AF263" i="3"/>
  <c r="AH263" i="3"/>
  <c r="AJ263" i="3"/>
  <c r="AD264" i="3"/>
  <c r="AF264" i="3"/>
  <c r="AH264" i="3"/>
  <c r="AJ264" i="3"/>
  <c r="AD265" i="3"/>
  <c r="AF265" i="3"/>
  <c r="AH265" i="3"/>
  <c r="AJ265" i="3"/>
  <c r="AD266" i="3"/>
  <c r="AF266" i="3"/>
  <c r="AH266" i="3"/>
  <c r="AJ266" i="3"/>
  <c r="AD267" i="3"/>
  <c r="AF267" i="3"/>
  <c r="AH267" i="3"/>
  <c r="AJ267" i="3"/>
  <c r="AD268" i="3"/>
  <c r="AF268" i="3"/>
  <c r="AH268" i="3"/>
  <c r="AJ268" i="3"/>
  <c r="AD269" i="3"/>
  <c r="AF269" i="3"/>
  <c r="AH269" i="3"/>
  <c r="AJ269" i="3"/>
  <c r="AD270" i="3"/>
  <c r="AF270" i="3"/>
  <c r="AH270" i="3"/>
  <c r="AJ270" i="3"/>
  <c r="AD271" i="3"/>
  <c r="AF271" i="3"/>
  <c r="AH271" i="3"/>
  <c r="AJ271" i="3"/>
  <c r="AD272" i="3"/>
  <c r="AF272" i="3"/>
  <c r="AH272" i="3"/>
  <c r="AJ272" i="3"/>
  <c r="AD273" i="3"/>
  <c r="AF273" i="3"/>
  <c r="AH273" i="3"/>
  <c r="AJ273" i="3"/>
  <c r="AD274" i="3"/>
  <c r="AF274" i="3"/>
  <c r="AH274" i="3"/>
  <c r="AJ274" i="3"/>
  <c r="AD275" i="3"/>
  <c r="AF275" i="3"/>
  <c r="AH275" i="3"/>
  <c r="AJ275" i="3"/>
  <c r="AD276" i="3"/>
  <c r="AF276" i="3"/>
  <c r="AH276" i="3"/>
  <c r="AJ276" i="3"/>
  <c r="AD277" i="3"/>
  <c r="AF277" i="3"/>
  <c r="AH277" i="3"/>
  <c r="AJ277" i="3"/>
  <c r="AD278" i="3"/>
  <c r="AF278" i="3"/>
  <c r="AH278" i="3"/>
  <c r="AJ278" i="3"/>
  <c r="AD279" i="3"/>
  <c r="AF279" i="3"/>
  <c r="AH279" i="3"/>
  <c r="AJ279" i="3"/>
  <c r="AD280" i="3"/>
  <c r="AF280" i="3"/>
  <c r="AH280" i="3"/>
  <c r="AJ6" i="3"/>
  <c r="AH6" i="3"/>
  <c r="AF6" i="3"/>
  <c r="AD6" i="3"/>
  <c r="U9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Yanet</author>
    <author>Laura Ramirez Arroyave</author>
  </authors>
  <commentList>
    <comment ref="B5" authorId="0" shapeId="0" xr:uid="{00000000-0006-0000-00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0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0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0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0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0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0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0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0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0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0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0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0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58" authorId="1" shapeId="0" xr:uid="{00000000-0006-0000-0000-00000E00000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59" authorId="1" shapeId="0" xr:uid="{00000000-0006-0000-0000-00000F00000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A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A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A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A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A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A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A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A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A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A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A00-00000B000000}">
      <text>
        <r>
          <rPr>
            <b/>
            <sz val="9"/>
            <color indexed="81"/>
            <rFont val="Tahoma"/>
            <family val="2"/>
          </rPr>
          <t>Yanet:</t>
        </r>
        <r>
          <rPr>
            <sz val="9"/>
            <color indexed="81"/>
            <rFont val="Tahoma"/>
            <family val="2"/>
          </rPr>
          <t xml:space="preserve">
Indicar el responsable del suministro de la infoprmación</t>
        </r>
      </text>
    </comment>
    <comment ref="U5" authorId="0" shapeId="0" xr:uid="{00000000-0006-0000-0A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B5" authorId="0" shapeId="0" xr:uid="{00000000-0006-0000-0A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B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B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B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B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B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B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B00-000007000000}">
      <text>
        <r>
          <rPr>
            <b/>
            <sz val="9"/>
            <color indexed="81"/>
            <rFont val="Tahoma"/>
            <family val="2"/>
          </rPr>
          <t>Yanet:</t>
        </r>
        <r>
          <rPr>
            <sz val="9"/>
            <color indexed="81"/>
            <rFont val="Tahoma"/>
            <family val="2"/>
          </rPr>
          <t xml:space="preserve">
Como se mide el indicador (ejemplo: unidad, %, M2, etc)</t>
        </r>
      </text>
    </comment>
    <comment ref="P5" authorId="0" shapeId="0" xr:uid="{00000000-0006-0000-0B00-000008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B00-000009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B00-00000A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B00-00000B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B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C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C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C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C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C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C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C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C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C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C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C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C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C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D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D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D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D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D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D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D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D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D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D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D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D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D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E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E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E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E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E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E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E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E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E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E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E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E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E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F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F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F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F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F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F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F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F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F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F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F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F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F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Yanet</author>
    <author>Claudia Jannet Salazar Arango</author>
    <author>Laura Ramirez Arroyave</author>
    <author>Fabián Arroyave Sánchez</author>
  </authors>
  <commentList>
    <comment ref="B5" authorId="0" shapeId="0" xr:uid="{00000000-0006-0000-02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2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2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2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2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2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2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2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2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2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2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2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2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xr:uid="{00000000-0006-0000-0200-00000E000000}">
      <text>
        <r>
          <rPr>
            <b/>
            <sz val="9"/>
            <color indexed="81"/>
            <rFont val="Tahoma"/>
            <family val="2"/>
          </rPr>
          <t>Claudia Jannet Salazar Arango:</t>
        </r>
        <r>
          <rPr>
            <sz val="9"/>
            <color indexed="81"/>
            <rFont val="Tahoma"/>
            <family val="2"/>
          </rPr>
          <t xml:space="preserve">
12 cierres anuales </t>
        </r>
      </text>
    </comment>
    <comment ref="N79" authorId="2" shapeId="0" xr:uid="{00000000-0006-0000-0200-00000F00000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80" authorId="2" shapeId="0" xr:uid="{00000000-0006-0000-0200-00001000000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Q81" authorId="3" shapeId="0" xr:uid="{00000000-0006-0000-0200-00001100000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300-000001000000}">
      <text>
        <r>
          <rPr>
            <b/>
            <sz val="9"/>
            <color rgb="FF000000"/>
            <rFont val="Tahoma"/>
            <family val="2"/>
          </rPr>
          <t>Yanet:</t>
        </r>
        <r>
          <rPr>
            <sz val="9"/>
            <color rgb="FF000000"/>
            <rFont val="Tahoma"/>
            <family val="2"/>
          </rPr>
          <t xml:space="preserve">
</t>
        </r>
        <r>
          <rPr>
            <sz val="9"/>
            <color rgb="FF000000"/>
            <rFont val="Tahoma"/>
            <family val="2"/>
          </rPr>
          <t xml:space="preserve">Relacionar si la actividad obedece al cumplimiento del plan de desarrollo, del Modelo MIPG, de una normatividad específica o una fuente adicional </t>
        </r>
      </text>
    </comment>
    <comment ref="D5" authorId="0" shapeId="0" xr:uid="{00000000-0006-0000-03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3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3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3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3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3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3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3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3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3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3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3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4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4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4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4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4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4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4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4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4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4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4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4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4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Yanet</author>
    <author>Claudia Jannet Salazar Arango</author>
  </authors>
  <commentList>
    <comment ref="B5" authorId="0" shapeId="0" xr:uid="{00000000-0006-0000-05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5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5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5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5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5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5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5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5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5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5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5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5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xr:uid="{00000000-0006-0000-0500-00000E000000}">
      <text>
        <r>
          <rPr>
            <b/>
            <sz val="9"/>
            <color indexed="81"/>
            <rFont val="Tahoma"/>
            <family val="2"/>
          </rPr>
          <t>Claudia Jannet Salazar Arango:</t>
        </r>
        <r>
          <rPr>
            <sz val="9"/>
            <color indexed="81"/>
            <rFont val="Tahoma"/>
            <family val="2"/>
          </rPr>
          <t xml:space="preserve">
12 cierres anuales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6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6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6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6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6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6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6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6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6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6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6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6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6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Yanet</author>
    <author>Laura Ramirez Arroyave</author>
  </authors>
  <commentList>
    <comment ref="B5" authorId="0" shapeId="0" xr:uid="{00000000-0006-0000-07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7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7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7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7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7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7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7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7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7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7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7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7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11" authorId="1" shapeId="0" xr:uid="{00000000-0006-0000-0700-00000E00000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12" authorId="1" shapeId="0" xr:uid="{00000000-0006-0000-0700-00000F00000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8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8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8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8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8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8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8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8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8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8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8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8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8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Yanet</author>
  </authors>
  <commentList>
    <comment ref="B5" authorId="0" shapeId="0" xr:uid="{00000000-0006-0000-0900-00000100000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xr:uid="{00000000-0006-0000-0900-000002000000}">
      <text>
        <r>
          <rPr>
            <b/>
            <sz val="9"/>
            <color indexed="81"/>
            <rFont val="Tahoma"/>
            <family val="2"/>
          </rPr>
          <t>Yanet:</t>
        </r>
        <r>
          <rPr>
            <sz val="9"/>
            <color indexed="81"/>
            <rFont val="Tahoma"/>
            <family val="2"/>
          </rPr>
          <t xml:space="preserve">
Relacionar a la dimensión que esta aplicando del modelo MIPG</t>
        </r>
      </text>
    </comment>
    <comment ref="E5" authorId="0" shapeId="0" xr:uid="{00000000-0006-0000-0900-000003000000}">
      <text>
        <r>
          <rPr>
            <b/>
            <sz val="9"/>
            <color indexed="81"/>
            <rFont val="Tahoma"/>
            <family val="2"/>
          </rPr>
          <t>Yanet:</t>
        </r>
        <r>
          <rPr>
            <sz val="9"/>
            <color indexed="81"/>
            <rFont val="Tahoma"/>
            <family val="2"/>
          </rPr>
          <t xml:space="preserve">
Relacionar  la política de gestión y desempeño a que le aplica </t>
        </r>
      </text>
    </comment>
    <comment ref="G5" authorId="0" shapeId="0" xr:uid="{00000000-0006-0000-0900-000004000000}">
      <text>
        <r>
          <rPr>
            <b/>
            <sz val="9"/>
            <color indexed="81"/>
            <rFont val="Tahoma"/>
            <family val="2"/>
          </rPr>
          <t>Yanet:</t>
        </r>
        <r>
          <rPr>
            <sz val="9"/>
            <color indexed="81"/>
            <rFont val="Tahoma"/>
            <family val="2"/>
          </rPr>
          <t xml:space="preserve">
(elacionar al plan estratégico conforme al Decreto 612 de 2018</t>
        </r>
      </text>
    </comment>
    <comment ref="J5" authorId="0" shapeId="0" xr:uid="{00000000-0006-0000-0900-00000500000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xr:uid="{00000000-0006-0000-0900-000006000000}">
      <text>
        <r>
          <rPr>
            <b/>
            <sz val="9"/>
            <color indexed="81"/>
            <rFont val="Tahoma"/>
            <family val="2"/>
          </rPr>
          <t>Yanet:</t>
        </r>
        <r>
          <rPr>
            <sz val="9"/>
            <color indexed="81"/>
            <rFont val="Tahoma"/>
            <family val="2"/>
          </rPr>
          <t xml:space="preserve">
Cuantificar lo esperado de la actividad a través de % o #</t>
        </r>
      </text>
    </comment>
    <comment ref="M5" authorId="0" shapeId="0" xr:uid="{00000000-0006-0000-0900-000007000000}">
      <text>
        <r>
          <rPr>
            <b/>
            <sz val="9"/>
            <color indexed="81"/>
            <rFont val="Tahoma"/>
            <family val="2"/>
          </rPr>
          <t>Yanet:</t>
        </r>
        <r>
          <rPr>
            <sz val="9"/>
            <color indexed="81"/>
            <rFont val="Tahoma"/>
            <family val="2"/>
          </rPr>
          <t xml:space="preserve">
Como se mide el indicador (ejemplo: unidad, %, M2, etc)</t>
        </r>
      </text>
    </comment>
    <comment ref="O5" authorId="0" shapeId="0" xr:uid="{00000000-0006-0000-0900-00000800000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xr:uid="{00000000-0006-0000-0900-00000900000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xr:uid="{00000000-0006-0000-0900-00000A000000}">
      <text>
        <r>
          <rPr>
            <b/>
            <sz val="9"/>
            <color indexed="81"/>
            <rFont val="Tahoma"/>
            <family val="2"/>
          </rPr>
          <t>Yanet:</t>
        </r>
        <r>
          <rPr>
            <sz val="9"/>
            <color indexed="81"/>
            <rFont val="Tahoma"/>
            <family val="2"/>
          </rPr>
          <t xml:space="preserve">
Indicar día, mes y año en el cual culmina la actividad.</t>
        </r>
      </text>
    </comment>
    <comment ref="S5" authorId="0" shapeId="0" xr:uid="{00000000-0006-0000-0900-00000B000000}">
      <text>
        <r>
          <rPr>
            <b/>
            <sz val="9"/>
            <color indexed="81"/>
            <rFont val="Tahoma"/>
            <family val="2"/>
          </rPr>
          <t>Yanet:</t>
        </r>
        <r>
          <rPr>
            <sz val="9"/>
            <color indexed="81"/>
            <rFont val="Tahoma"/>
            <family val="2"/>
          </rPr>
          <t xml:space="preserve">
Indicar el responsable del suministro de la información</t>
        </r>
      </text>
    </comment>
    <comment ref="U5" authorId="0" shapeId="0" xr:uid="{00000000-0006-0000-0900-00000C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xr:uid="{00000000-0006-0000-0900-00000D00000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sharedStrings.xml><?xml version="1.0" encoding="utf-8"?>
<sst xmlns="http://schemas.openxmlformats.org/spreadsheetml/2006/main" count="15729" uniqueCount="1804">
  <si>
    <t>Plan de Acción Anual - Operativo 2023</t>
  </si>
  <si>
    <t>F-PO-05</t>
  </si>
  <si>
    <t>Versión 05</t>
  </si>
  <si>
    <t>Aprobación</t>
  </si>
  <si>
    <t>Articulación</t>
  </si>
  <si>
    <t>Información entregables año 2023</t>
  </si>
  <si>
    <t xml:space="preserve">SEGUIMIENTO </t>
  </si>
  <si>
    <t xml:space="preserve">OBSERVACIONES </t>
  </si>
  <si>
    <t>#</t>
  </si>
  <si>
    <t>Fuentes de Compromisos</t>
  </si>
  <si>
    <t>Proyectos Plan de Desarrollo</t>
  </si>
  <si>
    <t>Dimensiones del MIPG</t>
  </si>
  <si>
    <t>Políticas de Gestión y Desempeño Institucional</t>
  </si>
  <si>
    <t xml:space="preserve">LINEA/ COMPONENTE/ETAPAS/
PASOS  Y /O EJES  DE LA POLÍTICA </t>
  </si>
  <si>
    <t xml:space="preserve">PLANES ESTRATÉGICO 
</t>
  </si>
  <si>
    <t>Objetivo Estratégico o de Calidad</t>
  </si>
  <si>
    <t>Dependencia</t>
  </si>
  <si>
    <t>MEDICIÓN INDICADOR / ENTREGABLE</t>
  </si>
  <si>
    <t>NOMBRE DE INDICADOR</t>
  </si>
  <si>
    <t>meta</t>
  </si>
  <si>
    <t>Unidad de medida</t>
  </si>
  <si>
    <t>actividad</t>
  </si>
  <si>
    <t>Periodicidad  de datos</t>
  </si>
  <si>
    <t>fecha inicio</t>
  </si>
  <si>
    <t>fecha de fin</t>
  </si>
  <si>
    <r>
      <t xml:space="preserve">Recursos </t>
    </r>
    <r>
      <rPr>
        <b/>
        <sz val="8"/>
        <color theme="1"/>
        <rFont val="Calibri"/>
        <family val="2"/>
        <scheme val="minor"/>
      </rPr>
      <t>(humano, financiero, tecnológico y físico)</t>
    </r>
  </si>
  <si>
    <t>Responsables</t>
  </si>
  <si>
    <t xml:space="preserve">Riesgo asociado con la actividad </t>
  </si>
  <si>
    <t>Ponderación</t>
  </si>
  <si>
    <t xml:space="preserve">  % de avance
Marzo </t>
  </si>
  <si>
    <t xml:space="preserve">% de avance
Junio </t>
  </si>
  <si>
    <t>% de avance
Septiembre</t>
  </si>
  <si>
    <t>% de avance
Diciembre</t>
  </si>
  <si>
    <t>Observación/estado</t>
  </si>
  <si>
    <t>% Avance Trimestre 1</t>
  </si>
  <si>
    <t>Resultado Trimestre 1</t>
  </si>
  <si>
    <t>% Avance Trimestre 2</t>
  </si>
  <si>
    <t>Resultado Trimestre 2</t>
  </si>
  <si>
    <t>% Avance Trimestre 3</t>
  </si>
  <si>
    <t>Resultado Trimestre 3</t>
  </si>
  <si>
    <t>% Avance Trimestre 4</t>
  </si>
  <si>
    <t>Resultado Trimestre 4</t>
  </si>
  <si>
    <t>MODELO MIPG</t>
  </si>
  <si>
    <t>No aplica</t>
  </si>
  <si>
    <t>3. Gestión con Valores para Resultados</t>
  </si>
  <si>
    <t xml:space="preserve">Seguimiento y evaluación del desempeño institucional </t>
  </si>
  <si>
    <t>No Aplica</t>
  </si>
  <si>
    <t>Apoyar el desarrollo eficiente de los procesos internos, mediante la administración de los bienes y prestación de los servicios internos requeridos.</t>
  </si>
  <si>
    <t>Subgerencia Administrativa y Financiera</t>
  </si>
  <si>
    <t>Número de bienes dados de baja/ Número de bienes declarados obsoletos.</t>
  </si>
  <si>
    <t>Bienes dados de baja</t>
  </si>
  <si>
    <t>Porcentaje</t>
  </si>
  <si>
    <t xml:space="preserve">1. Previo a concepto técnico o información del servidor que tiene el bien a su cargo, se elabora relación de bienes a dar de baja para ser sometida a aprobación del Comité de Bienes e Inmuebles </t>
  </si>
  <si>
    <t xml:space="preserve">Trimestral </t>
  </si>
  <si>
    <t>permanente</t>
  </si>
  <si>
    <t>Recursos (humano, financiero, tecnológico y físico)</t>
  </si>
  <si>
    <t>Auxiliar Administrativo de Almacén</t>
  </si>
  <si>
    <t xml:space="preserve">Posibilidad pérdidas económicas por  deficiencias en la administración del Almacén </t>
  </si>
  <si>
    <t xml:space="preserve">2. Una vez se expide la resolución, se procede a dar salida del sistema de información contable y financiera  (SICOF). </t>
  </si>
  <si>
    <t xml:space="preserve">Contador  </t>
  </si>
  <si>
    <t xml:space="preserve">3. El detalle del procedimiento se encuentra en el Sistema de Gestión de de Calidad. </t>
  </si>
  <si>
    <t>Profesional responsable de Almacén</t>
  </si>
  <si>
    <t>Número de requerimientos atendidos en mantenimiento/total de solicitudes</t>
  </si>
  <si>
    <t>Requerimientos de mantenimientos preventivos y correctivos</t>
  </si>
  <si>
    <t>1. Elaborar Plan Anual de Mantenimiento y cierre financiero</t>
  </si>
  <si>
    <t>Enero - Diciembre</t>
  </si>
  <si>
    <t>Permanente</t>
  </si>
  <si>
    <t>Profesional Especializado Administrativo</t>
  </si>
  <si>
    <t xml:space="preserve">Posibilidad de pérdidas económicas y reputacional por demandas o producto de accidentes en ocasión del deterioro de los bienes muebles e inmuebles del Instituto. </t>
  </si>
  <si>
    <t>2. Verificar si el requerimiento se encuentra incluido en el Plan de Mantenimiento Anual de la Entidad.</t>
  </si>
  <si>
    <t>3.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</si>
  <si>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Profesional Especializado Administrativo
Subgerente Administrativo y Financiero</t>
  </si>
  <si>
    <t>2. Direccionamiento Estratégico y Planeación</t>
  </si>
  <si>
    <t xml:space="preserve">Compras y Contratación Pública </t>
  </si>
  <si>
    <t>Gestión de compras y contratación</t>
  </si>
  <si>
    <t>Número de procesos contractuales del mes  publicados en el Secop / número de procesos planeados Subgerencia Administrativa y Financiera</t>
  </si>
  <si>
    <t>Avance en la contratación</t>
  </si>
  <si>
    <t>1. Consolidar el Plan Anual de Adquisiciones de la Subgerencia Administrativa y Financiera</t>
  </si>
  <si>
    <t>Mensual</t>
  </si>
  <si>
    <t>Recursos (humano, tecnológico y físico)</t>
  </si>
  <si>
    <t>Profesional Universitario Logístico</t>
  </si>
  <si>
    <t>Posibilidad de afectación económica por no rendir la información de ley de manera oportuna.</t>
  </si>
  <si>
    <t>2. Asignar los Comités Asesores y Evaluadores de la Subgerencia Administratva y Financiera</t>
  </si>
  <si>
    <t>Subgerente Administrativo y Financiero</t>
  </si>
  <si>
    <t>Posibilidad de afectación reputacional por no rendir la información de ley de manera oportuna.</t>
  </si>
  <si>
    <t>3. Hacer seguimiento al estado de la contratación de la Subgencia Admiistrativa y Financiera</t>
  </si>
  <si>
    <t>Número de carteras inventariadas/ total de carteras</t>
  </si>
  <si>
    <t>Inventario carteras</t>
  </si>
  <si>
    <t xml:space="preserve">1. Se elabora y aprueba cronograma anual de la gestión del almacén. </t>
  </si>
  <si>
    <t xml:space="preserve">Semestral </t>
  </si>
  <si>
    <t>Posibilidad de pérdidas económicas por no actualización de las carteras</t>
  </si>
  <si>
    <t xml:space="preserve">2. Se genera informe de cartera individual a través del sistema de información contable y financiera (SICOF) </t>
  </si>
  <si>
    <t xml:space="preserve">3. Se coteja listado, con bienes físicos, se verifica su estado,  se toma nota de las novedades y se procede a actualizar en el sistema la cartera del servidor público. Se imprime para la firma del servidor público y se le envía copia. </t>
  </si>
  <si>
    <t>Modelo MIPG</t>
  </si>
  <si>
    <t>5. Información Y Comunicación</t>
  </si>
  <si>
    <t>Archivos y Gestión Documental</t>
  </si>
  <si>
    <t>Eje 1. La gestión documental como elemento estratégico en Indeportes Antioquia
Linea: Construcción del Diagnóstico integral del sistema de archivos de la entidad a fin de determinar la ruta de acción para la modernización de la gestión documental en el Instituto.</t>
  </si>
  <si>
    <t>1.   Plan Institucional de Archivos de la Entidad PINAR</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</si>
  <si>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</si>
  <si>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Subgerencia Administrativa y Financiera Equipo CADA</t>
  </si>
  <si>
    <t>Diagnóstico integral de archivos</t>
  </si>
  <si>
    <t>Unidad</t>
  </si>
  <si>
    <t>Proyectar un diagnóstico integral de los documentos que produce la entidad, complementado de esta manera el diagnóstico de la función archivística en la entidad</t>
  </si>
  <si>
    <t>Anual</t>
  </si>
  <si>
    <t>Subgerencia Administrativa y Financiera - Equipo CADA</t>
  </si>
  <si>
    <t>Posibilidad de afectación reputacional y/o económica por pérdida de los documentos que conforman la memoria institucional.</t>
  </si>
  <si>
    <t xml:space="preserve">Eje 1. La gestión documental como elemento estratégico en Indeportes Antioquia
Linea: Revisión y actualización del Programa de Gestión Documental, instrumento archivístico base para la planeación técnica de la gestión archivística.
</t>
  </si>
  <si>
    <t>Programa de Gestión Documental</t>
  </si>
  <si>
    <t>Actualización del Programa de Gestión Documental D-GD-05</t>
  </si>
  <si>
    <t>Única vez</t>
  </si>
  <si>
    <t>Programas específicos del PGD</t>
  </si>
  <si>
    <t>Diseñar los programas específicos asociados al Programa de Gestión Documental
1.Programa de normalización de formas y formularios electrónicos
2. Programa de Documentos Vitales o esenciales
3. Programa de gestión de documentos electrónicos
4. Programa de archivos descentralizados
5. Programa de Reprografía
6. Programa de documentos especiales
7. Plan Institucional de Capacitación
8. Programa de Auditoría y Control</t>
  </si>
  <si>
    <t>Eje 1. La gestión documental como elemento estratégico en Indeportes Antioquia
Linea: 	Revisión y actualización del Plan Institucional de Archivos de la entidad, instrumento que permite la planeación articulada de la función archivística en el corto y mediano plazo.
Articulación de la función archivística con el Plan Estratégico de Indeportes Antioquia.
Articulación de la gestión documental con el Modelo Integrado de Planeación y Gestión.</t>
  </si>
  <si>
    <t>Plan Institucional de Archivos PINAR</t>
  </si>
  <si>
    <t>Revisar y actualizar del Plan Institucional de Archivos de la entidad y sus proyectos</t>
  </si>
  <si>
    <t>Eje 1. La gestión documental como elemento estratégico en Indeportes Antioquia
Linea: Gestión de la elaboración del Sistema Integrado de Conservación que permita determinar las estrategias para la preservación del legado institucional.</t>
  </si>
  <si>
    <t>Sistema Integrado de Conservación</t>
  </si>
  <si>
    <t>Gestión de la contratación para la elaboración del Sistema Integrado de Conservación</t>
  </si>
  <si>
    <t>Recursos (humano, financiero, tecnológico y físico)
El costo de las SIC  se estima en $50.000.000</t>
  </si>
  <si>
    <t>Eje 1. La gestión documental como elemento estratégico en Indeportes Antioquia
Linea: Revisión y ajuste la documentación asociada al proceso y los procedimientos propios de la gestión documental en los archivos de gestión y central del Instituto.</t>
  </si>
  <si>
    <t>Documentos en Sistema de Gestión de Calidad SGC</t>
  </si>
  <si>
    <t>Revisión y ajuste la documentación asociada al proceso y los procedimientos propios de la gestión documental en los archivos de gestión y central del Instituto.</t>
  </si>
  <si>
    <t>Eje 3. Diseño e implementación de procesos de la gestión documental
Linea: Desarrollo del conjunto de instrumentos archivísticos que permiten la planeación técnica, regulación y conformación del acervo institucional a lo largo del ciclo vital del documento.</t>
  </si>
  <si>
    <t>Cuadro de Clasificación Documental</t>
  </si>
  <si>
    <t>Elaborar, publicar e implementar el Cuadro de Clasificación CCD para la documentación producida en Indeportes Antioquia, asegurando que refleje la estructura organizacional vigente de la entidad.</t>
  </si>
  <si>
    <t>Tablas de Retención Documental</t>
  </si>
  <si>
    <t xml:space="preserve">Gestionar la elaboración, aprobación y convalidación de las TRD para Indeportes Antoquia </t>
  </si>
  <si>
    <t>Recursos (humano, financiero, tecnológico y físico)
El costo de las TRD se estima en $150.000.000</t>
  </si>
  <si>
    <t>Tablas de Valoración Documental</t>
  </si>
  <si>
    <t xml:space="preserve">Gestionar la elaboración, aprobación y convalidación de las TVD para Indeportes Antoquia </t>
  </si>
  <si>
    <t>Recursos (humano, financiero, tecnológico y físico)
El costo de las TRD se estima en $500.000.000</t>
  </si>
  <si>
    <t>Inventario Documental por Subgerencias y Oficinas Asesoras</t>
  </si>
  <si>
    <t>Implementar la elaboración de Inventarios Documentales para la documentación en etapa de gestión en las diferentes dependencias de la entidad, así como el normal ciclo de transferencias primarias desde cada Oficina y Subgerencia</t>
  </si>
  <si>
    <t>Posibilidad de afectación reputacional debido a dificultades en el acceso a la información institucional</t>
  </si>
  <si>
    <t>Banco terminológico</t>
  </si>
  <si>
    <t>Elaborar bancos terminologicos de tipos, series y subseries documentales</t>
  </si>
  <si>
    <t>Tablas de Control de Acceso</t>
  </si>
  <si>
    <t>Elaborar las Tablas de Control de Acceso</t>
  </si>
  <si>
    <t>Eje 3. Diseño e implementación de procesos de la gestión documental
Linea: Fortalecimiento de los procesos propios de la gestión documental: Producción</t>
  </si>
  <si>
    <t>Manual de producción de documentos</t>
  </si>
  <si>
    <t>Actualizar el Manual de Producción de documentos donde se incluya en tratamientopara documentos especiales y vaya acorde a los instrumentos de valoración</t>
  </si>
  <si>
    <t>Eje 3. Diseño e implementación de procesos de la gestión documental
Linea: Fortalecimiento de los procesos propios de la gestión documental: Transferencia</t>
  </si>
  <si>
    <t>Inventario de todas las unidades documentales asociadas al fondo acumulado</t>
  </si>
  <si>
    <t>Elaborar Inventarios Documentales para el 100% de las unidades de conservación del Fondo Acumulado</t>
  </si>
  <si>
    <t>Eje 3. Diseño e implementación de procesos de la gestión documental
Linea: Fortalecimiento de los procesos propios de la gestión documental: preservación a largo plazo</t>
  </si>
  <si>
    <t>Reporte de condiciones ambientales en el CADA</t>
  </si>
  <si>
    <t>Realizar el monitoreo y control (con equipos de medición) de las condiciones ambientales, donde se conservan los soportes físicos de la entidad.</t>
  </si>
  <si>
    <t>Quincenal</t>
  </si>
  <si>
    <t>Gestión Presupuestal y Eficiencia del Gasto Público</t>
  </si>
  <si>
    <t xml:space="preserve">Línea 1. Programar el Presupuesto </t>
  </si>
  <si>
    <t>Realizar la planificación financiera, aplicación y custodia de los recursos financieros de la entidad y gestionar la transferencia de los mismos.</t>
  </si>
  <si>
    <t xml:space="preserve">Subgerencia Administrativa y Financiera y Planeación </t>
  </si>
  <si>
    <t xml:space="preserve">Fomato de Anteproyecto de presupuesto </t>
  </si>
  <si>
    <t xml:space="preserve">1. Identificar necesidades de las diferentes dependencias para la estructuración del anteproyecto de presupuesto de la siguiente vigencia en el agregado de: 
Inversión
Funcionamiento
Deuda es caso que aplique </t>
  </si>
  <si>
    <t>Subgerentes y oficinas de área
Profesional Universitario  de Presupuesto  
Profesional Universitario de Planeación</t>
  </si>
  <si>
    <t>Posibilidad de afectación económica producto de una inadecuada planificación de las partidas presupuestales.</t>
  </si>
  <si>
    <t xml:space="preserve">Subgerencia Administrativa y Financiera </t>
  </si>
  <si>
    <t>Documento de Presupuesto de ingresos</t>
  </si>
  <si>
    <t xml:space="preserve">2. Proyección de las fuentes de financiación de la Entidad en coordinación con la Secretaría de Hacienda Departamental </t>
  </si>
  <si>
    <t xml:space="preserve">Tesorero General </t>
  </si>
  <si>
    <t xml:space="preserve">POAI
Proyección Marco Fiscal Mediano Plazo 
Proyecto de Presupuesto </t>
  </si>
  <si>
    <t xml:space="preserve">3. Ajustar las necesidades a los techos asignados desde la Secretaría de Hacienda y realizar codificación de presupuestos y gastos, de acuerdo  a la normatividad vigente. </t>
  </si>
  <si>
    <t>Profesional Universitario  de Presupuesto  
Profesional Universitario de Planeación
Profesional Especializado de Planeación</t>
  </si>
  <si>
    <t>Subgerencia Administrativa y Financiera -Tesorería</t>
  </si>
  <si>
    <t>Programa Anual Mensualizado de Caja -PAC</t>
  </si>
  <si>
    <t>4. Formular el Programa Anual Mensualizado de Caja -PAC</t>
  </si>
  <si>
    <t xml:space="preserve">
Línea 2.  Alineación de la Planeación y el Presupuesto </t>
  </si>
  <si>
    <t xml:space="preserve">ERP Financiera </t>
  </si>
  <si>
    <t>1. Verificar la estructura del presupuesto: rubro, saldo, fuente de financiación y destinación.</t>
  </si>
  <si>
    <t>Subgerente Administrativo y Financiero
Profesional Universitario de presupuesto
Ordenadores del gasto</t>
  </si>
  <si>
    <t xml:space="preserve">Posibilidad de afectación reputacional y económica, producto de la inadaptabilidad del aplicativo financiero ERP en cuanto a la normatividad vigente,  expedición de reportes sin los parámetros establecidos e ineficiencias administrativas y financieras en el Instituto.  </t>
  </si>
  <si>
    <t>CDP
RCP</t>
  </si>
  <si>
    <t>2. Aprobar disponibilidades y compromisos presupuestales acorde a la normatividad vigente.</t>
  </si>
  <si>
    <t xml:space="preserve">
Profesional Universitario de Presupuesto
Subgerente Administrativo y Financiero</t>
  </si>
  <si>
    <t xml:space="preserve">Posibilidad de afectación económica y reputacional por presentación de informes que no reflejan la realidad financiera de la Entidad. </t>
  </si>
  <si>
    <t xml:space="preserve">Ejecución de Ingresos
Ejecución de Gastos 
</t>
  </si>
  <si>
    <t xml:space="preserve">Situación presupuestal </t>
  </si>
  <si>
    <t>3. Controlar y hacer seguimiento a los saldos de disponibilidades y compromisos presupuestales.</t>
  </si>
  <si>
    <t xml:space="preserve">
Profesional Universitario de Presupuesto</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</si>
  <si>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</si>
  <si>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Rendiciones presentadas oportunamente entes de vigilancia y control / total rendiciones programadas
Estados Financieros  </t>
  </si>
  <si>
    <t>Rendiciones presentadas oportunamente entes de vigilancia y control (183)</t>
  </si>
  <si>
    <t xml:space="preserve">Diligenciar los formatos establecidos para la rendición de cuentas y transmitirlos a través de las plataformas establecidas. </t>
  </si>
  <si>
    <t>31/21/2023</t>
  </si>
  <si>
    <t xml:space="preserve">Profesional Universitario de Contabilidad </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</si>
  <si>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</si>
  <si>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Acta conciliación entre las áreas de presupuesto, contabilidad y tesorería</t>
  </si>
  <si>
    <t>6. Verificación de conciliación entre contabilidad, presupuesto y tesorería, respecto a bancos e ingresos presupuestales.</t>
  </si>
  <si>
    <t xml:space="preserve">Tesorero General 
Profesional Universitario de Presupuesto 
Profesional Universitario de Contabilidad </t>
  </si>
  <si>
    <t>Boletín de bancos y caja diario</t>
  </si>
  <si>
    <t xml:space="preserve">Situación de Terosería 
</t>
  </si>
  <si>
    <t>0.10
70</t>
  </si>
  <si>
    <t>7. Realizar seguimiento del Plan Anual de Caja Pac</t>
  </si>
  <si>
    <t>Ejecución de Ingresos
Ejecución de Gastos 
Caja diario</t>
  </si>
  <si>
    <t xml:space="preserve">
1. Situación de Terosería 
2. Ejeución de Ingresos
3. Ejecución de Gastos
 </t>
  </si>
  <si>
    <t>8. Realizar cierre financiero mensual: presuesto y bancos.</t>
  </si>
  <si>
    <t xml:space="preserve">Posibilidad de afectación económica producto de una inadecuada planificación de las partidas presupuestales.
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</si>
  <si>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Circular Cierre de Vigencia </t>
  </si>
  <si>
    <t xml:space="preserve">1. Estructurar la circular de cierre de la vigencia </t>
  </si>
  <si>
    <t>Resolución de Reservas presupuestales</t>
  </si>
  <si>
    <t>2. Consolidar y presentar ante la Junta Directiva  las  justificaciones de reservas presupuestal para  expedir resolución de constitución.</t>
  </si>
  <si>
    <t>Subgerente Administrativo y Financiero
Profesional Universitario de presupuesto
Supervisores contractuales
Ordenadores del gasto</t>
  </si>
  <si>
    <t>Resolución de cuentas por pagar</t>
  </si>
  <si>
    <t>3. Constitución de cuentas por pagar, atendiendo lo establecido en la normatividad vigente.</t>
  </si>
  <si>
    <t>Tesorero General</t>
  </si>
  <si>
    <t>Documento de incorporación ERP Financiero</t>
  </si>
  <si>
    <t>4. Incorporar en el sistema las reservas presupuestales y cuenta por pagar.</t>
  </si>
  <si>
    <t xml:space="preserve">Tesorero General
Profesional Universitario de presupuesto
</t>
  </si>
  <si>
    <t>Estados Financieros 
Ejecución de Ingresos
Ejecución de Gastos 
Caja diario</t>
  </si>
  <si>
    <t>1.  10
2. 100
3. 90</t>
  </si>
  <si>
    <t>5. Controlar y hacer seguimiento al comportamiento de pagos de los saldos decretados.</t>
  </si>
  <si>
    <t>1.. Ejeución de Ingresos
2. Ejecución de Gastos
3. Situación Presupuestal
4. Situación Tesorería 
5. Rendiciones presentadas oportunamente entes de vigilancia y control</t>
  </si>
  <si>
    <t>1.. 100
2. 90
3. 65
4. 10
5. 100</t>
  </si>
  <si>
    <t xml:space="preserve">6. Realizar cierre mensual y analizar el comportamiento Financiero </t>
  </si>
  <si>
    <t>Recuperación de cartera / Cartera total  
Informe mensual de cartera</t>
  </si>
  <si>
    <t xml:space="preserve"> Inventario carteras (180</t>
  </si>
  <si>
    <t>7. controlar y hacer seguimiento a las cuentas por cobrar y gestión de cobro persuasivo</t>
  </si>
  <si>
    <t>Rendiciones presentadas oportunamente entes de vigilancia y control / total rendiciones programas</t>
  </si>
  <si>
    <t>Declaraciones tributarias presentadas oportunamente
Rendiciones presentadas oportunamente entes de vigilancia y control / total rendiciones programas</t>
  </si>
  <si>
    <t>8. Elaborar  y presentar informes financieros  solicitados por las entidades externas y entes de control atendiendo la normatividad vigente aplicable para la Entidad.</t>
  </si>
  <si>
    <t>Profesional universitario con funciones de contador
Profesional universitario de presupuesto
Tesorero General
Subgerente Administrativo y Financiero</t>
  </si>
  <si>
    <t xml:space="preserve">Posibilidad de afectación económica producto de una inadecuada planificación de las partidas presupuestales.
Posibilidad de afectación económica y reputacional por presentación de informes que no reflejan la realidad financiera de la Entidad. </t>
  </si>
  <si>
    <t>Declaraciones presentadas oportunamente en el periodo / total declaraciones requeridas a presentar en el periodo</t>
  </si>
  <si>
    <t>Declaraciones tributarias presentadas oportunamente</t>
  </si>
  <si>
    <t>9. Realizar la presentacion  y pago oportuno de las diferentes declaraciones tributarias de las cuales es Responsable Indeportes Antioquia, teniendo en cuenta los calendarios tributarios establecidos por las Entidades sujetos activos de los impuestos, tasas y contribuciones</t>
  </si>
  <si>
    <t>Profesional Universitario con funciones de contador
Subgerente Administrativo y Financiero</t>
  </si>
  <si>
    <t>Normatividad</t>
  </si>
  <si>
    <t>7. Control Interno</t>
  </si>
  <si>
    <t>Control Interno</t>
  </si>
  <si>
    <t xml:space="preserve">No Aplica </t>
  </si>
  <si>
    <t>9.   Plan Anticorrupción y de Atención al Ciudadano </t>
  </si>
  <si>
    <t>Asegurar un ambiente de control que le permita a la entidad disponer de las condiciones mínimas para el ejercicio del control interno fundamentada en la información, el control y la evaluación, para la toma de decisiones y la mejora continua.</t>
  </si>
  <si>
    <t>Oficina de control Interno</t>
  </si>
  <si>
    <t>Indicador</t>
  </si>
  <si>
    <t xml:space="preserve">Cumplimiento del plan de trabajo (152). </t>
  </si>
  <si>
    <t>Seguimientos Cumplimientos de Ley</t>
  </si>
  <si>
    <t>Trimestral</t>
  </si>
  <si>
    <t>Jefe Oficina Control Interno</t>
  </si>
  <si>
    <r>
      <t xml:space="preserve">Posibilidad de incumplimiento de plan  de trabajo por ausencia de respaldo de la alta dirección, debido a diferencias por intereses estratégicos </t>
    </r>
    <r>
      <rPr>
        <b/>
        <sz val="10"/>
        <color theme="1"/>
        <rFont val="Calibri"/>
        <family val="2"/>
        <scheme val="minor"/>
      </rPr>
      <t>(Riesgo del proceso de Evaluación y Control)</t>
    </r>
  </si>
  <si>
    <t>MIPG</t>
  </si>
  <si>
    <t>Oficina de Control Interno</t>
  </si>
  <si>
    <t>Auditorías con enfoque a riesgos</t>
  </si>
  <si>
    <t>Actividades realizadas</t>
  </si>
  <si>
    <t>Cultura hacia la prevención (Autocontrol)</t>
  </si>
  <si>
    <t>Semestral</t>
  </si>
  <si>
    <t>Posibilidad de incumplimiento de las actividades definidas para la promoción de la cultura del autocontrol, por falta de articulación con las dependencias involucradas.</t>
  </si>
  <si>
    <t>Reuniones realizadas</t>
  </si>
  <si>
    <t>Relación con entes externos</t>
  </si>
  <si>
    <t>Posibilidad de incumplimiento en la entrega de los requerimientos realizados por entes externos, debido a falta de articulación y fallas en la coumunicación entre dependencias.</t>
  </si>
  <si>
    <t>Número de procesos asesorados durante la vigencia</t>
  </si>
  <si>
    <t>Asesoría y/o acompañamiento a procesos</t>
  </si>
  <si>
    <t>Posiblidad de que se brinde  un inadecuado acompañamiento a los procesos, debido al desconocimiento de los temas a tratar o procedimientos por parte de la Oficina de Control Interno</t>
  </si>
  <si>
    <t>Reuniones de Comité de Gerencia, Coordinador de Control Interno,  contratación, conciliación,  Bienes, Sostenibilidad Contable, sistema de gestión de calidad, entre otros.</t>
  </si>
  <si>
    <t>Posibilidad de Inasistencia a los diferentes Comité en los que participe la Oficina de Control Interno, por incumplimiento de los horarios acordados.</t>
  </si>
  <si>
    <t>SGC</t>
  </si>
  <si>
    <t>Actas de reuniòn</t>
  </si>
  <si>
    <t>Mejora del proceso, manual, metodologías,  procedimientos, instrumentos.</t>
  </si>
  <si>
    <t>Posibilidad de desactualización del proceso en lo concerniente a formatos, manual, metodologías,  procedimientos, instrumentos, debido a la falta de seguimiento y control a las actividades que allí se desarrollan.</t>
  </si>
  <si>
    <t xml:space="preserve">Modelo Integrado de Planeación y Gestión </t>
  </si>
  <si>
    <t>Mejoramiento del sistema de información Indeportes Antioquia</t>
  </si>
  <si>
    <t xml:space="preserve">3. Gestión con valores para los resultados </t>
  </si>
  <si>
    <t xml:space="preserve">Gobierno Digital </t>
  </si>
  <si>
    <t xml:space="preserve">3. Ejecutar </t>
  </si>
  <si>
    <t xml:space="preserve">PETI </t>
  </si>
  <si>
    <t>Asegurar que la Plataforma TIC esté disponible, funcional, optimizada y actualizada para que satisfaga las necesidades de los procesos de la entidad.</t>
  </si>
  <si>
    <t xml:space="preserve">Oficina de Sistemas </t>
  </si>
  <si>
    <t>Sistema de Información Misional</t>
  </si>
  <si>
    <t xml:space="preserve">Sistema de Información Misional  Implementado </t>
  </si>
  <si>
    <t xml:space="preserve">Porcentaje </t>
  </si>
  <si>
    <t xml:space="preserve"> Sistemas de Inrformación misional DEPORTESANT</t>
  </si>
  <si>
    <t xml:space="preserve">Permanente </t>
  </si>
  <si>
    <t xml:space="preserve">Humanos
Tecnológicos 
Financieros </t>
  </si>
  <si>
    <t>Jefe Oficina de Sistemas 
Equipo de apoyo</t>
  </si>
  <si>
    <t>Posibilidad de Afectación en la disponibilidad de los servicios de T.I</t>
  </si>
  <si>
    <t>3. Ejecutar 
3.3 Lineamientos habilitadores</t>
  </si>
  <si>
    <t xml:space="preserve">Página WEB Institucional </t>
  </si>
  <si>
    <t xml:space="preserve">página web renovada y cumplimiento de Gobierno Digiyal </t>
  </si>
  <si>
    <t>Adaptar la página web con los requerimiento de la normativa, dando cumplimiento de Gobierno Digital  y teniendo en cuenta los criterios de accesibilidad y usabilidad.</t>
  </si>
  <si>
    <t xml:space="preserve">Humanos
Tecnológicos </t>
  </si>
  <si>
    <t xml:space="preserve">Jefe Oficina de Sistemas 
Comunicaciones 
Oficina Asesora de Planeación 
Profesional Contratista
Profesional Servicio al Ciudadano </t>
  </si>
  <si>
    <t>APP  Indeportes Antioqui</t>
  </si>
  <si>
    <t>APP Implementada</t>
  </si>
  <si>
    <t>Lanzar  APP de Indeportes Antioquia y mantenerla actualizada</t>
  </si>
  <si>
    <t xml:space="preserve">Jefe Oficina de Sistemas 
Comunicaciones 
Áreas Misionales </t>
  </si>
  <si>
    <t xml:space="preserve">Aplicativo de Investigación </t>
  </si>
  <si>
    <t xml:space="preserve">Aplicativo implementado </t>
  </si>
  <si>
    <t>Implementar aplicativo para sistematizar las investigaciones de INDEPORTES ANTIOQUIA</t>
  </si>
  <si>
    <t xml:space="preserve">Jefe Oficina de Sistemas 
Profesional Contratista
Personal Medicina Deportiva- Equipo de Investigación 
</t>
  </si>
  <si>
    <t xml:space="preserve">No aplica </t>
  </si>
  <si>
    <t xml:space="preserve">Aula Virtual Funcional </t>
  </si>
  <si>
    <t xml:space="preserve">Mantener Aula Virtual Funcional </t>
  </si>
  <si>
    <t>Jefe Oficina de Sistemas 
Profesional Contratista</t>
  </si>
  <si>
    <t>Sistema de Gestión Documental</t>
  </si>
  <si>
    <t>Procesos realizados y expedientes creados por medio del Gestor Documental</t>
  </si>
  <si>
    <t>Implementar procesos en el Sistema de Gestión Documental   nuevas rutas y expedientes electrónico</t>
  </si>
  <si>
    <t>Jefe Oficina de Sistemas
Profesional Especializado Oficina de Sistemas 
Profesional Contratista</t>
  </si>
  <si>
    <t xml:space="preserve">Seguridad Digital </t>
  </si>
  <si>
    <t>Fase #2. ejecución del modelo de gestión de riesgos de seguridad digital (mgrsd)</t>
  </si>
  <si>
    <t xml:space="preserve">Documento de la Política </t>
  </si>
  <si>
    <t xml:space="preserve">Política DRP elaborada </t>
  </si>
  <si>
    <t>Elaborar política de recuperación de desastres</t>
  </si>
  <si>
    <t xml:space="preserve">única vez </t>
  </si>
  <si>
    <t>sistema de gestion de seguridad implementado</t>
  </si>
  <si>
    <t>Implementación de Sistema de Gestión de Seguridad de la Información</t>
  </si>
  <si>
    <t>Sistema actualizado</t>
  </si>
  <si>
    <t>Camaras nuevas instaladas</t>
  </si>
  <si>
    <t>Realizar mantenimiento, repotenciación, ampliación y potencialización del sistema de CCTV de INDEPORTES ANTIOQUIA en las difrentes sedes</t>
  </si>
  <si>
    <t>Jefe Oficina de sistemas 
Profesional especializado subgerencia administrativa y financiera</t>
  </si>
  <si>
    <t xml:space="preserve">Plataforma de servidores operativa </t>
  </si>
  <si>
    <t xml:space="preserve">Plataforma en funcionamiento </t>
  </si>
  <si>
    <t>Mantener la plataforma de servidores operativa y bajo la modalidad de Infraestructura como Servicio</t>
  </si>
  <si>
    <t>Jefe Oficina de Sistemas</t>
  </si>
  <si>
    <t xml:space="preserve">Equipos de computo </t>
  </si>
  <si>
    <t xml:space="preserve"># de equipos renovados </t>
  </si>
  <si>
    <t xml:space="preserve">Número </t>
  </si>
  <si>
    <t xml:space="preserve">Renovar equipos de computo </t>
  </si>
  <si>
    <t>centros de cableado organizados</t>
  </si>
  <si>
    <t>Centros de cableado organizados</t>
  </si>
  <si>
    <t xml:space="preserve">Realizar mantenimiento a la Red LAN </t>
  </si>
  <si>
    <t>Unica vez</t>
  </si>
  <si>
    <t xml:space="preserve">Contrato de mantenimiento </t>
  </si>
  <si>
    <t xml:space="preserve">Impresoras con mantenimiento realizado </t>
  </si>
  <si>
    <t>Renovar y realizar mantenimiento de impresoras</t>
  </si>
  <si>
    <t>Plan de migración</t>
  </si>
  <si>
    <t xml:space="preserve"> Plan de migracion a IPV6 implementado</t>
  </si>
  <si>
    <t>Definir la hoja de ruta para la impementación de IPV6</t>
  </si>
  <si>
    <t xml:space="preserve">Jefe Oficina de Sistemas
Profesional Especializado Oficina de Sistemas </t>
  </si>
  <si>
    <t>Licencias</t>
  </si>
  <si>
    <t xml:space="preserve">Licencias renovadas </t>
  </si>
  <si>
    <t>Adquinir renovación de licencias (arcgis, opus, adobe)</t>
  </si>
  <si>
    <t xml:space="preserve">Anual </t>
  </si>
  <si>
    <t xml:space="preserve"> plataformas colaborativas</t>
  </si>
  <si>
    <t xml:space="preserve">Plataformas en operación </t>
  </si>
  <si>
    <t>Mantener la plataformas colaborativas (office 365 y webex)</t>
  </si>
  <si>
    <t>Software SYSAID</t>
  </si>
  <si>
    <t xml:space="preserve">software de mesa de ayuda  funcional </t>
  </si>
  <si>
    <t>Mantener el software de mesa de ayuda</t>
  </si>
  <si>
    <t xml:space="preserve">4. Medir </t>
  </si>
  <si>
    <t>Aplicativo Sistema de Indicadores</t>
  </si>
  <si>
    <t>Aplicativo funcional</t>
  </si>
  <si>
    <t xml:space="preserve">mejorar y optimizar el  aplicativo para el sistema de indicadores institucional </t>
  </si>
  <si>
    <t xml:space="preserve">Jefe Oficina de Sistemas
Jefe Oficina Asesora de Planeación </t>
  </si>
  <si>
    <t>Aplicativo Sistema de bienestar</t>
  </si>
  <si>
    <t xml:space="preserve">mejorar y optimizar el  aplicativo para el sistema de bienestar </t>
  </si>
  <si>
    <t>Jefe Oficina de Sistemas
Jefe Oficina de Talento Humano</t>
  </si>
  <si>
    <t>Fase#3. monitoreo, revisión y reporte del mgrsd</t>
  </si>
  <si>
    <t>Matriz de Riesgos</t>
  </si>
  <si>
    <t xml:space="preserve">Seguimiento oportuno a riesgos </t>
  </si>
  <si>
    <t xml:space="preserve">Identificación, análisis, seguimiento y evaluación a controles de riesgos del área. </t>
  </si>
  <si>
    <t xml:space="preserve">Cuatrimestral </t>
  </si>
  <si>
    <t xml:space="preserve">Humanos
Tecnológicos 
</t>
  </si>
  <si>
    <t xml:space="preserve">Profesional Especializado Oficina de Sistemas 
Acompañamiento Oficina Asesora de Planeación </t>
  </si>
  <si>
    <t>Antivirus</t>
  </si>
  <si>
    <t>Antivirus licenciado</t>
  </si>
  <si>
    <t>Mantener el antivirus licenciado y actualizado</t>
  </si>
  <si>
    <t>Jefe Oficina de Sistemas 
Tecnico Administraitvo Sistemas 
Profesional Contratista</t>
  </si>
  <si>
    <t>Proyecto de  Big Data Implementado</t>
  </si>
  <si>
    <t>Proyecto Big Data</t>
  </si>
  <si>
    <t>Realizar procesos de big Data o solución de análitica de datos en un Data Marts para INDEPORTES ANTIOQUIA</t>
  </si>
  <si>
    <t>Jefe Oficina de Sistemas 
Tecnico Administraitvo Sistemas 
Profesional Contratista
Jefe Oficina Asesora de Planeación
Profesional Especializado Oficina de Planeación
Profesional Especializado Oficina de sistemas</t>
  </si>
  <si>
    <t>Power Platafform utilizado</t>
  </si>
  <si>
    <t>Proyecto Power Plattform</t>
  </si>
  <si>
    <t>desarrollar  soluciones  en las plataformas de power platTfform</t>
  </si>
  <si>
    <t>Modelo Integrado de Planeación y Gestión -MIPG</t>
  </si>
  <si>
    <t xml:space="preserve">Planeación Institucional </t>
  </si>
  <si>
    <t xml:space="preserve">Etapa 2. Diagnóstico de capacidades y entornos </t>
  </si>
  <si>
    <t xml:space="preserve">Plan Estratégico Institucional -PEI </t>
  </si>
  <si>
    <t xml:space="preserve">Establecer el direccionamiento estratégico de la entidad,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</si>
  <si>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Oficina Asesora de Planeación</t>
  </si>
  <si>
    <t xml:space="preserve">Documentos contexto estratégico actualizado </t>
  </si>
  <si>
    <t xml:space="preserve">contexto estratégico actualizado </t>
  </si>
  <si>
    <t xml:space="preserve">Revisar y actualizar  la matriz DOFA y Análisis Pestal de acuerdo a los lineamientos de la Alta Dirección </t>
  </si>
  <si>
    <t xml:space="preserve">Humano 
Tecnológico </t>
  </si>
  <si>
    <t>Profesional Universitario Oficina Asesora de Planeación</t>
  </si>
  <si>
    <t>Posibilidad de afectación reputacional por contar con información estratégica desactualizada.</t>
  </si>
  <si>
    <t>2. Direccionamiento Estratégico y Planeación
5. Información Y Comunicación</t>
  </si>
  <si>
    <t>Planeación Institucional 
Transparencia, acceso a la información pública y lucha contra la corrupción</t>
  </si>
  <si>
    <t>Etapa 3. Formulación de planes estratégicos</t>
  </si>
  <si>
    <t xml:space="preserve">Formato de Seguimiento </t>
  </si>
  <si>
    <t xml:space="preserve">Plan Anticorrupcción y de Atención al Ciudadano -PAAC. 
Implementado </t>
  </si>
  <si>
    <t>Aportar en la construcción y consolidación del Plan Anticorrupcción y de Atención al Ciudadano -PAAC. 
Implementar las actividades establecidas en el documento del Plan Anticorrupcción y de Atención al Ciudadano -PAAC. 
Consolidar y presentar a Control Interno el Seguimiento a la  al avance de cada uno de los componentes del Plan Anticorrupción y Atención al Ciudadano</t>
  </si>
  <si>
    <t xml:space="preserve">Única vez 
Cuatrimestral </t>
  </si>
  <si>
    <t>Posibilidad de afectación reputacional por no reportar la información de manera oportuna.</t>
  </si>
  <si>
    <t xml:space="preserve">Etapa 4. Formulación Plan de Acción </t>
  </si>
  <si>
    <t xml:space="preserve">Plan de Acción Institucional </t>
  </si>
  <si>
    <t>Plan de Acción Institucional Publicado</t>
  </si>
  <si>
    <t xml:space="preserve">Consolidación y publicación  Plan de Acción Institucional. 
Consolidación del Seguimiento al  avance del plan de acción institucional </t>
  </si>
  <si>
    <t>Única vez 
Trimestral</t>
  </si>
  <si>
    <t>Fortalecimiento observatorio del deporte de Antioquia</t>
  </si>
  <si>
    <t xml:space="preserve">2. Direccionamiento Estratégico y Planeación
4. Evaluación de Resultados </t>
  </si>
  <si>
    <t xml:space="preserve">Planeación Institucional 
Seguimiento y evaluación del desempeño institucional </t>
  </si>
  <si>
    <t xml:space="preserve">Etapa 5. Formulación indicadores </t>
  </si>
  <si>
    <t>Identificar y desarrollar las potencialidades de mejora en los procesos institucionales a partir del seguimiento y evaluación de la gestión.</t>
  </si>
  <si>
    <t xml:space="preserve">Aplicativo indicadores 
Informes presentados a planeación departamental </t>
  </si>
  <si>
    <t>Indicadores con seguimiento 
Informes presentados oportunamente</t>
  </si>
  <si>
    <t>100
4</t>
  </si>
  <si>
    <t>Porcentaje 
Unidad</t>
  </si>
  <si>
    <t xml:space="preserve">Acompañar a las áreas en la formulación, reporte y seguimiento a los  indicadores de productos, resultado y  gestión durante la vigencia y presentar mensualmente los informes a la alta dirección. 
Elaborar los informes del  avance Físico y Financiero del Plan de Desarrollo de la vigencia 2023 para presentar a la Oficina de Planeación Departamental. </t>
  </si>
  <si>
    <t xml:space="preserve">Mensual 
Trimestral </t>
  </si>
  <si>
    <t xml:space="preserve">Profesional Especializado de la Oficina Asesora de Planeación </t>
  </si>
  <si>
    <t>Planeación Institucional 
Política Administración del riesgo</t>
  </si>
  <si>
    <t xml:space="preserve">Etapa 6. Formulación lineameintos para la gestión de riesgos </t>
  </si>
  <si>
    <t>Plan Estratégico Institucional -PEI 
Plan Anticorrupción y de Atención al Ciudadano -PAAC</t>
  </si>
  <si>
    <t xml:space="preserve">Matriz de riesgos institucional </t>
  </si>
  <si>
    <t xml:space="preserve">Matriz consolidada de Riesgos de gestión y corrupción con seguimiento </t>
  </si>
  <si>
    <t xml:space="preserve">Identificar, Análizar, Diseñar Controles y realizar seguimiento a los riesgos de gestión y corrupción de la oficina Asesora de Planeación. 
Consolidar el Mapa de Riesgos y realizar seguimiento a la materialización de riesgos, presentar informe alta dirección y publicar  en el apartado de transparencia de la página web oficial de la entidad. 
</t>
  </si>
  <si>
    <t xml:space="preserve">cuatrimestral </t>
  </si>
  <si>
    <t xml:space="preserve">Profesional Universitario Oficina Asesora de Planeación </t>
  </si>
  <si>
    <t>Posibilidad de afectación reputacional por no actualizar la información de manera oportuna.</t>
  </si>
  <si>
    <t>Plan de Desarrollo Departamental</t>
  </si>
  <si>
    <t xml:space="preserve">Todos los proyectos del plan de desarrollo departamental </t>
  </si>
  <si>
    <t xml:space="preserve">Oficina Asesora de Planeación </t>
  </si>
  <si>
    <t xml:space="preserve">Ficha Proyectos de inversión </t>
  </si>
  <si>
    <t xml:space="preserve">Proyectos de inversión  actualizados y con seguimiento </t>
  </si>
  <si>
    <t xml:space="preserve">Actualización y seguimiento físico y financierso a los proyectos de inversión en la plataformas Nacional y Departamental. 
Actualización de proyectos en el aplicativo de Banco de Proyectos de la Gobernación de Antioquia
</t>
  </si>
  <si>
    <t>Norma ISO9001:2015</t>
  </si>
  <si>
    <t>Fortalecimiento Organizacional y simplificación de procesos</t>
  </si>
  <si>
    <t xml:space="preserve">Componente 3. Trabajar por procesos </t>
  </si>
  <si>
    <t xml:space="preserve">Información documentada 
Sistema de Gestión de Calidad
Plan de Mejoramiento Institucional </t>
  </si>
  <si>
    <t>Sistema de Gestión de Calidad Implementado
% de acciones de mejora trámitadas oportunamente</t>
  </si>
  <si>
    <t xml:space="preserve">100
90
</t>
  </si>
  <si>
    <t xml:space="preserve">Acompañar a los procesos en la actualización, ajustes y/o creación de procedimientos e  información documentada del Sistema de Gestión de Calidad. Así mismo generar los respectivos informes. </t>
  </si>
  <si>
    <t>A demanda</t>
  </si>
  <si>
    <t xml:space="preserve">Humano 
Tecnológico 
Financiero </t>
  </si>
  <si>
    <t xml:space="preserve">Profesional Unviersitario Oficina Asesora de Planeación </t>
  </si>
  <si>
    <t>Ley 1562 de 2012
Decreto 1072 de 2015
Resolución 0312 de 2019</t>
  </si>
  <si>
    <t>Información documentada del SG-SST</t>
  </si>
  <si>
    <t>Información SG-SST publicada</t>
  </si>
  <si>
    <t>Acompañar a la Oficina de Talento Humano en la revisión de la información documentada del  Sistema de Seguridad y Salud en el Trabajo - SG-SST. 
Publicar la información documentada  del  Sistema de Seguridad y Salud en el Trabajo en la herramienta Sharepoint</t>
  </si>
  <si>
    <t>a demanda</t>
  </si>
  <si>
    <t xml:space="preserve">Profesional Especializado de la Oficina Asesora de Planeación
Profesional Unviersitario Oficina Asesora de Planeación </t>
  </si>
  <si>
    <t xml:space="preserve">Informe de avance implementación del Observatorio Departamental del Deporte
Información Documentada del Proceso Observatorio del Deporte </t>
  </si>
  <si>
    <t xml:space="preserve">Observatorio Implementado 
</t>
  </si>
  <si>
    <t>Realizar gestión y analítica de datos e información estadística de acuerdo con los datos del Sistema de Información del Deporte.
Estructurar el Proceso Observatorio de Deporte en el Sistema de Gestión de Calidad</t>
  </si>
  <si>
    <t xml:space="preserve">Profesional especializado Oficina Asesora de Planeación
Equipo de apoyo
</t>
  </si>
  <si>
    <t xml:space="preserve">Módelo Integrado de Planeación y Gestión </t>
  </si>
  <si>
    <t>Todas las Dimensiones</t>
  </si>
  <si>
    <t xml:space="preserve">Políticas evaluadas por la función publica </t>
  </si>
  <si>
    <t xml:space="preserve">Plan de Acción Políticas de Gestión y Desempeño Institucional. </t>
  </si>
  <si>
    <t>Acciones Implementadas</t>
  </si>
  <si>
    <t xml:space="preserve">Implementar el Modelo Integrado de Planeación y Gestión Institucional, comprende: Seguimiento a los planes de acción de las políticas de Gestión y Desempeño, elaboración de autodiagnósticos,  reporte del FURAG, planeación para la vigencia 2024. </t>
  </si>
  <si>
    <t xml:space="preserve">Profesional Universitario de la Oficina Asesora de Planeación  
Áreas Responsables de implementar las políticas </t>
  </si>
  <si>
    <t>Sistemas de Gestión de Calidad</t>
  </si>
  <si>
    <t xml:space="preserve">Identificar y desarrollar las potencialidades de mejora en los procesos institucionales a partir del seguimiento y evaluación de la gestión. </t>
  </si>
  <si>
    <t>Plan de Auditoría
Programa de Auditoría
Listas de Chequeo 
Informes de Auditoría</t>
  </si>
  <si>
    <t>Auditoría realizadas</t>
  </si>
  <si>
    <t xml:space="preserve">Realizar auditorías internas al Sistema de Gestión de Calidad </t>
  </si>
  <si>
    <t>Equipo Auditor</t>
  </si>
  <si>
    <t>Documento con Metodología</t>
  </si>
  <si>
    <t xml:space="preserve">Definir metodología para la evaluación de Satisfacción del Cliente interno y externo. </t>
  </si>
  <si>
    <t>Profesional Universitario Oficina Asesora de Planeación 
Equipo de apoyo
Profesional apoyo Servicio al Ciudadano o personal designado por la Subgerente Administrativo y Financiero.</t>
  </si>
  <si>
    <t>Etapa 1. Estructurar adecuadamente el Plan Anual de Adquisiciones</t>
  </si>
  <si>
    <t>Realizar la verificación de los ajustes y el seguimiento al Plan Anual de Adquisiciones.</t>
  </si>
  <si>
    <t>Profesional Universitario Oficina Asesora de Planeación 
Equipo de apoyo</t>
  </si>
  <si>
    <t>Gobernación de Antioquia.</t>
  </si>
  <si>
    <t>Proyección MFMP.</t>
  </si>
  <si>
    <t xml:space="preserve">Proyección de ingresos y gastos de INDEPORTES ANTIOQUIA, insumo para el marco fiscal de mediano plazo del Departamento. </t>
  </si>
  <si>
    <t xml:space="preserve">Todas las políticas </t>
  </si>
  <si>
    <t>olicitudes de Traslado e Incorporaciones verificadas</t>
  </si>
  <si>
    <t xml:space="preserve">Verificación de solicitudes de Traslado e Incorporaciones para modificación al Presupuesto </t>
  </si>
  <si>
    <t>Número de informes realizados /Número de informes proyectados</t>
  </si>
  <si>
    <t>Proyectar respuesta a las peticiones, solicitudes e informes de los grupos de valor, tales como: PAT- Víctimas, Sistema de Responsabilidad Penal para Adolescentes, Jornadas de Acuerdo Municipales, Cambio Climático, Dane, DAP, Centro de Información de Antioquia, Observatorio de Políticas Públicas de Antioquia (OPPA), Entes de Control, entre otros.</t>
  </si>
  <si>
    <t xml:space="preserve">Profesional especializado Oficina Asesora de Planeación
Equipo de apoyo Observatorio
</t>
  </si>
  <si>
    <t>Modelo Integrado de Planeación y Gestión - MIPG</t>
  </si>
  <si>
    <t>Gestión de la información estadística</t>
  </si>
  <si>
    <t>1. PLANIFICACIÓN ESTADÍSTICA</t>
  </si>
  <si>
    <t>Matrices, formatos y/o documentos</t>
  </si>
  <si>
    <t>Respuestas /requerimientos</t>
  </si>
  <si>
    <t>Diligenciar instrumentos solicitados por la Mesa Estadística de la Gobernación de Antioquía</t>
  </si>
  <si>
    <t>Cada que se realice la solicitud</t>
  </si>
  <si>
    <t>Constante</t>
  </si>
  <si>
    <t xml:space="preserve">Humanos y Tecnológicos </t>
  </si>
  <si>
    <t>Estefania Alvarez Piedrahita</t>
  </si>
  <si>
    <t>Posibilidad de afectación reputacional debido al reporte de información de baja calidad por parte de la oficina asesora de planeación.</t>
  </si>
  <si>
    <t>Matrices de inventario por tema</t>
  </si>
  <si>
    <t>Matrices diligenciadas</t>
  </si>
  <si>
    <t>Realizar inventario de información estadística:
- Operaciones estadísticas
- Registros administrativos
- Indicadores con su línea base</t>
  </si>
  <si>
    <t>Cada dos años</t>
  </si>
  <si>
    <t>Humanos, Físicos y Técnológicos</t>
  </si>
  <si>
    <t>2. FORTALECIMIENTO DE REGISTROS ADMINISTRATIVOS</t>
  </si>
  <si>
    <t>Identificar el estado, las fortalezas y debilidades de los registros administrativos a través del instrumento diseñado por la entidad para el análisis del contexto estratégico, permitiendo definir las estrategias para el fortalecimiento de registros administrativos</t>
  </si>
  <si>
    <t>Carpeta</t>
  </si>
  <si>
    <t>Disponer de depositorio para el cargue de evidencias de indicadores para validar y realizar la recolección de los datos de sus registros administrativos misionales</t>
  </si>
  <si>
    <t>Cada mes</t>
  </si>
  <si>
    <t xml:space="preserve">Servicio al ciudadano </t>
  </si>
  <si>
    <t>Liderar el ámbito deportivo competitivo nacional mediante el apoyo y la integración de los organismos del sector y el mejoramiento de la calidad de vida de los deportistas.</t>
  </si>
  <si>
    <t xml:space="preserve">Plan de acción Política de Servicio al Ciudadano </t>
  </si>
  <si>
    <t>Implementar las  actividades consideradas en el Componente 4. Plan Anticorrupción y de Atención al Ciudadano.</t>
  </si>
  <si>
    <t xml:space="preserve">Humano 
Tecnológico
Financieros </t>
  </si>
  <si>
    <t xml:space="preserve">Profesional Servicio al Ciudadano </t>
  </si>
  <si>
    <t>Posibilidad de afectación reputacional por  falta disciplinaria debido al incumplimiento en las acciones contempladas en  en el Plan Anticorrupción y Atención al Ciudadano-PAAC</t>
  </si>
  <si>
    <t xml:space="preserve">Racionalización de trámites </t>
  </si>
  <si>
    <t xml:space="preserve">1. Preparación 
2. Recopilación de la información
3. Análisis y Diagnóstico
4. Formulación de Acciones y rediseño del trámite
5. Implementación y Monitoreo  
6. Evaluación y ciclo continuo de racionalización </t>
  </si>
  <si>
    <t xml:space="preserve">Atender a la ciudadanía de INDEPORTES ANTIOQUIA, mediante la implementación de políticas de servicio y protocolos de atención a través de los diferentes canales, para satisfacer las necesidades y expectativas de los grupos de valor, con calidad, equidad y oportunidad. </t>
  </si>
  <si>
    <t xml:space="preserve">Plan de acción Política Racionalización de Trámites </t>
  </si>
  <si>
    <t xml:space="preserve">Estrategia diseñada e implementada </t>
  </si>
  <si>
    <t>Diseñar estrategia de racionalización de trámites e implementar las actividades consideradas en el Componente 2. Plan Anticorrupción y de Atención al Ciudadano.</t>
  </si>
  <si>
    <t>Humano 
Tecnológico</t>
  </si>
  <si>
    <t>Profesional Servicio al Ciudadano 
Profesional Apoyo Oficina Asesora de Planeación
Líderes y Gestores de los procesos</t>
  </si>
  <si>
    <t xml:space="preserve">Gestión del Conocimiento </t>
  </si>
  <si>
    <t xml:space="preserve">Gestión del conocimiento y la innovación </t>
  </si>
  <si>
    <t xml:space="preserve">Plan de acción de la Política </t>
  </si>
  <si>
    <t xml:space="preserve">Implementación de las actividades </t>
  </si>
  <si>
    <t xml:space="preserve">Desarrollar las actividades propuestas en el plan de acción de la política de Gestión de Conocimiento </t>
  </si>
  <si>
    <t>Oscar Flórez</t>
  </si>
  <si>
    <t>Plan de Desarrollo Unidos 2020-2023</t>
  </si>
  <si>
    <t>Apoyo técnico y psicosocial a atletas y para atletas Antioquia</t>
  </si>
  <si>
    <t>Plan Estratégico Institucional -PEI</t>
  </si>
  <si>
    <t>subgerencia Altos Logros y Deporte Asociado</t>
  </si>
  <si>
    <t>Anualizado</t>
  </si>
  <si>
    <t>Atletas convencionales de mejor rendimiento deportivo con apoyo técnico</t>
  </si>
  <si>
    <t xml:space="preserve">Numero de atletas </t>
  </si>
  <si>
    <t>Consolidación de listado de Atletas que se postulan para pertenecer a las Selecciones Antioquia</t>
  </si>
  <si>
    <t>Area Metodológica</t>
  </si>
  <si>
    <t>Entrega de información erronea en los los listados de atletas que se postulan para ser parte de las selecciones antioquia</t>
  </si>
  <si>
    <t>Comité evaluador para el analisis de los casos</t>
  </si>
  <si>
    <t>Area Metodológica, Are Social, Area Médica y Area Administrativa Subgerencia</t>
  </si>
  <si>
    <t>Construcción de base de datos, se redacta el acta, se proyecta la resolución</t>
  </si>
  <si>
    <t xml:space="preserve">Auxiliar Administrativo </t>
  </si>
  <si>
    <t>Seguimiento, control y acompañamiento a los atletas que hacen parte del proceso deportivo de Selecciones Antioquia</t>
  </si>
  <si>
    <t>Metodólogos</t>
  </si>
  <si>
    <t>Atletas convencionales de mejor rendimiento deportivo con apoyo económico</t>
  </si>
  <si>
    <t xml:space="preserve">Entrega de información erronea en los los listados de ateltas que se postulan para acceder al apoyo económico.
Destinación inadecuada o diferente del recurso destinado para el apoyo económico entregado a los para atletas.
</t>
  </si>
  <si>
    <t>Area Metodológica, Area Social, Area Médica y Area Administrativa Subgerencia</t>
  </si>
  <si>
    <t>Inicia proceso de pagos y desembolso de recursos a los atletas según categoria</t>
  </si>
  <si>
    <t>Auxiliar Administrativo - Metodólogos</t>
  </si>
  <si>
    <t>Atletas convencionales de mejor rendimiento deportivo con apoyo educativo</t>
  </si>
  <si>
    <t>Entrega de información erronea en  los listados de atletas que se postulan para acceder al apoyo educativo.
Destinación inadecuada o diferente del recurso destinado para el apoyo económico entregado a los para atletas.</t>
  </si>
  <si>
    <t>Atletas convencionales de mejor rendimiento deportivo con apoyo en alimentación</t>
  </si>
  <si>
    <t>Entrega de información erronea en  los listados de atletas que se postulan para acceder al apoyo alimenticio.
Destinación inadecuada o diferente del recurso destinado para el apoyo alimenticio entregado a los para atletas.</t>
  </si>
  <si>
    <t>Para-Para atletas de mejor rendimiento deportivo con apoyo técnico</t>
  </si>
  <si>
    <t xml:space="preserve">Numero de Para-Para atletas con apoyo tecnico </t>
  </si>
  <si>
    <t>Entrega de información erronea en los los listados de para atletas que se postulan para ser parte de las selecciones antioquia</t>
  </si>
  <si>
    <t>Para-atletas de mejor rendimiento deportivo con apoyo económico</t>
  </si>
  <si>
    <t xml:space="preserve">Numero de Para-atletas con apoyo económico </t>
  </si>
  <si>
    <t>Entrega de información erronea en los los listados de para ateltas que se postulan para ser parte de las selecciones antioquia</t>
  </si>
  <si>
    <t>Destinación inadecuada o diferente del recurso destinado para el apoyo económico entregado a los para atletas.</t>
  </si>
  <si>
    <t>Para-Para atletas de mejor rendimiento deportivo con apoyo educativo</t>
  </si>
  <si>
    <t xml:space="preserve">Numero de Para-Para atletas con apoyo educativo </t>
  </si>
  <si>
    <t>Destinación inadecuada o diferente del recurso destinado para el apoyo educativo entregado a los para atletas.</t>
  </si>
  <si>
    <t>Para-atletas de mejor rendimiento deportivo con apoyo en alimentación</t>
  </si>
  <si>
    <t xml:space="preserve">Numero de Para-atletas con apoyo alimenticio </t>
  </si>
  <si>
    <t>Desviación de los recursos económicos a fines diferentes  para los cuales se celebro el convenio entre indeportes y  las ligas deportivas
Destinación inadecuada o diferente del recurso destinado para el apoyo alimenticio entregado a los para atletas.</t>
  </si>
  <si>
    <t xml:space="preserve">Fortalecimiento de altos logros y liderazgo deportivo en el departamento de Antioquia </t>
  </si>
  <si>
    <t>Para acumular</t>
  </si>
  <si>
    <t>Eventos nacionales e internacionales con participación de Federaciones, clubes, ligas y deportistas</t>
  </si>
  <si>
    <t>Numero de eventos</t>
  </si>
  <si>
    <t>Proyección de cronograma eventos deportivos año 2022</t>
  </si>
  <si>
    <t>Area Administrativa - Metodólogos</t>
  </si>
  <si>
    <t>Destinación inadecuada del recurso económico para la participación de atletas antioqueños en eventos nacionales e internacionales.
Inadecuada consolidación de información de participación de atletas antioqueños en eventos deportivos nacionales e internacionales.</t>
  </si>
  <si>
    <t>Consolidación base de datos de eventos deportivos a realizar por semestre</t>
  </si>
  <si>
    <t>Documento con relación de eventos y resultados deportivos obtenidos</t>
  </si>
  <si>
    <t>Diligenciar formato de indicadores con información consolidada</t>
  </si>
  <si>
    <t xml:space="preserve">Desarrollo del potencial deportivo en el Departamento de Antioquia </t>
  </si>
  <si>
    <t>Acumulado</t>
  </si>
  <si>
    <t>Centros de Desarrollo deportivo en las Subregiones del Departamento de Antioquia operando</t>
  </si>
  <si>
    <t>Numero de Centros de Desarrollo deportivo en las Subregiones del Departamento de Antioquia operando</t>
  </si>
  <si>
    <t>Proyección de recurso económico para funcionamiento de Centros de Desarrollo Deportivo</t>
  </si>
  <si>
    <t>Area Adminsitrativa y Metodólogos</t>
  </si>
  <si>
    <t>Posibilidad de afectación económica  por destinación inadecuada del recurso económico para la participación y preparación de los atletas de los CEDEP en eventos a traves de convenios con las Ligas deportivas devido a la Desviación de los recursos económicos a fines diferentes  para los cuales se celebro el convenio entre indeportes y  las ligas deportivas</t>
  </si>
  <si>
    <t>Proceso de contratación para funcionamiento de Centros de Desarrollo Deportivo</t>
  </si>
  <si>
    <t>Inicio de actividades de centros de desarrollo deportivo</t>
  </si>
  <si>
    <t>Metodólogos, Entrenadores</t>
  </si>
  <si>
    <t>Seguimiento, control y acompañamiento a los atletas y entrenadores que hacen parte del proceso deportivo de los centros de Desarrollo Deportiva</t>
  </si>
  <si>
    <t>Apoyo Científico al rendimiento deportivo y la actividad física en el departamento de Antioquia</t>
  </si>
  <si>
    <t xml:space="preserve">Oficina de Medicina Deportiva </t>
  </si>
  <si>
    <t>Atletas convencionales de mejor rendimiento deportivo con apoyo cientifico</t>
  </si>
  <si>
    <t>Consulta diferentes profesionales del área</t>
  </si>
  <si>
    <t>Area Medicina deportiva</t>
  </si>
  <si>
    <t>Que no se mantenga la salud del deportista y el rendimiento deportivo.</t>
  </si>
  <si>
    <t>Atletas no convencionales de mejor rendimiento deportivo con apoyo cientifico</t>
  </si>
  <si>
    <t>Semestralizado</t>
  </si>
  <si>
    <t>Efectividad en publicaciones de investigación</t>
  </si>
  <si>
    <t xml:space="preserve">Numero </t>
  </si>
  <si>
    <t>Investigaciones poster, cartillas, manuales, libros.</t>
  </si>
  <si>
    <t>Riesgos inherentes a los procesos de investigación "Ver riesgos proceso"</t>
  </si>
  <si>
    <t>Eficiencia en proyectos de investigación</t>
  </si>
  <si>
    <t>Relación entre proyectos formulados y los terminados.</t>
  </si>
  <si>
    <t>Fortalecimiento del programa por su salud muévase pues en los municipios del departamento de Antioquia</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</si>
  <si>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</si>
  <si>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Subgerencia de Fomento y Desarrollo Deportivo</t>
  </si>
  <si>
    <t>Programas "Por su salud, muévaes pues" en los municipios.</t>
  </si>
  <si>
    <t>Número</t>
  </si>
  <si>
    <t>Efectuar la contratación de promotores subregionales, promotor en actividades especialziadas,  profesional  GESI y nutricionsita que sean requeridos para la asesoría a las 9 subregiones de Antioquia.</t>
  </si>
  <si>
    <t>Líder proyecto, equipo de apoyo administrativo y jurídico</t>
  </si>
  <si>
    <t>Posibilidad de afectación reputacional por cambios en la modalidad de contratación que genera retrasos en la misma debido a decisiones de la alta Gerencia.</t>
  </si>
  <si>
    <t>Plan de Desarrollo Unidos 2020-2024</t>
  </si>
  <si>
    <t>Construir plan de asesorías para la vigencia</t>
  </si>
  <si>
    <t>Líder proyecto, técnicos, equipo de promotores</t>
  </si>
  <si>
    <t>Posibilidad de afectación reputacional para el alcance parcial en la ejecución del plan anual de trabajo por incumplimientos en las asesorias en territorio</t>
  </si>
  <si>
    <t>Plan de Desarrollo Unidos 2020-2025</t>
  </si>
  <si>
    <t>Presentar plan de asesorías a los entes deportivos municipales.</t>
  </si>
  <si>
    <t>Plan de Desarrollo Unidos 2020-2026</t>
  </si>
  <si>
    <t>Realizar asesorías virtuales y/o presenciales en las 9 subregiones de Antioquia</t>
  </si>
  <si>
    <t>Técnicos, equipo de promotores</t>
  </si>
  <si>
    <t>Plan de Desarrollo Unidos 2020-2027</t>
  </si>
  <si>
    <t>Acompañar el proceso de registro de grupos de actividad física en la plataforma institucional.</t>
  </si>
  <si>
    <t>Plan de Desarrollo Unidos 2020-2028</t>
  </si>
  <si>
    <t>Aplicar diagnóstico (semáforo) para determinar el estado y avance en la estructuración de cada programa municipal de actividad física.</t>
  </si>
  <si>
    <t>Plan de Desarrollo Unidos 2020-2029</t>
  </si>
  <si>
    <t>Realizar devolución del proceso a cada ente deportivo municipal asesorado.</t>
  </si>
  <si>
    <t>Plan de Desarrollo Unidos 2020-2030</t>
  </si>
  <si>
    <t>Dotación e implementación de entornos saludables (Centros de promoción de la salud y parques activos saludables)</t>
  </si>
  <si>
    <t>Definir la cantidad de entornos saludables según su tipo, Centros de Promoción de la Salud (CPS) o Parques Activos Saludables (PAS) a entregar en la vigencia.</t>
  </si>
  <si>
    <t xml:space="preserve">Posibilidad de afectación económica por incumplimiento de los logro del programa debido al recorte del presupuesto para la vigencia </t>
  </si>
  <si>
    <t>Plan de Desarrollo Unidos 2020-2031</t>
  </si>
  <si>
    <t>Establecer criterios habilitantes y de selección para ofertar el componente de dotación de entornos saludables en la convocatoria para la política de cofinanciación del proyecto.</t>
  </si>
  <si>
    <t>Plan de Desarrollo Unidos 2020-2032</t>
  </si>
  <si>
    <t>Publicar componente para la dotación de entornos saludables a en la circular de la política de cofinanciación del proyecto.</t>
  </si>
  <si>
    <t>Plan de Desarrollo Unidos 2020-2033</t>
  </si>
  <si>
    <t>Seleccionar municipios a beneficiar con la dotación de entornos saludables según las postulaciones en el marco de la convocatoria de la política de cofinanciación.</t>
  </si>
  <si>
    <t>Plan de Desarrollo Unidos 2020-2034</t>
  </si>
  <si>
    <t>Efectuar la contratación para la adquisición de los entornos saludables.</t>
  </si>
  <si>
    <t xml:space="preserve">Líder proyecto, técnicos </t>
  </si>
  <si>
    <t>Plan de Desarrollo Unidos 2020-2035</t>
  </si>
  <si>
    <t>Realizar entrega de las dotaciones de entornos saludables a los municipios seleccionados</t>
  </si>
  <si>
    <t>Plan de Desarrollo Unidos 2020-2036</t>
  </si>
  <si>
    <t>Realizar seguimiento al uso de los entornos saludables en cada municipio beneficiado.</t>
  </si>
  <si>
    <t>Plan de Desarrollo Unidos 2020-2037</t>
  </si>
  <si>
    <t xml:space="preserve">Mega eventos de actividad física realizados </t>
  </si>
  <si>
    <t>Definir los objetivos, estructura metodológica y logística de los eventos definidos para la vigencia.</t>
  </si>
  <si>
    <t>Plan de Desarrollo Unidos 2020-2038</t>
  </si>
  <si>
    <t>Establecer criterios habilitantes y de selección para ofertar las sedes de los eventos, en los que aplique, para la convocatoria para la política de cofinanciación del proyecto.</t>
  </si>
  <si>
    <t>Plan de Desarrollo Unidos 2020-2039</t>
  </si>
  <si>
    <t>Publicar componente para las sedes de los eventos de "Por su salud, muévase pues" en la circular de la política de cofinanciación del proyecto.</t>
  </si>
  <si>
    <t>Plan de Desarrollo Unidos 2020-2040</t>
  </si>
  <si>
    <t>Seleccionar sedes de los eventos según las postulaciones en el marco de la convocatoria de la politica de cofinanciación.</t>
  </si>
  <si>
    <t>Plan de Desarrollo Unidos 2020-2041</t>
  </si>
  <si>
    <t>Efectuar la contratación o incluir esta necesidad en la contratación general por operador que realice la dependencia.</t>
  </si>
  <si>
    <t>Plan de Desarrollo Unidos 2020-2042</t>
  </si>
  <si>
    <t>Orientar y garantizar el registro de participantes de cada municipio para los eventos de "Por Su salud,múevase pues"</t>
  </si>
  <si>
    <t>Plan de Desarrollo Unidos 2020-2043</t>
  </si>
  <si>
    <t>Realizar  los eventos de "Por su salud muévase pues"  en los municipios seleccionados</t>
  </si>
  <si>
    <t>Fortalecimiento de las escuelas deportivas en los municipios del departamento de Antioquia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</si>
  <si>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</si>
  <si>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Municipios y/o distrito acompañados y asesorados  en programas de deporte formativo </t>
  </si>
  <si>
    <t>Efectuar la contratación de promotores subregionales que sean requeridos para la asesoría a las 9 subregiones de Antioquia.</t>
  </si>
  <si>
    <t>La posibilidad de afectación reputacional al estructurar de manera incorrecta los criterios de selección habilitantes y no habilitantes para la participación de los municipios en la política de cofinanciación, por falta de instrumentos e insumos difgitales  perjudicando así el servicio que indeportes Antioquia les brinda a los municipios tanto de participacion como de asesoría, debido al mal analisis de los resultados evidenciados durante el proceso de clasificacion.</t>
  </si>
  <si>
    <t>Acompañar el proceso de registro de participantes de los Escuelas de Deporte Formativo en la plataforma institucional.</t>
  </si>
  <si>
    <t>La posibilidad de afectación reputacional por problemas de infraestructura en las vias hacia los municipios y/o problemas de orden publico, los cuales inpidan la ejecucion de las asesorias presenciales y practicas pedagógicas programadas en las mismas</t>
  </si>
  <si>
    <t>Aplicar diagnóstico para determinar el estado y avance en la estructuración de cada Escuela de Deporte Formativo Municipal.</t>
  </si>
  <si>
    <t xml:space="preserve">Implementación en deporte formativo entregada   </t>
  </si>
  <si>
    <t>Definir la composición, el tipo  y las disciplinas deportivas de las dotaciones de implementación deportiva a entregar en la vigencia.</t>
  </si>
  <si>
    <t>Establecer criterios habilitantes y de selección para ofertar el componente de dotaicón de implementación deportiva en la convocatoria para la política de cofinanciación del proyecto.</t>
  </si>
  <si>
    <t>Publicar componente para la dotación de implementación deportiva en la circular de la política de cofinanciación del proyecto.</t>
  </si>
  <si>
    <t>Seleccionar municipios a beneficiar con la dotación de implementaicón deportiva según las postulaciones en el marco de la convocatoria de la política de cofinanciación.</t>
  </si>
  <si>
    <t>Efectuar la contratación o incluir esta necesidad en la contratación general por operador que realiza la dependencia.</t>
  </si>
  <si>
    <t>Realizar entrega de las dotaciones de implementación deportiva a los municipios seleccionados</t>
  </si>
  <si>
    <t>Realizar seguimiento al uso de la implementación deportiva entregada en las Escuelas de Deporte Formativo de cada municipio beneficiado.</t>
  </si>
  <si>
    <t xml:space="preserve">Eventos realizados en deporte formativo en los municipios </t>
  </si>
  <si>
    <t>Establecer criterios habilitantes y de selección para ofertar el componente de  eventos en deporte formativo en la convocatoria para la política de cofinanciación del proyecto.</t>
  </si>
  <si>
    <t>Publicar componente para los eventos de deporte formativo en la circular de la política de cofinanciación del proyecto.</t>
  </si>
  <si>
    <t>Seleccionar municipios a beneficiar con la realización de los eventos en deporte formativo según las postulaciones en el marco de la convocatoria de la politica de cofinanciación.</t>
  </si>
  <si>
    <t xml:space="preserve">Orientar y garantizar el registro de participantes de cada municipio para los eventos  de deporte formativo. </t>
  </si>
  <si>
    <t>Realizar evento de deporte formativo en los municipios seleccionados</t>
  </si>
  <si>
    <t>Monitores de deporte formativo en los municipios</t>
  </si>
  <si>
    <t>Establecer criterios habilitantes y de selección para ofertar el componente de  monitores en deporte formativo en la convocatoria para la política de cofinanciación del proyecto.</t>
  </si>
  <si>
    <t>Publicar componente para los  monitores de deporte formativo en la circular de la política de cofinanciación del proyecto.</t>
  </si>
  <si>
    <t>Seleccionar municipios a beneficiar con los minitores de deporte formativo según las postulaciones en el marco de la convocatoria de la politica de cofinanciación.</t>
  </si>
  <si>
    <t>Realizar seguimiento a los monitores de las Escuelas de Deporte Formativo de cada municipio beneficiado.</t>
  </si>
  <si>
    <t>Fortalecimiento de los juegos del sector social comunitario en los municipios del departamento de Antioquia</t>
  </si>
  <si>
    <t>Fomentar la práctica del deporte, la educación física y la recreación en el departamento de Antioquia a través del diseño y acompañamiento de programas y proyectos orientados a la población en general y grupos especiales.</t>
  </si>
  <si>
    <t>Participantes en Juegos de deporte social comunitario</t>
  </si>
  <si>
    <t xml:space="preserve">Efectuar la contratación de promotores subregionales, apoyos operativos, profesionales de plataforma y demás profesionales  para la operación de los Juegos en la vigencia.  </t>
  </si>
  <si>
    <t>Líder proyecto, técnicos y auxiliares administrativos, equipo de promotores</t>
  </si>
  <si>
    <t xml:space="preserve">Posibilidad  de afectación reputacional por   incumplimiento de la programación de los juegos  debido a retraso en la configuración  de los parametros de inscripción para los  diferentes eventos deportivos por fallas externas del sistema </t>
  </si>
  <si>
    <t>Revisar y actualizar las cartas fundamentales y los reglamentos por deporte  para el desarrollo de los Juegos Campesinos y los Juegos Departamentales.</t>
  </si>
  <si>
    <t>Ofertar las sedes de las fases subregionales y las finales Departamentales de los Juegos Campesinos y los Juegos Departamentales a través de la convocatoria a los 125 municipios de Antioquia.</t>
  </si>
  <si>
    <t>Realizar la visita técnica de verificación  en los municipios postulados a las sedes de los Juegos.</t>
  </si>
  <si>
    <t xml:space="preserve">Posibilidad de afectación reputacional por  demoras en la gestión de los procesos administrativos y finacieros para la ejecución de los eventos deportivos debido a nadecuada articulación entre las necesidades técnicas, jurídicas, adminstrativas y financieras al interor de la entidad, para la realización de contratos </t>
  </si>
  <si>
    <t>Seleccionar  las sedes de los Juegos de acuerdo con los criterios definidos para su selección.</t>
  </si>
  <si>
    <t>Parametrizar la plataforma institucional para los procesos de inscripción, cargue documental, acreditación, programación de competencias y cargue de resultados.</t>
  </si>
  <si>
    <t>Efectuar la contratación que realiza la dependencia para suplir cada una de las necesidades de alimentación, transporte, hospedaje, juzgamiento , medallería, trofeos y demás requerimientos logísticos según el certamen y la fase a realizarse.</t>
  </si>
  <si>
    <t>Realizar las Fases subregionales y las Finales Departamentales  de los Juegos Campesinos y los Juegos Departamentales.</t>
  </si>
  <si>
    <t>Fortalecimiento de los juegos del sector educativo en Antioquia</t>
  </si>
  <si>
    <t>Establecimientos educativos participantes en los Juegos del Sector Educativo</t>
  </si>
  <si>
    <t>Revisar y actualizar las cartas fundamentales y los reglamentos por deporte  para el desarrollo de los Juegos Escolares y los Juegos Intercolegiados</t>
  </si>
  <si>
    <t>Ofertar las sedes de las fases subregionales y las finales Departamentales de los Juegos Escolares y los Juegos Intercolegiados a través de la convocatoria a los 125 municipios de Antioquia.</t>
  </si>
  <si>
    <t>Participar y articular los procesos direccionados desde el Ministerio del Deporte para la ejecución de los Juegos Intercolegiados.</t>
  </si>
  <si>
    <t>Realizar las Fases subregionales y las Finales Departamentales  de los Juegos Escolares y los Juegos Intercolegiados</t>
  </si>
  <si>
    <t>Fortalecimiento de los programas recreativos en los municipios del departamento de Antioquia</t>
  </si>
  <si>
    <t>Implementar y ejecutar en los 125 municipios del Departamento de Antioquia las políticas institucionales para el fomento de la Recreación a través de: asesorías y acompañamiento en programas recreativos para los diferentes grupos poblacionales; dotación e implementación de material recreativo y la realización y/o participación de eventos recreativos.​​​​​​​</t>
  </si>
  <si>
    <t>Municipios y/o distrito acompañados y asesorados en programas recreativos para los diferentes grupos poblacionales</t>
  </si>
  <si>
    <t>Efectuar la contratación de promotores subregionales y apoyos que sean requeridos para la asesoría a las 9 subregiones de Antioquia.</t>
  </si>
  <si>
    <t xml:space="preserve">
La posibilidad de afectación ecónomica y reputacional por retrasos en los procesos contractuales debido a cambios en la modalidad de contratación.
</t>
  </si>
  <si>
    <t xml:space="preserve">Líder proyecto, técnico, equipo de promotores </t>
  </si>
  <si>
    <t xml:space="preserve">
La posibilidad de afectación por oferta de otros programas al mismo tiempo en territorio, lo que evidencia reproceso de actividades.</t>
  </si>
  <si>
    <t>Líder proyecto, técnico, equipo de promotores</t>
  </si>
  <si>
    <t>Técnico, equipo de promotores</t>
  </si>
  <si>
    <t>Aplicar diagnóstico para determinar el estado y avance  del programa municipal de Recreación.</t>
  </si>
  <si>
    <t>Realizar devolución del proceso a cada ente deporitvo municipal asesorado.</t>
  </si>
  <si>
    <t>Apoyo en la dotación e implementación de material recreativo</t>
  </si>
  <si>
    <t>Definir la composición y el tipo de las dotaciones de implementación recreativa a entregar en la vigencia.</t>
  </si>
  <si>
    <t>Establecer criterios habilitantes y de selección para ofertar el componente de dotación de implementación deportiva en la convocatoria para la política de cofinanciación del proyecto o establecer oferta y alcance en el marco de las Jornas de Acuerdos Participativas y Comunitarias de las Gobernación de Antioquia.</t>
  </si>
  <si>
    <t>Publicar componente para la dotación de implementación deportiva en la circular de la política de cofinanciación del proyecto o acompañar los comités de concertación de las Jornadas de Acuerdos Participativas y Comunitarias de la Gobernación de Antioquia para la priorización de un acuerdo de dotación de implementación recreativa según el municipio seleccionado.</t>
  </si>
  <si>
    <t>Seleccionar municipios a beneficiar con la dotación de implementación recreativa o atender el tipo y alcance del acuerdo municipal firmado para este fin.</t>
  </si>
  <si>
    <t>Líder proyecto, técnico</t>
  </si>
  <si>
    <t>Realizar entrega de las dotaciones de implementación recreativa a los municipios seleccionados o aquellos que tengan formado un acuerdo municipal.</t>
  </si>
  <si>
    <t>Realizar seguimiento al uso de la implementación recreativa entregada a los entes deportivos municipales.</t>
  </si>
  <si>
    <t xml:space="preserve">Eventos recreativos en los municipios apoyados </t>
  </si>
  <si>
    <t>Seleccionar  municipios sedes  de los eventos recreativos de la vigencia.</t>
  </si>
  <si>
    <t xml:space="preserve">Orientar y garantizar el registro de participantes de cada municipio para los eventos recreativos </t>
  </si>
  <si>
    <t>Realizar evento de recreativo en los municipios seleccionados</t>
  </si>
  <si>
    <t>Capacitación para el sector del deporte, la actividad física, la recreación y la educación física de Antioquia</t>
  </si>
  <si>
    <t>Formar, complementar y actualizar las competencias de los actores que intervienen en la prestación de los servicios del sector de la educación física, la actividad física, la recreación y el deporte, mediante programas de educación informal.</t>
  </si>
  <si>
    <t>Capacitaciones dirigidas a técnicos, jueces, dirigentes del deporte y líderes del sector en las subregiones del departamento</t>
  </si>
  <si>
    <t>Efectuar la contratación de los profesional y técnicos de apoyo para el desarrollo de las capacitaciones en la vigencia</t>
  </si>
  <si>
    <t xml:space="preserve">Posibilidad de afectación reputacional y económica para la institución por el incumplimiento parcial o total en el desarrollo de la agenda académica de capacitación </t>
  </si>
  <si>
    <t>Identificación y diagnóstico  de necesidades de capacitación en las organizaciones del sector del deporte, la recreación y la actividad física en en Departamento de Antioquia.</t>
  </si>
  <si>
    <t>Líder proyecto, profesionales y técnicos de apoyo.</t>
  </si>
  <si>
    <t>Formulación y validación del  Plan de Capacitación para la vigencia</t>
  </si>
  <si>
    <t>Selección y contratación de proveedores de servicios de capacitación certificada</t>
  </si>
  <si>
    <t>Líder proyecto, profesionales y técnicos de apoyo, proveedor.</t>
  </si>
  <si>
    <t>Ejecución y Seguimiento del  Plan de  Capacitación (Cumplimiento ciclo de capacitación)</t>
  </si>
  <si>
    <t>Certificación de participantes en las capacitaciones desarrolladas en la vigencia.</t>
  </si>
  <si>
    <t>Infraestructura</t>
  </si>
  <si>
    <t>Generar un adecuado desarrollo de la infraestructura deportiva en el departamento y garantizar el cumplimiento de las especificaciones técnicas requeridas a través de la asesoría y el acompañamiento para la construcción, adecuación y mantenimiento de los escenarios deportivos</t>
  </si>
  <si>
    <t>Escenarios Deportivos y Equipamientos</t>
  </si>
  <si>
    <t>Infraestructura deportiva nueva, existente, para remodelar, adecuar o dotar.</t>
  </si>
  <si>
    <t>metros cuadrados</t>
  </si>
  <si>
    <t>Efectuar la contratación de ingenieros civiles, arquitectos, ingenieros ambientales,  profesionales sociales, profesional SST, abogado predial entre otros profesionales para garantizar la asesoría y revisión de proyectos  de infraestructura.</t>
  </si>
  <si>
    <t>Líder proyecto,  equipo de apoyo administrativo y jurídico</t>
  </si>
  <si>
    <t>Posibilidad de afectación reputacional debido a la demora en la revisión de proyectos y estructuración de proyectos especiales para el desarrollo del Plan de acción debido a la falta de personal de planta.</t>
  </si>
  <si>
    <t>Definir los componentes a ofertar para la  concertación de acuerdos municipales y proyectos a ejecutar  para  la construcción, adecuación y mantenimientos de infraestructura deportiva en el marco de las Jornadas de Acuerdos Municipales, los Proyecto en Estado de Interés (PEI) y demás compromisos  gestionados por la Gobernación de Antioquia.</t>
  </si>
  <si>
    <t>Líder proyecto</t>
  </si>
  <si>
    <t>Probabilidad de afectación reputacional, por la apropiación tardía de recursos, para suscribir convenios de cofinanciación, debido a que Indeportres no reciube recursos de Hacienda Departamental en el tiempo previsto.</t>
  </si>
  <si>
    <t>Realizar asesoría técnica para dar cumplimiento a los requisitos en la obtención de la viabilidad técnica de los proyectos de infraestructura deportiva municipal.</t>
  </si>
  <si>
    <t>Equipo técnico</t>
  </si>
  <si>
    <t>Revisar las proyectos presentados por los municipios y requerir las subsanaciones pertinentes para el cumplimiento de los componentes en la obtención de viabilidad.</t>
  </si>
  <si>
    <t>Celebrar los convenios interadministrativos con los municipios para otorgar el recurso de cofinanciación que permita la ejecución del proyecto.</t>
  </si>
  <si>
    <t>Líder proyecto, equipo técnico,</t>
  </si>
  <si>
    <t>Realizar la supervisión respectiva asegurar el cumplimiento del objeto, alcance y la correcta ejecución del recurso entregado a los municipios.</t>
  </si>
  <si>
    <t>Líder proyecto, equipo técnico, equipo de apoyo administrativo y jurídico</t>
  </si>
  <si>
    <t>Verificar la finalización de la intervención y la puesta en funcionamiento de la infraestructura deportiva.</t>
  </si>
  <si>
    <t>Posibilidad de afectación económica por  multiplicidad de tareas y concentración de funciones en el supervisor, puede afectar la posibilidad de realizar visitas técnicas y de seguimiento para determinar el avance de las obras y el complimiento de las especificaciones técnicas, debido a las pocas visitas técnicas desde la supervisión, y/o Interventoría para verificación del avance en la ejecución de los convenios con el fin de detectar errores constructivos e incumplimiento de normas.</t>
  </si>
  <si>
    <t xml:space="preserve">Plan Estratégico de Comunicaciones </t>
  </si>
  <si>
    <t xml:space="preserve">1. Talento Humano </t>
  </si>
  <si>
    <t>Gestión del Talento Humano 
Integridad 
Planeación Institucional 
Servicio al ciudadano 
Participación ciudadana en la gestión pública 
Racionalización de trámites 
Control Interno
Transparencia, acceso a la información pública y lucha contra la corrupción</t>
  </si>
  <si>
    <t>Fortalecer la imagen institucional de Indeportes Antioquia, como referente social del deporte en el departamento.</t>
  </si>
  <si>
    <t>Oficina Asesora de Comunicaciones</t>
  </si>
  <si>
    <t># de campañas internas</t>
  </si>
  <si>
    <t># de campañas internas realizadas</t>
  </si>
  <si>
    <t xml:space="preserve">Fortalecer la identidad institucional a través de estrategias de comunicación interna que le aporten al fortalecimiento de la imagen, el sentido de pertenencia y la cultura organizacional. </t>
  </si>
  <si>
    <t>Riesgo de no ejecución</t>
  </si>
  <si>
    <t xml:space="preserve">Fortalecimiento organizacional y simplificación de procesos </t>
  </si>
  <si>
    <t>#Contenidos y publicaciones en los medios de comunicación institucional.</t>
  </si>
  <si>
    <t>Contenidos y publicaciones en los medios de comunicación institucional.</t>
  </si>
  <si>
    <t>Promover el reconocimiento de los procesos que hacen parte del quehacer misional, y de sus aportes cotidianos a Indeportes Antioquia.</t>
  </si>
  <si>
    <t>Posibilidad de afectación reputacional por quejas masivas relacionadas con la circulación de información falsa o inoportuna en los medios de comunicación institucional.</t>
  </si>
  <si>
    <t xml:space="preserve">5. Información Y Comunicación
6. Gestión del Conocimiento </t>
  </si>
  <si>
    <t xml:space="preserve">Servicio al ciudadano 
Participación ciudadana en la gestión pública 
Transparencia, acceso a la información pública y lucha contra la corrupción
Gestión del conocimiento y la innovación </t>
  </si>
  <si>
    <t>#Piezas diseñadas</t>
  </si>
  <si>
    <t>Diseño de piezas</t>
  </si>
  <si>
    <t>Fortalecer las herramientas mediáticas y estrategias de comunicación interna.</t>
  </si>
  <si>
    <t>Posibilidad de afectación reputacional por quejas masivas relacionadas con la circulación de información falsa o inoportuna en los medios de comuniación institucional.</t>
  </si>
  <si>
    <t>Contenidos publicados en los medios de comunicación institucional.</t>
  </si>
  <si>
    <t>Promover la gestión de la calidad: en el proceso de comunicaciones y en la Entidad</t>
  </si>
  <si>
    <t>Transversal</t>
  </si>
  <si>
    <t xml:space="preserve">
# de eventos institucionales</t>
  </si>
  <si>
    <t xml:space="preserve">
# de eventos institucionales</t>
  </si>
  <si>
    <t>Acompañar la planeación, producción, desarrollo y evaluación de las campañas y eventos institucionales internos que aportan al bienestar y el fomento de la cultura organizacional.</t>
  </si>
  <si>
    <t>Posibilidad de favorecer a un proveedor de servicios de comunicación que no cumple con los requisitos técnicos para la suscripción y ejecución de contratos</t>
  </si>
  <si>
    <t>Transparencia, acceso a la información pública y lucha contra la corrupción</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</si>
  <si>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</si>
  <si>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</si>
  <si>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 xml:space="preserve">Eventos deportivos, de recreación y actividad física apoyados en el departamento para el fortalecimiento de la imagen institucional. 60.  Campañas comunicacionales realizadas para la promoción de la imagen institucional. 14 Contenidos por medios masivos: 714
Boletines y notas realizadas: 881 </t>
  </si>
  <si>
    <t xml:space="preserve">Apoyar a las subgerencias y oficinas de la entidad con la planeación, diseño e implementación de estrategias de comunicación enfocadas en la promoción de sus ofertas y actividades institucionales. </t>
  </si>
  <si>
    <t>#Alcance  en redes sociales.
#Visitas al Website de Indeportes Antioquia</t>
  </si>
  <si>
    <t>Crecimiento en el alcance en redes sociales.
Tráfico en el Website de Indeportes Antioquia</t>
  </si>
  <si>
    <t>Crecimiento en el alcance en redes sociales: 8 millones
Tráfico en el Website de Indeportes Antioquia: 350 mil</t>
  </si>
  <si>
    <t xml:space="preserve">Implementar estrategias informativas, pedagógicas y participativas, a través de las diferentes redes sociales de Indeportes Antioquia, que visibilicen la gestión realizada en la Entidad, e incrementen el alcance de las redes sociales institucionales. </t>
  </si>
  <si>
    <t xml:space="preserve">Gestión del  Talento Humano </t>
  </si>
  <si>
    <t xml:space="preserve">Etapa 1. Disponer de Información </t>
  </si>
  <si>
    <t xml:space="preserve">Plan Estratégico de Talento Humano </t>
  </si>
  <si>
    <t>Establecer el direccionamiento estratégico de la entidad, los planes, programas y proyectos para lograr los objetivos. Hacer seguimiento, control y evaluación para el desarrollo institucional y del sector.</t>
  </si>
  <si>
    <t>Oficina de Talento Humano</t>
  </si>
  <si>
    <t>Información Laboral actualizada en los componentes SIGEP, caracterización de empelo, retiros, vacantes</t>
  </si>
  <si>
    <t xml:space="preserve">Información laboral actualizada </t>
  </si>
  <si>
    <t xml:space="preserve">Revisar y actualizar la información del talento humano del Instituto en los componentes de: ingreso (trazabilidad de la historia laboral, registro de vacantes, declaración de  bienes y rentas y formatos únicos de hoja de vida durante los tiempos de ley); en el desarrollo (movimientos planta empleo) y retiro (informe de retiros) de los servidores públicos. </t>
  </si>
  <si>
    <t>Humanos 
Tecnológicos
Financieros</t>
  </si>
  <si>
    <t>Jefe Oficina Talento Humano 
Profesional Especializado T.H
Profesional Universitario de Talento Humano</t>
  </si>
  <si>
    <t>Posibilidad de afectación reputacional por vinculación irregular del personal debido al incumplimiento en la verificación de los requisitos legales para el nombramiento o posesión en el empleo.</t>
  </si>
  <si>
    <t>Etapa 3. Diseñar acciones para la GETH</t>
  </si>
  <si>
    <t>Planes Estratégicos de Gestión de Talento Humano publicados: Anual de Vacantes y Previsión de Recursos Humanos; Plan Institucional de Capacitación; Plan de Bienestar Social e Incentivos Institucionales y Plan de Seguridad y Salud en el trabajo -SST</t>
  </si>
  <si>
    <t xml:space="preserve">Planes Publicados </t>
  </si>
  <si>
    <t xml:space="preserve">Revisar y actualizar  planes estratégicos Vigencia 2023 para su publicación </t>
  </si>
  <si>
    <t>Humanos 
Tecnológicos</t>
  </si>
  <si>
    <t>Posibilidad de afectación reputacional ante el incumplimiento de los procedimientos y trámites de la Entidad debido a la pérdida del conocimiento en los eventos de cambio de personal.</t>
  </si>
  <si>
    <t>Etapa 4. Implementar acciones para la GETH y Gestión del Conocimiento</t>
  </si>
  <si>
    <t>Porcentaje de avance implementación acciones para la GETH y gestión del conocimiento</t>
  </si>
  <si>
    <t>% implementación GETH</t>
  </si>
  <si>
    <t>Desarrollar las actividades de los planes de acción de los planes estratégicos que integran la GETH
Incluir y realizar actividades de gestión  del Conocimiento en el Plan  Anual de Capacitación</t>
  </si>
  <si>
    <t>Gestión del  Talento Humano - 
Integridad</t>
  </si>
  <si>
    <t>Etapa 4. Implementar acciones para la GETH e Integridad</t>
  </si>
  <si>
    <t>Plan Estratégico de Talento Humano - Política de Integridad</t>
  </si>
  <si>
    <t xml:space="preserve">Número de servidores certificados con el curso virtual de Integridad, Transparencia y lucha contra la corrupción/Total de Servidores </t>
  </si>
  <si>
    <t>% certificación  en curso virtual de Integridad, Transparencia y lucha contra la corrupción</t>
  </si>
  <si>
    <t>Promocionar entre los servidores de Indeportes el Curso virtual de Integridad, Transparencia y Lucha contra la Corrupción disponible a través de la plataforma EVA del Departamento Administrativo de la Función Pública (https://www.funcionpublica.gov.co/web</t>
  </si>
  <si>
    <t>Etapa 4. Implementar acciones para la GETH</t>
  </si>
  <si>
    <t>Plan Estratégico de Talento Humano- Plan de Bienestar</t>
  </si>
  <si>
    <t>Acciones de inclusión implementadas/total de acción de inclusión planificadas</t>
  </si>
  <si>
    <t xml:space="preserve">Nivel de actividades de inclusión institucional </t>
  </si>
  <si>
    <t>Actualizar el procedimiento institucional de vinculación para implementar actividades de inclusión (discapacidad, empleo joven, grupos étnicos, género) (Procedimientos, criterios de desempate, Manual de Funciones y Requisitos)</t>
  </si>
  <si>
    <t>Plan de Previsión de Recursos Humanos</t>
  </si>
  <si>
    <t>Actividades implementadas de desvinculación asistida</t>
  </si>
  <si>
    <t>Tasa de desvinculación asistida</t>
  </si>
  <si>
    <t>Implementación de actividades de desvinculación asistida por otras causales</t>
  </si>
  <si>
    <t>N° de vacantes reportadas dentro de los términos a la CNSC (OPEC) / Total de Vacantes reportadas</t>
  </si>
  <si>
    <t>Nivel de vacantes reportadas  (OPEC) oportunamente</t>
  </si>
  <si>
    <t>Realizar el reporte oportuno de las vacantes a proveer según los lineamientos aplicables de la CNSC</t>
  </si>
  <si>
    <t xml:space="preserve">Jefe Oficina Talento Humano 
Profesional Especializado T.H
</t>
  </si>
  <si>
    <t>N° de gerentes públicos y funcionarios de libre nombramiento y remoción vinculados con aplicación de pruebas de selección/ Total de Cargos de gerencia pública y de libre nombramiento y remoción provistos</t>
  </si>
  <si>
    <t>Tasa de procesos de selección para provisión de cargos de gerencia pública y de libre nombramiento y remoción</t>
  </si>
  <si>
    <t>Aplicación de pruebas de selección para la provisión de cargos de gerencia pública y de libre nombramiento y remoción</t>
  </si>
  <si>
    <t>Jefe Oficina Talento Humano 
Profesional Especializado T.H</t>
  </si>
  <si>
    <t>Plan Estratégico de Talento Humano- 
Plan de Bienestar</t>
  </si>
  <si>
    <t xml:space="preserve">N° de servidores con calificación de desempeño / Total de Servidores  en propiedad
</t>
  </si>
  <si>
    <t xml:space="preserve">Tasa de evaluación al desempeño de servidores en propiedad
</t>
  </si>
  <si>
    <t>Verificar y controlar la realización y entrega de las evaluaciones de desempeño y acuerdos de gestión por los servidores a la Oficina de Talento Humano</t>
  </si>
  <si>
    <t>Gerente
Jefe Oficina Asesora de Planeación
Jefe Oficina Talento Humano 
Profesional Especializado T.H</t>
  </si>
  <si>
    <t>Posibilidad de afectación reputacional por incumplimiento de los objetivos y metas institucionales debido a la inadecuada realización de evaluación del desempeño laboral y de los acuerdos de gestión.</t>
  </si>
  <si>
    <t>Resultados de evaluación al desempeño y acuerdos de gestión analizados / Evaluaciones de desempeño y acuerdos de gestión realizadas</t>
  </si>
  <si>
    <t>Informe de Evaluación de Desempeño</t>
  </si>
  <si>
    <t>Elaborar informe de resultados de la evaluación de desempeño y acuerdos de gestión de los servidores</t>
  </si>
  <si>
    <t>Plan Estratégico de Talento Humano - 
Plan Institucional de Capacitación</t>
  </si>
  <si>
    <t xml:space="preserve">N° de servidores asistentes a capacitación sobre Política de servicio ciudadano / Total de Servidores  
</t>
  </si>
  <si>
    <t>Tasa de capacitación en servicio al ciudadano</t>
  </si>
  <si>
    <t>Incluir el tema de servicio al ciudadano en el Plan de Capacitación y desarrollar la actividad de capacitación por lo menos dos vez al año a todo el personal de la entidad.</t>
  </si>
  <si>
    <t>Plan Institucional de Capacitación</t>
  </si>
  <si>
    <t xml:space="preserve">N° de servidores asistentes a las actividades de capacitación  / Total de Servidores 
</t>
  </si>
  <si>
    <t xml:space="preserve">N° de servidores capacitados sobre acoso laboral sexual / Total de Servidores  </t>
  </si>
  <si>
    <t>Nivel de capacitación acoso laboral sexual</t>
  </si>
  <si>
    <t>Formalizar y publicar Protocolo de acoso laboral sexual</t>
  </si>
  <si>
    <t>Capacitar a los servidores por lo menos una vez al año sobre acoso laboral sexual</t>
  </si>
  <si>
    <t>Informe de test sobre la percepción de los servidores frente a la comunicación interna</t>
  </si>
  <si>
    <t>Nivel de percepción de los servidores frente a la comunicación interna</t>
  </si>
  <si>
    <t>Realizar informe y análisis de los resultados del test  de percepción de la comunicación interna</t>
  </si>
  <si>
    <t xml:space="preserve">Matriz Rutas de Valor </t>
  </si>
  <si>
    <t>Informe implementación de Rutas de Valor</t>
  </si>
  <si>
    <t xml:space="preserve">Revisar y evaluar las acciones implementadas respecto a  las rutas de valor </t>
  </si>
  <si>
    <t xml:space="preserve">
Profesional Especializado T.H
Profesional Universitario de Talento Human</t>
  </si>
  <si>
    <t>Etapa 5. Evaluar la GETH</t>
  </si>
  <si>
    <t>Todos los planes estratégicos</t>
  </si>
  <si>
    <t xml:space="preserve">Informe consolidado encuestas de satisfación </t>
  </si>
  <si>
    <t>Nivel de satisfacción de los servidores con las acciones desarrolladas</t>
  </si>
  <si>
    <t>porcentaje</t>
  </si>
  <si>
    <t xml:space="preserve">Aplicar encuesta de satisfacción a servicios de la dependencia
Analizar el resultado de las  encuestas de satisfacción aplicadas a servicios que  brinda el área. </t>
  </si>
  <si>
    <t xml:space="preserve">Humanos 
Tecnológicos
</t>
  </si>
  <si>
    <t>Reporte indicadores de gestión en la plataforma institucional</t>
  </si>
  <si>
    <t>Indicadores reportados</t>
  </si>
  <si>
    <t xml:space="preserve">Reportar el logro de los indicadores de gestión </t>
  </si>
  <si>
    <t xml:space="preserve">Según la frecuencia de cada indicador </t>
  </si>
  <si>
    <t xml:space="preserve">Integridad </t>
  </si>
  <si>
    <t xml:space="preserve">Etapa 2. Implementación </t>
  </si>
  <si>
    <t>Plan Estratégico de Talento Humano - 
Integridad</t>
  </si>
  <si>
    <t>N° de servidores sensibilizados sobre integridad / Total de Servidores  
Informe sobre Implementación y Apropiaciónde Integridad</t>
  </si>
  <si>
    <t>Tasa de sensibilización del Código de Integridad y los valores Institucionales</t>
  </si>
  <si>
    <t xml:space="preserve">100%
1
</t>
  </si>
  <si>
    <t>Porcentaje/
Unidad</t>
  </si>
  <si>
    <t>Elaborar análisis a los resultados del test aplicado al final de la vigencia 2022 sobre percepción de integridad (Informe de Resultados iniciales de Percepción) para identificar la brecha de conocimiento sobre integridad
Realizar socialización y sensibilización dentro del plan de capacitación y el procedimiento de Inducción y Reinducción sobre Integridad  en los servidores de Indeportes Antioquia.
Incluir en el espacio en Talento Humano Habla Contigo una (1) vez en el semestre para hablar sobre Integridad y conflicto de interés en Indeportes.</t>
  </si>
  <si>
    <t>Humano, financiero y tecnológico</t>
  </si>
  <si>
    <t>Plan Estratégico de Talento Humano</t>
  </si>
  <si>
    <t>Conformación y operatividad del Comité de Integridad</t>
  </si>
  <si>
    <t>Comité de Integridad</t>
  </si>
  <si>
    <t xml:space="preserve">
1
</t>
  </si>
  <si>
    <t xml:space="preserve">
Unidad</t>
  </si>
  <si>
    <t>Conformación e implementación del Comité de Integridad (Funciones, calendario de reuniones)</t>
  </si>
  <si>
    <t>Humano y Tecnológico</t>
  </si>
  <si>
    <t>Plan Estratégico de Talento Humanor</t>
  </si>
  <si>
    <t>N° de servidores capacitados sobre gestión de conflicto de intereses / Total de Servidores  
Informe de registro de Gestión de Conflicto de Intereses</t>
  </si>
  <si>
    <t>Tasa de capacitación de la gestión de conflicto de intereses
Informe Elaborado de registro de Gestión de Conflicto de Intereses</t>
  </si>
  <si>
    <t xml:space="preserve">100%
1
</t>
  </si>
  <si>
    <t>Porcentaje/
Unidad</t>
  </si>
  <si>
    <t xml:space="preserve">Realizar socialización y sensibilización sobre la Guia de Gestión de Conflicto de Intereses (Talento Humano Habla Contigo u Otros Medios)
Realizar informe sobre identificación de posibles situaciones de conflictos de interés con base en la revisión de las declaraciones de bienes y rentas de los servidores públicos </t>
  </si>
  <si>
    <t>Viabilidad de implementación Teletrabajo, Trabajo Virtual y Virtual Presencial en estudio técnico de modernización administrativa</t>
  </si>
  <si>
    <t>Viabilidad de implementación Teletrabajo</t>
  </si>
  <si>
    <t xml:space="preserve">Elaborar informe de viabilidad de implementación del Teletrabajo u otra modalidad similar y/o documentar los casos presentados con el fin de implementar procedimientos. </t>
  </si>
  <si>
    <t>No. de actividades implementadas por los controles propuestos en la  matriz de riesgos / No. total de actividades propuestas para los controles de la matriz de riesgos del proceso de Gestión de Talento Humano</t>
  </si>
  <si>
    <t>Nivel de ejecución de actividades de gestión del riesgo de Talento Humano</t>
  </si>
  <si>
    <t>Implementar las acciones establecidas para los controles formulados en la matriz de Gestión de Riesgo del proceso de Gestión de Talento Humano</t>
  </si>
  <si>
    <t>N/A</t>
  </si>
  <si>
    <t xml:space="preserve">Mejora normativa </t>
  </si>
  <si>
    <t>Fase 1. Agenda Regulatoria</t>
  </si>
  <si>
    <t>INSTITUCIONAL</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</si>
  <si>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</si>
  <si>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Oficina Asesora jurídica</t>
  </si>
  <si>
    <t xml:space="preserve">Informe mensual </t>
  </si>
  <si>
    <t>Actualizar  normograma Institucional de acuerdo a la remisión efectuada por las distintas áres de Indeportes Antioquia</t>
  </si>
  <si>
    <t xml:space="preserve">Humano y tecnologico </t>
  </si>
  <si>
    <t>Gloria Bonilla Morales</t>
  </si>
  <si>
    <t>Posibilidad de afectación economicas y reputacional por no actualizar el normograma de acuerdo a la legislación aplicable a cada caso</t>
  </si>
  <si>
    <t>Fase 2. Diseño de la Regulación</t>
  </si>
  <si>
    <t>Actos Administrativos</t>
  </si>
  <si>
    <t>Elaboración, apoyo y revisión de  proyectos de actos administrativos necesarios para la gestión del Instituto.</t>
  </si>
  <si>
    <t>Gloria Bonilla Morales, Diana Dulcey, Maria Teresa Guadalupe, Jaine Esther Tovar Amador, Mario Restrepo y Beatriz Elena Colorado</t>
  </si>
  <si>
    <t>Posibilidad de expedir actos administrativos sin el cumplimiento de los requisitos legales o documentos exigidos por la ley.</t>
  </si>
  <si>
    <t xml:space="preserve">Defensa Jurídica </t>
  </si>
  <si>
    <t>Etapa 1. Defensa abstracta del ordenamiento jurídico</t>
  </si>
  <si>
    <t>Actualizaciones Normativas</t>
  </si>
  <si>
    <t>Atender  la defensa judicial  y extrajudicial de INDEPORTES ANTIOQUIA.</t>
  </si>
  <si>
    <t>A necesidad</t>
  </si>
  <si>
    <t>Oficina Jurídica</t>
  </si>
  <si>
    <t>Posibilidad de no atender opotunamente las distintas actuaciones que deben surtirse en los procesos judiciales, extrajudiciales en los asuntos a cargo</t>
  </si>
  <si>
    <t>Etapa 2. Prevención del daño antijurídico
Etapa 9. Adopción e implementación de la política de defensa jurídica y prevención del daño antijurídico.</t>
  </si>
  <si>
    <t>Política de Prevención del Daño Antijurídico actualizado</t>
  </si>
  <si>
    <t xml:space="preserve">Verificar los requisitos exigidos por la ley y los avalados por el Miisterior del Deporte para el otorgamiento de personerias jurídicas, de inscripcion de dignatarios y de reforma estatutaria </t>
  </si>
  <si>
    <t xml:space="preserve">Gloria Bonilla Morales Poresional Universitario </t>
  </si>
  <si>
    <t>Etapa 3. Prejudicial</t>
  </si>
  <si>
    <t>Comité de Conciliación</t>
  </si>
  <si>
    <t>Convocar y realizar  el Comité de Conciliación del Instituto Departamental de Deportes de Antioquia</t>
  </si>
  <si>
    <t>dos veces al mes</t>
  </si>
  <si>
    <t>Mario Restrepo Mantilla Porfesional Especializado y secretaro tecnico</t>
  </si>
  <si>
    <t>Posibilidad de que no se emita la certificación del comité de conciliación a efectos de adjuntanralas a las audiencias Posibilidad que el responsable no lleve al comité los asuntos que sean puestos en su conoicimiento.</t>
  </si>
  <si>
    <t xml:space="preserve">Etapa 4.  Defensa Judicial
</t>
  </si>
  <si>
    <t xml:space="preserve">Daño antijuridico </t>
  </si>
  <si>
    <t xml:space="preserve">Elaborar indicadores de acuerdo a información suministrada por empresa contratista. que permitan establecer la prevención del daño antijuridico de Indeportes Antioqua </t>
  </si>
  <si>
    <t>PERMANENTE</t>
  </si>
  <si>
    <t>Beatriz Elena Colorado Jefe Juridica</t>
  </si>
  <si>
    <t>Posibilidad de que no se rinda el informe de indicadores en caso de que no se haga la contratación con la persona juridicai</t>
  </si>
  <si>
    <t xml:space="preserve"> cobro coactivo</t>
  </si>
  <si>
    <t>Ejercer la facultad de cobro coactivo o instarurar la demanda ejecutiva conforme a las directirces del comité de conciliaicón  frente a las tasas, contribuciones, multas y demas obligaciones a favor del Instituto, que sean remitidos por las diferentes depencias del Instituto</t>
  </si>
  <si>
    <t>A NECESIDAD</t>
  </si>
  <si>
    <t xml:space="preserve">Oficina Jurídica-Abogado contratista que lleva la reprsentación. </t>
  </si>
  <si>
    <t>Posibilidad de no hacer el cobro a traves de la demanda ejecutiva (abogado contratista que lleva la representacion) o cobro coactivo  de las acrreencias que sean remitidas a ela oficina juridica</t>
  </si>
  <si>
    <t>INDEPORTES ANTIOQUIA
SEGUIMIENTO Y MONITOREO AL PLAN DE ACCIÓN INSTITUCIONAL - TERCER TRIMESTRE 2023</t>
  </si>
  <si>
    <t>Nombre de área</t>
  </si>
  <si>
    <t>Dristribución Porcentaje de Peso
Ponderado de Areas de la Entidad</t>
  </si>
  <si>
    <t>N° Actividades Programadas</t>
  </si>
  <si>
    <t>N° Actividades que debían reportar gestión</t>
  </si>
  <si>
    <r>
      <t>Puntos Ponderados</t>
    </r>
    <r>
      <rPr>
        <b/>
        <sz val="14"/>
        <color theme="1"/>
        <rFont val="Calibri"/>
        <family val="2"/>
        <scheme val="minor"/>
      </rPr>
      <t xml:space="preserve"> 4to.</t>
    </r>
    <r>
      <rPr>
        <b/>
        <sz val="11"/>
        <color theme="1"/>
        <rFont val="Calibri"/>
        <family val="2"/>
        <scheme val="minor"/>
      </rPr>
      <t xml:space="preserve"> Trimestre</t>
    </r>
  </si>
  <si>
    <t>N° Actividades Reportan gestión / N° Actividades Programadas</t>
  </si>
  <si>
    <t>Puntos Ponderados de Actividades que reportan gestión
4to Ttrimestre</t>
  </si>
  <si>
    <t>N° Actividades Reportan gestión</t>
  </si>
  <si>
    <t>Promedio Ponderado Gestión Institucional</t>
  </si>
  <si>
    <t>Comunicaciones</t>
  </si>
  <si>
    <t>O.A. Jurídica</t>
  </si>
  <si>
    <t>Sub. Administrativa</t>
  </si>
  <si>
    <t>Sub. Escenarios Deportivos</t>
  </si>
  <si>
    <t>O. Control Interno</t>
  </si>
  <si>
    <t>Sub. Altos Logros</t>
  </si>
  <si>
    <t>O. Talento Humano</t>
  </si>
  <si>
    <t>O.A. Planeación</t>
  </si>
  <si>
    <t>Subg. Fomento y Desarrollo Deportivo</t>
  </si>
  <si>
    <t>S.A Tesorería</t>
  </si>
  <si>
    <t>O. Medicina Deportiva</t>
  </si>
  <si>
    <t>S.A CADA</t>
  </si>
  <si>
    <t>Of. Sistemas</t>
  </si>
  <si>
    <t>Total Actividades Plan de Acción entidad</t>
  </si>
  <si>
    <t xml:space="preserve">(1er. Ttrimestre)
</t>
  </si>
  <si>
    <t xml:space="preserve">(2do Ttrimestre)
</t>
  </si>
  <si>
    <t xml:space="preserve">(3er Ttrimestre)
</t>
  </si>
  <si>
    <t xml:space="preserve">(4to Ttrimestre)
</t>
  </si>
  <si>
    <t>1er. Trimestre</t>
  </si>
  <si>
    <t>2do Trimestre</t>
  </si>
  <si>
    <t>3ro Trimestre</t>
  </si>
  <si>
    <t>4to Trimestre</t>
  </si>
  <si>
    <t>Promedio Ponderado Plan de Acción entidad</t>
  </si>
  <si>
    <t xml:space="preserve">Resultados deagregados por Areas </t>
  </si>
  <si>
    <t>Subgerencia de Altos Logros</t>
  </si>
  <si>
    <t>CADA</t>
  </si>
  <si>
    <t>Oficina de Comunicaciones</t>
  </si>
  <si>
    <t>SISTEMAS</t>
  </si>
  <si>
    <t>Subgerencia Escenarios Deportivos</t>
  </si>
  <si>
    <t>Oficina de Medicina Deportiva</t>
  </si>
  <si>
    <t>Tesorería</t>
  </si>
  <si>
    <t>Versión 06</t>
  </si>
  <si>
    <t>Actividad a realizar en el segundo semestre</t>
  </si>
  <si>
    <t>Se encuentra en trámite para el segundo trimestre</t>
  </si>
  <si>
    <t>4. Elaborar Plan Anual de Mantenimiento y cierre financiero</t>
  </si>
  <si>
    <t>5. Verificar si el requerimiento se encuentra incluido en el Plan de Mantenimiento Anual de la Entidad.</t>
  </si>
  <si>
    <t>6.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</si>
  <si>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Cantidad de modificaciones del PAA realizadas / Modificaciones del PAA  solicitadas </t>
  </si>
  <si>
    <t>Modificaciones del PAA </t>
  </si>
  <si>
    <t>7. Consolidar el Plan Anual de Adquisiciones de la Subgerencia Administrativa y Financiera</t>
  </si>
  <si>
    <t>Número de procesos contractuales adjudicados/ número de procesos publicados</t>
  </si>
  <si>
    <t>Efectividad en adjudicación de procesos</t>
  </si>
  <si>
    <t xml:space="preserve">8. adjudicación de procesos de contratación </t>
  </si>
  <si>
    <t>Número de procesos contractuales del mes  publicados en el Secop / número de procesos planeados para el mes Subgerencia Administrativa y Financiera</t>
  </si>
  <si>
    <t>9. Hacer seguimiento al estado de la contratación de la Subgencia Admiistrativa y Financiera</t>
  </si>
  <si>
    <t xml:space="preserve">10. Se elabora y aprueba cronograma anual de la gestión del almacén. </t>
  </si>
  <si>
    <t xml:space="preserve">11. Se genera informe de cartera individual a través del sistema de información contable y financiera (SICOF) </t>
  </si>
  <si>
    <t xml:space="preserve">12. Se coteja listado, con bienes físicos, se verifica su estado,  se toma nota de las novedades y se procede a actualizar en el sistema la cartera del servidor público. Se imprime para la firma del servidor público y se le envía copia. </t>
  </si>
  <si>
    <t xml:space="preserve">13. Identificar necesidades de las diferentes dependencias para la estructuración del anteproyecto de presupuesto de la siguiente vigencia en el agregado de: 
Inversión
Funcionamiento
Deuda es caso que aplique </t>
  </si>
  <si>
    <t xml:space="preserve">14. Proyección de las fuentes de financiación de la Entidad en coordinación con la Secretaría de Hacienda Departamental </t>
  </si>
  <si>
    <t xml:space="preserve">15. Ajustar las necesidades a los techos asignados desde la Secretaría de Hacienda y realizar codificación de presupuestos y gastos, de acuerdo  a la normatividad vigente. </t>
  </si>
  <si>
    <t>16. Verificar la estructura del presupuesto: rubro, saldo, fuente de financiación y destinación.</t>
  </si>
  <si>
    <t>17. Aprobar disponibilidades y compromisos presupuestales acorde a la normatividad vigente.</t>
  </si>
  <si>
    <t>18. Controlar y hacer seguimiento a los saldos de disponibilidades y compromisos presupuestales.</t>
  </si>
  <si>
    <t xml:space="preserve">Rendiciones presentadas oportunamente entes de vigilancia y control / total rendiciones programadas
</t>
  </si>
  <si>
    <t xml:space="preserve">19. Diligenciar los formatos establecidos para la rendición de cuentas y transmitirlos a través de las plataformas establecidas. </t>
  </si>
  <si>
    <t>20. Verificación de conciliación entre contabilidad, presupuesto y tesorería, respecto a bancos e ingresos presupuestales.</t>
  </si>
  <si>
    <t xml:space="preserve">Se tienen las actas de conciliación de enero y febrero de 2023, a la fecha de presentación de este informe no se ha cerrado marzo dado la semana de receso, por lo tanto el acta está pendiente. </t>
  </si>
  <si>
    <t xml:space="preserve">Unidad </t>
  </si>
  <si>
    <t>21. Realizar cierre financiero mensual: presuesto y bancos.</t>
  </si>
  <si>
    <t>Son 12 cierres anuales, uno mensual.  En el triemestre se realizaron 3 cierres.</t>
  </si>
  <si>
    <t xml:space="preserve">22. Estructurar la circular de cierre de la vigencia </t>
  </si>
  <si>
    <t>23. Consolidar y presentar ante la Junta Directiva  las  justificaciones de reservas presupuestal para  expedir resolución de constitución.</t>
  </si>
  <si>
    <t>24. Constitución de cuentas por pagar, atendiendo lo establecido en la normatividad vigente.</t>
  </si>
  <si>
    <t>La meta se cumple en un 100% toda vez que es una única actividad  en la vigencia anual.</t>
  </si>
  <si>
    <t>25. Incorporar en el sistema las reservas presupuestales y cuenta por pagar.</t>
  </si>
  <si>
    <t>Estados Financieros 
Ejecución de Ingresos
Ejecución de Gastos 
Caja diario
Boletín de bancos y caja diario</t>
  </si>
  <si>
    <t xml:space="preserve">
2. Ejeución de Ingresos
y Gastos
 Situación de Terosería </t>
  </si>
  <si>
    <t>100
10</t>
  </si>
  <si>
    <t>26. Controlar y hacer seguimiento al PAC  de ingresos y gastos</t>
  </si>
  <si>
    <t xml:space="preserve">La meta del trimeste  es de 3 seguimientos al PAC, teniendo en cuenta que se realiza uno cada mes, de acuerdo con el cierre mensual y de tesorería.
Evidencia: Informe mensual de situación presupuestal y de tesorería. Se envía por mercurio cada mes a la gerencia. </t>
  </si>
  <si>
    <t>Recuperación de cartera</t>
  </si>
  <si>
    <t>27. controlar y hacer seguimiento a las cuentas por cobrar y gestión de cobro persuasivo</t>
  </si>
  <si>
    <t>Se tiene en cobro persuasivo el Politecnico Jaime Isaza Cadavid y Consorcio Indeportes 2019 por recursos no ejecutado del contrato 473 de 2019 y por recursos no ejecutado del contrato 442 de 2019 respectivamente.</t>
  </si>
  <si>
    <t>28. Elaborar  y presentar informes financieros  solicitados por las entidades externas y entes de control atendiendo la normatividad vigente aplicable para la Entidad.</t>
  </si>
  <si>
    <t>29. Realizar la presentacion  y pago oportuno de las diferentes declaraciones tributarias de las cuales es Responsable Indeportes Antioquia, teniendo en cuenta los calendarios tributarios establecidos por las Entidades sujetos activos de los impuestos, tasas y contribuciones</t>
  </si>
  <si>
    <t>30. Implementar las  actividades consideradas en el Componente 4. Plan Anticorrupción y de Atención al Ciudadano.</t>
  </si>
  <si>
    <t>Se tiene un avance del 30%, lo cual, da un cumplimiento del trimestre del 100%</t>
  </si>
  <si>
    <t>Seguimientos</t>
  </si>
  <si>
    <t>4. Hacer Seguimiento y control del Programa Anual Mensualizado de Caja -PAC-</t>
  </si>
  <si>
    <t xml:space="preserve">Tesorera General </t>
  </si>
  <si>
    <t xml:space="preserve">El PAC lo remite Hacienda Departamental a Indeportes de manera anual y tesorería se encarga de realizar el seguimiento y control a los ingresos y gastos de las fuentes de financiación y de manera mensual se genera un reporte. Es decir 12 reportes en el año. </t>
  </si>
  <si>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no se logra alzanzar en el primer trimestre, y se da una calificación del 0%, pero, se tiene plazo para su cumplimiento hasta el 31 de diciembre de 2023.
12/04/2023: A la fecha no se tiene avances.</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</si>
  <si>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se logra alzanzar en el primer trimestre, y se da una calificación del 100%.
30/01/2023: Se remitieron los planes estratégicos a la Oficina Asesora de Planeación.
03/03/2023: Se envió a la Oficina Asesora de Planeación la actualización del Plan Institucional de Capacitación (resolución S2023000145 del 20/02/2023).
</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</si>
  <si>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se logra alzanzar en el primer trimestre, y se da una calificación del 80</t>
    </r>
    <r>
      <rPr>
        <b/>
        <sz val="8"/>
        <color rgb="FFFF0000"/>
        <rFont val="Calibri"/>
        <family val="2"/>
        <scheme val="minor"/>
      </rPr>
      <t xml:space="preserve">%.
Al seguimiento del 31 de marzo de 2023, adicional a las que se relacionan en el presente documento, se implementaron acciones durante del primer trimestre como:
</t>
    </r>
    <r>
      <rPr>
        <sz val="8"/>
        <color theme="1"/>
        <rFont val="Calibri"/>
        <family val="2"/>
        <scheme val="minor"/>
      </rPr>
      <t xml:space="preserve">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16-03-2023: Se efectuó el reconocimiento de reembolso por beneficios del mes de febrero de 2023 (resolución S2023000234)
08-03-2023:  Se celebró el día de la mujer.
18-03-2023: Se envió Ecard de reconocimiento día del hombre. 
20-02-2023, 01-03-2023, 03-03-2023, 14-03-2023: se autorizaron capacitaciones a demanda tramitadas y autorizadas en el marco del PIC (2023000144, 2023000214, 2023000176, 2023000171)
</t>
    </r>
  </si>
  <si>
    <r>
      <t xml:space="preserve">La meta anual es del 100%, para el cálculo de la meta trimestral se realiza la siguiente formula: 0,07/4=0,175. Por lo anterior la meta del trimestre es del 25%, la cual se logra alzanzar en el primer trimestre, y se da una calificación del </t>
    </r>
    <r>
      <rPr>
        <sz val="8"/>
        <color rgb="FFFF0000"/>
        <rFont val="Calibri"/>
        <family val="2"/>
        <scheme val="minor"/>
      </rPr>
      <t xml:space="preserve">100%.
</t>
    </r>
    <r>
      <rPr>
        <sz val="8"/>
        <color theme="1"/>
        <rFont val="Calibri"/>
        <family val="2"/>
        <scheme val="minor"/>
      </rPr>
      <t>30/03/2023: Mediante correo electrónico, la Oficna de Talento  Humano socializó al personal el link del DAFP parala realización del curso.</t>
    </r>
  </si>
  <si>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</si>
  <si>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t>
  </si>
  <si>
    <t>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02/03/2023: Se reportó a la CNSC en SIMO la generación de vacante para la plaza del empleo Profesional Especializado 222 grado 3 (OPEC 6301)</t>
  </si>
  <si>
    <t xml:space="preserve">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t>
  </si>
  <si>
    <t>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</si>
  <si>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t>
  </si>
  <si>
    <t>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t>
  </si>
  <si>
    <t>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t>
  </si>
  <si>
    <t>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t>
  </si>
  <si>
    <t>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dicimebre de 2022, involucran la comunicación interna; diagnóstico  para desarrollar los planes de internvención en la vigencia 2023.</t>
  </si>
  <si>
    <t>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t>
  </si>
  <si>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t>
  </si>
  <si>
    <t>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t>
  </si>
  <si>
    <r>
      <t>La meta anual es del 1%, para el cálculo de la meta trimestral se realiza la siguiente formula: 1/4=25. Por lo anterior la meta del trimestre es del 0,25%, la cual se logra alzanzar en el primer trimestre, y se da una calificación del 87.5</t>
    </r>
    <r>
      <rPr>
        <sz val="8"/>
        <color rgb="FFFF0000"/>
        <rFont val="Calibri"/>
        <family val="2"/>
        <scheme val="minor"/>
      </rPr>
      <t xml:space="preserve">%.
</t>
    </r>
    <r>
      <rPr>
        <sz val="8"/>
        <rFont val="Calibri"/>
        <family val="2"/>
        <scheme val="minor"/>
      </rPr>
      <t>31/03/2023:  Entre el 27 de diciembre de 2022 al 11 de enero de 2023, a Oficina de Talento Humano elaboró y envío segunda encuesta de percepción de Integridad para determinar el cierre de la brecha inical identificada una vez adelantadas las acciones de socialización y capacitación. Se debe proceder a su análisis y toma de decisiones.
31/03/2023: Dentro del PIC insttiucionalizado con la resolución S2023000145 del 20 de febrero de 2023 se incluyen actividades de capacitación relacionadas con Integridad. Así mismo, en las inducciones grupales (07/03/2023) e individuales realizadas en 2023 al personal vinculado se incluyen los 7 valores del Código de Integridad. Asímismo, el 10 de marzo de 2023 se cumplió con la actividad de socialización de la guía de gestión de conflictos de interés.</t>
    </r>
  </si>
  <si>
    <t xml:space="preserve">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
</t>
  </si>
  <si>
    <t>La meta anual es del 1%, para el cálculo de la meta trimestral se realiza la siguiente formula: 1/4=25. Por lo anterior la meta del trimestre es del 0,25%, la cual se logra alzanzar en el primer trimestre, y se da una calificación del 100%.
03/03/2023: Se dictó por la Oficina de Talento Humano charla de socialización de la Guía de Gestión de Conflictos de Interés a los servidores de Indeportes Antioquia.
31/03/2023: A la fecha no se ha realizado informe de posibles situaciones de conflictos de interés en revisión de las declaraciones juramentadas de bienes y rentas, pero, se tiene plazo para su cumplimiento hasta el 31 de diciembre de 2023.</t>
  </si>
  <si>
    <t>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t>
  </si>
  <si>
    <t xml:space="preserve"> N/A</t>
  </si>
  <si>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avances en los controles definidos (pendientes por implementar al cierre de la vigencia 2022) para la gestión del riesgo del proceso de Gestión de Talento Humano</t>
  </si>
  <si>
    <t>Esta actividad se realizará con corte a junio de 2023, como actualización del diagnóstico de la vigencia 2022. No estaba programada para el primer trimestre.</t>
  </si>
  <si>
    <t>Esta actividad está programada para desarrollarse en el segundo semestre de 2023. No estaba programada para el primer trimestre.</t>
  </si>
  <si>
    <t>Esta actividad está programada para desarrollarse en el segundo semestre de 2023 y depende de la actividad de actualización del PGD. No estaba programada para el primer trimestre.</t>
  </si>
  <si>
    <t>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</si>
  <si>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t>
  </si>
  <si>
    <t>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t>
  </si>
  <si>
    <t>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</si>
  <si>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t>
  </si>
  <si>
    <t xml:space="preserve">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t>
  </si>
  <si>
    <t>Esta actividad depende de la elaboración y aprobación del Cuadro de Clasificación Documental CCD. Este se encuentra en fase de elaboración. No estaba programada para el primer trimestre.</t>
  </si>
  <si>
    <t>Esta actividad está programada para desarrollarse en el segundo semestre de 2023 y depende de la actividad de actualización del PGD y el CCD. Esto en la medida en que los demás instruementos archivísticos darán contexto documental al manual que se pretente actualizar. No estaba programada para el primer trimestre.</t>
  </si>
  <si>
    <t>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t>
  </si>
  <si>
    <t>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t>
  </si>
  <si>
    <t>cumplida la meta del trimestre. 30/4</t>
  </si>
  <si>
    <t>cumplida la meta del trimestre.20/4</t>
  </si>
  <si>
    <t>cumplida la meta del trimestre.10/4</t>
  </si>
  <si>
    <t xml:space="preserve">Única vez </t>
  </si>
  <si>
    <t>En espera de apoyo de la de Oficina de Comunicaciones para realizar taller de ideación con la Alta Gerencia.</t>
  </si>
  <si>
    <t xml:space="preserve">Documento  Planes Estratégicos </t>
  </si>
  <si>
    <t xml:space="preserve">Planes Estratégicos Publicados </t>
  </si>
  <si>
    <t xml:space="preserve">Aportar en la construcción y consolidación del Plan Anticorrupcción y de Atención al Ciudadano -PAAC. 
Publicar los planes estratégicos institucionales </t>
  </si>
  <si>
    <t>Publicado el 31/01/2023</t>
  </si>
  <si>
    <t xml:space="preserve">Consolidación Plan de Acción Institucional </t>
  </si>
  <si>
    <t>Ejecutado</t>
  </si>
  <si>
    <t xml:space="preserve">Avance en la implementación del plan de acción </t>
  </si>
  <si>
    <t xml:space="preserve">porcentaje </t>
  </si>
  <si>
    <t xml:space="preserve">Consolidación del seguimiento avance del plan de acción institucional </t>
  </si>
  <si>
    <t>Pendiente</t>
  </si>
  <si>
    <t>Se realizó requerimiento a las áreas y se está recibiendo el reporte de cada área para el 11/04/2023.</t>
  </si>
  <si>
    <t xml:space="preserve">Aplicativo indicadores </t>
  </si>
  <si>
    <t xml:space="preserve">Indicadores de gestión fomulados </t>
  </si>
  <si>
    <t xml:space="preserve">Acompañar a las áres en la formulación de indicadores de gestión y su respectivo seguimiento. </t>
  </si>
  <si>
    <t xml:space="preserve">a demanda </t>
  </si>
  <si>
    <t>Profesional Especializado de la Oficina Asesora de Planeación</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</si>
  <si>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informa de los indicadores de Plan de Desarrollo a la Gerencia. Para el mes de Marzo se regirrto en la plataforma 31 indicadores de 36. Para el mes de abril se registran por parte de los responsables de los proyectos 19 indicadores de 36 (SUb de Fomento y Sub. de Escenarios); sin embargo a la fecah de reporte 11 de abril se reportaron los 36 indicadores del Plan de Desarrollo. Se continua con la revisón de la redacción del avance. Se solicta a la oficina  de Sistemas el desarollo en el aplicativo del rol de gestor y el de aprobación para un mejor seguimiento. Se desarrolla la automatización del reporte del seguimiento en las plantillas de excel y en PBII. El análisis se presena a gerencia con  el semaforo que presenta boton de visualización según el indicador señalado</t>
  </si>
  <si>
    <t xml:space="preserve">Matriz de seguimiento indicadores </t>
  </si>
  <si>
    <t xml:space="preserve">Realizar seguimiento a indicadores Institucionales de producto y gestión </t>
  </si>
  <si>
    <t xml:space="preserve">Mensual </t>
  </si>
  <si>
    <t>Se incorpora en la herramienta de seguimientro de indicadores de Gestión, los de resultado y se actualiza la herramienta para la visualización de los mismos 2022 y 2023. De los indicadores de Gestión ,se realiza ajuste a los reportados por Formento y la parametrización de metas. Para el mes de marzo se reportaron 26 indicadores de 26 cumpliendo con el 100%. Se hace necesario revisar el avance y los logros de cada uno de los indicadores de gestión reportados por cada una de las áeas. con el apoyo cotratado por la Administración se reforzará para cumplir con la meta</t>
  </si>
  <si>
    <t xml:space="preserve">Matriz de seguimiento indicadores plan de desarrollo </t>
  </si>
  <si>
    <t xml:space="preserve">Realizar seguimiento a indicadores de resultado </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</si>
  <si>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informe de Gestión a cada una de la áreas para su seguimiento. Se incluye en el informe de indicadores presentado a la gerencia los indicadores de Resultado.</t>
  </si>
  <si>
    <t>Informe power BI</t>
  </si>
  <si>
    <t>Reportar  el avance Físico y Financiero del Plan de Desarrollo a Planeación Departamental de la vigencia 2023</t>
  </si>
  <si>
    <t xml:space="preserve">En los dos primero meses de la presente vigencia no se presenta avance físico y financiero sigbnificativo, presentando el registro de la información en la plataforma de SPI del DNP. Para el mes de marzo no se ha solicitado mpr parte de la Gobernación el reporte del avance del Plan de Desarrollo, se realiza capacitación el día 12 de abril de 2024 con Planeación Departamental. se hace seguimiento por parte de la Gerencia. </t>
  </si>
  <si>
    <t>Presentación power BI</t>
  </si>
  <si>
    <t xml:space="preserve">Número de socializaciones realizadas </t>
  </si>
  <si>
    <t xml:space="preserve">Presentar mensualmente en el Comité de Gerencia el seguimiento al avance de los indicadores de producto y gestión vigencia 2023.  Recomendar en el comité asegurar recursos para el cumplimiento de las metas de los indicadores. </t>
  </si>
  <si>
    <t>Jefe  Oficina Asesora de Planeación</t>
  </si>
  <si>
    <t>Número de socialización  realizadas</t>
  </si>
  <si>
    <t>Presentar  informe de logro de indicadores de la vigencia 2022</t>
  </si>
  <si>
    <t xml:space="preserve">Única Vez </t>
  </si>
  <si>
    <t xml:space="preserve">Jefe  Oficina Asesora de Planeación </t>
  </si>
  <si>
    <t>Matriz de Riesgos de gestión y corrupción actualizada para la vigencia 2022</t>
  </si>
  <si>
    <t xml:space="preserve">Riesgos identifiados </t>
  </si>
  <si>
    <t>Acompañar a los procesos en la Identificación, Análisis y Diseño de Controles de riesgos de gestión y corrupción vigencia 2023</t>
  </si>
  <si>
    <t>Se tiene programado para el 30/04/2023.</t>
  </si>
  <si>
    <t xml:space="preserve"> Plan Anticorrupción y de Atención al Ciudadano </t>
  </si>
  <si>
    <t xml:space="preserve">Matriz de riesgos institucional publicada </t>
  </si>
  <si>
    <t xml:space="preserve">Consolidar el mapa de riesgos institucional </t>
  </si>
  <si>
    <t>Cuatrimestre</t>
  </si>
  <si>
    <t xml:space="preserve">Matriz de seguimiento publicada. </t>
  </si>
  <si>
    <t xml:space="preserve">Seguimiento a la materialización de riesgos y evaluación de controles con corte a 30 de abril, 31 de agosto y 31 de diciembre. 
Consolidar la matriz de riesgos para la publicación en el apartado de transparencia de la página web oficial de la entidad. </t>
  </si>
  <si>
    <t xml:space="preserve">Proyectos de inversión  actualizados </t>
  </si>
  <si>
    <t xml:space="preserve">Actualización de los proyectos de inversión 2021-2023 en la plataforma  dispuesta por el Gobierno Nacional,  ya sea por acreditación o contracreditación de recursos. Así mismo, una vez aprobado el presupuesto para la vigencia 2024, se actualiza el presupuesto y programación de costos de las actividades.  
Actualización de proyectos en el aplicativo de Banco de Proyectos de la Gobernación de Antioquia
</t>
  </si>
  <si>
    <t>Se realiz actualización de los presupuesto de acuerdo a los decretos de incorporación de presupuesto, a la fecha el rpesupuesto de Indeportes es de $185.159.272.473 que se encuentran registardos</t>
  </si>
  <si>
    <t xml:space="preserve">Reporte de seguimiento a proyectos de inversión </t>
  </si>
  <si>
    <t xml:space="preserve">Proyectos de inversión  con seguimiento </t>
  </si>
  <si>
    <t xml:space="preserve">Reporte mensual de seguimiento a la ejecución física y financiera a los proyectos de inversión en la plataforma dispuesta por el Gobierno Nacional. </t>
  </si>
  <si>
    <t xml:space="preserve">Matriz de Presupuesto proyectos </t>
  </si>
  <si>
    <t>Información actuallizada</t>
  </si>
  <si>
    <t xml:space="preserve">Consolidar el presupuesto de los proyectos de inversión con los respectivos decretos de incorporación del recurso, que permita visualizar la trazabilidad de traslados. </t>
  </si>
  <si>
    <t>Pendiente validación de una adición del mes de marzo.</t>
  </si>
  <si>
    <t>Información documentada 
Sistema de Gestión de Calidad</t>
  </si>
  <si>
    <t>Sistema de Gestión de Calidad Implementado</t>
  </si>
  <si>
    <t xml:space="preserve">Acompañar a los procesos en la actualización, ajustes y/o creación de procedimientos e  información documentada del Sistema de Gestión de Calidad. </t>
  </si>
  <si>
    <t>Se apoyó la revisión y ajuste del procedimiento y formatos de Juegos Deportivos Institucionales, igualmente se realiza acompañamiento y seguimiento hasta su publicación.
Se apoyó la actualización del procedimiento P-GP-02 Gestión de la Plataforma TIC</t>
  </si>
  <si>
    <t>Noma Iso 14001</t>
  </si>
  <si>
    <t>Documento S.G.A</t>
  </si>
  <si>
    <t>Sistema de Gestión de Ambiental Implementado</t>
  </si>
  <si>
    <t>Estructurar e implementar el Sistema de Gestión Ambiental</t>
  </si>
  <si>
    <t>Humano 
Tecnológico 
Financiero</t>
  </si>
  <si>
    <t>Pendiente para iniciar en el mes de abril.</t>
  </si>
  <si>
    <t>Se está trabajando con Johanna Posada de Talento Humano con el objetivo de actualizar el sitio, se realizó reunión el lunes 27 de marzo para inducción y/o capacitación.</t>
  </si>
  <si>
    <t xml:space="preserve">Plan de Mejoramiento Institucional </t>
  </si>
  <si>
    <t>% de acciones de mejora trámitadas oportunamente</t>
  </si>
  <si>
    <t>Formular y tramitar oportunamente las acciones de mejora de los procesos de la Oficina Asesora de Planeación, entre ellas considerar acciones por autoevaluaciones que permitan  la participación de la ciudadanía en la rendición de cuentas. Así mismo, acompañar a los gestores en la formulación de nuevas acciones de mejora para la vigencia 2023</t>
  </si>
  <si>
    <t xml:space="preserve">
Se acompañaron 9 de los 20 procesos.</t>
  </si>
  <si>
    <t xml:space="preserve">Informe  consolidado planes de mejoramiento </t>
  </si>
  <si>
    <t xml:space="preserve">Generar informe consolidado del seguimiento a los planes de mejoramiento del Instituto resultado de autoevaluaciones, auditorías internas y externas, identificación de producto no conforme, riesgos, control interno, contraloría, entre otros. </t>
  </si>
  <si>
    <t>Se elaboró informe con corte al 30 de marzo</t>
  </si>
  <si>
    <t>Ley de Transparencia (1712/2014)</t>
  </si>
  <si>
    <t xml:space="preserve">Componente 3. Seguimiento acceso a la información pública </t>
  </si>
  <si>
    <t>Documentos a publicar s en el apartado deTransparencia y acceso a información pública de la página we oficial de la entidad</t>
  </si>
  <si>
    <t xml:space="preserve">información publicada oportunamente </t>
  </si>
  <si>
    <t xml:space="preserve">Solicitar  información para la publicación  en el apartado de transparencia de la página web oficial de la entidad y publicar la información. Entre ellas garantizar la publicación del  Plan Estratégico Institucional, Plan de Acción Institucional y Plan de Gasto Público (presupuesto de gastos). </t>
  </si>
  <si>
    <t xml:space="preserve">Secretaria Oficina Asesora de Planeación </t>
  </si>
  <si>
    <t>Se solicitó a la Oficina de Comunciaciones la validación de la información en la matriz de requisitos mínimos de la ley de Transparencia.</t>
  </si>
  <si>
    <t>Formularios creados para la participación de los grupos de valor en el Boton Menú participa en la página we oficial de la entidad</t>
  </si>
  <si>
    <t>% de avance de la Información publicada en el menú participa</t>
  </si>
  <si>
    <t>Incluir información de interés en el botón de menú participa.
Generar formularios para la participación de los grupos de valor en cuanto a necesidades, expectativas y sugerencias, que permitan generar insumos para la planeación.</t>
  </si>
  <si>
    <t>0201/2023</t>
  </si>
  <si>
    <t xml:space="preserve">Profesional Universitario de comunicaciones
Profesional Universitario de  Sistemas
Profesional del Servicio al Ciudadano
Profesional Universitario de la Oficina Asesora de Planeación  </t>
  </si>
  <si>
    <t>Pendiente reunión con Oficinas de Sistemas y Comunicaciones para validar la información del menú Participa.</t>
  </si>
  <si>
    <t>Plan de acción del Observatorio del Deporte</t>
  </si>
  <si>
    <t>Diseñar el Plan de acción del Observatorio del Deporte para la vigencia 2023</t>
  </si>
  <si>
    <t>Se consolida el plan de acción del Observatorio, el cual se incluye en el plan de Acción de la Oficina Asesora de Planeacion, cumpliento con la actividad planteada, se incluye en el plan de acción de Planeación.</t>
  </si>
  <si>
    <t xml:space="preserve">Informe de avance implementación del Observatorio Departamental del Deporte </t>
  </si>
  <si>
    <t>Implementar acciones definidas en el plan del Observatorio del Deporte</t>
  </si>
  <si>
    <t>Se consolida el plan de acción del Observatorio, se desarrollan actividades previsata en el mismo para el primer trimestre presentando avance de acuerdo a lo planteado.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El 83% obedece a la relación porcentual de 2 informes mensuales realizados.</t>
  </si>
  <si>
    <t>Formulario FURAG reportado</t>
  </si>
  <si>
    <t xml:space="preserve">Formulario FURAG Diligenciado </t>
  </si>
  <si>
    <t>Realizar el Reporte del FURAG vigencia 2022</t>
  </si>
  <si>
    <t>Pendiente segundo trimestre de 2023.</t>
  </si>
  <si>
    <t>Informe de avance MIPG</t>
  </si>
  <si>
    <t xml:space="preserve">Realizar seguimiento a la implementación de los planes de acción de las Políticas MIPG </t>
  </si>
  <si>
    <t xml:space="preserve">Profesional Universitario de la Oficina Asesora de Planeación  </t>
  </si>
  <si>
    <t>Depende del seguimiento de los planes de acción que se presentan el 11 de abril de 2023</t>
  </si>
  <si>
    <t>Planes de acción 2024</t>
  </si>
  <si>
    <t>Políticas con plan de acción formulados</t>
  </si>
  <si>
    <t>Acompañar  a las áreas en la formulación de los planes de acción de las Políticas MIPG vigencia 2024</t>
  </si>
  <si>
    <t>Actividad programada para noviembre de 2023</t>
  </si>
  <si>
    <t xml:space="preserve">Plan y Programa de Auditorías Internas </t>
  </si>
  <si>
    <t xml:space="preserve">Plan y programa de auditorias elaborados </t>
  </si>
  <si>
    <t xml:space="preserve">Elaborar plan y programa de auditoría interna </t>
  </si>
  <si>
    <t>Se elaboró el Plan y Cronograma y fueron aprobados en Comité de Gerencia el 10/04/2023.</t>
  </si>
  <si>
    <t xml:space="preserve">Presentación del programa de auditoría </t>
  </si>
  <si>
    <t xml:space="preserve">Socializaciones reallizadas </t>
  </si>
  <si>
    <t xml:space="preserve">Socializar el Plan y Programa de Auditoria interna en el Comité de Gerencia para aprobación.  </t>
  </si>
  <si>
    <t>Se socializaron el Plan y Cronograma en Comité de Gerencia el 10/04/2023.</t>
  </si>
  <si>
    <t xml:space="preserve">Acta de reunión </t>
  </si>
  <si>
    <t>Propiciar espacio de planeación con el equipo auditor</t>
  </si>
  <si>
    <t>Jefe Oficina Asesora de Planeación 
Equipo Auditor</t>
  </si>
  <si>
    <t>Se realiza reunión de socialización el 23 de marzo de 2023</t>
  </si>
  <si>
    <t xml:space="preserve">Listas de chequeo </t>
  </si>
  <si>
    <t xml:space="preserve">No. de procesos con información revisada </t>
  </si>
  <si>
    <t xml:space="preserve">Revisar  la información documentada de los procesos susceptibles de auditoria y diligenciar lista de chequeo </t>
  </si>
  <si>
    <t>Actividad programada entre mayo y junio de 2023.</t>
  </si>
  <si>
    <t>Auditorías internas realizadas</t>
  </si>
  <si>
    <t xml:space="preserve">Realizar auditorías internas </t>
  </si>
  <si>
    <t>Informes de auditoría</t>
  </si>
  <si>
    <t>Informes de auditoría elaborados</t>
  </si>
  <si>
    <t xml:space="preserve">Realizar informes de auditoria por cada uno de los procesos </t>
  </si>
  <si>
    <t xml:space="preserve">Informe de auditoría consolidado </t>
  </si>
  <si>
    <t>Elaborar informe consolidado de Auditoria Interna 2023</t>
  </si>
  <si>
    <t>Actividad programada para el mes de julio de 2023.</t>
  </si>
  <si>
    <t xml:space="preserve">Presentación con resultados </t>
  </si>
  <si>
    <t>Socialización realizada</t>
  </si>
  <si>
    <t>Socializar a la alta dirección y gestores de calidad los resultados de la  Auditoria Interna 2023</t>
  </si>
  <si>
    <t xml:space="preserve">Presentación revisión por la dirección </t>
  </si>
  <si>
    <t xml:space="preserve">Preparación auditoría de seguimiento  </t>
  </si>
  <si>
    <t>Actividad Programada para el mes de septiembre</t>
  </si>
  <si>
    <t xml:space="preserve">Autodiagnósticos diligenciados </t>
  </si>
  <si>
    <t xml:space="preserve">Acompañar en el diligenciamiento del  Autodiagnóstico dipuesto por la Función Pública. </t>
  </si>
  <si>
    <t>Actividad programada entre junio y diciembre de 2023.</t>
  </si>
  <si>
    <t>Se revisaron todas las solicitudes enviadas.</t>
  </si>
  <si>
    <t>Pendiente de revisión y aprobación por parte del líder y publicación en el SGC.</t>
  </si>
  <si>
    <t>Diseñar estrategia para la divulgación de la implementación del MIPG.</t>
  </si>
  <si>
    <t>Se elaboró video con información relevante de MIPG.</t>
  </si>
  <si>
    <t>Información Documentada del Proceso Observatorio del Deporte</t>
  </si>
  <si>
    <t>Estructurar el Proceso Observatorio de Deporte en el Sistema de Gestión de Calidad</t>
  </si>
  <si>
    <t>Se entregan insumos para la implementación del proceso del Obsevatorio, pendiente la revisión de los mismos para implementar el proceso. En el segundo trimestre se realiza la verificación de los documentos para estructurar en el Sistema de Gestión de la Calidad el proceso del Observatorio</t>
  </si>
  <si>
    <t>Política MIPG aprobada en Comité de Gerencia.</t>
  </si>
  <si>
    <t>Presentar  las Políticas de MIPG al Comité Gestión y Desempeño para su aprobación (Las relacionadas con la Oficina Asesora de Planeación).</t>
  </si>
  <si>
    <t>Pendiente de autorización de la Gerencia para la presentación de las políticas.
El gestor de Planeación envió a los profesionales de Apoyo la presentación de 4 de las políticas pendientes por presentar para revisión y envío posterior al Jefe de la Oficina.</t>
  </si>
  <si>
    <t>Actividad programada para el mes de septiembre de 2023.</t>
  </si>
  <si>
    <t>Se da respuesta a solicitud de información relacionada con Derechos Humanos, respuesta a la matríoz ADE, información de la matriz de Gobernador, Ficha dinamizadora de las acciones em articulación de la política de mujeres, consolidado de la respuesta de los recursos ejecutados de la tasa prodeporte,  Se reportó el seguimiento al plan integral de camvbio climático, Matríz PICCA.</t>
  </si>
  <si>
    <t>Realizar Seguimiento al avance de implementación del Observatorio del Deporte</t>
  </si>
  <si>
    <t xml:space="preserve">El avance del indicador del PD obedece al 65.1% que corresponde a las actividades del plan de trabajo programado para el año al año 2022;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Soporte a los programas </t>
  </si>
  <si>
    <t xml:space="preserve">Plan Anticorrupción y de Atención al Ciudadano con seguimiento </t>
  </si>
  <si>
    <t>Realizar seguimiento al avance de implementación del Plan Anticorrupción y Atención al Ciudadano</t>
  </si>
  <si>
    <t>Actividad programada para el mes de mayo de 2023.</t>
  </si>
  <si>
    <t>Plan Anticorrupción y de Atención al Ciudadano socializado</t>
  </si>
  <si>
    <t>Socializar al comité de Gestión y Desempeño en el Plan Anticorrupción y Atención al Ciudadano y realizar los ajustes pertinentes.</t>
  </si>
  <si>
    <t>Requerimiento radicado.</t>
  </si>
  <si>
    <t>Solicitar planes de acción de las políticas  para la vigencia 2024</t>
  </si>
  <si>
    <t>Actividad Programada para el mes de septiembre 2023</t>
  </si>
  <si>
    <t>Solicitudes de Traslado e Incorporaciones verificadas</t>
  </si>
  <si>
    <t>Los requerimientos se tramitan el mismo día que se envían.</t>
  </si>
  <si>
    <t>Solicitud de información</t>
  </si>
  <si>
    <t>Realizar la gestión de solicitud de información requerida ante cada una de las areas vinculadas para la actualización de los trámites y OPAS.</t>
  </si>
  <si>
    <t xml:space="preserve">Se diseñó formulario para requerir la información de trámites y OPAS a las áreas. </t>
  </si>
  <si>
    <t>Micrositio con información actualizada</t>
  </si>
  <si>
    <t>Revisar y actualizar el micrositio MIPG.</t>
  </si>
  <si>
    <t xml:space="preserve">Se ha cargado informacion de las políticas al micrositio de MIPG </t>
  </si>
  <si>
    <t>Apoyo técnico y metodológico en la actualización e implementación de la Política Pública del Deporte</t>
  </si>
  <si>
    <t>Se apoyó la socialización a la Gerencia del proyecto de actualización de la Política pública y se consolidó análisis para la financiación.
Se proyectó oficio para radicación del proyecto ante la Gobernación de Antioquia.</t>
  </si>
  <si>
    <t>Apoyo al análisis y monitoreo de la Política Pública de la Bicicleta</t>
  </si>
  <si>
    <t xml:space="preserve">Se apoyó la socialización a la Oficina Jurídica y se recibió asesoría de la Contraloría para la evaluación anual. </t>
  </si>
  <si>
    <t>Diseño metodológico e implementación de la estratégia de rendición de cuentas</t>
  </si>
  <si>
    <t xml:space="preserve">Se diseñó metodología para la implementación de la estrategía de rendición de cuentas del año 2022, se socializó a la Gerencia y de acuerdo a instrucción de la Gerencia se publicó el informe de Gestiónb vigencia 2022. </t>
  </si>
  <si>
    <t xml:space="preserve">Alineación estratégica a los planes intersectoriales y agenda 2040 </t>
  </si>
  <si>
    <t>Se han realizado reuniones con el equipo técnico de la Agenda Antioquia 2040, para la alineación con la orientación estratégica de Indeportes Antioquia.</t>
  </si>
  <si>
    <t>1000/1° trimestre, en este periodo se cumple con el 100% de la meta ya que esta indicador, su covertura es mensual F-AT-03</t>
  </si>
  <si>
    <t xml:space="preserve">1000/1° trimestre, se cuemple con la meta ya que mensualmente se realizo un comité evaluador de apoyo mensual durante el primer trimestre </t>
  </si>
  <si>
    <t xml:space="preserve">1000/1° trimestre 
Durante el trimestre 1 de 2023, se cumple mensualmente con la meta ya que cada mes se realiza actualizacion de listados de atletas F-AT-03 activos, a su vez se actuliza la base de datos para proyectar resolucion
</t>
  </si>
  <si>
    <t xml:space="preserve">1000/1° trimestre a travez de las visitas en campo del area metodologica se cumple la covertura del indicador al 100% registrando en F-AT-43 </t>
  </si>
  <si>
    <t xml:space="preserve">400/1° trimestre 
Se recepcionan las postulaciones y se consolida el listado para otorgar el apoyo economico por logros obtenidos y ser presentado en el comité evaluador 
</t>
  </si>
  <si>
    <t xml:space="preserve">400/ 1° trimestre El apoyo tipo economico se entrega mensual a los atletas por logros obtenidos, para esto se realizaron mensulamente en el primer trimestre los comité evaluadores para que por resoluicion se les entregue al 100% de atletas el apoyo economico
 </t>
  </si>
  <si>
    <t>400/ 1° trimestre 
Este complimiento se da al 100% ya que cada mes en comité evaluador se realiza acta de esta comité y se proyecta la resolucion</t>
  </si>
  <si>
    <t xml:space="preserve">400/1° trimestre, una vez se da todo el proceso contable, desde tesoreria se hacen los desembolsos a los atletas de apoyo economico, una vez se hace el pago efectivo, mensualmente se cumple con el 100% de la meta </t>
  </si>
  <si>
    <t>450/1° trimestre para este periodo se recibieron las postulacines para apoyo educativo, con las cuales se cosolidan los listados para analisis y otorgamiento de este apoyo educativo</t>
  </si>
  <si>
    <t>450/1° trimestre, este apoyo se entrega una vez por semestre, por lo tanto solo se realizo un comité evaluador para otorgar apoyo educativo en el semestre 1 de 2023</t>
  </si>
  <si>
    <t>450/1°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</si>
  <si>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semestralmente  
</t>
  </si>
  <si>
    <t xml:space="preserve">150/1°trimestre Para la consolidacion de los listados  se reciben las postulaciones con las cuales se generan los listados para otorgar el apoyo tipo alimentacion mensualmente 
</t>
  </si>
  <si>
    <t xml:space="preserve">150/1° trimestre
Esta actividad se da mensulamete y en el primer trimestre se cumple con la meta ya que se han realizado 3 comites de apoyo, uno cada mes 
</t>
  </si>
  <si>
    <t xml:space="preserve">150/1° trimestre 
Una vez pasa el comité de apoyos donde se define que atletas resiviran alimentsacion, con el acta que se genera, se procede a proyectar la resolucion mensualmete 
</t>
  </si>
  <si>
    <t xml:space="preserve">150/1° trimestre
 el cumplimiento en este trimestre se da una vez tesoreria realiza los desembolsos a los atletas por apoyo economico de forma mensual </t>
  </si>
  <si>
    <t>300/1° trimestre, en este periodo se cumple con el 100% de la meta ya que este indicador, su covertura es mensual F-AT-03</t>
  </si>
  <si>
    <t xml:space="preserve">300/1° trimestre, se cuemple con la meta ya que mensualmente se realizo un comité evaluador de apoyo mensual durante el primer trimestre </t>
  </si>
  <si>
    <t xml:space="preserve">300/1° trimestre
Durante el trimestre 1 de 2023, se cumple mensualmente con la meta ya que cada mes se realiza actualizacion de listados de para atletas F-AT-03 activos, a su vez se actuliza la base de datos para proyectar resolucion
 </t>
  </si>
  <si>
    <t>Para-Para atletas de mejor rendimiento deportivo con apoyo económico</t>
  </si>
  <si>
    <t>Numero de Para atletas con apoyo económico</t>
  </si>
  <si>
    <t>Inicia proceso de pagos y desembolso de recursos a los para atletas según categoria</t>
  </si>
  <si>
    <t xml:space="preserve">300/1° trimestre, una vez se da todo el proceso contable, desde tesoreria se hacen los desembolsos a los para atletas de apoyo economico, una vez se hace el pago efectivo, mensualmente se cumple con el 100% de la meta </t>
  </si>
  <si>
    <t xml:space="preserve">60/1° trimestre 
Se recepcionan las postulaciones y se consolida el listado para otorgar el apoyo economico por logros obtenidos y ser presentado en el comité evaluador 
</t>
  </si>
  <si>
    <t xml:space="preserve">60/ 1° trimestre
El apoyo tipo economico se entrega mensual a los para atletas por logros obtenidos, para esto se realizaron mensulamente en el primer trimestre los comité evaluadores para que por resoluicion se les entregue al 100% de para atletas el apoyo economico
  </t>
  </si>
  <si>
    <t>60/ 1° trimestre 
Este complimiento se da al 100% ya que cada mes en comité evaluador se realiza acta de este comité y se proyecta la resolucion</t>
  </si>
  <si>
    <t xml:space="preserve">60/1° trimestre, una vez se da todo el proceso contable, desde tesoreria se hacen los desembolsos a los para atletas de apoyo economico, una vez se hace el pago efectivo, mensualmente se cumple con el 100% de la meta </t>
  </si>
  <si>
    <t>60/1° trimestre para este periodo se recibieron las postulacines para apoyo educativo, con las cuales se cosolidan los listados para analisis y otorgamiento de este apoyo educativo</t>
  </si>
  <si>
    <t>60/1° trimestre, este apoyo se entrega una vez por semestre, por lo tanto solo se realizo un comité evaluador para otorgar apoyo educativo en el semestre 1 de 2023</t>
  </si>
  <si>
    <t>60/1°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</si>
  <si>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semestre  
</t>
  </si>
  <si>
    <t>Consolidación de listado de Para  Atletas que se postulan para pertenecer a las Selecciones Antioquia</t>
  </si>
  <si>
    <t xml:space="preserve">30/1°trimestre
Para la consolidacion de los listados  se reciben las postulaciones con las cuales se generan los listados para otorgar el apoyo tipo alimentacion mensualmente 
</t>
  </si>
  <si>
    <t xml:space="preserve">30/1° trimestre
Esta actividad se da mensulamete y en el primer trimestre se cumple con la meta ya que se han realizado 3 comites de apoyo, uno cada mes 
</t>
  </si>
  <si>
    <t xml:space="preserve">
30/1° trimestre Una vez pasa el comité de apoyos donde se define que para atletas resiviran alimentsacion, con el acta que se genera, se procede a proyectar la resolucion mensualmete 
</t>
  </si>
  <si>
    <t xml:space="preserve">30/1° trimestre
 el cumplimiento en este trimestre se da una vez tesoreria realiza los desembolsos a los atletas por apoyo economico de forma mensual </t>
  </si>
  <si>
    <t>Documentos</t>
  </si>
  <si>
    <r>
      <t xml:space="preserve">Proyección de cronograma eventos deportivos año </t>
    </r>
    <r>
      <rPr>
        <sz val="10"/>
        <rFont val="Calibri"/>
        <family val="2"/>
        <scheme val="minor"/>
      </rPr>
      <t>2023</t>
    </r>
  </si>
  <si>
    <t>1/1°trimiestre 
Una vez se publican en la pagina web de cada federacion los calendarios de competencia del año, se hace la consolidacion del cronograma de eventos fundamentales y clasificatorios para el año.</t>
  </si>
  <si>
    <t>Consolidación base de datos de eventos de medallas obtenidas en eventos deportivos a realizar en cada semestre</t>
  </si>
  <si>
    <t>0,25/1°trimestre
A medida que se realizan las competencias de calendarios de federaciones, se consolida las medallas obtenidas por atletas y para atletas de Antioquia y otras regiones F-AT-122</t>
  </si>
  <si>
    <t xml:space="preserve">Documento con relación de eventos y resultados deportivos obtenidos por semestres </t>
  </si>
  <si>
    <t>0,50/1° trimestre 
basado en el cronograma de competencias del año, a medida que se realizan, se consolida los resultados en el formato F-AT-26 y asu vez en el F-AT-122</t>
  </si>
  <si>
    <t xml:space="preserve">Diligenciar formato de indicadores con información consolidada sobre la participacion en eventos deportivos apoyados con recursos de convenios </t>
  </si>
  <si>
    <t xml:space="preserve">0/1° trimestre
A la fecha en este periodo no se ha registrado en indicadores alguna cifra, ya que se esta en proceso de elaboracion de convenios con las ligas, para el apoyo en participacion y preparacion deportiva  </t>
  </si>
  <si>
    <t xml:space="preserve">4/1° trimestre 
De acuerdo a presupuesto asignado para la vigencia, se otorga un recurso para los CEDEP y se les asigna de acuerdo a cada dinamica se proyecta el monto a contratar </t>
  </si>
  <si>
    <t>4/1° Trimestre 
en el primer trimestre se realiza el proceso de contratacion para la entrada funcionamiento de los 4 CEDEP</t>
  </si>
  <si>
    <t xml:space="preserve">0/1° trimestre 
en el primer trimestre no se ha dado inicio a las actividades de los CEDEP ya que se encuentran en proceso de elaboracion de convenios </t>
  </si>
  <si>
    <t>0/1° trimestre 
debido a que aun no se incian las actividades en los CEDEP, no se cuenta con ningun seguimiento o cotrol a los procesos de los CEDEP</t>
  </si>
  <si>
    <t>Anualizado/ Contratos iniciados en SECOP 2</t>
  </si>
  <si>
    <t>Efectuar la contratación de promotores subregionales, promotor en actividades especialziadas,  profesional  GESI y nutricionista que sean requeridos para la asesoría a las 9 subregiones de Antioquia.</t>
  </si>
  <si>
    <t>Se realiza la contratación de los 8 profesionales del proyecto.</t>
  </si>
  <si>
    <t>Se construye la ruta de asesorías para la vigencia que se desarrollará entre los meses de marzo y diciembre.</t>
  </si>
  <si>
    <t>Se presenta en cada asesoría virtual subregional y en el marco del Encuentro Departamental de Directores, Gerentes y/o Coordinadores de Entes Deportivos Municipales realizado en Medellín el 30/03/2023.</t>
  </si>
  <si>
    <t>Realizar asesorías virtuales y/o presenciales a cada municipio de las 9 subregiones de Antioquia</t>
  </si>
  <si>
    <t>Se realizan 124 asesorías. No participa el municipio de Medellín</t>
  </si>
  <si>
    <t>Acompañar, revisar y validar  el  registro de grupos de actividad física en la plataforma institucional.</t>
  </si>
  <si>
    <t xml:space="preserve">Si bien la meta son 40 Entornos, con los recursos disponibles y según el estudio de mercado realizado  se logran financiar 35 Entornos. </t>
  </si>
  <si>
    <t>Se establecen criterios de acuerdo con la participaicón municipal en 2022 y con el objetivo de garantizar la cofinanciación municipal.</t>
  </si>
  <si>
    <t>Publicar componente para la dotación de entornos saludables en la circular de la política de cofinanciación del proyecto.</t>
  </si>
  <si>
    <t>Se publica en la circular de convocatoria  K2023000011 del 21 de marzo de 2023</t>
  </si>
  <si>
    <t>Según el cronograma de la convocatoria los resultados se deben publicar el 19 de abril de 2023.</t>
  </si>
  <si>
    <t>En el momento se está pendiente de publica rel proceso de subasta inversa</t>
  </si>
  <si>
    <t>Especificaciones técnicas ejecutadas</t>
  </si>
  <si>
    <t>Se establecen criterios de acuerdo con las necesidades de los eventos definidos par al vigencia.</t>
  </si>
  <si>
    <t>Se definen las sedes del Encuentro Departamental de Rumba (Medellín)  y el Encuentro de Clubes de la Salud y Adulto Mayor (Frontino) . Las sedes de los demás  eventos  serán definidas según el cronograma de la convocatoria donde los resultados deben publicarse el 19 de abril de 2023.</t>
  </si>
  <si>
    <t xml:space="preserve">Se avanza con especificaciones técnicas para proceder con la contratación en el segundo trimestre.
</t>
  </si>
  <si>
    <t>Orientar a 125 municipios y garantizar el registro de participantes de cada municipio para los eventos de "Por Su salud,múevase pues"</t>
  </si>
  <si>
    <t>Se realiza el proceso de orientación para las inscripciones del Día Mundial de la Actividad Física.</t>
  </si>
  <si>
    <t>Se efectúo al contratación de los promotores subregionales del proyecto</t>
  </si>
  <si>
    <t>Se define la ruta de asesorías para la vigencia abarcando desde marzo a diciembre.</t>
  </si>
  <si>
    <t>Se presenta el plan de asesoría a los EDM a través de encuentros virtuales y en el marco del Encuentros Departamental de Directores, Gerentes y/o Coordinadores de Entes Deportivos Municipales  realizado en la ciudad de Medellín el 30/03/2023.</t>
  </si>
  <si>
    <t xml:space="preserve">Se avanza con el primer paso de las asesorías.
</t>
  </si>
  <si>
    <t>Acompañar el proceso de registro de participantes de las Escuelas de Deporte Formativo en la plataforma institucional.</t>
  </si>
  <si>
    <t>Se revisa y acompaña el proceso según el estado del registro en plataforma.</t>
  </si>
  <si>
    <t>Se estructura los items que conforman cada dotación de acuerdo con  las necesidades actuales de las Escuelas Municipales para el fortalecimiento de la fase de iniciación y formación y  la proyección de deportes para la diversificación de su oferta en la  fase de especialización.</t>
  </si>
  <si>
    <t>Se definen los cirterios habilitantes y de selección según los datos obtenidos y la participación municipal en la vigencia anterior.</t>
  </si>
  <si>
    <t>Se proyecta circular y se estima su publicación en el mes de abril.</t>
  </si>
  <si>
    <t>Seleccionar municipios a beneficiar con la dotación de implementación deportiva según las postulaciones en el marco de la convocatoria de la política de cofinanciación.</t>
  </si>
  <si>
    <t>Está sujeta a la apertura de ela convocatoria y la postulación municipal que tendrá lugar en el mes de abril.</t>
  </si>
  <si>
    <t>En proceso de estructuración de especificaciones técnicas y cantidades para las dotaciones de implementación.</t>
  </si>
  <si>
    <t>Se establece la estructura técnica y metodológica de las Olimpiadas Subregionales de Deporte Formativo y los Seminarios Subregionales.</t>
  </si>
  <si>
    <t>Se definen los criterios habilitantes y de selección según los datos obtenidos y la participación municipal en la vigencia anterior.</t>
  </si>
  <si>
    <t xml:space="preserve">Se publica componente para los Seminarios Subregionales </t>
  </si>
  <si>
    <t>Se seleccionan las sedes de los Seminarios Subregionales a través de la circular de resultados K2023000013 del 21 de marzo de 2023. El resto de sedes están sujeta a la apertura de ela convocatoria y la postulación municipal que tendrá lugar en el mes de abril.</t>
  </si>
  <si>
    <t>Se publica en la circular de convocatoria  K2023000008 del 7 de marzo de 2023</t>
  </si>
  <si>
    <t>Seleccionar municipios a beneficiar con los monitores de deporte formativo según las postulaciones en el marco de la convocatoria de la politica de cofinanciación.</t>
  </si>
  <si>
    <t>Se seleccionan y publicna en la circular de resultados K2023000013 del 21 de marzo de 2023.</t>
  </si>
  <si>
    <t>Está proyectada para finales de abril de 2023.</t>
  </si>
  <si>
    <t>Se realizó la contratación de promotores subregionales, técnicos y apoyos de plataforma y apoyos operativs.</t>
  </si>
  <si>
    <t>Se reviso y actualizó la carta fundamental de los Juegos Comunales y Campesinos</t>
  </si>
  <si>
    <t>Se realizo la convocatoria de sedes para fase subregional de los diferentes juegos.</t>
  </si>
  <si>
    <t xml:space="preserve">Se realiza la visita técnica a los municipios postulados a sedes de fase subregionals de los diferentes juegos,  estan pendientes las visitas técnicas de los municipios que se postulen a sede de Final departamental de los diferentes juegos </t>
  </si>
  <si>
    <t>Está pendiente la publicación  de la circular</t>
  </si>
  <si>
    <t xml:space="preserve">Se realiza la parametrización de plataforma para los juegos comunales y campesinos </t>
  </si>
  <si>
    <t xml:space="preserve">Se identifican las necesidades a contratar estableciendo  cantidades </t>
  </si>
  <si>
    <t>Se realizó la contratación de promotores subregionales, técnicos y apoyos de plataforma, apoyos operativos y promotores de la estrategia de Talentos Antioquia.</t>
  </si>
  <si>
    <t>Se reviso y actualizó la carta fundamental de los Juegos Escolares</t>
  </si>
  <si>
    <t>Se realizo la convocatoria de sedes para fase subregional de los diferentes juegos, posteriormente se realiza convocatoria de sedes para Finales Departamentales</t>
  </si>
  <si>
    <t xml:space="preserve">Se ajustaron informes técnicos de la Final Departamental para posteriormente proceder a la promoción de deportistas, de acuerdo con los cupos que asigne el ministerio
</t>
  </si>
  <si>
    <t xml:space="preserve">Se realiza la parametrización de plataforma para los juegos escolares </t>
  </si>
  <si>
    <t xml:space="preserve">Se realiza la contratación de promotores subregionales, departamentales y de apoyos para las actividades de activación territorial. </t>
  </si>
  <si>
    <t>No se cumple el 100% de la asesorías programadas porque hace falta un promotor subregional.</t>
  </si>
  <si>
    <t>Se define la composición de los entornos recreativos para la vigencia 2023</t>
  </si>
  <si>
    <t>Se definen criterios para las 14 entornos recreativos a entregar en la vigencia, de acuerdo con la participación municipal del año 2022. Para la vigencias no habrán Jornadas de Acuerdos Municipales.</t>
  </si>
  <si>
    <t>Su publicación está proyectada para abril de 2023.</t>
  </si>
  <si>
    <t xml:space="preserve">Especificaciones técnicas en construcción </t>
  </si>
  <si>
    <t>Se estructura el componente del proyecto de Recreación en el marco de los Seminarios Subregionales y demás eventos de la vigencia.</t>
  </si>
  <si>
    <t>Se seleccionaron las sedes de los Seminarios Subregionales a través de circular de resultados K2023000013 de 21 de marzo de 2023.</t>
  </si>
  <si>
    <t>Se realizó la contratación de los seminarios subregionales  (C326 de 2023)</t>
  </si>
  <si>
    <t>Observación 1er trimestre:
Para el trimestre reportado se  ha cumplido con el 100% de la contratación de los profesional y técnicos de apoyo para el desarrollo del plan de capacitaciones en la vigencia 2023. Se sucribieron 4 contratos de prestacion de servicios así:
Contrato 233 de 2023 - Carlos Arturo Gómez Valencia
Contrato 306 de 2023 - Julián David Arboleda Londoño 
Contrato 307 de 2023 - Giovany Orrego
Contrato 322  de 2023 - Javier Tutistar Benavides</t>
  </si>
  <si>
    <t>Observación 1er trimestre:
Para el trimestre reportado se  ha cumplido con el 100% de la Identificación y diagnóstico  de necesidades de capacitación en las organizaciones del sector del deporte, la recreación y la actividad física en en Departamento de Antioquia.
Se cuenta con un documento diagnóstico y encuesta de necesidades de capacitación, disponible en el Sistema de Informacion Misional de Indeportes - DeportesANT</t>
  </si>
  <si>
    <t>Observación 1er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t>
  </si>
  <si>
    <t>Observación 1er trimestre:
Para el trimestre reportado se  ha cumplido con la selección de proveedores de servicios de capacitación certificada, que corresponde al 25% de la actividad: UdeA, U. San Buenaveb'ntura, UNAULA, U. Luis Amigó y Liga de Natación de Antioquia.
A los proveedores seleccionados, el 28 de marzo de 2023, se les solcitó presentar propuesta técnica y económica para el desarrollo del plan de capacitación. Queda pendiente la contratación  (75% de la actividad)</t>
  </si>
  <si>
    <t>Para el trimestre reportado, no se ha adelantado la actividad de Ejecución y Seguimiento del  Plan de  Capacitación (Cumplimiento ciclo de capacitación), teniendo en cuenta que por cronograma, está establecido realizarla a partir del segundo trimestre del 2023</t>
  </si>
  <si>
    <t>Para el trimestre reportado, no se ha adelantado la actividad de Certificación de participantes en las capacitaciones desarrolladas en la vigencia teniendo en cuenta que por cronograma, está establecido realizarla a partir del segundo trimestre del 2023</t>
  </si>
  <si>
    <t>metros cuadrados m²</t>
  </si>
  <si>
    <t>A la fecha se cuenta con la contratación del  equipo base conformado por 10 ingeniero civiles, 5 administrativos y financieros, 3 arquitectos, 3 abogados, 1 foresta y ambiental, 2 Sociales, 1 comunicadora, 1 profesional de salud ocupacional, seguridad industrial y 1 profesional gestión estratégica</t>
  </si>
  <si>
    <t>A la fecha se han adelantado asesorías técnicas para dar cumplimiento a los requisitos en la obtención de la viabilidad a 7 de 46 proyectos revisados.
Nota: desde las anteriores vigencias se viene adelantando en la celebración de mesas técnias toda vez que la meta propuesta para el cuatrenio es de 65 proyectos, para los cuales se viabilizaron 26 proyectos y se suscribieron los respectivos convenios interadministrativos.</t>
  </si>
  <si>
    <t>A la fecha se han revisado los proyectos presentados por los municipios y se han requerido para entregar diferentes subsanaciones pertinentes para dar cumplimiento a los requisitos en la obtención de la viabilidad 46 proyectos</t>
  </si>
  <si>
    <t>A la fecha se han celebrado 7 convenios interadministrativos con los municipios para otorgar el recurso de cofinanciación que permita la ejecución del proyecto</t>
  </si>
  <si>
    <t xml:space="preserve">A la fecha se cuenta 7 contratos o convenios suscritos pero se está a la espera d ela contratación por parte de los municipio de las obras a los cuales se les realiza acompañamiento técnico a la supervisión respectiva asegurando el cumplimiento del objeto, alcance y la correcta ejecución del recurso entregado </t>
  </si>
  <si>
    <t>A la fecha se encuentran no se han contratodo por parte los municipios la ejecución para dar cumplimiento a los doferentes objetos contratuales por lo cual esta no es de aplicabilidad en esta etapa la valoración.</t>
  </si>
  <si>
    <t xml:space="preserve">Boletines y número de notas 881 </t>
  </si>
  <si>
    <t>visitas web</t>
  </si>
  <si>
    <t>Oscar Mauricio Badillo</t>
  </si>
  <si>
    <t>Gloria Bonilla Morales, Diana Dulcey, Maria Teresa Guadalupe, Jaine Esther Tovar Amador,  Oscar Mauricio Badillo y Beatriz Elena Colorado</t>
  </si>
  <si>
    <t>Diana Marcel Dulcey- Porfesional  Universitario</t>
  </si>
  <si>
    <t>Estadisticas de las causas por las cuales se vincula a INDEPORTES ANTIOQUIA en acciones contitucionales y procesos judiciales</t>
  </si>
  <si>
    <t>Al momento de reportar el primer trimestre no se contaba con la infomación pertinente.  Nuestras metas son variables debido a factores exógenos como la mayor demanda de servicios de comunicación de la Gobernación y dependencias.Nuestro cumplimiento del 2do trimestre fue de 7 campañas, por encima de 3 que er la meta. La ejecución del 3er trimestre fue exitosa poque planeamos 3 campañas y eso fue lo que ejecutamos. La ejecución del último tirmestre estuvo por debajo de la meta porque planeamos 7 campañas y logramos hacer 4. Sin embargo, cabe resaltar que cumplimos la meta de todo el año porque nuesrro sistema de medición fue acumulativo.</t>
  </si>
  <si>
    <t>Nuestra gestión del 2do trimestre fue de  153 contenidos, por encima de la meta que eran 145. Nuestra gestión para el 3er trimestre fue exitosa porque cumplimos por encima de la meta propuesta que era 198. Nuestra gestión del último trimestre fue exitosa pues teníamos una meta de 218 contenidos y elaboramos 229.</t>
  </si>
  <si>
    <t>Nuestra gestión del 2do trimestre fue de  1005 piezas por encima de la meta que eran 939.  Nuestra gestión del 3er trimestre fue cercana a la mitad de la meta debido a que el proceso de diseño fue planeado para 3 personas y solo hay 2. La meta era de 1303 y alcanzamos 663. Nuestra gestión del último trimestre de vio afectada con relación a la meta debido a la falta de recurso humano para la ejecución.</t>
  </si>
  <si>
    <t>Nuestra gestión del segundo trimestre fue de 6 eventos apoyados por debajo de la meta que era de 10. La gestión del 3er trimestre fue exitosa por que superamos la meta de 3 eventos porque alcanzamos 10. En el último trimestre nuestra gestión fue exiosa porque planeamos 4 eventos y esos fueron los apoyados.</t>
  </si>
  <si>
    <t>Realizamos 163 notas de 127 que era la meta para el 2do trimestre. Por encima de lo planeado. Estuvimos por debajo de lla meta planeada 381 para el 3er trimestre, porque se han movido fechas de Juegos Institucionales donde se elaboran muchos boletines y porque no estamos cubriendo todos los zonales de esos Juegos. Alcanzamos 285. Asimismo, el equipo ha tenido que atender los eventos de Maratón Territorial, que son prioridad señalada desde Gobernación. La gestión del último trimestre fue exitosa pues elaboramox 327 notas frente a la meta que fue de 330.</t>
  </si>
  <si>
    <t>Nuestra gestión en el 2do trimestre registró 152052 visitas por encima de la meta que era 70752. Alcanzamos el 75% de la meta en tráfico aunque tuvimos mucha variedad en contenidos. La meta era de 128 mil visitas y alcanzamos 96114. En la medida en que no cubramos todos los zonales de Juwegos, que son un tema de mucho interés, no publicaremos boletines y el tráfico se afectará. Nuestra gestión del último trimestre fue exitosa pues la meta era  132.168 visitas y logramos 148.200</t>
  </si>
  <si>
    <t>trimestral</t>
  </si>
  <si>
    <t xml:space="preserve">Representar los intereses de INDEPORTES ANTIOQUIA en las controversias extracontractuales, contractuales y contenciosas en instancias administrativas y judiciales, que promueva o le sean promovidas, realizando entre otros llamamientos en garantía y/o acciones de repetición.  </t>
  </si>
  <si>
    <t xml:space="preserve">Elaborar poderes y ssucribirlos,contestar demanda o instaurar demanda según el caso, comparecer a las audiencias porgramadas por los despachos judiciales, responder los requerimientos judiciales, presentar alegados, interporner los recursos contra las decisione sjudiciales, notificar a la entidad de las decisiones judicialespara lo de su cumplimiento.
</t>
  </si>
  <si>
    <t>Diana Dulcey, Maria Teresa Guadalupe, Jaine Esther Tovar Amador,  Oscar Mauricio Badillo y abogado externo Bravo asociados.</t>
  </si>
  <si>
    <t xml:space="preserve">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</si>
  <si>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 xml:space="preserve">Gloria Bonilla (Reconocimiento de Personeria) 
Diana Dulcey, Maria Teresa Guadalupe, Jaine Esther Tovar Amador,  Oscar Mauricio Badillo </t>
  </si>
  <si>
    <t>Diana Marcel Dulcey- Porfesional  Universitario, Secretaria Tecnica del Comité de conciliación</t>
  </si>
  <si>
    <t>Posibilidad de que no se emita la certificación del comité de conciliación a efectos de adjuntanralas a las audiencias Posibilidad que el responsable no lleve al comité los asuntos que sean puestos en su conoicimiento por cooreo electronico o por memorando .</t>
  </si>
  <si>
    <t>Orientación en materia contractual de acuerdo a los lineamientos legales</t>
  </si>
  <si>
    <t>Posibilidad de que no se apliquen las orientaciones brindadas por la oficina asesora juridica y su personal profesional.
Posibilidad de no realizar el minimo de reuniones al mes.</t>
  </si>
  <si>
    <t>Actividad a realizar en el segundo semestre. 
Seguimiento tercer trimestre de 2023: se realiza la depuración y selección de los bienes para dar de baja.
Se dieron de baja 372 bienes que habían sido declarados obsoletos o en mal estado y con conceptos técnicos en los meses de enero a noviembre 30 de 2023; dichos bienes se dieron de baja mediante la Resolución 2023000961 del 02 de octubre de 2023.
26 bienes que habían sido declarados obsoletos o en mal estado y que tenían concepto técnico, no se han dado de baja, ya que el Comité de Administración de Bienes se abstuvo de dar de baja los bienes con costo histórico y valor en libros "estos bienes se someterán a revisión por parte del profesional universitario de contabilidad sobre la veracidad del saldo en libros que presentan estos bienes, Una vez lo anterior se traerá nuevamente al Comité de Administración de Bienes para su aprobación y dar de baja" Acta de Reunión N° 13 Comité Administración de Bienes del 16 de agosto de 2023.</t>
  </si>
  <si>
    <t xml:space="preserve">Se encuentra en trámite para el segundo trimestre
Seguimiento tercer trimestre de 2023: se realiza la depuración y selección de los bienes para dar de baja, se proyecta la resolución antes del 30 de septiembre y radica el 2 de octubre 2023000961 del 2 de octubre de 2023, la cual registra 372 bienes dados de baja. </t>
  </si>
  <si>
    <t xml:space="preserve">Se encuentra en trámite para el segundo trimestre
Seguimiento tercer trimestre de 2023: se realiza la depuración y selección de los bienes para dar de baja, se proyecta la resolución la cual se radica el 2 de octubre 2023000961 del 2 de octubre de 2023, la cual registra 372 bienes dados de baja. </t>
  </si>
  <si>
    <t>Se cuenta con el Plan de Mantenimiento Anual  y se ejecuta de acuerdo con lo programado.</t>
  </si>
  <si>
    <t>Cada actividad se ejecuta de acuerdo con lo progamado en el Plan de Mantenimiento Anual, aunque en ocasiones se presenten situaciones que requieren medidas correctivas, pero de igual forma se atienden a través de los contratos o por caja mejor, previo cumplimiento de los requisitos según resolución.</t>
  </si>
  <si>
    <t>La actividad se cumplió para el PAA 2023 desde el mes de enero de esta vigencia.</t>
  </si>
  <si>
    <t>Se valida que los procesos que ingresaron al Comité de contratación fueran adjudicados.</t>
  </si>
  <si>
    <t>Seguimiento tercer trimestre de 2022:De 22 procesos de selección planeados para el tercer trimestre, se publicaron en el SECOP 16 procesos.</t>
  </si>
  <si>
    <t>Actividad a realizar en el segundo semestre.
El cronograma se elaboró en el mes de septiembre y se publicó en un lugar visible parala ejecución por parte de los involucrados.</t>
  </si>
  <si>
    <t>Se cuenta con el informe con radicado 200000114274 del 14 de diciembre de 2023 donde se evidencia la información con corte al 30 de noviembre de 2023. 
El valor del indicador correponde a 132 carteras asignadas sobre 133 plazas asignadas.
Se encuentra en proceso de actualización la cartera del servidor público Manuel Antonio Rodríguez Pérez pendiente por saneamiento de cartera.</t>
  </si>
  <si>
    <t>Actividad a realizar en el segundo semestre
Se procedió con la elaboración del anteproyecto de presupuesto en el que se identificaron los recursos de inversión y funcionamiento.</t>
  </si>
  <si>
    <t>las fuentes quedaron establecidas en el anteproyecto de presupuesto , se reportó a Hacienda Departamental, Ordenanza 28 del 14 de diciembre de 2023 y está pendiente la aprobación por Decreto</t>
  </si>
  <si>
    <t>Actividad a realizar en el segundo semestre. Observación para la medición del tercer trimestre: La meta está establecida para cumplirse entre el 1 y el 15 de diciembre. De acuerdo con el cronograma establecido por la secretaría de Hacienda Departamental al cierre de septiembre de 2023, se aprobó el anteproyecto de presupuesto en el gasto y la programación de ingresos, la actividad se realiza una vez se tenga la proyección de la ordenanza. 
Se elaboró la resolución que adopta el presupuesto con los rubros presupuestales de ingressos y gastos, la cual se presenta para revisión jurídica y aprobación por parte de la Junta Directiva.</t>
  </si>
  <si>
    <t>Actividad a realizar en el segundo semestre
Observación para la medición del tercer trimestre: La meta está establecida para cumplirse entre el 1 y el 15 de diciembre. De acuerdo con el cronograma establecido por la secretaría de hacienda departamental al cierre de septiembre de 2023, se aprobó el anteproyecto de presupuesto en el gasto y la programación de ingresos, la actividad se realiza una vez se tenga la proyección de la ordenanza. 
Se elaboró la resolución que adopta el presupuesto con los rubros presupuestales de ingressos y gastos, la cual se presenta para revisión jurídica y aprobación por parte de la Junta Directiva.</t>
  </si>
  <si>
    <t>Se procede con la respectiva aprobación de las disponibilidad que se ajustan a la normativa, en caso de que no se cumpla. Se rechaza con la justificación para proceder con la corrección que sea necesaria.</t>
  </si>
  <si>
    <t>El profesional universitario de Presupuesto verifica de manera permente los saldos y presenta un informe mensual de ejecución.</t>
  </si>
  <si>
    <t>Se remite la información a la Oficina Asesora de Planeación para la elaboración del informe de gestión que sirve de insumo para la rendición cuentas que presentó en el mes de diciembre el Gerente a la ciudadanía.
La información con corte a diciembre de 2023 se presenta a la CGN a más tardar el 15 de febrero de 2024.</t>
  </si>
  <si>
    <t>Se tienen las actas de conciliación de enero y febrero de 2023, a la fecha de presentación de este informe no se ha cerrado marzo dado la semana de receso, por lo tanto el acta está pendiente. 
Observación corte segundo trimestre 2023.
Se tienen las actas de conciliación de enero y mayo de 2023, a la fecha de presentación de este informe no se ha cerrado junio.
Observación con corte tercer y cuarto trimestre , a la fecha se tienen las actas de conciliación entre contabilidad y tesoreria, presupuesto y tesoreria.</t>
  </si>
  <si>
    <t>Son 12 cierres anuales, uno mensual..
Observación: cierre con corte a noviembre de 2023</t>
  </si>
  <si>
    <t>Actividad a realizar en el segundo semestre
Seguimiento tercer trimestre: la actividad está proyectada para llevarse a cabo en octubre, tal como está planeado.
Observación: se expide circular K2023000073 del 8 de noviembre de 2023</t>
  </si>
  <si>
    <t>Al 21 de diciembre de 2023 se encuentra en trámite la causación de facturas y depuración de los saldos contractuales, por lo cual, no se ha recibido las justificaciones para la constitución de las reservas presupuestales excepcionales 2024. Conforme a la programación de cierre de vigencia, se realizará la Junta Directiva el 29 de diciembre para evaluar temas de cambio de vigencia y reservas presupuestales.</t>
  </si>
  <si>
    <t>La meta se cumple en un 100% toda vez que es una única actividad  en la vigencia anual.
A la fecha la entidad se encuentra en proceso de pagos y al final de la vigencia se analizará la información financiera para constituir las reservas de caja (Cuentas por pagar).</t>
  </si>
  <si>
    <t>Se tiene en cobro persuasivo el Politecnico Jaime Isaza Cadavid y Consorcio Indeportes 2019 por recursos no ejecutado del contrato 473 de 2019 y por recursos no ejecutado del contrato 442 de 2019 respectivamente.
Observación corte segundo trimestre 2023.Se tiene en cobro coactivo el Politecnico Jaime Isaza Cadavid se encuentra en proceso ejecutivo radicado 20230016900. El Consorcio Indeportes 2019 se devuelve proceso a supervisor para completar expediente por medio del radicado 202301007347 del 23 de mayo de 2023.
Seguimiento tercer trimestre 2023:Si bien se han adelantado las gestiones de cobro persuasivo, los procesos se encuentran en jurisdicción coactiva sin recaudo efectivo. seguimiento cuarto trimestre 2023 : los procesos se encuentran en etapa coactiva por medio del abogado externo</t>
  </si>
  <si>
    <t>Se ha dado cumplimiento a lo solicitado por el Conglomerado Público dando cuplimiento a la circular 2023090000073 del 17/03/2023 (Gobernación Antioquia). Se ha enviado la información solicitadad por la CGA y la CGN.</t>
  </si>
  <si>
    <t>La entidad ha venido cumpliento con los cronograma de fechas establecidas por la DIAN para la presentación de las declaraciones de retención en la fuenta, ingresos y patrimonio e información exógena; igualmente con el cornograma establecido por el Departamento de Antioquia (Gobernación de Antioquia) para la presentación y pago de las declaraciones de estampillas, tasa Prodeporte y Contribución Especial. Además se dio cumplimiento a los tiempos establecidos por el distrito especial de Ciencia, Teconología e innovación de Medellín en lo referente a la retención en la fuente por concepo de Industria y Comercio (ICA).</t>
  </si>
  <si>
    <t xml:space="preserve">Se tiene un avance del 30%, lo cual, da un cumplimiento del trimestre del 100%.
Observación corte segundo trimestre 2023, se realizó una estructuración del proceso, por lo cual se continuar con el avance del primer trimestre.
Seguimiento tercer trimestre de 2023: 
Se realiza actualización del portal de Indeportes en el link de Estado ciudadano y Transparencia,  frente a Mecanismos para presentar quejas y reclamos en relación con omisiones o acciones del sujeto obligado,  información de peticiones, quejas, reclamos, denuncias y solicitudes de acceso a la información 2023: Se ingresan los archivos correspondientes a los informes  con corte a agosto de 2023 PQRSDF.
Se revisa la documentación existente, se realizan ajustes y se envía propuesta para ser aprobada en Comité de Gerencia frente al proceso de Servicio al Ciudadano la cual es aprobada en septiembre 2023.
Se realiza análisis de los meses de julio, agosto de 2023 con miras a mejorar el proceso del canal telefónico.  
El día 5 de septiembre de 2023 se realiza la primera mesa de trabajo donde se define el desarrollo de las actividades establecidas en el Plan de Acción.
Se cuenta con archivo denominado biblioteca de información relevante que contiene los siguientes datos: Dependencia, nombre del servidor, extensión, webwex, correo, trámites y servicios, enlace PQRSDF.
Se establecen los canales de comunicación con los que se dispone: Presencial, Virtual y telefónico.
Se verifica con Talento Humano la participación de 2 servidores públicos,  en el curso virtual de lenguaje claro del programa nacional del servicio al ciudadano.
Se realiza revisión del enlace donde se asignan citas para atención presencial a través de la página web y se generan reportes correspondientes a los meses de junio a agosto 2023.
Se realiza por parte del Back Office análisis y asignación de PQRSDF al área correspondiente.
</t>
  </si>
  <si>
    <t>A la fecha se cuenta con la contratación del  equipo base conformado por 10 ingenieros civiles, 5 administrativos y financieros, 3 arquitectos, 3 abogados, 1 foresta y ambiental, 2 Sociales, 1 comunicadora, 1 profesional de salud ocupacional, seguridad industrial y 1 profesional gestión estratégica.
Para el segundo trimestre, se tiene completa la meta trazada, toda vez que el personal contratado para apoyar la subgerencia cuenta con contrato hasta el 30 de diciembre de 2023.</t>
  </si>
  <si>
    <t>A la fecha se han adelantado asesorías técnicas para dar cumplimiento a los requisitos en la obtención de la viabilidad a 58 de 58 proyectos revisados.
Nota: desde las anteriores vigencias se viene adelantando en la celebración de mesas técnias toda vez que la meta propuesta para el cuatrenio es de 65 proyectos; esta meta se incrementó a 87 para el último año, de los inicialmente planteados se han viabilizado 26 proyectos al inicio del 2023 y se suscribieron los respectivos convenios interadministrativos.
Para el cuarto trimestre se han adelantado asesorías técnicas para dar cumplimiento a los requisitos en la obtención de la viabilidad pasando de 65 a 87 los proyectos a cofinanciar; de los anteriores quedan pendientes 3 por gestionar.</t>
  </si>
  <si>
    <t>A la fecha se han revisado los proyectos presentados por los municipios y se han requerido para entregar diferentes subsanaciones pertinentes para dar cumplimiento a los requisitos en la obtención de la viabilidad 57 proyectos.
Para el tercer trimestre se revisaron 71 de 71 proyectos a ser viabilizados, dado que se aumentó el presupuesto permitiendo llegar un número mayor de proyectos a cofinanciar.</t>
  </si>
  <si>
    <t>A la fecha se han celebrado 71 convenios interadministrativos con los municipios para otorgar el recurso de cofinanciación que permita la ejecución del proyecto.
Para el cuarto trimestre se han celebrado 5 contratos mediante contratación pública para adelantar lo proyectos viabilizados con los municipios para otorgar el recurso de cofinanciación que permita la ejecución del proyecto, dado que se aumentó el presupuesto permitiendo llegar un número mayor de proyectos a cofinanciar</t>
  </si>
  <si>
    <t>A la fecha se encuentran suscritos y en ejecución 71 proyectos de cofinanciación. En la vigencia 2021 – 2023 así:
   	2 convenios de 2021.
   	8 convenios de 2022 y
   	71 convenios de 2023.
Para el periodo de diciembre finalizaron; la construcción de obras complementarias de infraestructura deportiva de  18 municipios así:  Guadalupe, Itagüí, Toledo, Envigado, Olaya, Carolina del Príncipe, Hispania, La Pintada, Caicedo, San Rafael, Montebello, Guarne, Chigorodó, Apartado, Envigado, Maceo, Frontino y San Luis   con los cuales se incrementó a 121.133 m² equivalentes al 242,27% de la meta de 50.000 m² establecidos.</t>
  </si>
  <si>
    <t>Para este periodo se tienen cuatro nuevos proyectos acompañados, viabilizados y cofinanciados para los municipios de Jericó, Tarso, Betania y Caracolí</t>
  </si>
  <si>
    <t>Subtotales</t>
  </si>
  <si>
    <t>cumplida la meta del trimestre. 30/4
Trimestre Cuatro. Se cumpliÓ la meta establecida Evidencias en SharepoInte, modulo Control Interno.</t>
  </si>
  <si>
    <t xml:space="preserve">cumplida la meta del trimestre.20/4
Observacion trimestre dos (2) :   La meta de este trimestre se evaluó inicialmente en 50% en razón del cumplimiento de la meta de todo el año; sin embargo, se logró alcanzar la meta del trimestre que le correspondía, por lo tanto se ajusta al 100% que fue efectivamente el logro del trimestre en mención. 
Trimestre tres. Se cumpliÓ la meta establecida Evidencias en SharepoInte, modulo Control Interno.
</t>
  </si>
  <si>
    <t>cumplida la meta del trimestre.10/4
Trimestre tres. Se cumpliÓ la meta establecida Evidencias en SharepoInte, modulo Control Interno.</t>
  </si>
  <si>
    <t xml:space="preserve">formula de calculo de la meta para el trimestre para definir el avance porcentual. </t>
  </si>
  <si>
    <t>1000/1° trimestre,
1000/2° trimestre,
1000/ 3° trimestre
1000/4° trimestre
  en este periodo se cumple con el 100% de la meta ya que esta indicador, su covertura es mensual F-AT-03</t>
  </si>
  <si>
    <t xml:space="preserve">1000/1° trimestre,
1000/2° trimestre,
1000/ 3° trimestre
1000/4° trimestre 
se cuemple con la meta ya que mensualmente se realizo un comité evaluador de apoyo mensual durante el primer trimestre </t>
  </si>
  <si>
    <t xml:space="preserve">1000/1° trimestre,
1000/2° trimestre,
1000/ 3° trimestre
1000/4° trimestre
Durante el trimestre 1 de 2023, se cumple mensualmente con la meta ya que cada mes se realiza actualizacion de listados de atletas F-AT-03 activos, a su vez se actuliza la base de datos para proyectar resolucion
</t>
  </si>
  <si>
    <t xml:space="preserve">1000/1° trimestre
1000/2° trimestre,
1000/ 3° trimestre
1000/4° trimestre
 a travez de las visitas en campo del area metodologica se cumple la covertura del indicador al 100% registrando en F-AT-43 </t>
  </si>
  <si>
    <t xml:space="preserve">400/1° trimestre 
400/2° trimestre,
400/ 3° trimestre
400/4° trimestre
Se recepcionan las postulaciones y se consolida el listado para otorgar el apoyo economico por logros obtenidos y ser presentado en el comité evaluador 
</t>
  </si>
  <si>
    <t xml:space="preserve">400/ 1° trimestre
 400/2° trimestre,
400/ 3° trimestre
400/4° trimestre 
 El apoyo tipo economico se entrega mensual a los atletas por logros obtenidos, para esto se realizaron mensulamente en el primer trimestre los comité evaluadores para que por resoluicion se les entregue al 100% de atletas el apoyo economico
 </t>
  </si>
  <si>
    <t>400/ 1° trimestre
400/2° trimestre,
400/ 3° trimestre 
Este complimiento se da al 100% ya que cada mes en comité evaluador se realiza acta de esta comité y se proyecta la resolucion</t>
  </si>
  <si>
    <t xml:space="preserve">400/1° trimestre,
400/2° trimestre,
400/ 3° trimestre 
400/4° trimestre una vez se da todo el proceso contable, desde tesoreria se hacen los desembolsos a los atletas de apoyo economico, una vez se hace el pago efectivo, mensualmente se cumple con el 100% de la meta </t>
  </si>
  <si>
    <t>450/1° trimestre 
400/2° trimestre,
400/ 3° trimestre
400/4° trimestre para este periodo se recibieron las postulacines para apoyo educativo, con las cuales se cosolidan los listados para analisis y otorgamiento de este apoyo educativo</t>
  </si>
  <si>
    <t>450/1° trimestre,
400/2° trimestre,
400/ 3° trimestre
400/4° trimestre este apoyo se entrega una vez por semestre, por lo tanto solo se realizo un comité evaluador para otorgar apoyo educativo en el semestre 1 de 2023</t>
  </si>
  <si>
    <t>450/1° trimestre
400/2° trimestre,
400/ 3° trimestre
400/4° trimestre
 Se da cumplimiento en cuanto a la construcion de la base de datos y proyeccion de la resolucion toda vez que se realizo el comité de apoyo educativo donde queda contancia en acta de reunion y de esta, se proyecta la resolucion.</t>
  </si>
  <si>
    <t>0/1°trimestre
450/2° trimestre,
450/ 3° trimestre
431/4° trimestre
En el primer trimestre no se registra avance de cumplimiento de la meta, debido a que en el primer trimestre no se han realizado los desembolsos. este apoyo se entrega 1 por semestralmente.
Para el 2° trimestre  ya se han hecho el 100% de los pagos 
para el 3° trimestre se hace el pago de apoyo educativo en el mes de septiembre 
Para el 4° trimestre no se alcanza el 100 % dado a la cantidad de postulaciones recibidas</t>
  </si>
  <si>
    <t xml:space="preserve">150/1°trimestre 
150/2° trimestre,
150/ 3° trimestre
150/4° trimestre Para la consolidacion de los listados  se reciben las postulaciones con las cuales se generan los listados para otorgar el apoyo tipo alimentacion mensualmente 
</t>
  </si>
  <si>
    <t xml:space="preserve">150/1° trimestre
150/2° trimestre,
150/ 3° trimestre
150/4° trimestre 
Esta actividad se da mensulamete y en el primer trimestre se cumple con la meta ya que se han realizado 3 comites de apoyo, uno cada mes 
</t>
  </si>
  <si>
    <t xml:space="preserve">150/1° trimestre
150/2° trimestre,
150/ 3° trimestre
150/4° trimestre  
Una vez pasa el comité de apoyos donde se define que atletas resiviran alimentsacion, con el acta que se genera, se procede a proyectar la resolucion mensualmete 
</t>
  </si>
  <si>
    <t xml:space="preserve">150/1° trimestre
150/2° trimestre,
150/ 3° trimestre
150/4° trimestre  
 el cumplimiento en este trimestre se da una vez tesoreria realiza los desembolsos a los atletas por apoyo economico de forma mensual </t>
  </si>
  <si>
    <t>300/1° trimestre, 
300/2° trimestre, 
300/3° trimestre, 
300/4° trimestre, en este periodo se cumple con el 100% de la meta ya que este indicador, su covertura es mensual F-AT-03</t>
  </si>
  <si>
    <t xml:space="preserve">300/1° trimestre,
300/2° trimestre,
300/ 3° trimestre
300/4° trimestre  se cuemple con la meta ya que mensualmente se realizo un comité evaluador de apoyo mensual durante el primer trimestre </t>
  </si>
  <si>
    <t xml:space="preserve">300/1° trimestre
300/2° trimestre,
300/ 3° trimestre
300/4° trimestre  
Durante el trimestre 1 de 2023, se cumple mensualmente con la meta ya que cada mes se realiza actualizacion de listados de para atletas F-AT-03 activos, a su vez se actuliza la base de datos para proyectar resolucion
 </t>
  </si>
  <si>
    <t xml:space="preserve">300/1° trimestre, 
300/2° trimestre,
300/ 3° trimestre
300/4° trimestre  una vez se da todo el proceso contable, desde tesoreria se hacen los desembolsos a los para atletas de apoyo economico, una vez se hace el pago efectivo, mensualmente se cumple con el 100% de la meta </t>
  </si>
  <si>
    <t xml:space="preserve">60/1° trimestre 
60/2° trimestre,
60/ 3° trimestre
60/4° trimestre  
Se recepcionan las postulaciones y se consolida el listado para otorgar el apoyo economico por logros obtenidos y ser presentado en el comité evaluador 
</t>
  </si>
  <si>
    <t xml:space="preserve">60/ 1° trimestre
60/2° trimestre,
60/ 3° trimestre
60/4° trimestre  
El apoyo tipo economico se entrega mensual a los para atletas por logros obtenidos, para esto se realizaron mensulamente en el primer trimestre los comité evaluadores para que por resoluicion se les entregue al 100% de para atletas el apoyo economico
  </t>
  </si>
  <si>
    <t>60/ 1° trimestre 
60/2° trimestre,
60/ 3° trimestre
60/4° trimestre  
Este complimiento se da al 100% ya que cada mes en comité evaluador se realiza acta de este comité y se proyecta la resolucion</t>
  </si>
  <si>
    <t xml:space="preserve">60/1° trimestre, 
60/2° trimestre,
60/ 3° trimestre
60/4° trimestre  una vez se da todo el proceso contable, desde tesoreria se hacen los desembolsos a los para atletas de apoyo economico, una vez se hace el pago efectivo, mensualmente se cumple con el 100% de la meta </t>
  </si>
  <si>
    <t>60/1° trimestre
60/2° trimestre,
60/ 3° trimestre
60/4° trimestre   para este periodo se recibieron las postulacines para apoyo educativo, con las cuales se cosolidan los listados para analisis y otorgamiento de este apoyo educativo</t>
  </si>
  <si>
    <t>60/1° trimestre, 
60/2° trimestre,
60/ 3° trimestre 
60/4° trimestre este apoyo se entrega una vez por semestre, por lo tanto solo se realizo un comité evaluador para otorgar apoyo educativo en el semestre 1 de 2023</t>
  </si>
  <si>
    <t>60/1° trimestre 
60/2° trimestre,
60/ 3° trimestre 
60/4°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</si>
  <si>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semestre  
60/2° trimestre Para el 2° seguimiento ya se ha hecho el 100% de los pagos 
60/3° trimestre Para el el 3° trimestre se hace entrega en septiembre el recurso del segundo semestre del año 
57/4° trimestre  
No se alcanza el la meta de 60 atletas ya que solo se postularon 57, no obstane se aumenta la cantidad con relacion al 1° semestre
</t>
  </si>
  <si>
    <t xml:space="preserve">30/1°trimestre
30/2° trimestre 
30/3° trimestre 
30/4° trimestre
Para la consolidacion de los listados  se reciben las postulaciones con las cuales se generan los listados para otorgar el apoyo tipo alimentacion mensualmente 
</t>
  </si>
  <si>
    <t xml:space="preserve">30/1° trimestre
30/2° trimestre 
30/3° trimestre 
30/4° trimestre
Esta actividad se da mensulamete y en el primer trimestre se cumple con la meta ya que se han realizado 3 comites de apoyo, uno cada mes 
</t>
  </si>
  <si>
    <t xml:space="preserve">
30/1° trimestre 
30/2° trimestre 
30/3° trimestre
30/4° trimestre 
Una vez pasa el comité de apoyos donde se define que para atletas resiviran alimentsacion, con el acta que se genera, se procede a proyectar la resolucion mensualmete 
</t>
  </si>
  <si>
    <t xml:space="preserve">30/1° trimestre
30/2° trimestre 
30/3° trimestre
30/4° trimestre 
 el cumplimiento en este trimestre se da una vez tesoreria realiza los desembolsos a los atletas por apoyo economico de forma mensual </t>
  </si>
  <si>
    <t>1/1°trimiestre 
1/2° trimestre 
1/3° trimestre
1/4° trimestre 
Una vez se publican en la pagina web de cada federacion los calendarios de competencia del año, se hace la consolidacion del cronograma de eventos fundamentales y clasificatorios para el año.</t>
  </si>
  <si>
    <t xml:space="preserve">0,25/1°trimestre
A medida que se realizan las competencias de calendarios de federaciones, se consolida las medallas obtenidas por atletas y para atletas de Antioquia y otras regiones F-AT-122
1/2°  tirmestre, se encuentra a un 70% en este seguimiento ya que nose cuenta con la informacion completa debido a que no en todoas los eventos se tiene presencia para obtener la informacion de primera mano 
1/3 trimestre, en este periodo no se diligencia debido a que en este tiempo el enfoque es preparacion y concentracion para JJNN en noviembre 
1/4° trimestre 
Se diligencia los formatos para consolidacion de medalleria </t>
  </si>
  <si>
    <t xml:space="preserve">0,25/1° trimestre 
basado en el cronograma de competencias del año, a medida que se realizan, se consolida los resultados en el formato F-AT-26 y asu vez en el F-AT-122
2/2° trimestre, se encuentan diligenciados ambos archivos con la informacion obtenida en los eventos
2/3 trimestre, se encuentan diligenciados ambos archivos con la informacion obtenida en los eventos
2/4° trimestre se diligencian los formatos con la informacion requerida 
</t>
  </si>
  <si>
    <t xml:space="preserve">0/1° trimestre
A la fecha en este periodo no se ha registrado en indicadores alguna cifra, ya que se esta en proceso de elaboracion de convenios con las ligas, para el apoyo en participacion y preparacion deportiva  
111/2° trimestre en donde apartir del mes de abril se entregan recursos para participacion en eventos
160/3° trimestre para este periodo se siguen acumulando los eventos preparatorios y concentraciones
193/4° trimestre en donde se incrementa la cantidad de eventos dada la realizacion de juegos nacionales y para nacionales </t>
  </si>
  <si>
    <t>4/1° Trimestre 
4/2° Trimestre 
4/3° Trimestre 
4/4° trimestre
en el primer trimestre se realiza el proceso de contratacion para la entrada funcionamiento de los 4 CEDEP</t>
  </si>
  <si>
    <t xml:space="preserve">0/1° trimestre 
en el primer trimestre no se ha dado inicio a las actividades de los CEDEP ya que se encuentran en proceso de elaboracion de convenios 
4/2° trimestre se encuentran en funcionamiento
4/3° trimestre se encuentran en funcionamiento
4/4° trimestre se encuentran en funcionamiento
</t>
  </si>
  <si>
    <t xml:space="preserve">0/1° trimestre 
debido a que aun no se incian las actividades en los CEDEP, no se cuenta con ningun seguimiento o cotrol a los procesos de los CEDEP
4/2° trimestre en funcionamiento y con seguimiento, control y acompañamiento
4/3° trimestre en funcionamiento y con seguimiento, control y acompañamiento
4/4° trimestre con los 4 CEDEP funcionando con seguimiento, contro y acompañamiento funcionamiento y con seguimiento, control y acompañamiento  </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</si>
  <si>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y según las causas presentadas a la Entidad, se identifican las razones de desvinculación del personal retirado entre 2022 y 2023.
12/04/2023: A la fecha no se tiene avances.
30-06-2023: En el proceso de talento humano se tiene esta información al día, en las diferentes bases de datos. 
30-09-2023: Al corte del periodo de seguimiento, se llevó a cabo revisión y actualización de la información laboral de los servidores como: historias laborales; registro de vacantes ante la CNSC a través de SIMO 4.0 para uso de listas de elegibles producto de la convocatoria territorial 2019; evaluación del desempeño laboral del personal de carrera administartiva a través de la plataforma EDL de la CNSC (encontrándose pendiente 4 servidores con novedades) y en proceso de implementación en la vigencia 2024 de los acuerdos de gestión para los gerentes públicos; actualización de hojas de vida y declaración de bienes y rentas en SIGEP II (presentándose al corte 1 servidor con novedad); actas de entrega de los empleos y/o informes de gestión en los casos de retiros de la Entidad.
20/12/2023: Se continúa con la actualización de la información laboral de los servidores(as) como: historias laborales, reporte de vacantes ante la CNSC a través de SIMO 4.0 para uso de listas de elegibles de la convocatoria territorial 2019 y el nuevo concurso "Antioquia III"; evaluación al desempeño laboral del personal de carrera administrativa a través de la plataforma EDL de la CNSC (contándose con un caso pendiente) y en implementación de los acuerdos de gestión para los servidores que ocupan empleos de gerencia pública; actualización de las historias laborales y declaración de bienes y rentas en SIGEP II de todos los servidores a la fecha de seguimiento; actas de entrega de los empleos del personal retirado (encontrándose a la fecha  cuatro casos pendientes de entrega).</t>
  </si>
  <si>
    <t xml:space="preserve">La meta anual es del 100%, para el cálculo de la meta trimestral se realiza la siguiente formula: 100/4=25. Por lo anterior la meta del trimestre es del 25%, la cual se logra alzanzar en el primer trimestre, y se da una calificación del 100%.
30/01/2023: Se remitieron los planes estratégicos a la Oficina Asesora de Planeación.
03/03/2023: Se envió a la Oficina Asesora de Planeación la actualización del Plan Institucional de Capacitación (resolución S2023000145 del 20/02/2023).
30-09-2023: La actividad de actualización de los planes para el año 2023 (con excepción del plan de bienestar por su vigencia cuatrienal) se encuentra cumplida para el primer trimestre de 2023 y no ha habido actualizaciones a los planes formulados.
30-09-2023: La actividad de actualización de los planes para el año 2023 (con excepción del plan de bienestar por su vigencia cuatrienal) se encuentra cumplida para el primer trimestre de 2023. Mediante resolución S2023001048 del 27/10/2023 se modificó el acto administrativo que adopta el plan de bienestar, publicado al personal el 30/10/2023.
</t>
  </si>
  <si>
    <t xml:space="preserve">La meta anual es del 100%, para el cálculo de la meta trimestral se realiza la siguiente formula: 100/4=25. Por lo anterior la meta del trimestre es del 25%, la cual se logra alzanzar en el primer trimestre, y se da una calificación del 80%.
Al seguimiento del 31 de marzo de 2023, adicional a las que se relacionan en el presente documento, se implementaron acciones durante del primer trimestre como:
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14-03-2023: Capacitación en roles y responsabilidades COPASST.
16-03-2023: Se efectuó el reconocimiento de reembolso por beneficios del mes de febrero de 2023 (resolución S2023000234)
01-03-2023: Capacitación en supervisión e interventoría contractual - PIC.
08-03-2023:  Se celebró el día de la mujer.
18-03-2023: Se envió Ecard de reconocimiento día del hombre. 
20-02-2023, 01-03-2023, 03-03-2023, 14-03-2023: se autorizaron capacitaciones a demanda tramitadas y autorizadas en el marco del PIC (2023000144, 2023000214, 2023000176, 2023000171)
08-08-2023: Taller estereotipos de géneros- PIC
23-05-2023: Capacitación en micromachismos laborales - PIC
13-06-2023: Capacitación brechas de género y planificación institucional - PIC
Nota: se tiene como eviencia el plan de formación del 2023, donde se han ejecutado las actividades de bienestar, capacitaciones del PIC, SST. Inducciones.  C:\Users\jmposada\OneDrive - INDEPORTES ANTIOQUIA\Documentos\CAPACITACIÓN\Plan de formación\2023
En junio del 2023 aprueban presupuesto para contratar capacitaciones del PIC con la universidad de Antioquia en el cual se encuentra incluida capacitación en temática de gestión del conocimiento. se da inicio al contrato el 10 de Julio del 2023. se programa reunión con la Universidad para desarrollar la progrmación de dichas capacitaciones el 11 de julio de 2023 a las 3pm. 
30-09-2023:  Dentro de los planes estratégicos se encuentra el plan de gestión del talento humano que se está reportando en el presente seguimiento. Así mismo, el plan de vacantes y previsión que se ha cumplido de conformidad con la normatividad vigente en materia empleo público (carrera administrativa y libre nombramiento y remoción), de modo que, a la fecha, en la planta sólo se cuenta con cuatro (4) empleos de cerrera en vacancia definitiva ocupados en provisionalidad reportados para nuevo concurso Antioquia III, y tres (03) vacancias definitivas en proceso de posesión y nombramiento por uso de listas de elegibles autorizadas por la CNSC.
En el plan de formación de pueden evidenciar las capacitaciones realizadas, en el mes de julio se realizaron: Presentación plataforma de ecologizadores y capacitación en sostenibilidad, conceptos generales, Capacitar al Copasst y líderes en Inspecciones de seguridad ( masivo), Capacitación en huella de carbono y carbono neutro, Capacitación COPASST: Cómo realizar inspecciones de seguridad. En el mes de agosto y septiembre se dictó: Reinducción en SST, Condiciones ergonómicas en teletrabajo, Huella de carbono neutro, Capacitación en roles y responsabilidades del Comité de convivencia laboral, Acoso sexual y mecanismos de atención, Sostenibilidad: Taller teórico y práctico de manejo de residuos sólidos, Brigada de emergencias, Capacitación en consumo responsable de agua y luz, Capacitación en Mercurio y expedientes contractuales. Del PIC se dictaron las siguientes capacitaciones: Capacitación en actualización en el sistema nacional del deporte, Curso en violencias de género. Rutas de atención, Taller teórico práctico en organización de archivos, Capacitación en actualización en el sistema nacional del deporte, Capacitación en actualización de la gestión financiera, Capacitación en vocación de servicio con énfasis en lo público. Capacitación a demanda: Congreso nacional de finanzas públicas, Congreso nacional de seguridad social para el sector público.
20/12/2023: El plan estratégico se ha venido cumpliendo como se muestra en el presente documento; así mismo, los planes de vacantes y de previsión se han cumplido según la normatividad vigente, contándose en la actualidad con seis (6) empleos de carrera administrativa vacantes definitivos, de los cuales 1 ya fue reportado a la CNSC para provisión por lista de elegibles; 5 reportados a la CNSC para el nuevo concurso Antioquia III.
En el plan de formación tuvo un avance significativo, puesto que se cumplio con todas las capacitaciones programadas.En este último trimestre se llevo a cabo las capacitaciones de: Capacitación en contratación estatal, Capacitación en actualización de la gestión financiera, Capacitación a Brigada de emergencias, Capacitación en actualización en el sistema nacional del deporte, Salud para el alma para gestores de atención de emergencias psicológicas, Capacitación en derechos sexuales y reproductivos, Capacitación en presupuesto público, Capacitación en MIPG, en la semana de la salud, se dieron capacitaciones nutricionales, cardiovascular, y espcialmente de salud mental, y la divulgación del programa de salud mental. Capacitación en Manejo del estrés, Sensibilización sobre brechas de género, Capacitación en gestión del cambio, Exposición sobre reforma pensional, pensión y temas afines, Vocación de servicio con énfasis en lo público, Capacitación en extintores, Capacitación en Estatuto anticorrupción, 
</t>
  </si>
  <si>
    <t>La meta anual es del 100%, para el cálculo de la meta trimestral se realiza la siguiente formula: 0,07/4=0,175. Por lo anterior la meta del trimestre es del 25%, la cual se logra alzanzar en el primer trimestre, y se da una calificación del 100%.
30/03/2023: Mediante correo electrónico, la Oficna de Talento  Humano socializó al personal el link del DAFP parala realización del curso.
30-06-2023: al 30 de junio del 2023 72 han realizado el curso de Integridad.
30-09-2023: En correos electrónicos del 30 de marzo, 14 de abril, 24 de julio y 04 de octubre de 2023, la Oficina de Talento Humano socializó entre el personal el curso virtual a realizar. Con corte a la fecha han realizado el curso 86 servidores.
21/12/2023: A la fecha de seguimiento se cuenta con 92 servidores que han realizado entrega en la Oficina de Talento Humano del certificado de realización del curso.</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</si>
  <si>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
30/06/2023: No se ha tenido avance en esta actividad
30/09/2023: No se ha tenido avance en esta actividad
19/12/2023: Al cierre del período no se reporta avance en el cumplimiento de esta actividad. Dada las dificultades de falta de capacidad operativa se plantean las acciones de revisión de los procedimientos y formatos del proceso de gestión de talento  humano en el SGC para la vigencia 2024, reiterando la solicitud ante la Alta Dirección el recurso humano de apoyo para la oficina responsable de la actividad.</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</si>
  <si>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
30-06-2023: Se esta a la espera de la aprobación del contrato del COMFAMA, para llevar a cabo el programa de retiro. ya se presento propuesta.
30-09-2023: Se inicia el curso de plan de retiro, dictado por la caja de compensación COMFAMA. El curos se inicio el lunes 4 de septiembre. son 8 clases de 4 horas y una clase de una hora, para un total de 33 horas. se cumple al 100% con las clses programadas en el tercer trimestre del 2023.
21-12-2023: se realizo complementamente el curso de plan de retiro. se entregaron certificados</t>
  </si>
  <si>
    <t>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15/02/2023:  Se reportó a la CNSC en SIMO la generación de vacante para la plaza del empleo Auxiliar Administrativo (OPEC 26790)
02/03/2023: Se reportó a la CNSC en SIMO la generación de vacante para la plaza del empleo Profesional Especializado 222 grado 3 (OPEC 6301)
20/06/2023:  Se reportó a la CNSC en SIMO la generación de vacante para la plaza del empleo Técnico Administrativo (OPEC 19192).
16/11/2023: Se reportó a la CNSC en SIMO la generación de vacante para la plaza de empleo Secretario (OPEC 26033)
25/07/2023: Se reportó a la CNSC en SIMO la generación de vacante para la plaza del empleo Secretario (OPEC 26033)
31/07/2023: Se reportó a la CNSC en SIMO la generación de vacante para la plaza del empleo Técnico Administratiécnico Administrativo (OPEC 19192)
08/08/2023: Se reportó a la CNSC en SIMO la generación de vacante para la plaza del empleo Profesional Universitario  (OPEC 1573)
18/08/2023: Se reportó a la CNSC en SIMO la generación de vacante para la plaza del empleo Profesional Especializado (OPEC 6301)
14/09/2023: Se reportó a la CNSC en SIMO la generación de vacante para la plaza del empleo Profesional Especializado (OPEC 6307)</t>
  </si>
  <si>
    <t>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
30-06-2023: se esta realizando con apoyo de los psicolosgos de la Oficina de Medicina Deportiva, para el período: proceso de encargo Profesionales Especializadoes, código 222, grado 4 de la Subgerencia de Escenarios Deportivos y Equipamientos y Oficina de Talento Humano, Profesional Universitario, código 219, grado 02 de la Subgerencia de Fomento y Desarrollo Deportivo, y Jefe de Oficina de Talento Humano.
30-09-2023: Se realizó con apoyo de profesional en psicología de la Oficina de Medina Deportiva proceso de selección en provisionalidad para el empleo Profesional Especializado, código 222, grado 03 de la Oficina Asesora Jurídica.
20/12/2023: De los procesos de selección para provisión de empleos de gerencia pública se adelantó uno en el cuatro trimestre del año (Jefe Oficina Asesora Jurídica), respecto del cual, el 01 de  noviembre de 2023 se aplicaron pruebas de verificación de competencias por parte de psicólogo de la Oficina de Medicina Deportiva.</t>
  </si>
  <si>
    <t>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
30/06/2023: El personal de carrera administrativa cuenta con la evaluación al desempeño laboral correspondiente (anual 2022 - 2023 o período de prueba).
30-09-2023: E El 97 % del personal de carrera administrativa cuenta con la evaluación al desempeño laborla correspondiente a los períodos de prueba y parcial semestral (1r semestre). Así mismo, al corte, los empleos de gerencia pública cuentan con concertación de acuerdos de gestión, encontrándose en proceso la realización del seguimiento semestral.
21/12/2023: A la fecha de seguimiento, de los 105 servidores de empleos de Carrera Administrativa, 103 cuentan con la respectiva evaluación de desempeño laboral (semestral, parcial eventual o período de prueba, según aplique), encontrándose pendiente 02 casos respecto a la evaluación parcial semestral 2023 por novedades del personal evaluado o evaluador con gestión en trámite. Así mismo, respecto a los empleos de gerencia  pública la Oficina de Talento Humano remitió para seguimiento semestral de los superiores jerárquicos de los gerentes  públicos, en comunicaciones  202301015807 y 202301016445 del 04 y 20 de septiembre de 2023 , y solicitud de evaluación de los gerentes en oficios 202301022836 y 202301022835 del 06 de diciembre de 2023.</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</si>
  <si>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
30-06-2023: Se cuenta con informe de EDL del personal de carrera administrativa para el período anual 2022 - 2023. Para los cargos de gerencia pública, se definio en instructivo, esta en parobación de gerencia. 
30-09-2023: Según la normatividad para EDL del personal de carrera administrativa, la evaluación anual se surte en el mes de febrero de cada año, sin embargo, de forma semestral se debe realizar una evaluación parcial al 31 de julio de 2023, de la cual se procesó y validó informe extraído (en la fecha) de la CNCS en la plataforma EDL  con un porcentaje de cumplimiento en la realización de la evaluación del 97% (presentándose 3 casos con novedades en proceso de ajustes de un total de 105 servidores a tener dicha evaluación). Respecto a los acuerdos de gestión para los seis (06) empleos de gerencia pública a los que les aplica el seguimiento, una vez aprobado el instructivo, se está en el trámite de seguimiento por parte de los jefes inmediatos.
21/12/2023: De los casos pendientes de la evaluación parcial semestral indicados en el seguimiento anterior, dos (2) se encuentran en trámite. El informe de la evaluación anual para el período 2023 - 2024, procede en el mes de febrero de 2024, una vez haya finalizado el período de evaluación (31 de enero de 2024) y dentro del término de los 15 días hábiles siguientes.</t>
  </si>
  <si>
    <t xml:space="preserve">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
30-06-2023: Se aprueba contrato con la Universidad de Antioquia, para desarrollar capacitaciones del PIC. y se programa reunión el 11 de julio del 2023 para iniciar la programación de dichas capcitaicones en la que se incluye temática de atención al ciudadano. 
08-05-2023: se envia link paara realizar curso de Lenguaje claro, al 30 de junio 2 servidores han realizado el curso.
30-09-2023: En el mes de septiembre se realiza el curso de vocación del servicio con efasis en lo publico, incluido den el PIC 2023. y se tiene programada para el mes de octubre Estatuto Anticorrupción, Ley de Transparencia y Derecho de Acceso a la Información Pública. al 30 de septiembre 2 servidores han realizado el curso de lenguaje claro.se envia link paara realizar curso de Lenguaje claro.
20/12/2023: El 11 de octubre de 2023 se envía correo invitando al personal a realizar el curso de lenguaje claro del DNP, reportándose a la fecha 06 servidores que realizaron el curso. Así mismo,de octubre de diciembre  se dictó el curso de vocación del servicio con énfasis en lo público por parte de la U. de A. y en diciembre el curso de estatuto anticorrupción. </t>
  </si>
  <si>
    <t xml:space="preserve">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
30/06/2023: El protocolo para prevenir el acoso laboral sexual se encuentra documentado para revisión por la Dirección del Instituto. 
30-09-2023: se realizó revisión por parte de la secretaria de las mejures, se revisó en el curso de violencia de genero dictado por la UdeA, se pasa a Gerencia para su firma, y se divulga enen el último trimestre del 2023.
20/12/2023: Mediante resolución S2023001068 del 03 de noviembre de 2023 se adoptó la política de Cero acoso laboral teniendo como anexos integrantes el protocolo de atención y prevención de acoso laboral, y el protocolo de atención  y prevención de acoso laboral sexual. Publicado al  personal el 07/11/2023. </t>
  </si>
  <si>
    <t>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Mujer.08-03-2023: Taller esterotipos de genero.
23-05-2023: Se formuló la capacitación de la capacitación Acoso sexual laboral - Capacitación en micromachismos laborales. y 13-06-2023: Capacitación en brechas de genero y restos en la paneación institucional con perspectiva de genero. 20-04-2023: Unidas por la no violencia de genero en el ambito deprotivo.
30-09-2023: Al 30 de septiembre se dicataron las capacitaciones expuestas en el inciso anterior, y en este tercer trimestre se dictaron: Acoso sexual y mecanismos de atención. Curso en violencias de género. Rutas de atención. para la semana de la salud, se tiene proyectado divulgar los protocolos de acoso laboral sexual.
21-12-2023: se capacito a los servidores en los temas relacionados, y el protocolo quedo aprobado y se divulga el 28 de diciembre del 2023.</t>
  </si>
  <si>
    <t xml:space="preserve">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diciembre de 2022, involucran la comunicación interna; diagnóstico  para desarrollar los planes de internención en la vigencia 2023.
30-06-2023: en el plan de formación se tiene programada capacitacioens que apuntan a la mejora de la comunicación. Esta medición especifica de test de comunicación le corresponde al proceso de Comunicaciones, ya que Talento humano la evalúa en la encuesta de Riesgo Psicosocial y de Clima Organizacional. Encuestas realizadas oportunamente. de estas encuestas de realizó analisis, y se realizo divulgación y se esta llevando a cabo el plan de mejoramiento. 
30-09-2023: Lo que le corresponde a Talento Humano, esta realizado con las evaluaciones antes mencionadas, por lo cual cumple a un 100%, y continua con la implmentación del plan de acción. el Test de percepción le corresponde a la oficina de comunicaciones. 
21-12-2023: Lo que le corresponde a Talento Humano, esta realizado con las evaluaciones antes mencionadas, por lo cual cumple a un 100%, y continua con la implmentación del plan de acción. el Test de percepción le corresponde a la oficina de comunicaciones. </t>
  </si>
  <si>
    <t>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
30-06-2023:Se tiene informes revisados, falta envio a la jefe de Talento humano, se programa para Julio del 2023. se reportaron indicadores del segundo trimestre.  Se actualizó política del SST, objetivos y responsabilidades del SG SST. se proyectó programa de salud mental, programa de lesiones deportivas, programa de prevención de consumo de alchol y drogas. Se inician capacitaciones de brigadas de emergencia. Capacitación en higiene postural. se realizan informes de inspección de puestos de trabajo, villade protiva, tercer piso administrativo y revisión de extintores. Capacitación que es un accidente laboral. se renueva comite convivencia laboral 2023-2025. se reportan oportunamanete los AT. 
30-09-2023: El programa de Salud mental fue aprobado, falta la revisión del programa de prevención de consumo de alcohol y drogas. para el mes de octubre se tiene programado divulgar en la semana de la salud: el programa de salud mental, programa de prevención de consumo de alcohol y drogas, protocolo de acoso laboral y acoso laboral sexual. tambien en el ultimo trimestre del año 2023, se tiene programado culminar las capacitaciones del PIC 2023, realizar informe de gestión de bienestar, de capacitación y de Seguridad y salud en el trabajo.
31/12/2023: De las ruta de valor, se tiene que de los 96 retiros en las vigencias 2022 y 2023, el 70% correspondieron a la cuasal de terminación en provisionalidad por nombramiento en período de prueba de elegible, el 8% por razón de pensión de jubilación, 8% por razones de mejoramiento laboral, y los demás sin causas reportadas. Así mismo, si bien ya se implementa el teletrabajo en la entidad, todavía no es la oportunidad para la evaluación del mismo, por cuanto en algunos casos apenas se está llegando al 3r mes, y su evaluación final se da al término de los 6 meses de duración autorizada. De otra parte, se entrará a realizar la evaluación al desempeño de los gerentes públicos a la finalización del vínculo en el año 2024; para el caso de los servidores de carrera administrativa la evaluación se da en el mes de febrero de 2024, sin embargo, en el transcurso de período, no se han presentado evaluaciones extraordinarias ni planes de mejoramiento. Como se planteó en otra actividad, no se contó con los recursos para continuar con estrategias se sensibilización de la política de integridad</t>
  </si>
  <si>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20-06-2023:Se aplico encuesta de satisfacción de los servicios de Bienestar Laboral. el enálisis se realiza en julio del 2023.
30-09-2023: se aplico encuentas de bienestar del primer semestre del 2023, y se realizo analisis de la misma, el cual se encuentra en los indicadores de gestión.
21-12-2023: se aplico encuentas de bienestar del segundo semestre del 2023, la cual se cierra el 31 de diciembre del 2023 para presentar los analisis respectivo y el indicador.
</t>
  </si>
  <si>
    <t xml:space="preserve">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
30-06-2023: Se reportaron cuatro (4) indicadores de gestión que tiene a cargo la Oficina, en cumplimiento de la periodicidad establecida por la Entidad. pendiente el indicador de satisfacción que se debe reportar a más tardar el 18 de julio de 2023.
30-09-2023: Se reportaron cuatro (4) indicadores de gestión que tiene a cargo la Oficina, en cumplimiento de la periodicidad establecida por la Entidad. Pendiente el indicador de satisfacción que se debe reportar a más tardar el 20 de enero de 2024. el indicador de satisfacción del primer semestre, fue reportado. 
21/12/2023: Se realizó reporte del indicador de gestión "Salario emocional disfrutado". los otros indicadores se reportaran el 26-12-2023. quedando pediente para enero el analisis de la encuesta de satisfacción, para ser reportada este día. </t>
  </si>
  <si>
    <t>La meta anual es del 1%, para el cálculo de la meta trimestral se realiza la siguiente formula: 1/4=25. Por lo anterior la meta del trimestre es del 0,25%, la cual se logra alzanzar en el primer trimestre, y se da una calificación del 87.5%.
31/03/2023:  Entre el 27 de diciembre de 2022 al 11 de enero de 2023, a Oficina de Talento Humano elaboró y envío segunda encuesta de percepción de Integridad para determinar el cierre de la brecha inical identificada una vez adelantadas las acciones de socialización y capacitación. Se debe proceder a su análisis y toma de decisiones.
31/03/2023: Dentro del PIC insttiucionalizado con la resolución S2023000145 del 20 de febrero de 2023 se incluyen actividades de capacitación relacionadas con Integridad. Así mismo, en las inducciones grupales (07/03/2023) e individuales realizadas en 2023 al personal vinculado se incluyen los 7 valores del Código de Integridad. Asímismo, el 10 de marzo de 2023 se cumplió con la actividad de socialización de la guía de gestión de conflictos de interés.
30-09-2023:No se tiene avances en la actividad de análisis de los resultados del test aplicado al final de la vigencia 2022.
21/12/2023: Debido a la falta de suministro por la Alta Dirección del recurso  humano  de apoyo, y la falta de capacidad operativa del personal disponible en la dependencia no hubo avance en las actividades de análisis de resultados del test de  percepción de Integridad aplicado entre dicimbre de 2022 y enero de 2023 e implementación de socialización del código de integridad y la guía de gestión de conflictos de interés en el espacio Talento Humano Habla Contigo. 
En el marco del plan de capacitación en el mes de octubre hasta diciembre del 2023 se dictó la charla de vocación de servicio con énfasis en lo público en el cual se tuvieron en cuenta los 7 valores adoptados por la Entidad en el código de integridad, y en las actividades de inducción se inlcuye la socialización del código de integridad.</t>
  </si>
  <si>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
30/06/2023: A la fecha no se tiene avance.
30/09/2023: A la fecha no se tiene avance.
21/12/2023:  debido a la falta de suministro por la Alta Dirección del recurso  humano  de apoyo, y la falta de capacidad operativa del personal disponible en la Oficina de Talento  Humano no se tuvo avance en esta actividad.</t>
  </si>
  <si>
    <t>La meta anual es del 1%, para el cálculo de la meta trimestral se realiza la siguiente formula: 1/4=25. Por lo anterior la meta del trimestre es del 0,25%, la cual se logra alzanzar en el primer trimestre, y se da una calificación del 100%.
03/03/2023: Se dictó por la Oficina de Talento Humano charla de socialización de la Guía de Gestión de Conflictos de Interés a los servidores de Indeportes Antioquia.
31/03/2023: A la fecha no se ha realizado informe de posibles situaciones de conflictos de interés en revisión de las declaraciones juramentadas de bienes y rentas, pero, se tiene plazo para su cumplimiento hasta el 31 de diciembre de 2023.
30/09/2023: A la fecha no se ha realizado informe de posibles situaciones de conflictos de interés en revisión de las declaraciones juramentadas de bienes y rentas, pero, se tiene plazo para su cumplimiento hasta el 31 de diciembre de 2023. sin embargo, al 30 de septiembre se realizó revisión de los funcionarios qeu faltaban por entregar la declaración, de bienes y rentas, entre los cuales se encontraron 3 servidores, a los cuales se les realizo debida notificación. 
21/12/2023:  debido a la falta de suministro por la Alta Dirección del recurso  humano  de apoyo, y la falta de capacidad operativa del personal disponible en la Oficina de Talento  Humano no se tuvo avance en esta actividad.</t>
  </si>
  <si>
    <t>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
30-06-2023: Se definió política de teletrabajo en revisióna, en proceso de documentación procedimiento de teletrabajo, el cual se encuentra en revisión. ya se creó programa de teletrabajo desde SG SST.
30-09-2023: se tiene el programa de Teletrabajo, la politica, y el procedimiento, se esta llevando a cabo el estudio y aprobación de las solicitudes realizadas por los funcionarios. Hay 6 funcionarios en teletrabajo a la fecha.
A la fecha de corte (30/09/2023) se cuenta con política, en la cual se sustenta la necesidad y pertinencia de esta modalidad de organización laboral, y procedimiento de teletrabajo en implementación de la entidad con 22 casos de postulación de los servidores aprobados a la luz de dicha política y seis (6) casos autorizados de forma anterior por criterios de seguridad y salud en el trabajo. 
21/12/2023: Conforme a la política adoptada por la Entidad se cuenta con procedimiento (P-TH-15) y 5 formatos (F-TH-99, F-TH-100, F-TH-101, F-TH-102 y F-TH-103) estandarizados para la implementación de la misma, conforme a lo cual, a la fecha se cuenta con 10 empleados laborando en teletrabajo.</t>
  </si>
  <si>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avances en los controles definidos (pendientes por implementar al cierre de la vigencia 2022) para la gestión del riesgo del proceso de Gestión de Talento Humano.
30-09-2023: De acuerdo a la disponibilidad de recursos (financieros, humanos y tecnológicos) entregados por la Entidad a la Oficina de Talento Humano para su gestión, se presenta avance en algunas actividades y en proceso de documentación, estandarización o consecución de recursos de otras, de lo cual, por efectos de falta de capacidad operativa (carga laboral) está pendiente el registro de su seguimiento del segundo cuatrimestre.
31/12/2023: Durante la vigencia se alcanzan avances en las actividades formuladas como controles a los riesgos identificados, según se observa en el seguimiento de la matriz de gestión del riesgo del proceso y las evidencias documentadas que reposan en el SGC, en el link de Riesgos y en Documentos Calidad /evidencias gestión del riesgo.</t>
  </si>
  <si>
    <t>Información entregables año 2022</t>
  </si>
  <si>
    <t>No.</t>
  </si>
  <si>
    <t>Riesgo asociado con la actividad</t>
  </si>
  <si>
    <t>Ponderación Trim 1</t>
  </si>
  <si>
    <t xml:space="preserve">Avances
06 abril </t>
  </si>
  <si>
    <t>Avances
09 mayo</t>
  </si>
  <si>
    <t>Avances
07 junio</t>
  </si>
  <si>
    <t>Ponderación Trim 2</t>
  </si>
  <si>
    <t>Ponderación Trim 3</t>
  </si>
  <si>
    <t>Avances
30 septiembre</t>
  </si>
  <si>
    <t>avances
10 octubre</t>
  </si>
  <si>
    <t>avances
09 noviembre</t>
  </si>
  <si>
    <t>avances
12 diciembre</t>
  </si>
  <si>
    <t>Se incorpora en la herramienta de seguimiento de indicadores de Gestión, los de resultado y se actualiza la herramienta para la visualización de los mismos 2022 y 2023. De los indicadores de Gestión ,se realiza ajuste a los reportados por Fomento y la parametrización de metas. Para el mes de marzo se reportaron 26 indicadores de 26 cumpliendo con el 100%. Se hace necesario revisar el avance y los logros de cada uno de los indicadores de gestión reportados por cada una de las áreas. con el apoyo contratado por la Administración se reforzará para cumplir con la meta</t>
  </si>
  <si>
    <t>A la fecha se realiza seguimiento y corrección a los indicadores de Plan de Desarrollo. Con apoyo de la Contratista Leida Quiceno se inicia el acompañamiento a las áreas para la consolidación de la Información, redacción y reportes de los Indicadores de gestión, se emite el lineamiento paar el reporte,  Para el reportar el dato, es necesario si en porcentaje ingresar el valor con decimales separado con punto el símbolo de (.) y finalizar con el símbolo (%), favor no utilizar el símbolo (,).</t>
  </si>
  <si>
    <t xml:space="preserve">A la fecha se realiza seguimiento y corrección a los indicadores de Plan de Desarrollo. Así  mismo se registran en la  plataforma G+ dispuesta por Planeación Departamental, los logros del primer trimestre de la vigencia 2023, con apoyo de la contratista Leida Quiceno se inicia el acompañamiento a las áreas para la consolidación de la Información, redacción y reportes de los Indicadores de gestión, se emite el lineamiento del reporte para el lineamiento,  Para el reportar el dato, es necesario si en porcentaje ingresar el valor con decimales separado con punto el símbolo de (.) y finalizar con el símbolo (%), favor no utilizar el símbolo (,), se realizan las correcciones en el aplicativo de indicadores con la retroalimentación con la Subgerenia de Altos Logros y Escenarios Deportivos, se realiza la acorrección a la información reprtada por Comunicaciones y se evidencia que la información fue reportada. </t>
  </si>
  <si>
    <t>Es importante resaltar en el mes de agosto se logra el objetivo del reporte del 100% los indicadores de Plan de Desarrollo al Departamento Nacional de Planeación con un (1) día de antelación al cierre de la plataforma. 
Lo anterior, refleja el trabajo realizado por cada una de las áreas en la consolidación de la Información en el respetivo aplicativo dispuesto por el Instituto  https://www.indeportesantioquia.gov.co/indicadores/  . Continuamos trabajando y la meta para el mes de septiembre es lograr el reporte de estos con tres (3) días de anticipación al cierre de la plataforma en el DNP. El reporte final realizado por las áreas en el mes de agosto fue del 100%. 
A la fecha se realiza seguimiento y corrección a los indicadores de Plan de Desarrollo. Así mismo se registran en la plataforma G+ dispuesta por Planeación Departamental, los logros del segundo trimestre de la vigencia 2023, en el cual se refleja un avance importante en la consolidación de la Información, redacción y reportes de los Indicadores. Con referencia a los indicadores de gestión, se ha cumplido con el reporte respectivo en la plataforma, sin embargo es necesario realizar la retroalimentación con las mismas.</t>
  </si>
  <si>
    <t xml:space="preserve">Se realizó el seguimiento mensual al reporte de indicadores de producto y gestión, acompañamiento a las áreas para el reporte,  solicitud de reporte, revisión y ajustes a lo reportado tanto a la información cualitativa y/o cuantitativa y por último se actualizó el power BI.  </t>
  </si>
  <si>
    <t>Se realiza el mejoramiento de la herramienta para visualizar los indicadores, luego de superar el inconveniente en la plataforma de indicadores, en febrero no se registraron en plataforma 3 indicadores de la Sub. Escenarios y 2 Indicadores de la Sub De Fomento. Se solicitó a Sistemas desarrollo para la visualización en los Indicadores de la evolución de los indicadores por Vigencia y la validación de los mismos por parte de jefe o Subgerente de Área. Se presenta informe de Gestión a cada una de la áreas para su seguimiento. Se incluye en el informe de indicadores presentado a la gerencia los indicadores de Resultado.</t>
  </si>
  <si>
    <t xml:space="preserve"> Se realiza el mejoramiento de la herramienta para visualizar los indicadores, luego de superar el inconveniente en la plataforma de indicadores, en febrero no se registraron en plataforma 1 indicador de Medicna Deportiva. Se presenta informe de Gestión a cada una de la áreas para su seguimiento. Se incluye en el informe de indicadores presentado a la gerencia los indicadores de Resultado.
https://app.powerbi.com/view?r=eyJrIjoiM2FiMTgzNTYtMDJkNS00MjE5LTgzZjMtNGM4ZTg4ODY1ZGU0IiwidCI6ImI3YmJkOWQ2LTczODItNGZiMS05MDUxLWIxNmVjMGZlM2RhZCIsImMiOjR9&amp;pageName=ReportSection4f892deb0e6b897bb1d2
https://app.powerbi.com/view?r=eyJrIjoiYzNkODEzY2MtNGYyMS00ZTgwLWJlNTQtMTM3NGY0ZGNhYzcwIiwidCI6ImI3YmJkOWQ2LTczODItNGZiMS05MDUxLWIxNmVjMGZlM2RhZCIsImMiOjR9&amp;pageName=ReportSection827abfffac823a643080</t>
  </si>
  <si>
    <t>Se inicial con la validación de los indicadores de Gestión en el programa PBi, con el fin de evidenciar el reporte  y verificar el análisis realizado por cada una de las áreas.
https://app.powerbi.com/view?r=eyJrIjoiM2FiMTgzNTYtMDJkNS00MjE5LTgzZjMtNGM4ZTg4ODY1ZGU0IiwidCI6ImI3YmJkOWQ2LTczODItNGZiMS05MDUxLWIxNmVjMGZlM2RhZCIsImMiOjR9&amp;pageName=ReportSection4f892deb0e6b897bb1d2
https://app.powerbi.com/view?r=eyJrIjoiYzNkODEzY2MtNGYyMS00ZTgwLWJlNTQtMTM3NGY0ZGNhYzcwIiwidCI6ImI3YmJkOWQ2LTczODItNGZiMS05MDUxLWIxNmVjMGZlM2RhZCIsImMiOjR9&amp;pageName=ReportSection827abfffac823a643080</t>
  </si>
  <si>
    <t>Es importante resaltar en el mes de agosto se logra el objetivo del reporte del 100% los indicadores de Resultado con un (1) día de antelación al cierre de la plataforma. 
Lo anterior, refleja el trabajo realizado por cada una de las áreas en la consolidación de la Información en el respetivo aplicativo dispuesto por el Instituto  https://www.indeportesantioquia.gov.co/indicadores/  . Continuamos trabajando y la meta para el mes de septiembre es lograr el reporte de estos con tres (3) días de anticipación al cierre de la plataforma en el DNP. El reporte final realizado por las áreas en el mes de agosto fue del 100%. Se inicial con la validación de los indicadores de Gestión en el programa PBi, con el fin de evidenciar el reporte  y verificar el análisis realizado por cada una de las áreas.
https://app.powerbi.com/view?r=eyJrIjoiM2FiMTgzNTYtMDJkNS00MjE5LTgzZjMtNGM4ZTg4ODY1ZGU0IiwidCI6ImI3YmJkOWQ2LTczODItNGZiMS05MDUxLWIxNmVjMGZlM2RhZCIsImMiOjR9&amp;pageName=ReportSection4f892deb0e6b897bb1d2
https://app.powerbi.com/view?r=eyJrIjoiYzNkODEzY2MtNGYyMS00ZTgwLWJlNTQtMTM3NGY0ZGNhYzcwIiwidCI6ImI3YmJkOWQ2LTczODItNGZiMS05MDUxLWIxNmVjMGZlM2RhZCIsImMiOjR9&amp;pageName=ReportSection827abfffac823a643080</t>
  </si>
  <si>
    <t xml:space="preserve">Se realizó el seguimiento mensual al reporte de indicadores de resultado, acompañamiento a las áreas para el reporte,  solicitud de reporte, revisión y ajustes a lo reportado tanto a la información cualitativa y/o cuantitativa y por último se actualizó el power BI.  </t>
  </si>
  <si>
    <t xml:space="preserve">En los dos primero meses de la presente vigencia no se presenta avance físico y financiero significativo, presentando el registro de la información en la plataforma de SPI del DNP. Para el mes de marzo no se ha solicitado mpr parte de la Gobernación el reporte del avance del Plan de Desarrollo, se realiza capacitación el día 12 de abril de 2024 con Planeación Departamental. se hace seguimiento por parte de la Gerencia. </t>
  </si>
  <si>
    <t>Se realizó el reporte de la información del avance Físico y Financiero del Plan de Desarrollo a Planeación Departamental de la vigencia 2023, en el cual se reporta la información de 37 indicadores en al Platforma G+ dispuesta por la Gobernación y a los correos de la Directora de Dirección de Seguimiento y Evaluación de la Gestión y Políticas Publica mariacecilia.pineda@antioquia.gov.co;JUAN CARLOS JARAMILLO OBREGON &lt;Juanc.Jaramillo@antioquia.gov.co&gt;;LEIDY ROLDAN BLANDON &lt;leidy.roldan@antioquia.gov.co&gt;</t>
  </si>
  <si>
    <t xml:space="preserve">Se cuenta con la información actualizada del avance físico y financiero del Plan de Desarrollo correspondiente al segundo trimestre del año, este debe ser reportado a Planeación Departamental el 7 de julio de 2023. </t>
  </si>
  <si>
    <t>Se presenta la información actualizada del avance físico y financiero del Plan de Desarrollo el día 6 de octubre de 2023, reportado a Planeación Departamental mediante archivo en excel, para la plataforma G+ el plazo es realizarlo hasta el 30 de octubre de 2023, en el mismo se presenta el estado actual y las proyecciones a diciembre de 2023 con el cierre de gobierno.</t>
  </si>
  <si>
    <t xml:space="preserve">Se deja proyectado el informe del avance físico con corte a 30 de diciembre de 2023, de acuerdo a la información presentada por las áreas. Con respecto al avance financiero se debe realizar en el mes de enero una vez se tenga la ejecución de gastos. Estos informes se deben reportar al Departamento Administrativo de Planeación a mediados de enero de 2024. </t>
  </si>
  <si>
    <t>Se realiza actualización de los presupuesto de acuerdo a los decretos de incorporación de presupuesto, a la fecha el rpesupuesto de Indeportes es de $185.159.272.473 que se encuentran registardos</t>
  </si>
  <si>
    <t>Se actualizaron los proyectos en el SUIFP, de acuerdo a los recursos asignados en los Decretos de la Gobernación de Antioquia; para lo anterior, se diligenciaron los formatos de actualización de proyectos, se envió para revisión del profesional especializado y firma del jefe de la Oficina Asesora de Planeación y se realizó el trámite con presupuesto en la plataforma SUIFP dispuesta por el Gobierno Nacional.  
A Continuación, se relacionan los decretos y proyectos actualizados: 
D2023070001367 de 10 de marzo de 2023, adición al presupuesto de la Gobernación de Antioquia, correspondiente a recursos del balance del 2022 de destinación específica para ser incorporados en la vigencia 2023, en el proyecto:
•	2020003050021 - Fortalecimiento de altos logros y liderazgo deportivo en el departamento de Antioquia.
D2023070001606 de 27 de marzo de 2023, adición al presupuesto de la Gobernación de Antioquia, correspondiente a recursos del balance del 2022 de destinación específica para ser incorporados en la vigencia 2023, en los siguientes proyectos: 
•	2020003050021 - •	2020003050022-
•	2020003050027 - •	2020003050032 - 
•	2020003050033 -
Se realizó solicitud para habilitación de cuenta Global Protect y acceso a la plataforma de T.I en el aplicativo del Banco de Proyectos a la mesa de ayuda de la Gobernación de Antioquia. 
Se actualizó el valor de las actividades a los 17 proyectos en el aplicativo del Banco de Proyectos – Plataforma T.I de la Gobernación con el Rol Formulador, así mismo, se aprueban los ajustes realizados con el rol Ordenador del Gasto. A continuación, se relacionan los proyectos actualizados: 
•	2020003050021 - •	2020003050022- •	2020003050024 - •	2020003050027 - 
•	2020003050028 - •	2020003050029 - •	2020003050030 - •	2020003050031 - •	2020003050032 - 
•	2020003050033 - •	2020003050034 - •	2020003050035 - •	2020003050272-  
•	2020003050273 -•	2021030050069 - •	2021003050070 -•	2021003050071 - 
Se envío informe de presupuesto 2023 por proyecto de inversión al enlace del Banco de Programas y Proyectos de Planeación Departamental, para validación y aprobación de las actualizaciones en el aplicativo, esto debido a que INDEPORTES ANTIOQUIA es una entidad descentraliza y no cuenta con SAP lo que dificulta el seguimiento a los decretos de los recursos no recíprocos.
Para este período se realizó seguimiento físico y financiero a los 17 proyectos de inversión registrados en la plataforma SPI, con corte a 31 de marzo de 2023.
Para lo anterior, se: 
•	Identificó los recursos ejecutados en cada una de las actividades de los proyectos.
•	Se diligenciaron los formatos resumen ejecutivo de cada uno de los proyectos con su respectivo seguimiento. 
•	Matriz de seguimiento con corte a 31 de marzo de 2023.
•	Se registró la información en la plataforma Sistema de Seguimiento de Proyectos de Inversión (SPI). 
Se generaron los certificados de los 17 proyectos de inversión solicitados por profesional de la Oficina de Planeación para publicar en el apartado de transparencia de la página web oficial de la entidad y dar cumplimiento a requisito de publicación establecido en la Ley 1712 de 2014.</t>
  </si>
  <si>
    <t xml:space="preserve">Durante este período se se solicitó trámite presupuestal conforme a los Decretos D2023070001367 de 10 de marzo de 2023 (1 proyecto), D2023070001606 de 27 de marzo de 2023 (5 proyectos), Decreto 2023070002442 del 2 de junio de 2023 y Decreto 2023070002443 del 2 de junio de 2023(3 proyectos). Así mismo, se actualizaron proyectos sin trámite presupuestal con el fin de actualizar la programación del costo de las actividades conforme a las necesidades identificadas para adquirir los bienes y servicios para el cumplimiento de las metas propuestas para la vigencia.
Se actualizó el valor de las actividades a los 17 proyectos en el aplicativo del Banco de Proyectos – Plataforma T.I de la Gobernación con el Rol Formulador, así mismo, se aprueban los ajustes realizados con el rol Ordenador del Gasto. 
Atendiendo a la solicitud de actualización de usuarios en los aplicativos para la gestión de los proyectos (MGA WEB, SUIFP TERRITORIO, SPI y TI), se diligenció el archivo confirmando que los roles están vigentes y se solicita la eliminación del rol asignado al señor Freddy Wilson Rodríguez Agudelo, quién estuvo en el cargo de jefe de la Oficina Asesora de Planeación en la administración pasada. 
Se hace revisión del reporte de indicadores con el fin se realizar el registro en la plataforma SPI para reportar el avance con corte a 30 de abril de 2023. Se relacionan en un matriz asociándolos con los indicadores de producto formulados en los proyectos de inversión. 
</t>
  </si>
  <si>
    <t xml:space="preserve">Durante este período se solicitó trámite presupuestal conforme a los Decretos 2023070003567 10/08/2023; 2023070003570 10/08/2023; D2023070004312 27/09/2023; D2023070004327 28/09/2023; D2023070001171 27/02/2023; 2022070007133 de 20/12/2022; D2023070001367 10/03/2023; D2023070001606 27/03/2023 -2023070002443 02/06-2023; D2023070002442 02/06-2023 -2023070002443 02/06-2023; D 2023070002780 21/06/20023; D2023070001188 28/02/2023; D2023070001610 27/03/2023 - 2023070002443 02/06-2023. Así mismo, se actualizaron proyectos sin trámite presupuestal con el fin de actualizar la programación del costo de las actividades conforme a las necesidades identificadas para adquirir los bienes y servicios para el cumplimiento de las metas propuestas para la vigencia.
Se actualizó el valor de las actividades a los 17 proyectos en el aplicativo del Banco de Proyectos – Plataforma T.I de la Gobernación con el Rol Formulador, así mismo, se aprueban los ajustes realizados con el rol Ordenador del Gasto.
Se hace revisión del reporte de indicadores con el fin se realizar el registro en la plataforma SPI para reportar el avance con corte a 30 de septiembre de 2023. Se relacionan en un matriz asociándolos con los indicadores de producto formulados en los proyectos de inversión. </t>
  </si>
  <si>
    <t>Durante este periodo se solicitó el trámite presupuestal conforme los decretos y se hace actualización de los proyectos en la plataforma SUIFP.
D2023070004911 01/11/2023
D2023070004996 10/11/2023
D2023070005224 24/11/2023
D2023070005316 05/12/2023
D2023070005697
Así mismo, se actualizaron proyectos sin trámite presupuestal con el fin de actualizar la programación del costo de las actividades conforme a las necesidades identificadas para adquirir los bienes y servicios para el cumplimiento de las metas propuestas para la vigencia. 
Por otro lado, se actualizó  los proyectos en el aplicativo del Banco de Proyectos – Plataforma T.I de la Gobernación con el Rol Formulador, así mismo, se aprueban los ajustes realizados con el rol Ordenador del Gasto.</t>
  </si>
  <si>
    <t xml:space="preserve">Se adjunta el informe de armonización de presupuesto y tesorería de Indeportes Antioquia en Excel con corte al 31 de marzo de 2023, como soporte la ejecución de ingresos y gastos, y los siguientes decretos que modifica los techos presupuestales: </t>
  </si>
  <si>
    <t xml:space="preserve">Para este período se realizó seguimiento físico y financiero a los 17 proyectos de inversión registrados en la plataforma SPI, con corte a  31 de marzo, 30 de abril  y 31 de mayo de 2023
Para lo anterior, se: 
• Identificó los recursos ejecutados en cada una de las actividades de los proyectos.
• Se diligenciaron los formatos resumen ejecutivo de cada uno de los proyectos con su respectivo seguimiento. 
• Matriz de seguimiento con corte mensual.
• Se registró la información en la plataforma Sistema de Seguimiento de Proyectos de Inversión (SPI), en cada uno de las fechas habilitadas para realizar el reporte. 
</t>
  </si>
  <si>
    <t xml:space="preserve">Para este período se realizó seguimiento físico y financiero a los 17 proyectos de inversión registrados en la plataforma SPI, con corte a 30 de septiembre de 2023
Para lo anterior, se: 
• Identificó los recursos ejecutados en cada una de las actividades de los proyectos.
• Se diligenciaron los formatos resumen ejecutivo de cada uno de los proyectos con su respectivo seguimiento. 
• Matriz de seguimiento con corte mensual.
• Se registró la información en la plataforma Sistema de Seguimiento de Proyectos de Inversión (SPI), en cada una de las fechas habilitadas para realizar el reporte. </t>
  </si>
  <si>
    <t xml:space="preserve">Para este periodo se realiza seguimiento a la ejecución física y financiera de septiembre, octubre y noviembre en la Plataforma SPI. Por disposición de la plataforma, diciembre se reporta en enero de 2024. </t>
  </si>
  <si>
    <t>Finalizada</t>
  </si>
  <si>
    <t xml:space="preserve"> Acción culminada.  
Una vez, revisado el plan de acción del obsevatorio, se inicia con su aplicación. y se procede a realizar seguimiento a través de la acciones propias del observatorio. </t>
  </si>
  <si>
    <t>Esta actividad se cumplió desde el primer trimestre de la vigencia 2023.</t>
  </si>
  <si>
    <t>Se realizó la implementaión del plan de acción definido</t>
  </si>
  <si>
    <t>El avance del indicador del 69.98% del PD, corresponde al avance del 65.1% del plan de trabajo programado para el año al año 2022 y el 4.88% de avance en el año 2023, ya que en el mes de febrero se realizan (3) informes de analítica y en el mes de marzo  (2) para un total de 5 de 25. (Participación de Escuelas de Deporte Formativo; Encuesta de grupos de valor; Indicadores Plan de Desarrollo, Indicadores de Gestión, Diagnóstico de Escuelas de Deporte Formativo).</t>
  </si>
  <si>
    <t>El avance del indicador es del 75.84% del PD, corresponde al avance del 65.1% del plan de trabajo programado para el año al año 2022 y el 10.74% de avance en el año 2023, ya que en el mes de febrero se realizan (3) informes de analítica y en el mes de marzo (2), mayo (2), junio (2) y julio (2) para un total de 11 de 25, (Participación de Escuelas de Deporte Formativo; Encuesta de grupos de valor; Indicadores Plan de Desarrollo, Indicadores de Gestión, Diagnóstico de Escuelas de Deporte Formativo, Atletas -Para-Atletas 2023, Género 2023, Encuesta póliza, Sistema Departamental de capacitación).;Para el año 2022, se realizaron actividades para el logro del 93% de la meta establecida para el año 2022, lo cual permite establecer un avance del 65.1% del plan de desarrollo en la Implementación mediante la implementación de los siguientes reportes: Soporte a los programas de Escuelas de Deporte Formativo, Recreación y Juegos Deportivos Institucionales; información del Plan Estadístico Departamental, caracterización de indicadores, elaboración de videos guías de gestión del conocimiento. Operación: Módulo de profes en la jugada del programa Escuelas de Deporte Formativo, sistema de eventos académicos del sistema departamental de capacitación, sistema profes en la jugada de Escuela de Deporte Formativo, módulo de Para-Atletas convencionales. Parametrización Sistema Departamental de Capacitación, Juegos Deportivos Escolares 2022, encuentros subregionales por la recreación, nuevas ligas de discapacidad, subsistema Olimpiadas Antioquia, módulo "Por su salud báilelo pues", subsistema Altos Logros, módulo de recreación, módulo de olimpiadas, Programa de Escuelas de Deporte Formativo, Juegos Deportivos Institucionales, final del programa Por Su Salud Báilelo Pues, datos del Sistema Departamental de Capacitación. Se diseñó formato de ficha técnica para informes analíticos de Power BI., entrada en Operación del procedimiento de analítica de información en la entidad. El avance obedece a solicitud de analítica de datos por las áreas de Fomento, Oficina de Sistemas y Oficina Asesora de Planeación, informes que fueron presentados con observaciones de forma por parte de las áreas y subsanadas, Juegos campesinos y escolares en el cual se realizó el análisis de la participación y medallas.</t>
  </si>
  <si>
    <t xml:space="preserve">Se elaboraron 23 informes de análitica, avanzando en un 92% de  acuerdo a los progragramados para la vigencia. Estos informes son programados por la Oficina Asesora de Planeación y demanda de las a´reas del Instituto. </t>
  </si>
  <si>
    <t>Desde la Oficina Asesora de Planeación se realizó la revisión de aspectos críticos para la preparación de la auditoría externa, como la validación de las acciones de mejora de todos los proceso, revisión de los link de acceso en el sitio del SGC y el enlace acompañó a los gestores de los procesos que fueron programados en la auditoría externa.</t>
  </si>
  <si>
    <t>Se cumplió con la preparación de la auditoría de seguimiento.</t>
  </si>
  <si>
    <t xml:space="preserve">Se realiza la incorporación del proceso del Observatorio en el Sistema de gestión de la Calidad,Sin embargo, y de acuerdo a la socialización del mismo con el jefe de la Oficina Asesora de Planeación, se define incluir en el proceso de planeación Organizacional al observatorio  inmerso en el mismo y no como un proceso independiente. </t>
  </si>
  <si>
    <t>Se inicia con la incorporación del proceso del observatorio en el sistema de gestión de la calidad, se analizan los cuatro procedimientos informados de analítica de información; análisis de gestión y política, gestión del conocimiento, y arcticulación de actores. En comite primario se analiza la información y se concluye integrar el procedimiento de anális de indicadores con el de analítica de información incluyendo actividades de análisis y gestión de políticas. El procedimiento de gestión del conocimiento se encuentra inmerso en la política, razón por la cual no se incluye. 
El procedimiento de articulación con actores se define una vez aprobada la política.
Se solicitó la revisión y aprobación de la Oficina Asesora de Planeación para su incoprporación en el SGC con las sugerencias.</t>
  </si>
  <si>
    <t>Meta culminada, se realiza la incorporación del proceso del observatorio en el sistema de gestión de la calidad, integrando analítica de información; análisis de gestión y política, gestión del conocimiento, y articulación de actores. El procedimiento de gestión del conocimiento se encuentra inmerso en la política, razón por la cual no se incluye. A la fecha, se encuentra publicado en el Sistema de Gestión de la Calidad
Meta culminada, se incluye el procedimiento de articulación con actores se define una vez aprobada la política.
Se solicitó la revisión y aprobación de la Oficina Asesora de Planeación para su incorporación en el SGC con las sugerencias.</t>
  </si>
  <si>
    <t xml:space="preserve">Se dio cumplimiento a la actividad en el tercer trimestre. </t>
  </si>
  <si>
    <t>Se da respuesta a solicitud de información relacionada con Derechos Humanos, respuesta a la matríz ADE, información de la matriz de Gobernador, Ficha dinamizadora de las acciones em articulación de la política de mujeres, consolidado de la respuesta de los recursos ejecutados de la tasa prodeporte,  Se reportó el seguimiento al plan integral de cambio climático, Matríz PICCA.</t>
  </si>
  <si>
    <t xml:space="preserve">Se apoyó en al profesional especializado de la Oficina Asesora de Planeación en la revisión, identificación de las áreas, proyección de algunas respuesta y consolidación del Índice de Gobierno Corporativo - Conglomerado Público Gobernación de Antioquia. 
Elaboración de informe de las ejecuciones de gasto por proyecto inversión en las vigencias 2019, 2020, 2021 y 2022. 
Se organizó información para dar respuesta a solicitud de información ejecución proyectos de inversión con fuentes de financiación vigencias 2021 y 2022, Petición con radicado No. 202302002829.  Para ello, se actualizó los archivos de ejecuciones de gasto 2021 y 2022 incluyendo una columna "Nombre del Proyecto”, con el fin de facilitar la identificación de la información para el solicitante. 
Se actualizó la información presentada en el periódico de rendición de cuentas Gobernación de Antioquia, la cual incluye atención e inversión durante las vigencias 2020, 2021, 2022 y 2023 con corte a 31 de marzo. Es necesario precisar que la información presentada en el periódico obedece solo a la vigencia 2022. 
Se consolidó la información presentada por la Subgerencia de Altos Logros y Deporte Asociado, Fomento y Desarrollo Deportivo y Escenarios Deportivos y Equipamientos, de los hitos 2020 -2023 para presentar a la Gobernación de Antioquia en el marco de la rendición de cuentas. 
Se diligenció la ficha de caracterización de anualización establecida para la vigencia 2023  Plan de acción - PAT Departamental, de acuerdo a los criterios de seguimiento y evaluación de la Política Pública de Víctimas determinados por la Unidad para las Víctimas, para esta vigencia se continua con los indicadores: 
•	Personas que participan en Mega eventos de actividad física realizados.
•	Personas que participan en Eventos recreativos en los municipios apoyados.
•	Personas que participan en Eventos realizados en deporte formativo en los municipios.
•	Participantes en Juegos de deporte social comunitario.
•	Establecimientos educativos / participantes en los Juegos del Sector Educativo.
•	Capacitaciones dirigidas a técnicos, jueces, dirigentes del deporte y líderes del sector en las subregiones del departamento.
Se diligenció el seguimiento   Plan de Acción Territorial 2023 (PAT), de acuerdo a lo establecido en la ficha de caracterización de anualización, las convocatorias inician en el mes de mayo; por lo tanto, en el formato Formulario Único Territorial Categoría Víctimas se indica que el Instituto no cuenta con datos para reportar en el primer trimestre de la vigencia 2023. 
De conformidad a una de las actividades propuestas en el plan de acción de la Política de Gestión del Talento Humano (realizar actividades de gestión del Conocimiento en el Plan Anual de Capacitación), se apoyó a la oficina de Talento Humano en la proyección de solicitud   al Departamento Administrativo de la Función Pública para la realización de capacitaciones en temas como: 
	Manual único de Rendición de Cuentas
	Servicio al Ciudadano – Vocación de servicio con énfasis en lo público 
	Normatividad relacionada con la conducta moral y ética de los servidores públicos (código único Disciplinario). 
	Dimensión gestión del conocimiento 
	Gestión conflicto de intereses, gestión del riesgo y prevención de la corrupción y código de integridad. 
	Competencias Decreto 815 de 2018
	Lenguaje claro para servidores y colaboradores públicos en Colombia 
Para lo anterior, se estableció contacto con el enlace para Antioquia Ricardo Molina, el cual indicó que la solicitud debía remitir al correo eva@funcionpublica.gov.co. 
Durante este período se avanza en la revisión de la guía de riesgos V6 y la política de administración del riesgo del Instituto, estableciendo comparación en las siguientes estructuras: 
1.	Lineamientos para la elaboración de la política en la guía. 
2.	Estructura de una política revisada y avalada por la función pública como una buena práctica.
3.	Estructura actual de la política institucional.
Con respecto al ejercicio anterior, se propone unos aspectos a revisar en la Política de Administración del Riesgo de INDEPORTES, para considerar si requiere actualización.
</t>
  </si>
  <si>
    <t xml:space="preserve">Para este período se acompañó en la proyección de los siguientes requerimientos: 
Se gestionó trámites presupuestales con el diligenciamiento de las fichas del plan de desarrollo y elaboración de exposición de motivos para la incorporación de recursos de los siguientes proyectos: 
Trámite por valor de $7.199.818.419 para incorporación de recursos al proyecto Fortalecimiento del programa de Altos Logros y liderazgo deportivo en el Departamento de Antioquia. 
Trámite por valor de $32.791.872.995, distribuido en los siguientes proyectos: 
Apoyo técnico y psicosocial a los Deportistas de Antioquia, por valor de $7.031.570.726.
Fortalecimiento del programa de Altos Logros y liderazgo deportivo en el Departamento de Antioquia, por valor de $23.936.643.418. 
Desarrollo del potencial deportivo en el Departamento de Antioquia, por valor de $1.031.785.856.
Juegos del Sector Social Comunitario, por valor de $791.872.995.
Trámite por valor de $2.410.043.405, distribuido en los siguientes proyectos: 
Fortalecimiento del programa de Altos Logros y liderazgo deportivo en el Departamento de Antioquia, por valor de: $938.850.540 
Desarrollo del potencial deportivo en el Departamento de Antioquia: $471.192.865
Mejoramiento de la infraestructura deportiva y recreativa en el Departamento de Antioquia, por valor de $500.000.000
Fortalecimiento de las escuelas deportivas en los municipios del departamento de Antioquia, por valor de $200.000.000. 
Fortalecimiento de los juegos del sector social comunitario en los municipios del departamento de Antioquia, por valor de $300.000.000. 
Trámite por valor de $2.319.864.484, para incorporación de recursos al proyecto Mejoramiento de la infraestructura deportiva y recreativa en el Departamento de Antioquia. 
Se dio trámite a la solicitud del DANE, con el diligenciamiento en el aplicativo Directorio Nacional de Infraestructura, registro que se había realizado la actualización. 
Se ajustó los valores de presupuesto y ejecución de cada uno de los proyectos en las vigencias 2020, 2021, 2022 y 2023, en la matriz de población por proyectos solicitada por Planeación Departamental. 
Por solicitud de la Subgerente Administrativa y Financiera, se elaboró informe de seguimiento al presupuesto y ejecución por actividades de los proyectos de inversión de las Subgerencia de Escenarios Deportivos y se envía a profesional de apoyo de la Subgerencia de Fomento y Desarrollo Deportivo para validar datos e incorporar la fuente de compromiso de las obras. 
Revisión del Plan Anual de Adquisiciones, identificando novedades en los proyectos de escenarios deportivos, se realizan algunos ajustes al plan en línea y se informa a la encargada novedades de presupuesto. 
Por solicitud de la Subgerencia de Altos Logros y Deporte Asociado, se consolida los contratos suscritos en la vigencia 2023 para dar respuesta a solicitud de la Oficina de Control Interno. 
Por Delegación de la Gerencia como enlace de INDEPORTES ANTIQUIA en el Comité Enlace Trasversal con enfoque de Género, para este período se participó en: 
	Reunión con integrante del equipo de la Oficina de Talento Humano, para definir el cronograma de las charlas con enfoque de género propuesta en la ficha dinamizadora y las cuales fueron incluidas   en el Plan Institucional de Capacitación (PIC) vigencia 2023. Una vez definido el cronograma se gestiona con las profesionales de la Secretaría de las Mujeres para dictar algunas de las temáticas propuestas. 
	Participación de la capacitación micromachismos laborales. 
	Se realiza seguimiento al avance de las acciones transversales propuestas en la ficha dinamizadora y el presupuesto ejecutado en INDEPORTES ANTIOQUIA. </t>
  </si>
  <si>
    <t>Para este periodo se dá respuesta a solicitud de información de beneficiarios y soportes de cada uno de los indicadores y programas asociados al Plan de Acción Territorial teniendo en cuenta las acciones desarrolladas en el 2023</t>
  </si>
  <si>
    <t>El avance del indicador del 71.94% del PD, corresponde al avance del 65.1% del plan de trabajo programado para el año al año 2022 y el 6.84% de avance en el año 2023, ya que en el mes de febrero se realizan (3) informes de analítica y en el mes de marzo (2), mayo (2) para un total de 7 de 25. (Participación de Escuelas de Deporte Formativo; Encuesta de grupos de valor; Indicadores Plan de Desarrollo, Indicadores de Gestión, Diagnóstico de Escuelas de Deporte Formativo, Atletas -Para-Atletas 2023, Género 2023).</t>
  </si>
  <si>
    <t xml:space="preserve">El observatorio del Deporte a la fecha, se encuentra realizado la actualización de los reportes de cada uno de los juegos, verificando y analizando la información reportada en DeportesAnt.Así mismo se con con la Gesión de la Gerencia y la Oficina Asesora de Planeación apoyar la aprobación de la Política pública del Deporte y la actualizción de la política pública de la Bicicleta. De otra parte se incia con la recolección de información con el Ministerio de Hacienda Institutos de Deporte, Ministerio del Deporte, con el fin de identificar los recursos e inversiones en el sector deporte en cada departamento, asi como las medallas obtenidas en los juegos nacionales.  </t>
  </si>
  <si>
    <t xml:space="preserve">Se avanzó en la implementación del observatorio con exploración en míneria de datos, caracterización de la información, generación de datos del sector, diseño de instrumentos de recolección de información, acompaañamineto parametrización de los subsistemas de información, monitoreo de proyectos e indicadores, diágnosticos sobre necesidades de información, por último, se garantizó la confidencial, integridad y precisión de los datos, apartir de allí se realizaron una serie de informes análtiicos. </t>
  </si>
  <si>
    <t xml:space="preserve">Se consolidó la información y se envió a Comunicaciones para realizar taller de ideación con la Alta Gerencia. </t>
  </si>
  <si>
    <t>Se procedió con la actualización de la matriz y se publicó en el sitio del SGC.</t>
  </si>
  <si>
    <t>Se realizó requerimiento a las áreas y se está recibiendo el reporte de cada área para el 07/05/2023.</t>
  </si>
  <si>
    <t>Se cuenta con el seguimiento consolidado del segundo trimestre de 2023 el cual fue publicado en la página de Transparencia. Adicional a lo anteior se actualizaron las preguntas de interés y se elaboró la pregunta orientadora con los posible temas de rendición de cuentas, lo cual cuanta con la validación de contenido por parte de la Oficina de Comunicaciones.</t>
  </si>
  <si>
    <t xml:space="preserve">Consolidada  con el informe  de seguimiento al plan de accion institucional 4° trimestre
</t>
  </si>
  <si>
    <t>Se realiza el mejoramiento de la herramienta para visualizar los indicadores, luego de superar el inconveniente en la plataforma de indicadores, en febrero no se registraron en plataforma 3 indicadores de la Sub. Escenarios y 2 Indicadores de la Sub De Fomento. Se solicitó a Sistemas desarrollo par la visualización en los Indicadores de la evolución de los indicadores por Vigencia y la validación de los mismos por parte de jefe o Subgerente de Área. Se presenta informa de los indicadores de Plan de Desarrollo a la Gerencia. Para el mes de Marzo se registro en la plataforma 31 indicadores de 36. Para el mes de abril se registran por parte de los responsables de los proyectos 19 indicadores de 36 (SUb de Fomento y Sub. de Escenarios); sin embargo a la fecha de reporte 11 de abril se reportaron los 36 indicadores del Plan de Desarrollo. Se continua con la revisión de la redacción del avance. Se solicita a la oficina  de Sistemas el desarrollo en el aplicativo del rol de gestor y el de aprobación para un mejor seguimiento. Se desarrolla la automatización del reporte del seguimiento en las plantillas de Excel y en PBII. El análisis se presenta a gerencia con  el semáforo que presenta botón de visualización según el indicador señalado</t>
  </si>
  <si>
    <t xml:space="preserve">Se realiza reporte de los indicadores de Plan de de Desarrollo enviado al comité de Gestión y desempeño en el cual se registraron los 36 indicadores con responsabilidad de Indeportes, posterior a lo anterior. El avance en el desarrollo para la visualización en los Indicadores de la evolución de los indicadores por Vigencia y la validación de los mismos por parte de jefe o Subgerente de Área, esta en proceso de prueba por parte de la Oficina de Sistemas, incluyendo la labor del gestos, sin embargo hace falta la validación por parte del jefe de Área, se espera que a finalizar le mede mayo, ya se encuentre validada la plataforma con este desarrollo. Se presenta informa de los indicadores de Plan de Desarrollo en el SGC. Se continua con la revisión de la redacción del avance. Se solicita a la oficina  de Sistemas el desarrollo en el aplicativo del rol de gestor y el de aprobación para un mejor seguimiento. Se desarrolla la automatización del reporte del seguimiento en las plantillas de Excel y en PBII. El análisis se presenta a gerencia con  el semáforo que presenta botón de visualización según el indicador señalado. Se valida la infomación, realizando corecciones en actividades, CDP, se añadió tabla a la hoja RCP Pagos, se incluye seguimiento a los indicadores anualizados.  </t>
  </si>
  <si>
    <t>Se realiza reporte de los indicadores de Plan de de Desarrollo,  en el cual se registraron los 36 indicadores con responsabilidad de Indeportes, posterior a lo anterior. 
El avance en el desarrollo para la visualización en los Indicadores de la evolución de los indicadores por Vigencia y la validación de los mismos por parte de jefe o Subgerente de Área, esta en proceso de prueba por parte de la Oficina de Sistemas, incluyendo la labor del gestores, a la feha se presenta error al cargue de los mismos para la validación, sin embargo se realizó el reporte correspondiente. Se realizó el vanace de generar tablas en archivo excel que pemite automáticamente avanzar la fórumula del archivo., desde la oficina Asesora de planeacón se verifican todas las actividade de acuerdo a lo solicitado por las áreas y es responsabilidad de la O.A.P.
Se solicitó a Sistemas que en el reprte de RCP se identifique el valor del cdp y la fecha de expedición, con el fin de no registra ests valore, sino que sean arastrados con la fórmula de excel.
Se presenta informa de los indicadores de Plan de Desarrollo en el SGC. Se continua con la revisión de la redacción del avance. Se solicita a la oficina  de Sistemas el desarrollo en el aplicativo del rol de gestor y el de aprobación para un mejor seguimiento. Se valida la infomación, realizando corecciones en actividades, CDP, se añadió tabla a la hoja RCP Pagos, se incluye seguimiento a los indicadores anualizados.  Se hace necessario validar los reportes de los indicadores de gestión.</t>
  </si>
  <si>
    <t>La Oficina Asesora de Planeación, realizó validación de los indicadores asociados al plan de Desarrollo, dicho análisis fue comunicado a las áreas responsables de los indicadores mediante los oficios con radicados: 202301014172-Medicina Deportiva; 202301013898 Subgerencia de Escenarios; 202301013863- Subgerencia de Fomento; 202301013527-Subgerenia de altos Logros; 202301014175 Oficina de Sistemas y 202301014171 Oficina de Comunicaciones.</t>
  </si>
  <si>
    <t xml:space="preserve">Acompañamiento permanente en la formulación y seguimiento mensual a los indicadores, haciendo las respectivas alertas de novedades encontradas en los reportes. </t>
  </si>
  <si>
    <t xml:space="preserve">Por instrucción de gerencia se han presentado ante el Comité de Gerencia el seguimiento a los indicadores con cumplimiento inferior al 70%. </t>
  </si>
  <si>
    <t>Se presenta informe en Power BI del resultado del plan indicador. Se presenta el avance presupuestal por proyecto y por indicador, con la matriz de los resultados a corte 30 de septiembre de 2023, así como la proyeción del logro de la meta a la gerencia mediante semáformo para la toma de decisiones.</t>
  </si>
  <si>
    <t>Se reporto el seguimiento a los indicadores y se dieron las alertas a los lideres</t>
  </si>
  <si>
    <t>Esta actividad se realiza una sola vez y se cumplió en el primer trimestre 2023</t>
  </si>
  <si>
    <t xml:space="preserve">Se da cumplimiento a la acción en el primer trimestre de la vigencia </t>
  </si>
  <si>
    <t xml:space="preserve">Se realizó el acompañamiento en el primer cuatrimestre de la vigencia 2023 a todos los procesos por parte del enlace de la Oficina Asesora de Planeación. Así mismo. se realizó el informe consolidado de riesgos con corte a 30 de abril, identificando los riesgos materializados y aspectos a mejorar en el diseño de controles y redacción de riesgos. </t>
  </si>
  <si>
    <t>Se realizó el acompañamiento en el segundo cuatrimestre con el enlace de la Oficina Asesora de Planeación.</t>
  </si>
  <si>
    <t>Pendiente entrega de información por parte de las áreas.
Willer</t>
  </si>
  <si>
    <t>Se consolidó el mapa de riesgos en el seguimiento a la gestión de riesgos en el primer cuatrimestre de la vigencia 2023.</t>
  </si>
  <si>
    <t>Se consolidó el mapa de riesgos en el seguimiento a la gestión de riesgos en el segundo cuatrimestre de la vigencia 2023.</t>
  </si>
  <si>
    <t xml:space="preserve">Pendiente entrega de información por parte de las áreas.
Willer
janet hace el consolidado y quedara listo a 31 de diciembre </t>
  </si>
  <si>
    <t>Se consolidó el seguimiento del primer cuatrimestre de la vigencia 2023 y se publicó en el apartado de transparencia.</t>
  </si>
  <si>
    <t>Se consolidó el seguimiento del segundo cuatrimestre de la vigencia 2023 y se publicó en el apartado de transparencia.</t>
  </si>
  <si>
    <t xml:space="preserve">se hace el seguimiento  a los riesgos conjunatamente con los lideres y gestores
</t>
  </si>
  <si>
    <t>Decreto departamental D  2023070001181 del 28 de febrero de 2023 y resolución de incorporación 2023000179 del 3 de marzo de 2023</t>
  </si>
  <si>
    <t xml:space="preserve">Se actualiza mensualmente el informe de incorporación de presupuesto a los proyectos de inversión. </t>
  </si>
  <si>
    <t>Se actualiza el informe de presupuesto proyectos de inversión conforme a los decretos de traslado e incorporación expedidios durantes los meses de noviembre y diciembre</t>
  </si>
  <si>
    <t>Decreto departamental D  2023070001171 el 27 de febrero de 2023 y resolución de incorporación 2023000178 del 3 de marzo de 2023</t>
  </si>
  <si>
    <t>A  la fecha fueron atendidas todas las solicitudes realizadas con corte al 30 de junio de 2023.</t>
  </si>
  <si>
    <t>A  la fecha fueron atendidas todas las solicitudes realizadas con corte al 30 de septiembre de 2023.</t>
  </si>
  <si>
    <t>Decreto departamental D  2023070001538  del 23 de marzo de 2023 y resolución de incorporación 2023000263 del 24 de marzo de 2023</t>
  </si>
  <si>
    <t>Este Sistema está siendo acompañado por un apoyo que se encuentra validando el diagnóstico actual de la entidad.</t>
  </si>
  <si>
    <t>En el periodo se trabajó en las acciones para la certificación de la Huella de Carbono y Carbono Neutro.</t>
  </si>
  <si>
    <t>Se cuenta con la certificación de Carbono Neutro.</t>
  </si>
  <si>
    <t>Se impartió capacitación a la profesional encargada del SG-SST par la publicación de documentos en el sitio y se presentó la disposición para apoyar los requerimientos que se presenten adicionales.</t>
  </si>
  <si>
    <t>Para este periodo no se realizaron solicitudes relacioandas con esta actividad.</t>
  </si>
  <si>
    <t xml:space="preserve">Pendiente acompañamiento auditoría SG-SST.
Willer
pendiente para el 2024 toda ves que no ha sido requerimiento de talento humano </t>
  </si>
  <si>
    <t>Se realizó el acompañamiento por parte de la gestora para el seguimiento a las diferentes acciones de mejora tanto de auditorías internas como de Control Interno, también se realizó el cierre de las acciones que habían dado cumpimiento al 100% de las actividades y se sugirió a las diferentes áreas trabajar en las acciones pendientes producto de auditorías de Control Interno para lograr el cierre exitoso.</t>
  </si>
  <si>
    <t>Se realizó el acompañamiento por parte del gestor para el seguimiento a las diferentes acciones, también se realizó el cierre de las acciones que habían dado cumplimiento al 100% de las actividades y se sugirió a las diferentes áreas trabajar en las acciones pendientes producto de auditorías de Control Interno para lograr el cierre exitoso.</t>
  </si>
  <si>
    <t xml:space="preserve">Se realizó acompañamiento para el seguimiento y trámite de las acciones de mejora. Se incluyen acciones para promover la participación de la ciudadanía en el prceso de Rendición Pública de Cuentas Realizada en el mes de diciembre para la vigencia 2020-2023. . </t>
  </si>
  <si>
    <t xml:space="preserve">Se elabora informe consolidado al plan de mejoramiento institucional de los meses de abril y mayo. </t>
  </si>
  <si>
    <t xml:space="preserve">Se elabora informe consolidado al plan de mejoramiento institucional para la preparación de la auditoría externa del Icontec. </t>
  </si>
  <si>
    <t xml:space="preserve">Pendiente entrega de información por parte de las áreas.
Willer
las areas viene gestionando las acciones de mejora y su cierre </t>
  </si>
  <si>
    <t>Se solicitó a la Oficina de Comunicaciones la validación de la información en la matriz de requisitos mínimos de la ley de Transparencia.</t>
  </si>
  <si>
    <t>La información pendiente de publicar es requerida de manera permanente, aunque a la fecha se encuentran algunos pendientes.</t>
  </si>
  <si>
    <t>Se realiza el requerimiento de la información de manera permanente, pero a la fecha aún se encuentran algunos pendientes.</t>
  </si>
  <si>
    <t xml:space="preserve">Se atiende publicaciones en el sitio web de transparencia de la entidad y se pública la información del PEI, Plan de Acción Institucional, Plan Anticorrupción, entre otros. </t>
  </si>
  <si>
    <t>Continúa pendiente reunión con Oficinas de Sistemas y Comunicaciones para validar la información del menú Participa.</t>
  </si>
  <si>
    <t>Se envía correo a personal de Servicio al Ciudadano, Oficina Comunicaciones y personal apoyo rendición cuentas para elaborar formularios para la participación de los grupos de valor en cuanto a necesidades, expectativas y sugerencias, que permitan generar insumos para la planeación.</t>
  </si>
  <si>
    <t>Se actualiza la información de las preguntas frecuentes en el menú participa.
Se cuenta con formularios en los diferentes programas misionales y para el evento de rendición de cuentas.</t>
  </si>
  <si>
    <t>El registro en la plataforma del cuestionario  Furag se debe realizar el 26 de julio de 2023. Para este período se avanza en la identificación de los responsables de diligenciar el cuestionario, solicitar la información a cada una de las áreas del insituto y se  consolida la información enviada por algunas de las áreas.</t>
  </si>
  <si>
    <t>Se realizó el respectivo reporte en el mes de julio de 2023.</t>
  </si>
  <si>
    <t xml:space="preserve">Se realizó el respectivo reporte en el mes de julio de 2023. una vez obtenido los resultados se elabora informe de evaluación obtenida por cada índice de la política. </t>
  </si>
  <si>
    <t>Se realizó el seguimiento a través de las actividades reportadas en los planes de acción de las áreas, en el cual se encuentran incluidas las acciones de los planes de acción de las políticas de MIPG.</t>
  </si>
  <si>
    <t xml:space="preserve">Actividad programada para noviembre de 2023, sin embargo esta información se verá reflejada en los planes de acción de cada área de la entidad. </t>
  </si>
  <si>
    <t>Actividad programada para noviembre de 2023.</t>
  </si>
  <si>
    <t>Actividad ejecutada en el primer trimestre de 2023.</t>
  </si>
  <si>
    <t>Se realizó la validación de la información en las listas de chequeo para 6 de los 7 procesos programados para auditar. Sólo queda pendiente la auditoría del proceso de Contratación y Adquisiciones que se reprogramó para el 12/07/2023.</t>
  </si>
  <si>
    <t>Se realizó la validación de la información en las listas de chequeo para  los 7 procesos auditados.</t>
  </si>
  <si>
    <t>Se realizaron 6 auditorías de los 7 procesos programados para auditar. Sólo queda pendiente la auditoría del proceso de Contratación y Adquisiciones que se reprogramó para el 12/07/2023.</t>
  </si>
  <si>
    <t>Se realizaron las 7 auditorías a los procesos programados para auditar.</t>
  </si>
  <si>
    <t>Se realizaron 5 informes definitivosde auditorías de los 7 procesos programados para auditar. Sólo quedan pendientes los informes de la auditoría del proceso de Contratación y Adquisiciones que se reprogramó para el 12/07/2023 y del informe de auditoría del proceso de Gestión de Talento Humano en virtud de que la auditoría se realizó el martes 6 de julio de 2023.</t>
  </si>
  <si>
    <t>Se realizaron las 7 informes de auditoría a los procesos programados para auditar.</t>
  </si>
  <si>
    <t>Se presentó el informe de revisión por la Dirección en el que se incluyeron los resultados de las auditorías.</t>
  </si>
  <si>
    <t>Se procedió con la socialización en la reunión de cierre de la auditoría dirigida a todos los empleados.</t>
  </si>
  <si>
    <t>A la fecha los autodignósticos se apoyan en la autoevaluación del FURAG. Una vez se obtenga los resultados de la evaluación del desempeño que se reporta en junio, se tendrán los insumos para el autodiagnósticos que se realizará en diciembre de 2023.</t>
  </si>
  <si>
    <t xml:space="preserve">Considernado que la Función Pública para la vigencia 2023 modificó la metodología para la medición del indice de desempeño, situación que se desconocía en el momento de formular el plan de acción. Se decide elaborar informe a partir de los resultados obtenidos en la última medición de gestión del desempeño, en cada una de las políticas y sus índices, identificando las acciones que se deben implementar para fortalecimiento del modelo.  </t>
  </si>
  <si>
    <t>Se revisaron todas las solicitudes enviadas en el periodo del seguimiento.</t>
  </si>
  <si>
    <t>El procedimiento fue revisado por el líder y publicado en el SGC.</t>
  </si>
  <si>
    <t xml:space="preserve">Se cuenta con la estrategia diseñada, además se está implementando inicialmente con el video que muestra la información relevante de MIPG. </t>
  </si>
  <si>
    <t>Pendiente de autorización de la Gerencia para la presentación de las políticas.
Aún no se tiene respuesta de los profesionales de apoyo sobre la revisión de la presentación de 4 de las políticas pendientes por presentar para revisión y envío posterior al Jefe de la Oficina.</t>
  </si>
  <si>
    <t>Se presentaron en el Comité de Gestión y Desempeño No. 05 las 6 políticas del MIPG que estaban pendientes de aprobar.</t>
  </si>
  <si>
    <t>Se reportó la información del MFMD en el mes de septiembre de 2023.</t>
  </si>
  <si>
    <t>Se realizó el seguimiento y se publicó en el Apartado de Transparencia.</t>
  </si>
  <si>
    <t>El seguimiento fue ajustado por la Oficina de Control Interno y se publicó el seguimiento en el Apartado de Transparencia.</t>
  </si>
  <si>
    <t>Se presentó el seguimiento al PAAC a la Oficina de Control Interno.</t>
  </si>
  <si>
    <t xml:space="preserve">Se verifica esta actividad y se evidenció que el Plan Anticorrupción y Atención al Ciudadano se socializó el 30 de enero de 2023 en el primer comité de gestión y desempeño de la vigencia </t>
  </si>
  <si>
    <t>Actividad Programada para el mes de noviembre 2023</t>
  </si>
  <si>
    <t>Se envió correo solicitando los planes de acción de la vigencia 2024 el 06/12/2023.</t>
  </si>
  <si>
    <t>Se tramitaron todas las solicitudes enviadas en el periodo el mismo día que s requiere.</t>
  </si>
  <si>
    <t xml:space="preserve">Se tramitaron  las solicitudes enviadas durante el periodo, con los respectivos soportes: Solicitud de Concepto Favorable, Fichas del Plan de Desarrollo y proyección de Decreto. </t>
  </si>
  <si>
    <t xml:space="preserve">Se  gestionoó con el diseño del formulario para requerir la información de trámites y OPAS a las áreas.  una vez dispuesto, se obtuvieron dos respuestas (Subgerencia de Altos Logros y Medicina Deportiva) que no apuntan al objetivo del formulario. </t>
  </si>
  <si>
    <t>Se realizó el cargue de de las políticas aprobadas en el periodo al micrositio de MIPG.</t>
  </si>
  <si>
    <t>Se presentó la Política Pública del Deporte que fue aprobada en segundo debate de la Asamblea Departamental. Está pendiente la sanción por parte del Gobernador.</t>
  </si>
  <si>
    <t>Se cuenta con la Ordenanza 12 del 26 de julio de 2023.</t>
  </si>
  <si>
    <t>Se cuenta con la Ordenanza 12 del 26 de julio de 2023.
Se apoya la socialización de la Ordenanza , la creación e instalación de la Mesa Intersectorial del Deporte, y diseño del Plan de Acción de la Política Pública del Deporte.</t>
  </si>
  <si>
    <t xml:space="preserve">Para la vigencia, se recibió notificación desde la Secretaria de la Gerencia, indicando que se le asigna a la Subgerencia de Fomento y Desarrollo Deportivo, la respuesta al requerimiento de la Contraloría de Antioquia sobre el monitoreo y evaluación de la Política Pública de la Bicicleta. </t>
  </si>
  <si>
    <t>Conjuntamente con la Gerencia de la Bici Se realizó la evaluación de la Contraloría de Antioquia para la Política Pública de la Bicicleta, Ordenanza No. 18 de 2011, para la vigencia 2022.
También se apoya desde la Oficina Asesora de Planeación el trámite del proyecto de Ordenanza de la nueva Política Pública de la Bicicleta ante la Asamblea Departamental de Antioquia.</t>
  </si>
  <si>
    <t>A partir del análisis de la Política Pública de la Bicicleta se acompañó a la Gerencia de la Bici en la formulación de la actualización de la nueva Ordenanza No. 21 del 3 de octubre de 2023.</t>
  </si>
  <si>
    <t xml:space="preserve">Se diseñó metodología para la implementación de la estrategía de rendición de cuentas del año 2022, se socializó a la Gerencia y de acuerdo a instrucción de la Gerencia se publicó el informe de Gestión de la vigencia 2022. </t>
  </si>
  <si>
    <t xml:space="preserve">Con fundamento en lineamientos de la Función Pública, se diseñó programación para la Rendición de Cuentas del año 2023, la cual se coordinará con la Oficina de Comunicaciones para presentar a Gerencia y solicitar aprobación. </t>
  </si>
  <si>
    <t xml:space="preserve">Con fundamento en lineamientos de la Función Pública, se diseñó programación para la Rendición de Cuentas del año 2023, la cual se coordinará con la oficina de comunicaciones para presentar a Gerencia y solicitar aprobación. </t>
  </si>
  <si>
    <t>Se cumplió con el diseño metodológico y se está implementando en el evento de rendición de cuenta programado para el mes de diciembre.</t>
  </si>
  <si>
    <t xml:space="preserve">Durante el trámite de actualización de la Politica Pública Departamental del Deporte en la Asamblea Departamental se alinearon las disposiciones de la Agenda 2040. </t>
  </si>
  <si>
    <t>Total</t>
  </si>
  <si>
    <t>NA</t>
  </si>
  <si>
    <t>La Plataforma DeportesAnt, esta en operación el sistema departamental de capacitación, en el cual los cursos "por su salud muévase pues ya se encuentran operando en la plataforma" , Se encuenra operando "por sus salud muévase pués excepto el módulo participantes regulares el cual no lo ha realizado "por su salud muévase pués".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t>
  </si>
  <si>
    <t>Se realiza monitoreo, soporte, parametrización y operación el sistema departamental de capacitación, "por su salud muévase pues ya se encuentran operando en la plataforma", Se encuenra operando "por sus salud muévase pués excepto el módulo participantes regulares el cual no lo ha realizado "por su salud muévase pués".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
Se brindó soporte al área del sistema departamental de capacitación en las siguientes actividades:
Habilitación de cursos 
Habilitación de indicadores de control docente
Habilitación de usuarios
Des habilitación de permisos de administrador
se brindó apoyo para el cálculo automático del indicador en la matriz que manejan en el área.</t>
  </si>
  <si>
    <t xml:space="preserve">Para este período opera participantes regulares de por su salud mueváse pues; así mismo, se realizó ajustes y parametrización  en el Sistema Departamental  de Capacitación  y  Juegos Deportivos Institucionales. se dió atención al 100% de solicitudes de las áreas del instituto. </t>
  </si>
  <si>
    <t xml:space="preserve">Monitoreo de plataforma tecnológica para la recolección de datos </t>
  </si>
  <si>
    <t>3012/2023</t>
  </si>
  <si>
    <t xml:space="preserve">Se realiza el monitoreo de la Plataforma DeportesANT, analizando los datos de las compras de servicios (alimentación, educación, económico). Se realizó reporte de indicadores del Plan de Desarrollo para reporte de PBI, automatizando información de excel; Indicadores de Gestión, Plan de Desarrollo, Altos Logreso Discapacidad -convencional, Juegos institucionales 2022, Escuelas 2002, Altos Logros 2022, y sistema departamental de capacitacion 2023.
En materia de analítica de información, se destacan la producción de 16 informes de analítica de información. De estos informes, 5 se llevarán a cabo en el contexto de los juegos nacionales, mientras que los otros 11 estarán relacionados con las áreas misionales y las solicitudes internas de la entidad.  
</t>
  </si>
  <si>
    <t xml:space="preserve">Una vez realizado en monitoreo de los datos en la plataforma DeportesAnt. De acuerdo a la solicitud de las áreas y la Oficina Asesora de Palneación se analizan datos del sistema departamental de capacitación, "por su salud muévase pues,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
Se realizó reportes y monitoreo para ajustar los informes de Power BI de las bases de datos de apoyo económico 2020, juegos deportivos campesinos zonal y final 2022, zonal campesinos nordeste y magdalena medio 2023 y zonal escolares nordeste magdalena medio 2023. Se ha llevado a cabo la minería de datos y ajustes necesarios para importar la información de los participantes regulares de 'Por su Salud, Muévase Pues'. En total, se importaron 134,000 registros al sistema, que incluyen 18 variables. Esta importación se realizó a través de 25 archivos de importación, cada uno con un máximo de 5,000 entradas.
Se han realizado ajustes en el documento de Excel del Plan Anual de Adquisiciones con el objetivo de automatizar la información de las siguientes columnas: número de contratos, valor de CDP (Certificado de Disponibilidad Presupuestal), URL del SECOP (Sistema Electrónico de Contratación Pública), fecha de RCP  valor de RCP, supervisor, supervisor suplente y Alerta de Acta de Terminación/Liquidación. 
Se han implementado cambios en el sistema de eventos académicos con el fin de prevenir que los usuarios finales descarguen sus certificados, debido a un riesgo de corrupción asociado con la parametrización del sistema.
</t>
  </si>
  <si>
    <t>Para este período, se realizó  monitoreo de los datos en la plataforma DeportesAnt, para dar respuesta a solicitudes internas y externas.  Se analizan datos del sistema departamental de capacitación, "por su salud muévase pues,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
Se realizó reportes y monitoreo para ajustar los informes de Power BI de las bases de datos de apoyo económico 2020, juegos deportivos campesinos zonal y final 2022, zonal campesinos nordeste y magdalena medio 2023 y zonal escolares nordeste magdalena medio 2023. Se ha llevado a cabo la minería de datos y ajustes necesarios para importar la información de los participantes regulares de 'Por su Salud, Muévase Pues'. En total, se importaron 134,000 registros al sistema, que incluyen 18 variables. Esta importación se realizó a través de 25 archivos de importación, cada uno con un máximo de 5,000 entradas.
Se han realizado ajustes en el documento de Excel del Plan Anual de Adquisiciones con el objetivo de automatizar la información de las siguientes columnas: número de contratos, valor de CDP (Certificado de Disponibilidad Presupuestal), URL del SECOP (Sistema Electrónico de Contratación Pública), fecha de RCP  valor de RCP, supervisor, supervisor suplente y Alerta de Acta de Terminación/Liquidación. 
Se han implementado cambios en el sistema de eventos académicos con el fin de prevenir que los usuarios finales descarguen sus certificados, debido a un riesgo de corrupción asociado con la parametrización del sistema. Así mismo, monitoreo al avance de los proyectos de infraestructura deportiva, seguimiento y monitoreo a las PQRSDF y Juegos Nacionales</t>
  </si>
  <si>
    <t xml:space="preserve">Monitoreo de plataforma tecnológica para análisis y presentación de datos </t>
  </si>
  <si>
    <t xml:space="preserve">Se han realizado 9 estudios de 25 analítica anual. De acuerdo a la programación al mes de junio se han realzado 9 de 11 informes programados. (encuesta póliza y Sistema departamental de capacitación) en el mes de junio y adicioalmente se han realizado los siguiente . (Participación de Escuelas de Deporte Formativo; Encuesta de grupos de valor; Indicadores Plan de Desarrollo, Indicadores de Gestión, Diagnóstico de Escuelas de Deporte Formativo, Atletas -Para-Atletas 2023, Género 2023).
Existen factores críticos de éxito que han obstaculizado el logro de estos objetivos. Uno de ellos es la presencia de inconsistencias en las bases de datos, lo que implica la necesidad de ajustes y minería de datos. Esta situación ha generado retrasos en la elaboración de los informes de analítica. Además, el volumen de trabajo necesario para cumplir con estas metas supera el tiempo disponible para la elaboración de los informes. Es fundamental abordar los desafíos relacionados con la calidad de los datos y encontrar formas de optimizar el tiempo dedicado a la elaboración de los informes de analítica para asegurar el cumplimiento de los objetivos establecidos.  </t>
  </si>
  <si>
    <t>Se han realizado 18 estudios de 25 analítica anual. De acuerdo con la programación al mes de septiembre se han realzado 18 de 18 informes programados. (encuesta póliza y Sistema departamental de capacitación) en el mes de junio y adicionalmente se han realizado los siguiente. (Participación de Escuelas de Deporte Formativo; Encuesta de grupos de valor; Indicadores Plan de Desarrollo, Indicadores de Gestión, Diagnóstico de Escuelas de Deporte Formativo, Atletas -Para-Atletas 2023, Género 2023). Así mismo se han solcializado los informes de análisis de los indicadores mediante los oficios con radicados: 202301014172-Medicina Deportiva; 202301013898 Subgerencia de Escenarios; 202301013863- Subgerencia de Fomento; 202301013527-Subgerenia de altos Logros; 202301014175 Oficina de Sistemas y 202301014171 Oficina de Comunicaciones.
Con los datos registrados en DeportesAnt. Se apoya la consolidación de los datos que permiten realizar estadística. Así mismo se estableció el procedimiento para realizar las encuestas en el Instituto, Instrumento que permite realizar un mejor análisis de datos. Se inicia con la socialización del informe de analítica, una vez validada la información de las bases de datos, solicitando la validación de estos a las personas interesadas en la información y especialmente a los que registran la misma. Es fundamental abordar los desafíos relacionados con la calidad de los datos y encontrar formas de optimizar el tiempo dedicado a la elaboración de los informes de analítica para asegurar el cumplimiento de los objetivos establecidos. 
Se ha llevado a cabo una validación de datos en el software R para el informe de género, enfocada en roles, deportes, subregiones y eventos
De acuerdo a solicitud de profesional del equipo de sistemas se realiza un rastreo y se elabora documento de Excel de los campos obligatorios para los formularios de la plataforma misional deportesant .
Se realiza soporte y parametrización del evento 10 festival por su salud báilelo pues, ajuste de categorías, ajuste en formulario de equipos, habilitación de usuarios y ajustes en la interface web.</t>
  </si>
  <si>
    <t xml:space="preserve">Se realizaron 23 estudios de 25 analítica anual.  para este período se realizaron 5 informes: Monitoreo PQRSDF, Infraestructura Deportiva y Recreativa, Juegos Nacionales, infomre de inversión por proyecto  y Participación Juegos Deportivos Institucionales 
</t>
  </si>
  <si>
    <t xml:space="preserve">Análisis de datos y estadísticas </t>
  </si>
  <si>
    <t>Se ha socializado el informe de Indicadores de Plan de Desarrollo a Altos Logros y Escenario; apoyo póliza y capacitación y Altos Logros (apoyos), por lo cual se ha socializado 8 de 9 informes. (encuesta póliza y Sistema departamental de capacitación) en el mes de junio y adicioalmente se han realizado los siguiente . (Participación de Escuelas de Deporte Formativo; Encuesta de grupos de valor; Indicadores Plan de Desarrollo, Indicadores de Gestión, Diagnóstico de Escuelas de Deporte Formativo, Atletas -Para-Atletas 2023, Género 2023).</t>
  </si>
  <si>
    <t>Se ha socializado el informe de Indicadores de Plan de Desarrollo a Altos Logros y Escenario; apoyo póliza y capacitación y Altos Logros (apoyos), por lo cual se ha socializado 15 de 18 informes. (encuesta póliza y Sistema departamental de capacitación) en el mes de junio y adicionalmente se han realizado los siguiente. (Participación de Escuelas de Deporte Formativo; Encuesta de grupos de valor; Indicadores Plan de Desarrollo, Indicadores de Gestión, Diagnóstico de Escuelas de Deporte Formativo, Atletas -Para-Atletas 2023, Género 2023 y adicionalmente la socialización del análisis de los indicadores de plan de desarrollo por área que fue realizado por la Oficina Asesora de Planeación).</t>
  </si>
  <si>
    <t xml:space="preserve">Se socializaron los 5 informes elaborados durante el período. </t>
  </si>
  <si>
    <t>Comunicación y difusión de informes</t>
  </si>
  <si>
    <t>Se han realizado tres  grupos focales (Capacitación,  Póliza y Plan de Desarrollo).</t>
  </si>
  <si>
    <t>Se han realizado tres grupos focales (Capacitación, Póliza y Plan de Desarrollo, género, infraestructura e indicadores Plan de Desarrollo).</t>
  </si>
  <si>
    <t xml:space="preserve">Para este período se realizó grupo focal para la socialización del informe de PQRSDF.  en la vigencia se realizaronn un total de 7 grupos focales de los 11 que se tenían programado. </t>
  </si>
  <si>
    <t>Grupo focal de discusión para validar hallazgos</t>
  </si>
  <si>
    <t>No se ha realizado a la fecha Validación de datos mediante radicados: 202301014172-Medicina Deportiva; 202301013898 Subgerencia de Escenarios; 202301013863- Subgenrencia de Fomento; 202301013527-Subgerenia de altos Logros; 202301014175 Oficina de Sistemas y 202301014171 Oficina de Comunicaciones</t>
  </si>
  <si>
    <t>La Oficina Asesora de Planeación presenta infromación a la áreas para la validación del PAA en el formato, así como en el informe de Power BI de los Indicadores, reporte de información de datos en la plataforma DeportesAnt, consolidación de información de acciones de mejora. Reporte de validación de datos mediante radicados: 202301014172-Medicina Deportiva; 202301013898 Subgerencia de Escenarios; 202301013863- Subgenrencia de Fomento; 202301013527-Subgerenia de altos Logros; 202301014175 Oficina de Sistemas y 202301014171 Oficina de Comunicaciones en referencia a los indicadores del Plan de Desarrollo.</t>
  </si>
  <si>
    <t xml:space="preserve">Se realiza seguimiento y evaluación de acuerdo a los requerimientos internos y externos . </t>
  </si>
  <si>
    <t>Seguimiento y evaluación</t>
  </si>
  <si>
    <t xml:space="preserve">PLANES ESTRATÉGICOS 
</t>
  </si>
  <si>
    <t>Meta Trimestre 1</t>
  </si>
  <si>
    <t>Meta Trimestre 2</t>
  </si>
  <si>
    <t>Meta Trimestre 3</t>
  </si>
  <si>
    <t>Meta Trimestre 4</t>
  </si>
  <si>
    <t>Los municipios de Mutatá, Vigía del Fuerte y Medellín, a pesar de la constante solicitud para la realización del semáforo, no se contó con la disposición de estos municipios para el mismo.</t>
  </si>
  <si>
    <t>Inicialmente estaba destinado 35 CPS (Centro de Promoción de la Salud), con el ajuste presupuestal se logra contratar 40 CPS es el total de la dotación entregada.</t>
  </si>
  <si>
    <t>Se publica circular de resultados K2023000025 del 19 de abril de 2023</t>
  </si>
  <si>
    <t>4to trimestre:  Se logra culminar de manera exitosa el proceso de contratación, por lo tanto se logra cumplir con esta meta al 100%</t>
  </si>
  <si>
    <t>Pese a que en el trimstre 3 se tenía previsto entregar las 30 dotaciones, esta meta se cumple en el trimestre 4, entregando los 40 CPS.</t>
  </si>
  <si>
    <t xml:space="preserve">Se avanza con especificaciones técnicas para proceder con la contratación en el segundo trimestre.
En el 4 trimestre, se logra cumplir con lopendiente que estaba de la meta en el trimestre 2.
</t>
  </si>
  <si>
    <t>Se logra realizar la asesoría a 124 municipios sin lograr asesorar a Medellín en ninguno de los eventos.</t>
  </si>
  <si>
    <t>Se efectúo la contratación de los promotores subregionales del proyecto.
En el trimestre 4 se termina con  6 promotores activo</t>
  </si>
  <si>
    <t>En el trimestre 4 ya se logró la meta de asesorías presenciales (2 por cada municipio) y virtuales (2 por cada municipios) aunque se habla de una asesoría para lograr el objetivo con el municipio se genera un contacto más continuo por la necesidad o el proyecto</t>
  </si>
  <si>
    <t>Se revisa y acompaña el proceso según el estado del registro en plataforma.
Y para este año se supera el número de inscritos llegando a la cifra de 14,954 inscritos en plataforma</t>
  </si>
  <si>
    <t>El diagnóstico y caracterización aplicado a los municipios logra la participación de 109 municipios, de los cuales se analizará la información y se les hará devolución para su planificación</t>
  </si>
  <si>
    <t>Los resultados del diagnóstico y las visitas han dejado información con la cual cada promotor a hecho devolución verbal y se entregará un informa a los 109 municipios que diligenciaron correctamente el diagnóstico</t>
  </si>
  <si>
    <t xml:space="preserve">Se comparte circular de convocatoria con número de radicado K 2023000023 y K 2023000024 </t>
  </si>
  <si>
    <t>Se comparte circular de resultados con los municipios seleccionados con número de radicado K 2023000033</t>
  </si>
  <si>
    <t>SE ejecuta el contrato 807 de 2023 de implementación deportiva para la promoción de las Escuelas de Deporte Formativo</t>
  </si>
  <si>
    <t>Se hace entrega de la implementación a todos los municipios seleccionados en el mes de noviembre</t>
  </si>
  <si>
    <t>La implementación se entregó en el cuarto trimestre y no ha iniciado proceso de seguimiento para la misma</t>
  </si>
  <si>
    <t>Se realiza las contrataciones acordes con los municipios beneficiados</t>
  </si>
  <si>
    <t>en todos los eventos del programa s e deja evidencia de inscritos en plataforma deportesant</t>
  </si>
  <si>
    <t>Se realizaron  los seminarios subregionales y se realizó el evento internacional de Patinaje con el registro de sus asistencia, la meta se superó con dos seminarios adicionales, para un total de 8 eventos y se realizaron las 14 olimpiadas micro regionales de Deporte Formativo.</t>
  </si>
  <si>
    <t>Se establecieron los criterios habilitantes</t>
  </si>
  <si>
    <t>Está proyectada para finales de abril de 2023.
Para el trimestre 3 se mantiene el proceso con 14 monitores. Se finaliza el proceso con 13 monitores</t>
  </si>
  <si>
    <t xml:space="preserve">El seguiemiento a los monitores se hace de manera continua con los supervisores y las visitas de los promotores. </t>
  </si>
  <si>
    <t>Se realizó la contratación de promotores subregionales, técnicos y apoyos de plataforma y apoyos operativs.
Durante el segundo trimestre se terminaron los contratos incialmente celebrados y se realizo nuevamente la contratación de 17 personas entre, promotores, apoyos  y personal de plataforma
Durante el tercer trimestre los contratos anteriormente mencionados continuan en ejecución 
Durante el cuarto trimestre se realiizaron adiciones a varios contratistas con el fin de dar cobertura al acompañamiento de Juegos Nacionales y a la final Departamental de Juegos Departamentales</t>
  </si>
  <si>
    <t>Se reviso y actualizó la carta fundamental de los Juegos Comunales y Campesinos
Durante el segundo trimestre, se reviso y actualizó la carta fundamental de los Juegos Departamentales
Durante el tercer trimestre se da aplicabilidad a las cartas fundamentales y se actualizan algunos reglamentos específicos 
Durante el cuarto trimestre se da aplicación a las cartas fundamentales de los juegos departamentales  durante la  ejecución de las fases subregionales y la final departamental</t>
  </si>
  <si>
    <t>Se realizo la convocatoria de sedes para fase subregional de los diferentes juegos.
Durante el segundo trimestre se realizó la convocatoria para las sedes de las finales deportamentales de los diferentes Juegos 
Durante el Tercer trimestre no se realiza covocatoria de sedes toda vez que esta ya se había hecho en los trimestres anteriores
Durante el Cuarto trimestre no se realiza covocatoria de sedes toda vez que esta ya se había hecho en los trimestres anteriores</t>
  </si>
  <si>
    <t>Se realiza la visita técnica a los municipios postulados a sedes de fase subregionals de los diferentes juegos,  estan pendientes las visitas técnicas de los municipios que se postulen a sede de Final departamental de los diferentes juegos 
Durante el segundo trimestre, se realizó la visita técnica a los Municipios postulados a sede de final departamental de los Juegos Deportivos Institucionales 
En el tercer trimestre se realiza visita técnica de la sede que estaba faltando para los juegos del sector social comunitario en la subregión del Nordeste y Magdalena Medio
En el cuarto trimestre se realiza la visita técnica de verificación a los municipios que oficiaron como sedes de la final departamental de los juegos departamentales</t>
  </si>
  <si>
    <t>Está pendiente la publicación  de la circular
Durante el segundo trimestre se publican Circulares con radicados No 2023000019 y 2023000028; mediante las cuales se asignan las diferentes sedes de los Juegos 
Para los Juegos del sector social comunitario se tienen 15 sedes debido a que la subregion de Nordeste y Magdalena Medio no ha presentado postulaciones para la fase subregional de Juegos Departamentales 
En el tercer trimestre el Municipio de Puerto Nare, se presenta como unica opción para el desarrollo de los Juegos Departamentales en la subregion de Nordeste y Magdalena Medio, el avnce del 100% en el tercer trimestre corresponde a la sede que estaba pendiente por asignar
En el cuarto trimestre no se realiiza esta actividad toda vez que el total de las sedes fueron asignadas en los trimestres anteriores</t>
  </si>
  <si>
    <t xml:space="preserve">Se realiza la parametrización de plataforma para los juegos comunales y campesinos 
Para el segundo trimestre se completa la parametrización de la plataforma tanto de las fases subregionales como de la final departamental de los Juegos Comunales y Campesinos,  queda pendiente la parametrización tanto de Fase subregional como de final departamental de Juegos Departamentales 
Durante el tercer trimestre se realiza la parametrización correspondiente a las fases subregionales de los Juegos Departamentales 
En el cuarto trimestre se realizan las debidas parametrizaciones para la ejecución de los juegos del sector social comunitario de acuerdo con la fase a desarrollar </t>
  </si>
  <si>
    <t xml:space="preserve">Se identifican las necesidades a contratar estableciendo  cantidades 
Durante el segundo trimestre Se realiza la contratación para la ejecución de Los Juegos Deportivos Institucionales 
En el tercer trimestre no se lleva a cabo el desarrollo esta actividad, debido a que la contratación quedo celebrada en el segundo trimestre
Durante el cuarto trimestre se hacen los ajustes necesarios a la contratación de la operación logistica necesaria para finalizar la ejecución de los juegos deportivos institucionales </t>
  </si>
  <si>
    <t xml:space="preserve">N/A
Durante el segundo trimestre se realizaron 7 Fases Subreegionales y 1 Final Departamental de Juegos Comunales y Campesinos 
En el tercer trimestre, se lleva a cabo el desarrollo de las 7 fases subregionales de Juegos Departamentales
En el cuarto trimestre se lleva a cabo la ejecución de la Final departamental de los juegos departamentales </t>
  </si>
  <si>
    <t>Se realizó la contratación de promotores subregionales, técnicos y apoyos de plataforma, apoyos operativos y promotores de la estrategia de Talentos Antioquia.
Durante el segundo trimestre se terminaron los contratos incialmente celebrados y se realizo nuevamente la contratación de 17 personas entre, promotores, apoyos  y personal de plataforma
Durante el tercer trimestre los contratos anteriormente mencionados continuan en ejecución 
Para el cuarto trimesatre se da el cumplimiento de tiempo a los contratos celebrados en los trimestres anteriores</t>
  </si>
  <si>
    <t xml:space="preserve">Se reviso y actualizó la carta fundamental de los Juegos Escolares
Durante el segundo trimestre, se reviso y actualizó la carta fundamental de los Juegos Intercolegiados
En el tercer trimestre se da aplicabilidad a las Cartas fundamentales y se realizan ajustes a los reglamentos específicos
Nuevamente en el Cuarto trimestre se da aplicabilidad a las Cartas fundamentales </t>
  </si>
  <si>
    <t>Se realizo la convocatoria de sedes para fase subregional de los diferentes juegos, posteriormente se realiza convocatoria de sedes para Finales Departamentales
Durante el segundo trimestre se realizó la convocatoria para las sedes de las finales departamentales de los diferentes Juegos del sector educativo
En el tercer trimestre no se realiza convocatoria ya que se realizó en los trimestres anteriores 
Durante el cuarto trimestre no se realizan actividades al respecto debido a que la convocatoria a las sedes se realizó en el primer trimestre</t>
  </si>
  <si>
    <t>Se realiza la visita técnica a los municipios postulados a sedes de fase subregionals de los diferentes juegos,  estan pendientes las visitas técnicas de los municipios que se postulen a sede de Final departamental de los diferentes juegos 
Durante el segundo trimestre, se realizó la visita técnica a los Municipios postulados a sede de final departamental de los Juegos Deportivos Institucionales
En el tercer trimestre no se realiza visita técnica, debido a que se realizaron en los trimestres anteriores 
En el Cuarto trimestre se realizan las visitas técnicas de verificación a las sedes de las finales de los Juegos Intercolegiados</t>
  </si>
  <si>
    <t xml:space="preserve">Está pendiente la publicación  de la circular
Durante el segundo trimestre se publican Circulares con radicados No 2023000019 y 2023000028; mediante las cuales se asignan las diferentes sedes de los Juegos 
La subregión de Oriente faltaba por postulación de sede para la fase subregional de Juegos Escolares, pero se solucionó posterior a la publicación de las circulares 
En el tercer trimestre no se asignan sedes, ya que en los trimestres anteriores fueron asignadas todas 
En el cuarto trimestre no se asignan sedes, ya que en los trimestres anteriores fueron asignadas todas </t>
  </si>
  <si>
    <t>Se ajustaron informes técnicos de la Final Departamental para posteriormente proceder a la promoción de deportistas, de acuerdo con los cupos que asigne el ministerio
Se participa en la final nacional de Juegos Intercolegiado 2022 (Deportes Individuales)
en el trimestre anterior se lleva a cabo la participación en la final nacional para deportes infividuales de los Juegos Intercolegiados 2022, el presente año, aun no sellega a esta instancia para los Juegos Intercolegiados 2023
En el cuarto trimestre no se realizan las actividades, debido a que estas fases corresponden al ministerio del deporte y dicha entidad, aun no establece agenda y convocatoria para la participación en la fase nacional 2023</t>
  </si>
  <si>
    <t>Se realiza la parametrización de plataforma para los juegos escolares 
Para el segundo trimestre se parametriza la plataforma para la ejecución de la final departamental de los juegos escolares y para la ejecución de los Juegos Intercolegiados 
En el tercer trimestre se parametriza la plataforma para la final departamental de los Juegos intercolegiados en las categorías prejuvenil y juvenil
En el cuarto trimestre se realizan las parametrizaciones correspondientes a las finales departamentales de los Juegos Intercolegiados</t>
  </si>
  <si>
    <t>Se identifican las necesidades a contratar estableciendo  cantidades 
Durante el segundo trimestre Se realiza la contratación para la ejecución de Los Juegos Deportivos Institucionales 
En el tercer trimestre no se lleva a cabo el desarrollo de esta actividad, debido a que la contratación quedo celebrada en el segundo trimestre
En el cuarto trimestre no se lleva a cabo el desarrollo de esta actividad, debido a que la contratación quedo celebrada en el segundo trimestre</t>
  </si>
  <si>
    <t xml:space="preserve">N/A
Durante el segundo trimestre se realizaron 7 Fases Subreegionales de los Juegos Escolares 
Durante el Tercer trimestre se ejecutó la final departamental de los Juegos Escolares y las 7 Fases subregionales de Juegos Intercolegiados 
En el cuarto Trimestre se lleva a cabo la ejecución de las dos finales departamentales de los Juegos Intercolegiados, tanto en la categoría prejuvenil , como en la categoría juvenil </t>
  </si>
  <si>
    <t>Se cumple el 100% de las asesorías</t>
  </si>
  <si>
    <t>Se aplica el diagnóstico a los 125 municipios del departamento</t>
  </si>
  <si>
    <t>Se publica convocatoria de cofinanciación el 21/07/2023 con radicado K 2023000050</t>
  </si>
  <si>
    <t>Se publican resultados con los municipios seleccionados en la circular con radicado K 202300059 del 25/08/2023</t>
  </si>
  <si>
    <t>Se realiza contratación para la adquisición de implementación. Contrato 808 de 2023</t>
  </si>
  <si>
    <t>La implementación se entrega a los 14 municipios seleccionados en el mes de septiembre de 2023</t>
  </si>
  <si>
    <t>Observación 1er trimestre:
Para el trimestre reportado se  ha cumplido con el 100% de la contratación de los profesional y técnicos de apoyo para el desarrollo del plan de capacitaciones en la vigencia 2023. Se suscribieron 4 contratos de prestación de servicios así:
Contrato 233 de 2023 - Carlos Arturo Gómez Valencia
Contrato 306 de 2023 - Julián David Arboleda Londoño 
Contrato 307 de 2023 - Giovany Orrego
Contrato 322  de 2023 - Javier Tutistar Benavides
Observación 2do al 4to trimestre:
Para el trimestre reportado se  ha cumplido con el 100% de la contratación de los profesional y técnicos de apoyo para el desarrollo del plan de capacitaciones en la vigencia 2023. Se suscribieron 3 contratos de prestación de servicios así:
Contrato 552 de 2023 - Carlos Arturo Gómez Valencia
Contrato 616 de 2023 - Julián David Arboleda Londoño 
Contrato 623  de 2023 - Javier Tutistar Benavides
Para este trimestre la meta cambia a 3 teniendo en cuenta que este sería el nro de contratistas requeridos por el SDC</t>
  </si>
  <si>
    <t>Observación 1er al 4to trimestre:
Para el trimestre reportado se  ha cumplido con el 100% de la Identificación y diagnóstico  de necesidades de capacitación en las organizaciones del sector del deporte, la recreación y la actividad física en en el Departamento de Antioquia.
Se cuenta con un documento diagnóstico y encuesta de necesidades de capacitación, disponible en el Sistema de Información Misional de Indeportes - DeportesANT
En conclusión, esta actividad ya se cumplió para la anualidad</t>
  </si>
  <si>
    <t>Observación 1er  al 4to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
En conclusión, esta actividad ya se cumplió para la anualidad</t>
  </si>
  <si>
    <t xml:space="preserve">Observación 1er trimestre:
Para el trimestre reportado se  ha cumplido con la selección de proveedores de servicios de capacitación certificada, que corresponde al 25% de la actividad: UdeA, U. San Buenaventura, UNAULA, U. Luis Amigó y Liga de Natación de Antioquia.
A los proveedores seleccionados, el 28 de marzo de 2023, se les solicitó presentar propuesta técnica y económica para el desarrollo del plan de capacitación. Queda pendiente la contratación  (75% de la actividad)
Observación 2do al 4to Trimestre
Para el trimestre reportado se  ha cumplido con el proceso de contratación de proveedores, lo que hace que la meta para la anualidad se cumpla en es trimestre al 100%,
Los contratos suscritos son:
Contrato 578 de 2023 -  Universidad de Antioquia 
Contrato 639 de 2023 - Universidad de San Buenaventura 
Contrato 640 de 2023 - Universidad Autónoma Latinoamericana 
Contrato 641 de 2023 - Universidad Católica Luis Amigó 
</t>
  </si>
  <si>
    <t xml:space="preserve">Para los trimestre 1 y 2, no se ha adelantado la actividad de Ejecución y Seguimiento del  Plan de  Capacitación (Cumplimiento ciclo de capacitación), teniendo en cuenta el cronograma se retrazó en la etapa pre contractual. Se aplaza el inicio de ejecucion para el tercer trimestre del 2023
Observación Trimestre 3
Para el periodo reportado con corte al 30 de septiembre de 2023, conforme al reporte del indicador de producto del SDC, se realizaron 27 capacitaciones alcanzado la meta del tercer periodo y la meta rezagada del periodo 2 que se vio comprometida por retraso en etapa contractual.
Observación Trimestre 4
Para el periodo reportado con corte al 19 de diciembre de 2023, conforme al reporte del indicador de producto del SDC, se realizaron 32 capacitaciones alcanzado la meta del cuarto periodo y la meta rezagada del periodo 2 que se vio comprometida por retraso en etapa contractual.
</t>
  </si>
  <si>
    <t>Para los trimestre 1 y 2, no se ha adelantado la actividad de Certificación de participantes en las capacitaciones desarrolladas en la vigencia teniendo en cuenta que por cronograma, está establecido realizarla a partir del tercer trimestre del 2023
Observación Trimestre 3
Para el periodo reportado con corte al 30 de septiembre de 2023, conforme al reporte del indicador de resultado del SDC, se certificaron 1135 personas en 27 capacitaciones sobre ejecutando o superando la meta del tercer periodo y la meta rezagada del periodo 2 que se vio comprometida por retraso en etapa contractual.
Observación Trimestre 4
Para el periodo reportado con corte al  19 de septiembre de 2023, conforme al reporte del indicador de resultado del SDC, se certificaron 1170 personas en 32 capacitaciones sobre ejecutando o superando la meta del tercer periodo y la meta rezagada del periodo 2 que se vio comprometida por retraso en etapa contractual.</t>
  </si>
  <si>
    <t xml:space="preserve">1 trimestre. Se cumple con el indicador para este período con una tendencia a aumentar por el tema de juegos nacionales.
2 trimestre. Por el tema de los juegos nacionales se incrementa la consulta, existe una lista larga de alredor de 1600 deportista que debido a su proceso de preparación a juegos asiten más continuamente a consulta y evaluación e igualmente se fortalecio el grupo de ciencias aplicadas que permite mayor atención.     3 trimestre. Por el tema de los juegos nacionales se incrementa la consulta, existe una lista larga de alredor de 1600 deportista que debido a su proceso de preparación a juegos asiten más continuamente a consulta y evaluación e igualmente se fortalecio el grupo de ciencias aplicadas que permite mayor atención. </t>
  </si>
  <si>
    <t xml:space="preserve">1 trimestre. Se cumple con el indicador para este período, realizando las atenciones estipuladas y requeridas por cada liga según sus necesidades.
2 trimestre. Para este período se cumple con la meta y se presenta un leve incremento debido a los juegos nacionales ya que las ligas comienzan a solicitar más atenciones y evaluaciones para los deportistas priorizados.    3 trimestre. Por el tema de los juegos nacionales continua el incremento en las consultas, existe una lista larga de alredor de 1600 deportista que debido a su proceso de preparación a juegos asiten más continuamente a consulta y evaluación e igualmente se fortalecio el grupo de ciencias aplicadas que permite mayor atención. </t>
  </si>
  <si>
    <t>1. Para este año se ha tenido pocas presentaciones en congresos y eventos académicos, problamente aumente en el segundo semestre.  2. El dato lo debo reportar semestralmente, para el trimestre 4.</t>
  </si>
  <si>
    <t>1. Este item va acorde a lo planeado.  2. se encuentran en ejecuciòn y su reporte es para el cuarto (4) trimestre.</t>
  </si>
  <si>
    <t>Control médico de entrenamiento deportivo 50%</t>
  </si>
  <si>
    <t>Consulta profesionales 25%</t>
  </si>
  <si>
    <t>Visita a entrenamientos 12,5%</t>
  </si>
  <si>
    <t>Capacitación 12,5%</t>
  </si>
  <si>
    <t>Ponderación (Puntos no porcentajes)</t>
  </si>
  <si>
    <t>Seguimiento trimestre 1: Esta actividad se realizará con corte a junio de 2023, como actualización del diagnóstico de la vigencia 2022. No estaba programada para el primer trimestre.
Seguimiento trimestre 2: se pospone esta actividad para realizarla durante el segundo trimestre de 2023, a la espera de que haya pasado un año respecto a la versión anterior.
Seguimiento trimestre 3: durante el trimestre se inició la actualización del Diagnóstico del sistema de archivos de la entidad. Se ha adelantado un 20% del documento, según la metodología del AGN y el modelo MGDA.
Seguimiento trimestre 4: durante el trimestre se se actualizó la valoración del estado de avance de la implementación de la Política de Gestión Documental de la entidad, sin embargo no se completó al 100% el documento final del diagnóstico. Se espera de cara a la elaboración del PINAR vigencia 2024 concluir su actualización. Esto pasó debido a la carga laboral del equipo de trabaio durante el cierre de año y el cierre de administración.</t>
  </si>
  <si>
    <t>Seguimiento trimestre 1: Esta actividad está programada para desarrollarse en el segundo trimestre de 2023. No estaba programada para el primer trimestre.
Seguimiento trimestre 2: Esta actividad está programada para desarrollarse en el segundo trimestre de 2023. No estaba programada para el segundo trimestre.
Seguimiento trimestre 3: durante el trimestre se inició la revisión del Programa de Gestión Documental de la entidad. El avance en la revisión da cuenta de un 15% de avance sobre el documento en general.
Seguimiento trimestre 4: durante el trimestre no se logró concluir la actualización del PGD. Esto en espera de concluir la elaboración del Cuadro de Clasificación Documental, que una vez aprobado, permitirá regular las fases de conformación de archivos en la entidad. Por ello no se concluyó la actualización del mismo.</t>
  </si>
  <si>
    <t>Seguimiento trimestre 1: Esta actividad está programada para desarrollarse en el segundo trimestre de 2023. No estaba programada para el primer trimestre.
Seguimiento trimestre 2: Esta actividad está programada para desarrollarse en el segundo trimestre de 2023. No estaba programada para el segundo trimestre.
Seguimiento trimestre 3: esta actividad viene correlacionada con la elaboración del PGD. Por lo tanto se retrasa su ejecución.
Seguimiento trimestre 4: esta actividad venía relacionada con la elaboración del PGD, por lo tanto, no se logró su elaboración.</t>
  </si>
  <si>
    <t xml:space="preserve">Seguimiento trimestre 1: 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
Seguimiento Trimestre 2: la actividad se cumplió durante el primer trimestre.
Seguimiento Trimestre 3: la actividad se cumplió durante el primer trimestre.
Seguimiento Trimestre 4: la actividad se cumplió durante el primer trimestre.
</t>
  </si>
  <si>
    <t>Seguimineto trimestre 1: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
Seguimimiento trimestre 2: El instrumento archivístico se debe realizar mediante tercerización. No se generó la destinación de recursos financieros para su contratación.
Seguimimiento trimestre 3: El instrumento archivístico se debe realizar mediante tercerización. No se generó la destinación de recursos financieros para su contratación.
Seguimimiento trimestre 4: El instrumento archivístico se debe realizar mediante tercerización. No se generó la destinación de recursos financieros para su contratación.</t>
  </si>
  <si>
    <t>Seguimiento trimestre 1: 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
Seguimiento trimestre 2: durante el segundo trimestre se realizó la actualización del procedimiento P-GD-01 Gestión Documental, y los instructivos: I-GD-01 Distribución de Documentos, I-GD-02 Organización de Documentos, I-GD-04 Consultas en CADA, I-GD-05 Transferencias Documentales y del formato F-GD-19 Registros de consultas en CADA
Seguimiento trimestre 3: toda la documentación del proceso de Gestión Documental en SIG se encuentra revisada y actualizada: 1 caracterización de proceso, 2 procedimientos, 7instructivos y 28 formatos.
Seguimiento trimestre 3: esta actividad se cumplió durante el tercer trimestre de 2023</t>
  </si>
  <si>
    <t>Seguimiento Trimestre 1: 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
Seguimiento trimestre 2: El CCD está formulado en borrador para toda la entidad, se estima esté compuesto por 47 series documentales y 168 subseries. Durante el segundo trimestre se hará el proceso de validación con cada dependencia, antes de proceder con la gestión de su aprobación
Seguimiento trimestre 3: con el CCD formulado se han realizado reuniones de validación con las Oficinas de Medicina Deportiva, Control Interno, Planeación y la Subgerencia Administrativa y Financiera. 
Seguimiento trimestre 4: se concluyó la formulación del Cuadro de Clasificación Documental para la entidad. Mediante el radicado 202301024504 del 20 de diciembre de 2023, la Subgerente Administrativa y Financiera, Líder del Proceso de Gestión Documental, remitió el documento final para su aprobación en el Comité Institucional de Gestión y Desempeño. Con esto se habrá completado su elaboración y adopción.</t>
  </si>
  <si>
    <t>Seguimiento trimestre 1: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
Seguimiento trimestre 2: no se ha generado avance en esta actividad debido  a que la dirección no gestionó la asignación de recursos para la elaboración de las TRD.
Seguimiento trimestre 3: por indicaciones de la Gerencia y la Subgerencia Administrativa y Financiera se adelantaron cotizaciones para elaborar elinstrumento en un plazo de 3 meses, pese a la asginación de recurso el CADA de Indeportes Antioquia puso a consideración de la alta dirección una serie de variables técnicas y metodologicas sobre el riesgo que implica para la entidad contratar la elaboración del instrumento archivístico con un corto plazo en medio de la coyuntura del cierre de administración. El documento completo se encuentra en el radicado 202301016417 del 19 de septiembre de 2023, documento con las justificaciones técnicas al respecto. La elaboración de la TRD requería de la asignación de recursos y de al menos un plazo de seis meses para su ejecución.
Seguimiento trimestre 4: No se presentó avance en esta actividad. Tal como se reportó en el trimestre anterior.</t>
  </si>
  <si>
    <t>Seguimiento trimestre 1: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
Seguimiento trimestre 2: no se ha generado avance en esta actividad debido  a que la dirección no gestionó la asignación de recursos para la elaboración de las TVD.
Seguimiento trimestre 3: no se ha generado avance en esta actividad debido  a que la dirección no gestionó la asignación de recursos para la elaboración de las TVD.
Seguimiento trimestre 4: No se presentó avance en esta actividad. Tal como se reportó en el trimestre anterior.</t>
  </si>
  <si>
    <t>Seguimiento trimestre 1: 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Las dependencias no han reportado aplicación de la circular emitida en materia de gestión documental y elaboración de inventarios de archivos de gestión. 
Durante el segundo trimestre se han formalizado las siguientes transferencias documentales primarias: 202301007210 (71 cajas con 423 carpetas y 80.491 folios)
Seguimiento trimestre 3: la oficina de Sistemas y la Oficina de Control Interno avanzan satisfactoriamente en la preparación de sus transferencias primarias. Asi mismo, gracias al apoyo del equipo de gestión documental contratado a través de prestación de servicios, durante el trimestre se han logrado las siguientes transferencias primarias: Radicados 202301011832, 202301013536, 202301015916. 25.75 ml de documentos organizados y transferidos al CADA desde la Subgerencia Administrativa y Financiera y la Oficina de Medicina Deportiva. Esto es 103 cajas que contienen 977 carpetas que suman 91.348 folios, todas ellas organizadas con criterio archvístico e incluidas en los inventarios documentales de la entidad.
Seguimiento trimestre 4: Se expidió la circular 2023000071 del 18 de octubre de 2023 respecto a la necesidad de implementación de inventarios documentales con motivo del cambio de administración, en concordancia con la Circular 3 Externa expedida por el Archivo General de la Nación. El avance en transferencias fue el siguiente: 12.50 ml de documentos transferidos de la Oficina de Medicina Deportiva y la Oficina de Control Interno. Esto representa: 49 cajas, con 1086 carpertas con 24.500 folios (radicados 202301015916, 202301020638, 202301024552 y una tranferencia que está en trámite de firma)
El acumulado anual de transferencias primarias se consolida en 73.5 ml (294 cajas con 3.071 carpetas que suman 264.092 folios). La meta de 50 ml líneales formulada para el año se sobrepaso en un 47%.
Durante los meses de novimebre y dicienbre se avanzó en la elaboración del inventario en estado natural de la serie contratos a cargo de la Oficina Asesora Jurídica con 318 cajas que contienen 2273 carpetas y que corresponden a los contratos producidos durante las vigencias 2013, 2014, 2015 y 2016. 
Pese a que faltan aún un volumen importante de agrupaciones documentales por identificar, el avance porcentual se calcula sobre un estimado de meta anual de 50 metros lineales programados para realizarse durante 2023.</t>
  </si>
  <si>
    <t>71 cajas de 200</t>
  </si>
  <si>
    <t>Seguimiento trimestre 1: Esta actividad depende de la elaboración y aprobación del Cuadro de Clasificación Documental CCD. Este se encuentra en fase de elaboración. No estaba programada para el primer trimestre.
Seguimiento trimestre 2: Esta actividad depende de la elaboración y aprobación del Cuadro de Clasificación Documental CCD. Este se encuentra en fase de elaboración. No estaba programada para el segundo trimestre.
Seguimiento trimestre 3: Esta actividad depende de la elaboración y aprobación del Cuadro de Clasificación Documental CCD. 
Seguimiento trimestre 4: se concluyó la formulación del banco terminológico de series y subseries documentales para la entidad. Mediante el radicado 202301024504 del 20 de diciembre de 2023, la Subgerente Administrativa y Financiera, Líder del Proceso de Gestión Documental, remitió el documento final para su aprobación en el Comité Institucional de Gestión y Desempeño. Con esto se habrá completado su elaboración y adopción.</t>
  </si>
  <si>
    <t>Seguimiento trimestre 1: Esta actividad depende de la elaboración y aprobación del Cuadro de Clasificación Documental CCD. Este se encuentra en fase de elaboración. No estaba programada para el primer trimestre.
Seguimiento trimestre 2: Esta actividad depende de la elaboración y aprobación del Cuadro de Clasificación Documental CCD. Este se encuentra en fase de elaboración. No estaba programada para el segundo trimestre.
Seguimiento trimestre 3: paralelo al avance en el CCD se ha iniciado la formulación del borrador de las TCA, con base en las series identificadas en las dependencias.
Seguimiento trimestre 4: se concluyó la formulación de las Tablas de Control de Acceso para la entidad. Mediante el radicado 202301024504 del 20 de diciembre de 2023, la Subgerente Administrativa y Financiera, Líder del Proceso de Gestión Documental, remitió el documento final para su aprobación en el Comité Institucional de Gestión y Desempeño. Con esto se habrá completado su elaboración y adopción.</t>
  </si>
  <si>
    <t>Seguimiento trimestre 1: Esta actividad está programada para desarrollarse en el segundo trimestre de 2023 y depende de la actividad de actualización del PGD y el CCD. Esto en la medida en que los demás instruementos archivísticos darán contexto documental al manual que se pretente actualizar. No estaba programada para el primer trimestre.
Seguimiento trimestre 2: esta actividad no establa programada para el segundo trimestre.
Seguimiento trimestre 3: se está en revisión del texto para determinar la viabilidad de su actualización, toda vez que este deberá ir en línea con el PGD y los programas específicos de este.
Seguimiento trimestre 4: no se concluyó la actualización del Manual, en razón a que otros intrumentos como el PGD tampoco quedaron al 100%. Esto debido a la carga laboral de la profesional universitaria a cargo del CADA.</t>
  </si>
  <si>
    <t>Elaborar Inventarios Documentales para el 100% de las unidades de conservación del Fondo Acumulado a cargo del CADA</t>
  </si>
  <si>
    <t>Seguimiento trimestre 1: 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
Seguimiento trimestre 2: no se avanzó en la actividad durante el segundo trimestre. Se redistribuye la meta para ser gestionada durante el segundo trimestre.
Seguimiento trimestre 3: durante el trimestre se logró un avance de 61 cajas de archivos indentificadas en 590 registros de inventario natural.
Seguimiento trimestre 4: durante el cuarto trimestre se logró un avance en 15 cajas con 202 expedientes e igual número de registros.
Con corte a diciembre de 2023 se registra en inventario natural un avance que permite tener registro de 1212 cajas de archivo inventariadas. Sin embargo, aún existe un margen de acumulados sin abordar. Estos serán reprogramadas para la vigencia 2024.</t>
  </si>
  <si>
    <t>Seguimiento trimestre 1: 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
Seguimiento trimestre 2: Se llevaron las mediciones ambientales del CADA. Se mantiene la tendencia de humedad y temperatura relativa.
Seguimiento trimestre 3: Se llevaron las mediciones ambientales del CADA. Se mantiene la tendencia de humedad y temperatura relativa. Se registraron como mínima temperatura promedio 24,8 °C y como máxima 27,6°C, en promedio la HR estuvo entre 43,8 % y 67,3%.
Seguimiento Trimestre 4: Durante el cuatro trimestre se continúo con la medición de las condiciones ambientales del CADA. Se registró un promedio de 24.8°c y 25.4°C en materia de temperatura y 64% y 65.7% en materia de humedad relativa.</t>
  </si>
  <si>
    <t>Esta actividad no se va a ejecutar por falta de recursos</t>
  </si>
  <si>
    <t>Pendiente capacitacion del PIC para el personal de sistemas</t>
  </si>
  <si>
    <t>DEPENDENCIA</t>
  </si>
  <si>
    <t>PROCESO</t>
  </si>
  <si>
    <t xml:space="preserve">OBJETIVO </t>
  </si>
  <si>
    <t>DIMENSIONES MIPG</t>
  </si>
  <si>
    <t xml:space="preserve">POLÍTICAS </t>
  </si>
  <si>
    <t>PLANES</t>
  </si>
  <si>
    <t xml:space="preserve">Evaluación y Control </t>
  </si>
  <si>
    <t>Asegurar un ambiente de control que le permita a la entidad disponer de las condiciones mínimas para el ejercicio del control interno fundamentada en la información, el control y la evaluación, para la toma de decisiones y la mejora continua</t>
  </si>
  <si>
    <t xml:space="preserve">Planeación Organizacional </t>
  </si>
  <si>
    <t>Establecer el direccionamiento estratégico de la entidad, los planes, programas y proyectos para lograr los objetivos. Hacer seguimiento, control y evaluación para el desarrollo institucional y del sector</t>
  </si>
  <si>
    <t>2.   Plan Anual de Adquisiciones</t>
  </si>
  <si>
    <t xml:space="preserve">Mejoramiento Continuo </t>
  </si>
  <si>
    <t>Identificar y desarrollar las potencialidades de mejora en los procesos institucionales a partir del seguimiento y evaluación de la gestión</t>
  </si>
  <si>
    <t>3.   Plan Anual de Vacantes</t>
  </si>
  <si>
    <t>Centro de administración Documental - CADA</t>
  </si>
  <si>
    <t xml:space="preserve">Comunicaciones </t>
  </si>
  <si>
    <t>Fortalecer y posicionar la imagen pública de la Institución y divulgar información generando confianza y apropiación en los grupos de Interés de Indeportes Antioquia</t>
  </si>
  <si>
    <t xml:space="preserve">4. Evaluación de Resultados </t>
  </si>
  <si>
    <t>4.   Plan de Previsión de Recursos Humanos</t>
  </si>
  <si>
    <t xml:space="preserve">Tesorería </t>
  </si>
  <si>
    <t xml:space="preserve">Investigación </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</si>
  <si>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</si>
  <si>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5.   Plan Estratégico de Talento Humano- Plan de Bienestar</t>
  </si>
  <si>
    <t xml:space="preserve">Asesoría Administrativa y Técnica </t>
  </si>
  <si>
    <t>Asesorar a los entes deportivos municipales, corporaciones subregionales, ligas y otros organismos del sector, para el desarrollo de los programas de deporte. Educación física, recreación y actividad física</t>
  </si>
  <si>
    <t xml:space="preserve">6. Gestión del Conocimiento </t>
  </si>
  <si>
    <t>6.   Plan Institucional de Capacitación</t>
  </si>
  <si>
    <t xml:space="preserve">Capacitación para organizaciones deportivas </t>
  </si>
  <si>
    <t>Formar, complementar y actualizar las competencias de los actores que intervienen en la prestación de los servicios del sector de la educación física, la actividad física, la recreación y el deporte, mediante programas de educación no formal.</t>
  </si>
  <si>
    <t xml:space="preserve">Participación ciudadana en la gestión pública </t>
  </si>
  <si>
    <t>7.   Plan de Incentivos Institucionales</t>
  </si>
  <si>
    <t xml:space="preserve">Actividad Física </t>
  </si>
  <si>
    <t>Promocionar la salud y prevención de la enfermedad, mediante la práctica de la actividad física, dirigido a los municipios y corregimientos del Departamento por medio del cual se brinda una opción de lucha contra el sedentarismo, el tabaquismo y la inadecuada alimentación.</t>
  </si>
  <si>
    <t>8.   Plan de Trabajo Anual en Seguridad y Salud en el Trabajo</t>
  </si>
  <si>
    <t xml:space="preserve">Apoyo Técnico, Científico y Psicosocial </t>
  </si>
  <si>
    <t>Gobierno Digital</t>
  </si>
  <si>
    <t>Iniciación y Formación Deportiva</t>
  </si>
  <si>
    <t xml:space="preserve">Seguridad digital </t>
  </si>
  <si>
    <t>10. Plan Estratégico de Tecnologías de la Información y las Comunicaciones PETI.</t>
  </si>
  <si>
    <t xml:space="preserve">Oficinas de Sistemas e Informática </t>
  </si>
  <si>
    <t xml:space="preserve">Eventos Deportivos Institucionales </t>
  </si>
  <si>
    <t>Fomentar la práctica del deporte, la educación física y la recreación en el departamento de Antioquia a través del diseño y acompañamiento de programas y proyectos orientados a la población en general y grupos especiales</t>
  </si>
  <si>
    <t>11. Plan de Tratamiento de Riesgos de Seguridad y Privacidad de la Información.</t>
  </si>
  <si>
    <t xml:space="preserve">Asesoría para la construcción de escenarios deportivos </t>
  </si>
  <si>
    <t>12. Plan de Seguridad y Privacidad de la Información</t>
  </si>
  <si>
    <t xml:space="preserve">Gestión Financiera </t>
  </si>
  <si>
    <t>Realizar la planificación financiera, aplicación y custodia de los recursos financieros de la entidad y gestionar la transferencia de los mismos</t>
  </si>
  <si>
    <t xml:space="preserve">Contratación y Adquisiciones </t>
  </si>
  <si>
    <t>Garantizar que contrataciones con clientes y proveedores de la entidad se realicen con calidad, oportunidad, eficiencia y cumpliendo de los términos legales.</t>
  </si>
  <si>
    <t xml:space="preserve">Gestión Documental </t>
  </si>
  <si>
    <t xml:space="preserve">Gestión Administrativa de los Recursos </t>
  </si>
  <si>
    <t>Gestión de la Plataforma TIC</t>
  </si>
  <si>
    <t>Brindar a nuestros usuarios internos y externo el acceso a la información documentada con oportunidad, eficiencia y efectividad.</t>
  </si>
  <si>
    <t xml:space="preserve">Gestión del Talento Humano </t>
  </si>
  <si>
    <t>Desarrollar el proceso de Gestión Humana, de acuerdo con la normatividad, para potenciar los vínculos y compromisos de los servidores con la Entidad</t>
  </si>
  <si>
    <t xml:space="preserve">Proceso Jurídico </t>
  </si>
  <si>
    <t xml:space="preserve">Representar los intereses de INDEPORTES ANTIOQUIA en las controversias extracontractuales, contractuales y contenciosas y determinar la necesidad de configurar solidaridad en la ocurrencia de hechos dañosos imputables a la Entidad con llamamientos en garantía y/o acciones de repetición. </t>
  </si>
  <si>
    <t xml:space="preserve">Dispuestas por la Función Pública </t>
  </si>
  <si>
    <t>TODAS LAS POLÍTICAS</t>
  </si>
  <si>
    <t xml:space="preserve">Acompañar a las áreas en la formulación de indicadores de gestión y su respectivo seguimiento. </t>
  </si>
  <si>
    <t xml:space="preserve">Acompañar en el diligenciamiento del  Autodiagnóstico dispuesto por la Función Pública. </t>
  </si>
  <si>
    <t>Diseño metodológico e implementación de la estrategia de rendición de cuentas</t>
  </si>
  <si>
    <t>Informe poder BI</t>
  </si>
  <si>
    <t>Presentación poder BI</t>
  </si>
  <si>
    <t xml:space="preserve">Etapa 6. Formulación lineamientos para la gestión de riesgos </t>
  </si>
  <si>
    <t xml:space="preserve">Riesgos identificados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</si>
</sst>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1" formatCode="_-* #,##0_-;\-* #,##0_-;_-* &quot;-&quot;_-;_-@_-"/>
    <numFmt numFmtId="44" formatCode="_-&quot;$&quot;\ * #,##0.00_-;\-&quot;$&quot;\ * #,##0.00_-;_-&quot;$&quot;\ * &quot;-&quot;??_-;_-@_-"/>
    <numFmt numFmtId="43" formatCode="_-* #,##0.00_-;\-* #,##0.00_-;_-* &quot;-&quot;??_-;_-@_-"/>
    <numFmt numFmtId="164" formatCode="0.0%"/>
    <numFmt numFmtId="165" formatCode="0.0"/>
  </numFmts>
  <fonts count="40" x14ac:knownFonts="1">
    <font>
      <sz val="11"/>
      <color theme="1"/>
      <name val="Calibri"/>
      <family val="2"/>
      <scheme val="minor"/>
    </font>
    <font>
      <b/>
      <sz val="11"/>
      <color theme="0"/>
      <name val="Calibri"/>
      <family val="2"/>
      <scheme val="minor"/>
    </font>
    <font>
      <sz val="11"/>
      <color rgb="FF000000"/>
      <name val="Calibri"/>
      <family val="2"/>
      <scheme val="minor"/>
    </font>
    <font>
      <sz val="8"/>
      <color theme="1"/>
      <name val="Calibri"/>
      <family val="2"/>
      <scheme val="minor"/>
    </font>
    <font>
      <b/>
      <sz val="16"/>
      <color theme="1"/>
      <name val="Calibri"/>
      <family val="2"/>
      <scheme val="minor"/>
    </font>
    <font>
      <sz val="16"/>
      <color theme="1"/>
      <name val="Calibri"/>
      <family val="2"/>
      <scheme val="minor"/>
    </font>
    <font>
      <b/>
      <sz val="20"/>
      <color theme="1"/>
      <name val="Calibri"/>
      <family val="2"/>
      <scheme val="minor"/>
    </font>
    <font>
      <sz val="9"/>
      <color indexed="81"/>
      <name val="Tahoma"/>
      <family val="2"/>
    </font>
    <font>
      <b/>
      <sz val="9"/>
      <color indexed="81"/>
      <name val="Tahoma"/>
      <family val="2"/>
    </font>
    <font>
      <b/>
      <sz val="8"/>
      <color theme="1"/>
      <name val="Calibri"/>
      <family val="2"/>
      <scheme val="minor"/>
    </font>
    <font>
      <sz val="11"/>
      <color theme="1"/>
      <name val="Calibri"/>
      <family val="2"/>
      <scheme val="minor"/>
    </font>
    <font>
      <b/>
      <sz val="15"/>
      <color theme="1"/>
      <name val="Calibri"/>
      <family val="2"/>
      <scheme val="minor"/>
    </font>
    <font>
      <sz val="15"/>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name val="Calibri"/>
      <family val="2"/>
      <scheme val="minor"/>
    </font>
    <font>
      <sz val="10"/>
      <name val="Arial"/>
      <family val="2"/>
    </font>
    <font>
      <sz val="12"/>
      <color theme="1"/>
      <name val="Calibri"/>
      <family val="2"/>
      <scheme val="minor"/>
    </font>
    <font>
      <b/>
      <sz val="12"/>
      <color theme="1"/>
      <name val="Calibri"/>
      <family val="2"/>
      <scheme val="minor"/>
    </font>
    <font>
      <sz val="8"/>
      <color rgb="FFFF0000"/>
      <name val="Calibri"/>
      <family val="2"/>
      <scheme val="minor"/>
    </font>
    <font>
      <b/>
      <sz val="9"/>
      <color rgb="FF000000"/>
      <name val="Tahoma"/>
      <family val="2"/>
    </font>
    <font>
      <sz val="9"/>
      <color rgb="FF000000"/>
      <name val="Tahoma"/>
      <family val="2"/>
    </font>
    <font>
      <sz val="20"/>
      <color theme="1"/>
      <name val="Calibri"/>
      <family val="2"/>
      <scheme val="minor"/>
    </font>
    <font>
      <b/>
      <sz val="8"/>
      <color rgb="FFFF0000"/>
      <name val="Calibri"/>
      <family val="2"/>
      <scheme val="minor"/>
    </font>
    <font>
      <b/>
      <sz val="11"/>
      <color theme="1"/>
      <name val="Calibri"/>
      <family val="2"/>
      <scheme val="minor"/>
    </font>
    <font>
      <b/>
      <sz val="8"/>
      <color indexed="8"/>
      <name val="Calibri"/>
      <family val="2"/>
      <scheme val="minor"/>
    </font>
    <font>
      <sz val="12"/>
      <color rgb="FF000000"/>
      <name val="Calibri"/>
      <family val="2"/>
      <scheme val="minor"/>
    </font>
    <font>
      <sz val="18"/>
      <color theme="1"/>
      <name val="Calibri"/>
      <family val="2"/>
      <scheme val="minor"/>
    </font>
    <font>
      <sz val="12"/>
      <name val="Calibri"/>
      <family val="2"/>
      <scheme val="minor"/>
    </font>
    <font>
      <b/>
      <sz val="18"/>
      <color theme="1"/>
      <name val="Calibri"/>
      <family val="2"/>
      <scheme val="minor"/>
    </font>
    <font>
      <u/>
      <sz val="11"/>
      <color theme="10"/>
      <name val="Calibri"/>
      <family val="2"/>
      <scheme val="minor"/>
    </font>
    <font>
      <b/>
      <sz val="8"/>
      <name val="Calibri"/>
      <family val="2"/>
      <scheme val="minor"/>
    </font>
    <font>
      <sz val="9"/>
      <color theme="1"/>
      <name val="Arial"/>
      <family val="2"/>
    </font>
    <font>
      <sz val="11"/>
      <name val="Calibri"/>
      <family val="2"/>
      <scheme val="minor"/>
    </font>
    <font>
      <b/>
      <sz val="11"/>
      <name val="Calibri"/>
      <family val="2"/>
      <scheme val="minor"/>
    </font>
    <font>
      <b/>
      <sz val="14"/>
      <color theme="1"/>
      <name val="Calibri"/>
      <family val="2"/>
      <scheme val="minor"/>
    </font>
    <font>
      <b/>
      <sz val="14"/>
      <name val="Calibri"/>
      <family val="2"/>
      <scheme val="minor"/>
    </font>
    <font>
      <sz val="14"/>
      <color theme="1"/>
      <name val="Calibri"/>
      <family val="2"/>
      <scheme val="minor"/>
    </font>
    <font>
      <b/>
      <sz val="16"/>
      <name val="Calibri"/>
      <family val="2"/>
      <scheme val="minor"/>
    </font>
  </fonts>
  <fills count="23">
    <fill>
      <patternFill patternType="none"/>
    </fill>
    <fill>
      <patternFill patternType="gray125"/>
    </fill>
    <fill>
      <patternFill patternType="solid">
        <fgColor rgb="FF00B050"/>
        <bgColor indexed="64"/>
      </patternFill>
    </fill>
    <fill>
      <patternFill patternType="solid">
        <fgColor rgb="FF00DE64"/>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0" tint="-0.249977111117893"/>
        <bgColor theme="6" tint="0.79998168889431442"/>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FFC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0">
    <xf numFmtId="0" fontId="0" fillId="0" borderId="0"/>
    <xf numFmtId="9"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7" fillId="0" borderId="0"/>
    <xf numFmtId="44" fontId="10" fillId="0" borderId="0" applyFont="0" applyFill="0" applyBorder="0" applyAlignment="0" applyProtection="0"/>
    <xf numFmtId="41" fontId="10" fillId="0" borderId="0" applyFont="0" applyFill="0" applyBorder="0" applyAlignment="0" applyProtection="0"/>
    <xf numFmtId="0" fontId="17" fillId="0" borderId="0"/>
    <xf numFmtId="0" fontId="17" fillId="0" borderId="0" applyFont="0" applyFill="0" applyBorder="0" applyAlignment="0" applyProtection="0"/>
    <xf numFmtId="0" fontId="31" fillId="0" borderId="0" applyNumberFormat="0" applyFill="0" applyBorder="0" applyAlignment="0" applyProtection="0"/>
  </cellStyleXfs>
  <cellXfs count="635">
    <xf numFmtId="0" fontId="0" fillId="0" borderId="0" xfId="0"/>
    <xf numFmtId="0" fontId="1" fillId="2" borderId="1" xfId="0" applyFont="1" applyFill="1" applyBorder="1" applyAlignment="1">
      <alignment horizontal="center"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1" fillId="2" borderId="1" xfId="0" applyFont="1" applyFill="1" applyBorder="1" applyAlignment="1">
      <alignment vertical="center"/>
    </xf>
    <xf numFmtId="0" fontId="0" fillId="4" borderId="1" xfId="0" applyFill="1" applyBorder="1"/>
    <xf numFmtId="0" fontId="2" fillId="4" borderId="1" xfId="0" applyFont="1" applyFill="1" applyBorder="1" applyAlignment="1">
      <alignment vertical="center"/>
    </xf>
    <xf numFmtId="0" fontId="0" fillId="5" borderId="1" xfId="0" applyFill="1" applyBorder="1"/>
    <xf numFmtId="0" fontId="2" fillId="5" borderId="1" xfId="0" applyFont="1" applyFill="1" applyBorder="1" applyAlignment="1">
      <alignment vertical="center"/>
    </xf>
    <xf numFmtId="0" fontId="0" fillId="6" borderId="1" xfId="0" applyFill="1" applyBorder="1"/>
    <xf numFmtId="0" fontId="2" fillId="6" borderId="1" xfId="0" applyFont="1" applyFill="1" applyBorder="1" applyAlignment="1">
      <alignment vertical="center"/>
    </xf>
    <xf numFmtId="0" fontId="2" fillId="7" borderId="1" xfId="0" applyFont="1" applyFill="1" applyBorder="1" applyAlignment="1">
      <alignment vertical="center"/>
    </xf>
    <xf numFmtId="0" fontId="0" fillId="7" borderId="1" xfId="0" applyFill="1" applyBorder="1"/>
    <xf numFmtId="0" fontId="2" fillId="8" borderId="1" xfId="0" applyFont="1" applyFill="1" applyBorder="1" applyAlignment="1">
      <alignment vertical="center"/>
    </xf>
    <xf numFmtId="0" fontId="0" fillId="8" borderId="1" xfId="0" applyFill="1" applyBorder="1"/>
    <xf numFmtId="0" fontId="2" fillId="9" borderId="1" xfId="0" applyFont="1" applyFill="1" applyBorder="1" applyAlignment="1">
      <alignment vertical="center"/>
    </xf>
    <xf numFmtId="0" fontId="0" fillId="9" borderId="1" xfId="0" applyFill="1" applyBorder="1"/>
    <xf numFmtId="0" fontId="0" fillId="10" borderId="1" xfId="0" applyFill="1" applyBorder="1"/>
    <xf numFmtId="0" fontId="2" fillId="10" borderId="1" xfId="0" applyFont="1" applyFill="1" applyBorder="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3" fillId="11" borderId="0" xfId="0" applyFont="1" applyFill="1" applyAlignment="1">
      <alignment horizontal="center" vertical="center"/>
    </xf>
    <xf numFmtId="0" fontId="2" fillId="12" borderId="1" xfId="0" applyFont="1" applyFill="1" applyBorder="1" applyAlignment="1">
      <alignment wrapText="1"/>
    </xf>
    <xf numFmtId="0" fontId="2" fillId="12" borderId="2" xfId="0" applyFont="1" applyFill="1" applyBorder="1" applyAlignment="1">
      <alignment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3" fillId="11" borderId="0" xfId="0" applyFont="1" applyFill="1" applyAlignment="1">
      <alignment horizontal="left" vertical="center"/>
    </xf>
    <xf numFmtId="0" fontId="3" fillId="11" borderId="0" xfId="0" applyFont="1" applyFill="1" applyAlignment="1">
      <alignment horizontal="left" vertical="center" wrapText="1"/>
    </xf>
    <xf numFmtId="0" fontId="11"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3" fillId="13" borderId="1" xfId="0" applyFont="1" applyFill="1" applyBorder="1" applyAlignment="1">
      <alignment horizontal="justify" vertical="center"/>
    </xf>
    <xf numFmtId="0" fontId="13" fillId="13" borderId="1" xfId="0" applyFont="1" applyFill="1" applyBorder="1" applyAlignment="1">
      <alignment horizontal="center" vertical="center"/>
    </xf>
    <xf numFmtId="0" fontId="13" fillId="13" borderId="1" xfId="0" applyFont="1" applyFill="1" applyBorder="1" applyAlignment="1">
      <alignment horizontal="left" vertical="center"/>
    </xf>
    <xf numFmtId="0" fontId="13" fillId="13" borderId="1" xfId="0" applyFont="1" applyFill="1" applyBorder="1" applyAlignment="1">
      <alignment horizontal="left" vertical="center" wrapText="1"/>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justify" vertical="center"/>
    </xf>
    <xf numFmtId="14" fontId="13" fillId="13" borderId="1" xfId="0" applyNumberFormat="1" applyFont="1" applyFill="1" applyBorder="1" applyAlignment="1">
      <alignment vertical="center" wrapText="1"/>
    </xf>
    <xf numFmtId="14" fontId="13" fillId="13" borderId="1" xfId="0" applyNumberFormat="1" applyFont="1" applyFill="1" applyBorder="1" applyAlignment="1">
      <alignment vertical="center"/>
    </xf>
    <xf numFmtId="0" fontId="13" fillId="13" borderId="1" xfId="0" applyFont="1" applyFill="1" applyBorder="1" applyAlignment="1">
      <alignment vertical="center" wrapText="1"/>
    </xf>
    <xf numFmtId="9" fontId="13" fillId="13" borderId="1" xfId="0" applyNumberFormat="1" applyFont="1" applyFill="1" applyBorder="1" applyAlignment="1">
      <alignment horizontal="center" vertical="center" wrapText="1"/>
    </xf>
    <xf numFmtId="9" fontId="13" fillId="13" borderId="1" xfId="0" applyNumberFormat="1" applyFont="1" applyFill="1" applyBorder="1" applyAlignment="1">
      <alignment horizontal="center" vertical="center"/>
    </xf>
    <xf numFmtId="0" fontId="13" fillId="13" borderId="1" xfId="0" applyFont="1" applyFill="1" applyBorder="1" applyAlignment="1">
      <alignment vertical="center"/>
    </xf>
    <xf numFmtId="164" fontId="13" fillId="13" borderId="1" xfId="0" applyNumberFormat="1" applyFont="1" applyFill="1" applyBorder="1" applyAlignment="1">
      <alignment horizontal="center" vertical="center" wrapText="1"/>
    </xf>
    <xf numFmtId="14" fontId="13" fillId="13" borderId="1" xfId="0" applyNumberFormat="1" applyFont="1" applyFill="1" applyBorder="1" applyAlignment="1">
      <alignment horizontal="center" vertical="center"/>
    </xf>
    <xf numFmtId="14" fontId="13" fillId="13" borderId="1" xfId="0" applyNumberFormat="1" applyFont="1" applyFill="1" applyBorder="1" applyAlignment="1">
      <alignment horizontal="left" vertical="center" wrapText="1"/>
    </xf>
    <xf numFmtId="10" fontId="13" fillId="13" borderId="1" xfId="0" applyNumberFormat="1" applyFont="1" applyFill="1" applyBorder="1" applyAlignment="1">
      <alignment horizontal="center" vertical="center" wrapText="1"/>
    </xf>
    <xf numFmtId="0" fontId="14" fillId="13" borderId="1" xfId="0" applyFont="1" applyFill="1" applyBorder="1" applyAlignment="1">
      <alignment horizontal="justify" vertical="center" wrapText="1"/>
    </xf>
    <xf numFmtId="0" fontId="14" fillId="13" borderId="1" xfId="0" applyFont="1" applyFill="1" applyBorder="1" applyAlignment="1">
      <alignment horizontal="justify" vertical="center"/>
    </xf>
    <xf numFmtId="9" fontId="13" fillId="13" borderId="1" xfId="0" applyNumberFormat="1" applyFont="1" applyFill="1" applyBorder="1" applyAlignment="1">
      <alignment horizontal="left" vertical="center" wrapText="1"/>
    </xf>
    <xf numFmtId="9" fontId="13" fillId="13" borderId="1" xfId="0" applyNumberFormat="1" applyFont="1" applyFill="1" applyBorder="1" applyAlignment="1">
      <alignment horizontal="justify" vertical="center" wrapText="1"/>
    </xf>
    <xf numFmtId="9" fontId="14" fillId="13" borderId="1" xfId="0" applyNumberFormat="1" applyFont="1" applyFill="1" applyBorder="1" applyAlignment="1">
      <alignment horizontal="center" vertical="center" wrapText="1"/>
    </xf>
    <xf numFmtId="0" fontId="13" fillId="13" borderId="1" xfId="0" applyFont="1" applyFill="1" applyBorder="1" applyAlignment="1">
      <alignment horizontal="justify" vertical="top" wrapText="1"/>
    </xf>
    <xf numFmtId="0" fontId="13" fillId="13" borderId="1" xfId="0" applyFont="1" applyFill="1" applyBorder="1" applyAlignment="1">
      <alignment horizontal="justify" vertical="top"/>
    </xf>
    <xf numFmtId="0" fontId="14" fillId="13" borderId="1" xfId="0" applyFont="1" applyFill="1" applyBorder="1" applyAlignment="1">
      <alignment horizontal="center" vertical="center"/>
    </xf>
    <xf numFmtId="0" fontId="14" fillId="13" borderId="1" xfId="0" applyFont="1" applyFill="1" applyBorder="1" applyAlignment="1" applyProtection="1">
      <alignment vertical="center" wrapText="1"/>
      <protection locked="0"/>
    </xf>
    <xf numFmtId="0" fontId="13" fillId="13" borderId="1" xfId="0" applyFont="1" applyFill="1" applyBorder="1" applyAlignment="1">
      <alignment vertical="top" wrapText="1"/>
    </xf>
    <xf numFmtId="0" fontId="14" fillId="13" borderId="1" xfId="0" applyFont="1" applyFill="1" applyBorder="1" applyAlignment="1">
      <alignment vertical="center" wrapText="1"/>
    </xf>
    <xf numFmtId="9" fontId="13" fillId="13" borderId="1" xfId="1" applyFont="1" applyFill="1" applyBorder="1" applyAlignment="1">
      <alignment vertical="center" wrapText="1"/>
    </xf>
    <xf numFmtId="0" fontId="3" fillId="11" borderId="0" xfId="0" applyFont="1" applyFill="1" applyAlignment="1">
      <alignment vertical="center" wrapText="1"/>
    </xf>
    <xf numFmtId="0" fontId="5" fillId="0" borderId="0" xfId="0" applyFont="1" applyAlignment="1">
      <alignment vertical="center"/>
    </xf>
    <xf numFmtId="0" fontId="12" fillId="0" borderId="0" xfId="0" applyFont="1" applyAlignment="1">
      <alignment horizontal="center" vertical="center"/>
    </xf>
    <xf numFmtId="0" fontId="18" fillId="0" borderId="1" xfId="0" applyFont="1" applyBorder="1" applyAlignment="1">
      <alignment horizontal="left" vertical="center"/>
    </xf>
    <xf numFmtId="0" fontId="18" fillId="0" borderId="1" xfId="0" applyFont="1" applyBorder="1" applyAlignment="1">
      <alignment vertical="center"/>
    </xf>
    <xf numFmtId="14" fontId="18" fillId="0" borderId="1" xfId="0" applyNumberFormat="1" applyFont="1" applyBorder="1" applyAlignment="1">
      <alignment horizontal="left" vertical="center"/>
    </xf>
    <xf numFmtId="0" fontId="4"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9" fontId="19" fillId="14" borderId="1" xfId="1" applyFont="1" applyFill="1" applyBorder="1" applyAlignment="1">
      <alignment vertical="center" wrapText="1"/>
    </xf>
    <xf numFmtId="0" fontId="19" fillId="14" borderId="3" xfId="0" applyFont="1" applyFill="1" applyBorder="1" applyAlignment="1">
      <alignmen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0" xfId="0" applyFont="1" applyAlignment="1">
      <alignment vertical="center" wrapText="1"/>
    </xf>
    <xf numFmtId="0" fontId="5" fillId="0" borderId="0" xfId="0" applyFont="1" applyAlignment="1">
      <alignment horizontal="center" vertical="center"/>
    </xf>
    <xf numFmtId="9" fontId="19" fillId="14" borderId="1" xfId="1" applyFont="1" applyFill="1" applyBorder="1" applyAlignment="1">
      <alignment horizontal="center" vertical="center" wrapText="1"/>
    </xf>
    <xf numFmtId="0" fontId="19" fillId="14" borderId="3" xfId="0" applyFont="1" applyFill="1" applyBorder="1" applyAlignment="1">
      <alignment horizontal="center" vertical="center" wrapText="1"/>
    </xf>
    <xf numFmtId="0" fontId="3" fillId="0" borderId="1" xfId="0" applyFont="1" applyBorder="1" applyAlignment="1">
      <alignment vertical="center" wrapText="1"/>
    </xf>
    <xf numFmtId="9" fontId="3" fillId="0" borderId="1"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4" fillId="13" borderId="1" xfId="0" applyFont="1" applyFill="1" applyBorder="1" applyAlignment="1">
      <alignment horizontal="center" vertical="center" wrapText="1"/>
    </xf>
    <xf numFmtId="0" fontId="3" fillId="11" borderId="0" xfId="0" applyFont="1" applyFill="1" applyAlignment="1">
      <alignment horizontal="center" vertical="center" wrapText="1"/>
    </xf>
    <xf numFmtId="9" fontId="3" fillId="0" borderId="1" xfId="0" applyNumberFormat="1" applyFont="1" applyBorder="1" applyAlignment="1">
      <alignment vertical="center"/>
    </xf>
    <xf numFmtId="1" fontId="3" fillId="0" borderId="0" xfId="0" applyNumberFormat="1" applyFont="1" applyAlignment="1">
      <alignment vertical="center"/>
    </xf>
    <xf numFmtId="9" fontId="3" fillId="0" borderId="0" xfId="1" applyFont="1" applyAlignment="1">
      <alignment vertical="center"/>
    </xf>
    <xf numFmtId="1" fontId="5" fillId="0" borderId="0" xfId="0" applyNumberFormat="1" applyFont="1" applyAlignment="1">
      <alignment vertical="center"/>
    </xf>
    <xf numFmtId="9" fontId="5" fillId="0" borderId="0" xfId="1" applyFont="1" applyAlignment="1">
      <alignment vertical="center"/>
    </xf>
    <xf numFmtId="1" fontId="4" fillId="2" borderId="1" xfId="0" applyNumberFormat="1" applyFont="1" applyFill="1" applyBorder="1" applyAlignment="1">
      <alignment horizontal="center" vertical="center" wrapText="1"/>
    </xf>
    <xf numFmtId="1" fontId="3" fillId="0" borderId="1" xfId="1" applyNumberFormat="1" applyFont="1" applyBorder="1" applyAlignment="1">
      <alignment horizontal="center" vertical="center"/>
    </xf>
    <xf numFmtId="0" fontId="3" fillId="0" borderId="1" xfId="0" applyFont="1" applyBorder="1" applyAlignment="1">
      <alignment horizontal="justify" vertical="center" wrapText="1"/>
    </xf>
    <xf numFmtId="0" fontId="15" fillId="11" borderId="0" xfId="0" applyFont="1" applyFill="1" applyAlignment="1">
      <alignment vertical="center"/>
    </xf>
    <xf numFmtId="0" fontId="15" fillId="11" borderId="0" xfId="0" applyFont="1" applyFill="1" applyAlignment="1">
      <alignment horizontal="center" vertical="center"/>
    </xf>
    <xf numFmtId="0" fontId="15" fillId="11" borderId="0" xfId="0" applyFont="1" applyFill="1" applyAlignment="1">
      <alignment horizontal="left" vertical="center"/>
    </xf>
    <xf numFmtId="0" fontId="15" fillId="11" borderId="0" xfId="0" applyFont="1" applyFill="1" applyAlignment="1">
      <alignment horizontal="left" vertical="center" wrapText="1"/>
    </xf>
    <xf numFmtId="0" fontId="15" fillId="11" borderId="0" xfId="0" applyFont="1" applyFill="1" applyAlignment="1">
      <alignment horizontal="justify" vertical="center"/>
    </xf>
    <xf numFmtId="0" fontId="15" fillId="11" borderId="0" xfId="0" applyFont="1" applyFill="1" applyAlignment="1">
      <alignment horizontal="center" vertical="center" wrapText="1"/>
    </xf>
    <xf numFmtId="1" fontId="15" fillId="0" borderId="0" xfId="0" applyNumberFormat="1" applyFont="1" applyAlignment="1">
      <alignment vertical="center"/>
    </xf>
    <xf numFmtId="0" fontId="15" fillId="0" borderId="0" xfId="0" applyFont="1" applyAlignment="1">
      <alignment vertical="center"/>
    </xf>
    <xf numFmtId="2" fontId="3" fillId="0" borderId="1" xfId="0"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xf numFmtId="9" fontId="0" fillId="0" borderId="0" xfId="1" applyFont="1"/>
    <xf numFmtId="0" fontId="23" fillId="0" borderId="0" xfId="0" applyFont="1"/>
    <xf numFmtId="0" fontId="4" fillId="2" borderId="2" xfId="0" applyFont="1" applyFill="1" applyBorder="1" applyAlignment="1">
      <alignment horizontal="center" vertical="center"/>
    </xf>
    <xf numFmtId="0" fontId="0" fillId="0" borderId="1" xfId="0" applyBorder="1" applyAlignment="1">
      <alignment vertical="center"/>
    </xf>
    <xf numFmtId="14" fontId="3" fillId="0" borderId="1" xfId="0" applyNumberFormat="1" applyFont="1" applyBorder="1" applyAlignment="1">
      <alignment vertical="center" wrapText="1"/>
    </xf>
    <xf numFmtId="0" fontId="0" fillId="0" borderId="0" xfId="0" applyAlignment="1">
      <alignment vertical="center"/>
    </xf>
    <xf numFmtId="0" fontId="3" fillId="0" borderId="1" xfId="0" applyFont="1" applyBorder="1" applyAlignment="1">
      <alignment horizontal="justify" vertical="top" wrapText="1"/>
    </xf>
    <xf numFmtId="0" fontId="3" fillId="0" borderId="1" xfId="0" applyFont="1" applyBorder="1" applyAlignment="1">
      <alignment horizontal="justify" vertical="top"/>
    </xf>
    <xf numFmtId="0" fontId="16" fillId="0" borderId="1" xfId="0" applyFont="1" applyBorder="1" applyAlignment="1">
      <alignment horizontal="justify" vertical="top"/>
    </xf>
    <xf numFmtId="0" fontId="3" fillId="0" borderId="1" xfId="0" applyFont="1" applyBorder="1" applyAlignment="1">
      <alignment horizontal="justify" vertical="center"/>
    </xf>
    <xf numFmtId="14" fontId="3" fillId="0" borderId="1" xfId="0" applyNumberFormat="1" applyFont="1" applyBorder="1" applyAlignment="1">
      <alignment horizontal="center" vertical="center"/>
    </xf>
    <xf numFmtId="0" fontId="3" fillId="0" borderId="3" xfId="0" applyFont="1" applyBorder="1" applyAlignment="1">
      <alignment vertical="center" wrapText="1"/>
    </xf>
    <xf numFmtId="14" fontId="3" fillId="0" borderId="1" xfId="0" applyNumberFormat="1" applyFont="1" applyBorder="1" applyAlignment="1">
      <alignment horizontal="center" vertical="center" wrapText="1"/>
    </xf>
    <xf numFmtId="0" fontId="0" fillId="0" borderId="0" xfId="0" applyAlignment="1">
      <alignment horizontal="justify" vertical="top"/>
    </xf>
    <xf numFmtId="0" fontId="4" fillId="11" borderId="1" xfId="0" applyFont="1" applyFill="1" applyBorder="1" applyAlignment="1">
      <alignment horizontal="center" vertical="center"/>
    </xf>
    <xf numFmtId="0" fontId="5" fillId="11" borderId="0" xfId="0" applyFont="1" applyFill="1" applyAlignment="1">
      <alignment vertical="center"/>
    </xf>
    <xf numFmtId="0" fontId="11"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9" fontId="19" fillId="11" borderId="1" xfId="1" applyFont="1" applyFill="1" applyBorder="1" applyAlignment="1">
      <alignment vertical="center" wrapText="1"/>
    </xf>
    <xf numFmtId="0" fontId="19" fillId="11" borderId="3" xfId="0" applyFont="1" applyFill="1" applyBorder="1" applyAlignment="1">
      <alignment vertical="center" wrapText="1"/>
    </xf>
    <xf numFmtId="0" fontId="12" fillId="11" borderId="0" xfId="0" applyFont="1" applyFill="1" applyAlignment="1">
      <alignment horizontal="center" vertical="center"/>
    </xf>
    <xf numFmtId="0" fontId="13" fillId="11" borderId="1" xfId="0" applyFont="1" applyFill="1" applyBorder="1" applyAlignment="1">
      <alignment vertical="center"/>
    </xf>
    <xf numFmtId="0" fontId="13" fillId="11" borderId="1" xfId="0" applyFont="1" applyFill="1" applyBorder="1" applyAlignment="1">
      <alignment vertical="center" wrapText="1"/>
    </xf>
    <xf numFmtId="0" fontId="13" fillId="11" borderId="1" xfId="0" applyFont="1" applyFill="1" applyBorder="1" applyAlignment="1">
      <alignment horizontal="justify" vertical="center"/>
    </xf>
    <xf numFmtId="0" fontId="13" fillId="11" borderId="1" xfId="0" applyFont="1" applyFill="1" applyBorder="1" applyAlignment="1">
      <alignment horizontal="center" vertical="center" wrapText="1"/>
    </xf>
    <xf numFmtId="14" fontId="13" fillId="11" borderId="1" xfId="0" applyNumberFormat="1" applyFont="1" applyFill="1" applyBorder="1" applyAlignment="1">
      <alignment horizontal="center" vertical="center"/>
    </xf>
    <xf numFmtId="9" fontId="13" fillId="11" borderId="1" xfId="0" applyNumberFormat="1" applyFont="1" applyFill="1" applyBorder="1" applyAlignment="1">
      <alignment horizontal="left" vertical="center" wrapText="1"/>
    </xf>
    <xf numFmtId="164" fontId="13" fillId="11" borderId="1" xfId="0" applyNumberFormat="1" applyFont="1" applyFill="1" applyBorder="1" applyAlignment="1">
      <alignment horizontal="center" vertical="center" wrapText="1"/>
    </xf>
    <xf numFmtId="0" fontId="3" fillId="11" borderId="1" xfId="0" applyFont="1" applyFill="1" applyBorder="1" applyAlignment="1">
      <alignment vertical="center" wrapText="1"/>
    </xf>
    <xf numFmtId="0" fontId="14" fillId="11" borderId="1" xfId="0" applyFont="1" applyFill="1" applyBorder="1" applyAlignment="1">
      <alignment horizontal="center" vertical="center"/>
    </xf>
    <xf numFmtId="0" fontId="16" fillId="11" borderId="1" xfId="0" applyFont="1" applyFill="1" applyBorder="1" applyAlignment="1">
      <alignment vertical="center" wrapText="1"/>
    </xf>
    <xf numFmtId="0" fontId="14" fillId="11" borderId="1" xfId="0" applyFont="1" applyFill="1" applyBorder="1" applyAlignment="1">
      <alignment vertical="center"/>
    </xf>
    <xf numFmtId="0" fontId="14" fillId="11" borderId="1" xfId="0" applyFont="1" applyFill="1" applyBorder="1" applyAlignment="1">
      <alignment vertical="center" wrapText="1"/>
    </xf>
    <xf numFmtId="0" fontId="14" fillId="11" borderId="1" xfId="0" applyFont="1" applyFill="1" applyBorder="1" applyAlignment="1">
      <alignment horizontal="justify" vertical="center"/>
    </xf>
    <xf numFmtId="14" fontId="14" fillId="11" borderId="1" xfId="0" applyNumberFormat="1" applyFont="1" applyFill="1" applyBorder="1" applyAlignment="1">
      <alignment horizontal="center" vertical="center"/>
    </xf>
    <xf numFmtId="9" fontId="14" fillId="11" borderId="1" xfId="0" applyNumberFormat="1" applyFont="1" applyFill="1" applyBorder="1" applyAlignment="1">
      <alignment horizontal="left" vertical="center" wrapText="1"/>
    </xf>
    <xf numFmtId="164" fontId="14" fillId="11" borderId="1" xfId="0" applyNumberFormat="1" applyFont="1" applyFill="1" applyBorder="1" applyAlignment="1">
      <alignment horizontal="center" vertical="center" wrapText="1"/>
    </xf>
    <xf numFmtId="0" fontId="16" fillId="11" borderId="0" xfId="0" applyFont="1" applyFill="1" applyAlignment="1">
      <alignment vertical="center"/>
    </xf>
    <xf numFmtId="0" fontId="16" fillId="11" borderId="0" xfId="0" applyFont="1" applyFill="1" applyAlignment="1">
      <alignment horizontal="justify" vertical="center"/>
    </xf>
    <xf numFmtId="0" fontId="14" fillId="11" borderId="1" xfId="0" applyFont="1" applyFill="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11" fillId="3"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9" fontId="19" fillId="15" borderId="4" xfId="1" applyFont="1" applyFill="1" applyBorder="1" applyAlignment="1">
      <alignment horizontal="center" vertical="center" wrapText="1"/>
    </xf>
    <xf numFmtId="9" fontId="19" fillId="14" borderId="4" xfId="1"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2" fillId="0" borderId="0" xfId="0" applyFont="1" applyAlignment="1">
      <alignment horizontal="center" vertical="center" wrapText="1"/>
    </xf>
    <xf numFmtId="0" fontId="13" fillId="13" borderId="8" xfId="0" applyFont="1" applyFill="1" applyBorder="1" applyAlignment="1">
      <alignment vertical="center" wrapText="1"/>
    </xf>
    <xf numFmtId="0" fontId="13" fillId="13" borderId="8" xfId="0" applyFont="1" applyFill="1" applyBorder="1" applyAlignment="1">
      <alignment vertical="center"/>
    </xf>
    <xf numFmtId="0" fontId="13" fillId="10" borderId="8" xfId="0" applyFont="1" applyFill="1" applyBorder="1" applyAlignment="1">
      <alignment horizontal="center" vertical="center" wrapText="1"/>
    </xf>
    <xf numFmtId="0" fontId="13" fillId="13" borderId="8" xfId="0" applyFont="1" applyFill="1" applyBorder="1" applyAlignment="1">
      <alignment horizontal="justify" vertical="center"/>
    </xf>
    <xf numFmtId="0" fontId="14" fillId="13" borderId="8" xfId="0" applyFont="1" applyFill="1" applyBorder="1" applyAlignment="1">
      <alignment horizontal="center" vertical="center"/>
    </xf>
    <xf numFmtId="14" fontId="13" fillId="13" borderId="8" xfId="0" applyNumberFormat="1" applyFont="1" applyFill="1" applyBorder="1" applyAlignment="1">
      <alignment horizontal="center" vertical="center"/>
    </xf>
    <xf numFmtId="9" fontId="13" fillId="13" borderId="8" xfId="0" applyNumberFormat="1" applyFont="1" applyFill="1" applyBorder="1" applyAlignment="1">
      <alignment horizontal="left" vertical="center" wrapText="1"/>
    </xf>
    <xf numFmtId="164" fontId="13" fillId="13" borderId="8" xfId="0" applyNumberFormat="1" applyFont="1" applyFill="1" applyBorder="1" applyAlignment="1">
      <alignment horizontal="center" vertical="center" wrapText="1"/>
    </xf>
    <xf numFmtId="0" fontId="0" fillId="16" borderId="1" xfId="0" applyFill="1" applyBorder="1" applyAlignment="1">
      <alignment horizontal="center" vertical="center"/>
    </xf>
    <xf numFmtId="0" fontId="3" fillId="0" borderId="8" xfId="0" applyFont="1" applyBorder="1" applyAlignment="1">
      <alignment horizontal="center" vertical="center" wrapText="1"/>
    </xf>
    <xf numFmtId="0" fontId="3" fillId="15" borderId="8" xfId="0" applyFont="1" applyFill="1" applyBorder="1" applyAlignment="1">
      <alignment horizontal="center" vertical="center"/>
    </xf>
    <xf numFmtId="9" fontId="3" fillId="0" borderId="8" xfId="0" applyNumberFormat="1"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vertical="center"/>
    </xf>
    <xf numFmtId="0" fontId="3" fillId="0" borderId="12" xfId="0" applyFont="1" applyBorder="1" applyAlignment="1">
      <alignment vertical="center"/>
    </xf>
    <xf numFmtId="0" fontId="13" fillId="10" borderId="1" xfId="0" applyFont="1" applyFill="1" applyBorder="1" applyAlignment="1">
      <alignment horizontal="center" vertical="center" wrapText="1"/>
    </xf>
    <xf numFmtId="0" fontId="0" fillId="17" borderId="1" xfId="0" applyFill="1" applyBorder="1" applyAlignment="1">
      <alignment horizontal="center" vertical="center"/>
    </xf>
    <xf numFmtId="0" fontId="3" fillId="15" borderId="1" xfId="0" applyFont="1" applyFill="1" applyBorder="1" applyAlignment="1">
      <alignment horizontal="center" vertical="center"/>
    </xf>
    <xf numFmtId="0" fontId="3" fillId="0" borderId="15" xfId="0" applyFont="1" applyBorder="1" applyAlignment="1">
      <alignment vertical="center"/>
    </xf>
    <xf numFmtId="0" fontId="16" fillId="15" borderId="1" xfId="0" applyFont="1" applyFill="1" applyBorder="1" applyAlignment="1">
      <alignment horizontal="center" vertical="center"/>
    </xf>
    <xf numFmtId="0" fontId="13" fillId="13" borderId="17" xfId="0" applyFont="1" applyFill="1" applyBorder="1" applyAlignment="1">
      <alignment vertical="center" wrapText="1"/>
    </xf>
    <xf numFmtId="0" fontId="13" fillId="10" borderId="17" xfId="0" applyFont="1" applyFill="1" applyBorder="1" applyAlignment="1">
      <alignment horizontal="center" vertical="center" wrapText="1"/>
    </xf>
    <xf numFmtId="0" fontId="13" fillId="13" borderId="17" xfId="0" applyFont="1" applyFill="1" applyBorder="1" applyAlignment="1">
      <alignment horizontal="justify" vertical="center"/>
    </xf>
    <xf numFmtId="0" fontId="14" fillId="13" borderId="17" xfId="0" applyFont="1" applyFill="1" applyBorder="1" applyAlignment="1">
      <alignment horizontal="center" vertical="center"/>
    </xf>
    <xf numFmtId="14" fontId="13" fillId="13" borderId="17" xfId="0" applyNumberFormat="1" applyFont="1" applyFill="1" applyBorder="1" applyAlignment="1">
      <alignment horizontal="center" vertical="center"/>
    </xf>
    <xf numFmtId="9" fontId="13" fillId="13" borderId="17" xfId="0" applyNumberFormat="1" applyFont="1" applyFill="1" applyBorder="1" applyAlignment="1">
      <alignment horizontal="left" vertical="center" wrapText="1"/>
    </xf>
    <xf numFmtId="16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xf>
    <xf numFmtId="0" fontId="3" fillId="11" borderId="18" xfId="0" applyFont="1" applyFill="1" applyBorder="1" applyAlignment="1">
      <alignment horizontal="justify" vertical="center"/>
    </xf>
    <xf numFmtId="0" fontId="3" fillId="0" borderId="17" xfId="0" applyFont="1" applyBorder="1" applyAlignment="1">
      <alignment horizontal="center" vertical="center"/>
    </xf>
    <xf numFmtId="0" fontId="3" fillId="15" borderId="17" xfId="0" applyFont="1" applyFill="1" applyBorder="1" applyAlignment="1">
      <alignment horizontal="center" vertical="center"/>
    </xf>
    <xf numFmtId="9" fontId="3" fillId="0" borderId="17" xfId="0" applyNumberFormat="1" applyFont="1" applyBorder="1" applyAlignment="1">
      <alignment horizontal="center" vertical="center"/>
    </xf>
    <xf numFmtId="0" fontId="3" fillId="0" borderId="2" xfId="0" applyFont="1" applyBorder="1" applyAlignment="1">
      <alignment horizontal="center" vertical="center"/>
    </xf>
    <xf numFmtId="0" fontId="3" fillId="0" borderId="17" xfId="0" applyFont="1" applyBorder="1" applyAlignment="1">
      <alignment vertical="center"/>
    </xf>
    <xf numFmtId="0" fontId="3" fillId="0" borderId="19" xfId="0" applyFont="1" applyBorder="1" applyAlignment="1">
      <alignment vertical="center"/>
    </xf>
    <xf numFmtId="0" fontId="13" fillId="13" borderId="8" xfId="0" applyFont="1" applyFill="1" applyBorder="1" applyAlignment="1">
      <alignment horizontal="justify" vertical="center" wrapText="1"/>
    </xf>
    <xf numFmtId="0" fontId="14" fillId="13" borderId="8" xfId="0" applyFont="1" applyFill="1" applyBorder="1" applyAlignment="1">
      <alignment horizontal="center" vertical="center" wrapText="1"/>
    </xf>
    <xf numFmtId="14" fontId="13" fillId="13" borderId="8" xfId="0" applyNumberFormat="1" applyFont="1" applyFill="1" applyBorder="1" applyAlignment="1">
      <alignment horizontal="center" vertical="center" wrapText="1"/>
    </xf>
    <xf numFmtId="0" fontId="3" fillId="11" borderId="10" xfId="0" applyFont="1" applyFill="1" applyBorder="1" applyAlignment="1">
      <alignment vertical="center" wrapText="1"/>
    </xf>
    <xf numFmtId="0" fontId="3" fillId="11" borderId="10" xfId="0" applyFont="1" applyFill="1" applyBorder="1" applyAlignment="1">
      <alignment horizontal="justify" vertical="center" wrapText="1"/>
    </xf>
    <xf numFmtId="0" fontId="3" fillId="15" borderId="8" xfId="0" applyFont="1" applyFill="1" applyBorder="1" applyAlignment="1">
      <alignment horizontal="center" vertical="center" wrapText="1"/>
    </xf>
    <xf numFmtId="9"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14" fontId="13" fillId="13" borderId="1" xfId="0" applyNumberFormat="1" applyFont="1" applyFill="1" applyBorder="1" applyAlignment="1">
      <alignment horizontal="center" vertical="center" wrapText="1"/>
    </xf>
    <xf numFmtId="0" fontId="3" fillId="11" borderId="0" xfId="0" applyFont="1" applyFill="1" applyAlignment="1">
      <alignment horizontal="justify" vertical="center" wrapText="1"/>
    </xf>
    <xf numFmtId="0" fontId="3" fillId="15" borderId="1"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13" fillId="13" borderId="17" xfId="0" applyFont="1" applyFill="1" applyBorder="1" applyAlignment="1">
      <alignment horizontal="justify" vertical="center" wrapText="1"/>
    </xf>
    <xf numFmtId="0" fontId="14" fillId="13" borderId="17" xfId="0" applyFont="1" applyFill="1" applyBorder="1" applyAlignment="1">
      <alignment horizontal="center" vertical="center" wrapText="1"/>
    </xf>
    <xf numFmtId="1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wrapText="1"/>
    </xf>
    <xf numFmtId="0" fontId="3" fillId="11" borderId="18" xfId="0" applyFont="1" applyFill="1" applyBorder="1" applyAlignment="1">
      <alignment horizontal="justify" vertical="center" wrapText="1"/>
    </xf>
    <xf numFmtId="0" fontId="3" fillId="0" borderId="17" xfId="0" applyFont="1" applyBorder="1" applyAlignment="1">
      <alignment horizontal="center" vertical="center" wrapText="1"/>
    </xf>
    <xf numFmtId="0" fontId="3" fillId="15" borderId="17" xfId="0" applyFont="1" applyFill="1" applyBorder="1" applyAlignment="1">
      <alignment horizontal="center" vertical="center" wrapText="1"/>
    </xf>
    <xf numFmtId="9" fontId="3" fillId="0" borderId="17" xfId="0" applyNumberFormat="1" applyFont="1" applyBorder="1" applyAlignment="1">
      <alignment horizontal="center" vertical="center" wrapText="1"/>
    </xf>
    <xf numFmtId="0" fontId="3" fillId="0" borderId="19" xfId="0" applyFont="1" applyBorder="1" applyAlignment="1">
      <alignment horizontal="center" vertical="center" wrapText="1"/>
    </xf>
    <xf numFmtId="0" fontId="13" fillId="13" borderId="2" xfId="0" applyFont="1" applyFill="1" applyBorder="1" applyAlignment="1">
      <alignment vertical="center" wrapText="1"/>
    </xf>
    <xf numFmtId="0" fontId="13" fillId="10" borderId="2" xfId="0" applyFont="1" applyFill="1" applyBorder="1" applyAlignment="1">
      <alignment horizontal="center" vertical="center" wrapText="1"/>
    </xf>
    <xf numFmtId="0" fontId="13" fillId="13" borderId="2" xfId="0" applyFont="1" applyFill="1" applyBorder="1" applyAlignment="1">
      <alignment horizontal="justify" vertical="center" wrapText="1"/>
    </xf>
    <xf numFmtId="0" fontId="14" fillId="13" borderId="2" xfId="0" applyFont="1" applyFill="1" applyBorder="1" applyAlignment="1">
      <alignment horizontal="center" vertical="center" wrapText="1"/>
    </xf>
    <xf numFmtId="14" fontId="13" fillId="13" borderId="2" xfId="0" applyNumberFormat="1" applyFont="1" applyFill="1" applyBorder="1" applyAlignment="1">
      <alignment horizontal="center" vertical="center" wrapText="1"/>
    </xf>
    <xf numFmtId="9" fontId="13" fillId="13" borderId="2" xfId="0" applyNumberFormat="1" applyFont="1" applyFill="1" applyBorder="1" applyAlignment="1">
      <alignment horizontal="left" vertical="center" wrapText="1"/>
    </xf>
    <xf numFmtId="164" fontId="13" fillId="13" borderId="2" xfId="0" applyNumberFormat="1"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0" borderId="2" xfId="0" applyFont="1" applyBorder="1" applyAlignment="1">
      <alignment vertical="center" wrapText="1"/>
    </xf>
    <xf numFmtId="9" fontId="3" fillId="0" borderId="2" xfId="0" applyNumberFormat="1" applyFont="1" applyBorder="1" applyAlignment="1">
      <alignment horizontal="center" vertical="center" wrapText="1"/>
    </xf>
    <xf numFmtId="0" fontId="3" fillId="10" borderId="1" xfId="0" applyFont="1" applyFill="1" applyBorder="1" applyAlignment="1">
      <alignment horizontal="center" vertical="center" wrapText="1"/>
    </xf>
    <xf numFmtId="0" fontId="13" fillId="13" borderId="4" xfId="0" applyFont="1" applyFill="1" applyBorder="1" applyAlignment="1">
      <alignment vertical="center" wrapText="1"/>
    </xf>
    <xf numFmtId="0" fontId="13" fillId="10"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14" fontId="13" fillId="13" borderId="4" xfId="0" applyNumberFormat="1" applyFont="1" applyFill="1" applyBorder="1" applyAlignment="1">
      <alignment horizontal="center" vertical="center" wrapText="1"/>
    </xf>
    <xf numFmtId="9" fontId="13" fillId="13" borderId="4" xfId="0" applyNumberFormat="1" applyFont="1" applyFill="1" applyBorder="1" applyAlignment="1">
      <alignment horizontal="left" vertical="center" wrapText="1"/>
    </xf>
    <xf numFmtId="164" fontId="13" fillId="13" borderId="4" xfId="0" applyNumberFormat="1" applyFont="1" applyFill="1" applyBorder="1" applyAlignment="1">
      <alignment horizontal="center" vertical="center" wrapText="1"/>
    </xf>
    <xf numFmtId="0" fontId="3" fillId="0" borderId="4" xfId="0" applyFont="1" applyBorder="1" applyAlignment="1">
      <alignment vertical="center" wrapText="1"/>
    </xf>
    <xf numFmtId="0" fontId="3" fillId="0" borderId="2" xfId="0" applyFont="1" applyBorder="1" applyAlignment="1">
      <alignment horizontal="center" vertical="center" wrapText="1"/>
    </xf>
    <xf numFmtId="0" fontId="3" fillId="0" borderId="12" xfId="0" applyFont="1" applyBorder="1" applyAlignment="1">
      <alignment vertical="center" wrapText="1"/>
    </xf>
    <xf numFmtId="0" fontId="3" fillId="0" borderId="15" xfId="0" applyFont="1" applyBorder="1" applyAlignment="1">
      <alignment vertical="center" wrapText="1"/>
    </xf>
    <xf numFmtId="0" fontId="3" fillId="10" borderId="17" xfId="0" applyFont="1" applyFill="1" applyBorder="1" applyAlignment="1">
      <alignment horizontal="center" vertical="center" wrapText="1"/>
    </xf>
    <xf numFmtId="0" fontId="3" fillId="0" borderId="17" xfId="0" applyFont="1" applyBorder="1" applyAlignment="1">
      <alignment vertical="center" wrapText="1"/>
    </xf>
    <xf numFmtId="0" fontId="3" fillId="0" borderId="19" xfId="0" applyFont="1" applyBorder="1" applyAlignment="1">
      <alignment vertical="center" wrapText="1"/>
    </xf>
    <xf numFmtId="0" fontId="3" fillId="10" borderId="8" xfId="0" applyFont="1" applyFill="1" applyBorder="1" applyAlignment="1">
      <alignment horizontal="center" vertical="center" wrapText="1"/>
    </xf>
    <xf numFmtId="0" fontId="3" fillId="0" borderId="8" xfId="0" applyFont="1" applyBorder="1" applyAlignment="1">
      <alignment vertical="center" wrapText="1"/>
    </xf>
    <xf numFmtId="0" fontId="13" fillId="17" borderId="2" xfId="0" applyFont="1" applyFill="1" applyBorder="1" applyAlignment="1">
      <alignment horizontal="center" vertical="center" wrapText="1"/>
    </xf>
    <xf numFmtId="0" fontId="3" fillId="17" borderId="2"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3" fillId="17" borderId="1" xfId="0" applyFont="1" applyFill="1" applyBorder="1" applyAlignment="1">
      <alignment horizontal="center" vertical="center" wrapText="1"/>
    </xf>
    <xf numFmtId="0" fontId="3" fillId="17" borderId="4" xfId="0" applyFont="1" applyFill="1" applyBorder="1" applyAlignment="1">
      <alignment horizontal="center" vertical="center" wrapText="1"/>
    </xf>
    <xf numFmtId="9"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9"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0" fontId="9" fillId="0" borderId="1" xfId="0" applyFont="1" applyBorder="1" applyAlignment="1">
      <alignment vertical="center"/>
    </xf>
    <xf numFmtId="3" fontId="9" fillId="0" borderId="1" xfId="0" applyNumberFormat="1" applyFont="1" applyBorder="1" applyAlignment="1">
      <alignment horizontal="center" vertical="center" wrapText="1"/>
    </xf>
    <xf numFmtId="3" fontId="9" fillId="18"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0" fillId="0" borderId="0" xfId="0" applyAlignment="1">
      <alignment vertical="center" wrapText="1"/>
    </xf>
    <xf numFmtId="165" fontId="0" fillId="15" borderId="2" xfId="0" applyNumberFormat="1" applyFill="1" applyBorder="1" applyAlignment="1">
      <alignment horizontal="center" vertical="center" wrapText="1"/>
    </xf>
    <xf numFmtId="165" fontId="0" fillId="15" borderId="1" xfId="0" applyNumberFormat="1" applyFill="1" applyBorder="1" applyAlignment="1">
      <alignment horizontal="center" vertical="center" wrapText="1"/>
    </xf>
    <xf numFmtId="165" fontId="0" fillId="15" borderId="17" xfId="0" applyNumberFormat="1" applyFill="1" applyBorder="1" applyAlignment="1">
      <alignment horizontal="center" vertical="center" wrapText="1"/>
    </xf>
    <xf numFmtId="0" fontId="0" fillId="10" borderId="2" xfId="0" applyFill="1" applyBorder="1" applyAlignment="1">
      <alignment horizontal="center" vertical="center" wrapText="1"/>
    </xf>
    <xf numFmtId="0" fontId="0" fillId="10" borderId="1"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8" xfId="0" applyFill="1" applyBorder="1" applyAlignment="1">
      <alignment horizontal="center" vertical="center" wrapText="1"/>
    </xf>
    <xf numFmtId="0" fontId="0" fillId="17" borderId="2" xfId="0" applyFill="1" applyBorder="1" applyAlignment="1">
      <alignment horizontal="center" vertical="center" wrapText="1"/>
    </xf>
    <xf numFmtId="0" fontId="0" fillId="17" borderId="1" xfId="0" applyFill="1" applyBorder="1" applyAlignment="1">
      <alignment horizontal="center" vertical="center" wrapText="1"/>
    </xf>
    <xf numFmtId="0" fontId="25" fillId="18" borderId="1" xfId="0" applyFont="1" applyFill="1" applyBorder="1" applyAlignment="1">
      <alignment horizontal="center" vertical="center" wrapText="1"/>
    </xf>
    <xf numFmtId="0" fontId="13" fillId="13" borderId="7" xfId="0" applyFont="1" applyFill="1" applyBorder="1" applyAlignment="1">
      <alignment horizontal="left" vertical="center"/>
    </xf>
    <xf numFmtId="0" fontId="13" fillId="13" borderId="13" xfId="0" applyFont="1" applyFill="1" applyBorder="1" applyAlignment="1">
      <alignment horizontal="left" vertical="center"/>
    </xf>
    <xf numFmtId="0" fontId="13" fillId="13" borderId="16" xfId="0" applyFont="1" applyFill="1" applyBorder="1" applyAlignment="1">
      <alignment horizontal="left" vertical="center"/>
    </xf>
    <xf numFmtId="0" fontId="13" fillId="13" borderId="7" xfId="0" applyFont="1" applyFill="1" applyBorder="1" applyAlignment="1">
      <alignment horizontal="left" vertical="center" wrapText="1"/>
    </xf>
    <xf numFmtId="0" fontId="13" fillId="13" borderId="13" xfId="0" applyFont="1" applyFill="1" applyBorder="1" applyAlignment="1">
      <alignment horizontal="left" vertical="center" wrapText="1"/>
    </xf>
    <xf numFmtId="0" fontId="13" fillId="13" borderId="16" xfId="0" applyFont="1" applyFill="1" applyBorder="1" applyAlignment="1">
      <alignment horizontal="left" vertical="center" wrapText="1"/>
    </xf>
    <xf numFmtId="0" fontId="13" fillId="13" borderId="2"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27" fillId="0" borderId="1" xfId="0" applyFont="1" applyBorder="1" applyAlignment="1">
      <alignment horizontal="left" vertical="center"/>
    </xf>
    <xf numFmtId="0" fontId="27" fillId="0" borderId="1" xfId="0" applyFont="1" applyBorder="1" applyAlignment="1">
      <alignment vertical="center"/>
    </xf>
    <xf numFmtId="14" fontId="27" fillId="0" borderId="1" xfId="0" applyNumberFormat="1" applyFont="1" applyBorder="1" applyAlignment="1">
      <alignment horizontal="left" vertical="center"/>
    </xf>
    <xf numFmtId="0" fontId="13" fillId="0" borderId="1" xfId="0" applyFont="1" applyBorder="1" applyAlignment="1">
      <alignment vertical="center"/>
    </xf>
    <xf numFmtId="0" fontId="13" fillId="0" borderId="1" xfId="0" applyFont="1" applyBorder="1" applyAlignment="1">
      <alignment horizontal="left" vertical="center"/>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justify" vertical="center"/>
    </xf>
    <xf numFmtId="0" fontId="13" fillId="0" borderId="1" xfId="0" applyFont="1" applyBorder="1" applyAlignment="1">
      <alignment horizontal="center" vertical="center"/>
    </xf>
    <xf numFmtId="14" fontId="13" fillId="0" borderId="1" xfId="0" applyNumberFormat="1" applyFont="1" applyBorder="1" applyAlignment="1">
      <alignment vertical="center" wrapText="1"/>
    </xf>
    <xf numFmtId="14" fontId="13" fillId="0" borderId="1" xfId="0" applyNumberFormat="1" applyFont="1" applyBorder="1" applyAlignment="1">
      <alignment vertical="center"/>
    </xf>
    <xf numFmtId="0" fontId="14" fillId="0" borderId="1" xfId="0" applyFont="1" applyBorder="1" applyAlignment="1" applyProtection="1">
      <alignment vertical="center" wrapText="1"/>
      <protection locked="0"/>
    </xf>
    <xf numFmtId="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9" fontId="13" fillId="0" borderId="1" xfId="0" applyNumberFormat="1" applyFont="1" applyBorder="1" applyAlignment="1">
      <alignment horizontal="center" vertical="center"/>
    </xf>
    <xf numFmtId="164" fontId="13" fillId="0" borderId="1" xfId="0" applyNumberFormat="1" applyFont="1" applyBorder="1" applyAlignment="1">
      <alignment horizontal="center" vertical="center" wrapText="1"/>
    </xf>
    <xf numFmtId="9" fontId="13" fillId="0" borderId="1" xfId="0" applyNumberFormat="1" applyFont="1" applyBorder="1" applyAlignment="1">
      <alignment horizontal="left" vertical="center" wrapText="1"/>
    </xf>
    <xf numFmtId="9" fontId="3" fillId="0" borderId="1" xfId="1" applyFont="1" applyFill="1" applyBorder="1" applyAlignment="1">
      <alignment vertical="center"/>
    </xf>
    <xf numFmtId="10" fontId="3" fillId="0" borderId="1" xfId="1" applyNumberFormat="1" applyFont="1" applyFill="1" applyBorder="1" applyAlignment="1">
      <alignment vertical="center"/>
    </xf>
    <xf numFmtId="0" fontId="13" fillId="0" borderId="1" xfId="0" applyFont="1" applyBorder="1" applyAlignment="1">
      <alignment horizontal="justify" vertical="center" wrapText="1"/>
    </xf>
    <xf numFmtId="14" fontId="13" fillId="0" borderId="1" xfId="0" applyNumberFormat="1" applyFont="1" applyBorder="1" applyAlignment="1">
      <alignment horizontal="center" vertical="center"/>
    </xf>
    <xf numFmtId="14" fontId="13" fillId="0" borderId="1" xfId="0" applyNumberFormat="1" applyFont="1" applyBorder="1" applyAlignment="1">
      <alignment horizontal="left" vertical="center" wrapText="1"/>
    </xf>
    <xf numFmtId="10" fontId="13" fillId="0" borderId="1" xfId="0" applyNumberFormat="1" applyFont="1" applyBorder="1" applyAlignment="1">
      <alignment horizontal="center" vertical="center" wrapText="1"/>
    </xf>
    <xf numFmtId="0" fontId="13" fillId="0" borderId="1" xfId="0" applyFont="1" applyBorder="1" applyAlignment="1">
      <alignment horizontal="justify" vertical="top" wrapText="1"/>
    </xf>
    <xf numFmtId="0" fontId="3" fillId="0" borderId="0" xfId="0" applyFont="1" applyAlignment="1">
      <alignment horizontal="justify" vertical="center"/>
    </xf>
    <xf numFmtId="0" fontId="14" fillId="0" borderId="1" xfId="0" applyFont="1" applyBorder="1" applyAlignment="1">
      <alignment horizontal="center" vertical="center"/>
    </xf>
    <xf numFmtId="0" fontId="16"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vertical="center"/>
    </xf>
    <xf numFmtId="0" fontId="14" fillId="0" borderId="1" xfId="0" applyFont="1" applyBorder="1" applyAlignment="1">
      <alignment horizontal="justify" vertical="center"/>
    </xf>
    <xf numFmtId="14" fontId="14" fillId="0" borderId="1" xfId="0" applyNumberFormat="1" applyFont="1" applyBorder="1" applyAlignment="1">
      <alignment horizontal="center" vertical="center"/>
    </xf>
    <xf numFmtId="9" fontId="14" fillId="0" borderId="1" xfId="0" applyNumberFormat="1" applyFont="1" applyBorder="1" applyAlignment="1">
      <alignment horizontal="left" vertical="center" wrapText="1"/>
    </xf>
    <xf numFmtId="164" fontId="14" fillId="0" borderId="1" xfId="0" applyNumberFormat="1" applyFont="1" applyBorder="1" applyAlignment="1">
      <alignment horizontal="center" vertical="center" wrapText="1"/>
    </xf>
    <xf numFmtId="0" fontId="16" fillId="0" borderId="0" xfId="0" applyFont="1" applyAlignment="1">
      <alignment vertical="center"/>
    </xf>
    <xf numFmtId="0" fontId="16" fillId="0" borderId="0" xfId="0" applyFont="1" applyAlignment="1">
      <alignment horizontal="justify" vertical="center"/>
    </xf>
    <xf numFmtId="0" fontId="16" fillId="0" borderId="1" xfId="0" applyFont="1" applyBorder="1" applyAlignment="1">
      <alignment vertical="center"/>
    </xf>
    <xf numFmtId="9" fontId="16" fillId="0" borderId="1" xfId="0" applyNumberFormat="1" applyFont="1" applyBorder="1" applyAlignment="1">
      <alignment vertical="center"/>
    </xf>
    <xf numFmtId="0" fontId="14" fillId="0" borderId="1" xfId="0" applyFont="1" applyBorder="1" applyAlignment="1">
      <alignment horizontal="center" vertical="center" wrapText="1"/>
    </xf>
    <xf numFmtId="10" fontId="3" fillId="0" borderId="1" xfId="0" applyNumberFormat="1" applyFont="1" applyBorder="1" applyAlignment="1">
      <alignment vertical="center"/>
    </xf>
    <xf numFmtId="0" fontId="14" fillId="0" borderId="1" xfId="0" applyFont="1" applyBorder="1" applyAlignment="1">
      <alignment horizontal="justify" vertical="center" wrapText="1"/>
    </xf>
    <xf numFmtId="9" fontId="13" fillId="0" borderId="1" xfId="0" applyNumberFormat="1" applyFont="1" applyBorder="1" applyAlignment="1">
      <alignment horizontal="justify" vertical="center" wrapText="1"/>
    </xf>
    <xf numFmtId="9" fontId="14" fillId="0" borderId="1" xfId="0" applyNumberFormat="1" applyFont="1" applyBorder="1" applyAlignment="1">
      <alignment horizontal="center" vertical="center" wrapText="1"/>
    </xf>
    <xf numFmtId="9" fontId="0" fillId="0" borderId="1" xfId="1" applyFont="1" applyFill="1" applyBorder="1" applyAlignment="1">
      <alignment vertical="center"/>
    </xf>
    <xf numFmtId="9" fontId="0" fillId="0" borderId="1" xfId="1" applyFont="1" applyFill="1" applyBorder="1"/>
    <xf numFmtId="0" fontId="13" fillId="0" borderId="1" xfId="0" applyFont="1" applyBorder="1" applyAlignment="1">
      <alignment vertical="top" wrapText="1"/>
    </xf>
    <xf numFmtId="9" fontId="13" fillId="0" borderId="1" xfId="1" applyFont="1" applyFill="1" applyBorder="1" applyAlignment="1">
      <alignment vertical="center" wrapText="1"/>
    </xf>
    <xf numFmtId="0" fontId="13" fillId="0" borderId="8" xfId="0" applyFont="1" applyBorder="1" applyAlignment="1">
      <alignment vertical="center" wrapText="1"/>
    </xf>
    <xf numFmtId="0" fontId="13" fillId="0" borderId="8" xfId="0" applyFont="1" applyBorder="1" applyAlignment="1">
      <alignment vertical="center"/>
    </xf>
    <xf numFmtId="0" fontId="13" fillId="0" borderId="8" xfId="0" applyFont="1" applyBorder="1" applyAlignment="1">
      <alignment horizontal="center" vertical="center" wrapText="1"/>
    </xf>
    <xf numFmtId="0" fontId="13" fillId="0" borderId="8" xfId="0" applyFont="1" applyBorder="1" applyAlignment="1">
      <alignment horizontal="justify" vertical="center"/>
    </xf>
    <xf numFmtId="0" fontId="14" fillId="0" borderId="8" xfId="0" applyFont="1" applyBorder="1" applyAlignment="1">
      <alignment horizontal="center" vertical="center"/>
    </xf>
    <xf numFmtId="14" fontId="13" fillId="0" borderId="8" xfId="0" applyNumberFormat="1" applyFont="1" applyBorder="1" applyAlignment="1">
      <alignment horizontal="center" vertical="center"/>
    </xf>
    <xf numFmtId="9" fontId="13" fillId="0" borderId="8" xfId="0" applyNumberFormat="1" applyFont="1" applyBorder="1" applyAlignment="1">
      <alignment horizontal="left" vertical="center" wrapText="1"/>
    </xf>
    <xf numFmtId="164" fontId="13" fillId="0" borderId="8" xfId="0" applyNumberFormat="1" applyFont="1" applyBorder="1" applyAlignment="1">
      <alignment horizontal="center" vertical="center" wrapText="1"/>
    </xf>
    <xf numFmtId="0" fontId="0" fillId="0" borderId="1" xfId="0" applyBorder="1" applyAlignment="1">
      <alignment horizontal="center" vertical="center"/>
    </xf>
    <xf numFmtId="0" fontId="3" fillId="0" borderId="8" xfId="0" applyFont="1" applyBorder="1" applyAlignment="1">
      <alignment horizontal="center" vertical="center"/>
    </xf>
    <xf numFmtId="0" fontId="16" fillId="0" borderId="1" xfId="0" applyFont="1" applyBorder="1" applyAlignment="1">
      <alignment horizontal="center" vertical="center"/>
    </xf>
    <xf numFmtId="0" fontId="13" fillId="0" borderId="17" xfId="0" applyFont="1" applyBorder="1" applyAlignment="1">
      <alignment vertical="center" wrapText="1"/>
    </xf>
    <xf numFmtId="0" fontId="13" fillId="0" borderId="17" xfId="0" applyFont="1" applyBorder="1" applyAlignment="1">
      <alignment horizontal="center" vertical="center" wrapText="1"/>
    </xf>
    <xf numFmtId="0" fontId="13" fillId="0" borderId="17" xfId="0" applyFont="1" applyBorder="1" applyAlignment="1">
      <alignment horizontal="justify" vertical="center"/>
    </xf>
    <xf numFmtId="0" fontId="14" fillId="0" borderId="17" xfId="0" applyFont="1" applyBorder="1" applyAlignment="1">
      <alignment horizontal="center" vertical="center"/>
    </xf>
    <xf numFmtId="14" fontId="13" fillId="0" borderId="17" xfId="0" applyNumberFormat="1" applyFont="1" applyBorder="1" applyAlignment="1">
      <alignment horizontal="center" vertical="center"/>
    </xf>
    <xf numFmtId="9" fontId="13" fillId="0" borderId="17" xfId="0" applyNumberFormat="1" applyFont="1" applyBorder="1" applyAlignment="1">
      <alignment horizontal="left" vertical="center" wrapText="1"/>
    </xf>
    <xf numFmtId="164" fontId="13" fillId="0" borderId="17" xfId="0" applyNumberFormat="1" applyFont="1" applyBorder="1" applyAlignment="1">
      <alignment horizontal="center" vertical="center" wrapText="1"/>
    </xf>
    <xf numFmtId="0" fontId="3" fillId="0" borderId="18" xfId="0" applyFont="1" applyBorder="1" applyAlignment="1">
      <alignment vertical="center"/>
    </xf>
    <xf numFmtId="0" fontId="3" fillId="0" borderId="18" xfId="0" applyFont="1" applyBorder="1" applyAlignment="1">
      <alignment horizontal="justify" vertical="center"/>
    </xf>
    <xf numFmtId="0" fontId="13" fillId="0" borderId="8" xfId="0" applyFont="1" applyBorder="1" applyAlignment="1">
      <alignment horizontal="justify" vertical="center" wrapText="1"/>
    </xf>
    <xf numFmtId="0" fontId="14" fillId="0" borderId="8" xfId="0" applyFont="1" applyBorder="1" applyAlignment="1">
      <alignment horizontal="center" vertical="center" wrapText="1"/>
    </xf>
    <xf numFmtId="14" fontId="13" fillId="0" borderId="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10" xfId="0" applyFont="1" applyBorder="1" applyAlignment="1">
      <alignment horizontal="justify" vertical="center" wrapText="1"/>
    </xf>
    <xf numFmtId="165" fontId="0" fillId="0" borderId="2" xfId="0" applyNumberFormat="1" applyBorder="1" applyAlignment="1">
      <alignment horizontal="center" vertical="center" wrapText="1"/>
    </xf>
    <xf numFmtId="14" fontId="13" fillId="0" borderId="1" xfId="0" applyNumberFormat="1" applyFont="1" applyBorder="1" applyAlignment="1">
      <alignment horizontal="center" vertical="center" wrapText="1"/>
    </xf>
    <xf numFmtId="0" fontId="3" fillId="0" borderId="0" xfId="0" applyFont="1" applyAlignment="1">
      <alignment horizontal="justify" vertical="center" wrapText="1"/>
    </xf>
    <xf numFmtId="165" fontId="0" fillId="0" borderId="1" xfId="0" applyNumberFormat="1" applyBorder="1" applyAlignment="1">
      <alignment horizontal="center" vertical="center" wrapText="1"/>
    </xf>
    <xf numFmtId="0" fontId="13" fillId="0" borderId="17" xfId="0" applyFont="1" applyBorder="1" applyAlignment="1">
      <alignment horizontal="justify" vertical="center" wrapText="1"/>
    </xf>
    <xf numFmtId="0" fontId="14" fillId="0" borderId="17" xfId="0" applyFont="1" applyBorder="1" applyAlignment="1">
      <alignment horizontal="center" vertical="center" wrapText="1"/>
    </xf>
    <xf numFmtId="14" fontId="13" fillId="0" borderId="17" xfId="0" applyNumberFormat="1" applyFont="1" applyBorder="1" applyAlignment="1">
      <alignment horizontal="center" vertical="center" wrapText="1"/>
    </xf>
    <xf numFmtId="0" fontId="3" fillId="0" borderId="18" xfId="0" applyFont="1" applyBorder="1" applyAlignment="1">
      <alignment vertical="center" wrapText="1"/>
    </xf>
    <xf numFmtId="0" fontId="3" fillId="0" borderId="18" xfId="0" applyFont="1" applyBorder="1" applyAlignment="1">
      <alignment horizontal="justify" vertical="center" wrapText="1"/>
    </xf>
    <xf numFmtId="165" fontId="0" fillId="0" borderId="17" xfId="0" applyNumberFormat="1" applyBorder="1" applyAlignment="1">
      <alignment horizontal="center" vertical="center" wrapText="1"/>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justify" vertical="center" wrapText="1"/>
    </xf>
    <xf numFmtId="0" fontId="14" fillId="0" borderId="2" xfId="0" applyFont="1" applyBorder="1" applyAlignment="1">
      <alignment horizontal="center" vertical="center" wrapText="1"/>
    </xf>
    <xf numFmtId="14" fontId="13" fillId="0" borderId="2" xfId="0" applyNumberFormat="1" applyFont="1" applyBorder="1" applyAlignment="1">
      <alignment horizontal="center" vertical="center" wrapText="1"/>
    </xf>
    <xf numFmtId="9" fontId="13" fillId="0" borderId="2" xfId="0" applyNumberFormat="1" applyFont="1" applyBorder="1" applyAlignment="1">
      <alignment horizontal="left" vertical="center" wrapText="1"/>
    </xf>
    <xf numFmtId="164" fontId="13"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14" fontId="13" fillId="0" borderId="4" xfId="0" applyNumberFormat="1" applyFont="1" applyBorder="1" applyAlignment="1">
      <alignment horizontal="center" vertical="center" wrapText="1"/>
    </xf>
    <xf numFmtId="9" fontId="13" fillId="0" borderId="4" xfId="0" applyNumberFormat="1" applyFont="1" applyBorder="1" applyAlignment="1">
      <alignment horizontal="left" vertical="center" wrapText="1"/>
    </xf>
    <xf numFmtId="164" fontId="13" fillId="0" borderId="4" xfId="0" applyNumberFormat="1" applyFont="1"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1" fontId="3" fillId="0" borderId="1" xfId="1" applyNumberFormat="1" applyFont="1" applyFill="1" applyBorder="1" applyAlignment="1">
      <alignment horizontal="center" vertical="center"/>
    </xf>
    <xf numFmtId="9" fontId="16" fillId="0" borderId="1" xfId="0" applyNumberFormat="1" applyFont="1" applyBorder="1" applyAlignment="1">
      <alignment horizontal="center" vertical="center"/>
    </xf>
    <xf numFmtId="0" fontId="3" fillId="11" borderId="1" xfId="0" applyFont="1" applyFill="1" applyBorder="1" applyAlignment="1">
      <alignment horizontal="center" vertical="center"/>
    </xf>
    <xf numFmtId="0" fontId="13" fillId="0" borderId="0" xfId="0" applyFont="1" applyAlignment="1">
      <alignment vertical="center"/>
    </xf>
    <xf numFmtId="0" fontId="28" fillId="20" borderId="0" xfId="0" applyFont="1" applyFill="1" applyAlignment="1">
      <alignment vertical="center" wrapText="1"/>
    </xf>
    <xf numFmtId="0" fontId="3" fillId="21" borderId="1" xfId="0" applyFont="1" applyFill="1" applyBorder="1" applyAlignment="1">
      <alignment horizontal="justify" vertical="center"/>
    </xf>
    <xf numFmtId="0" fontId="13" fillId="21" borderId="1" xfId="0" applyFont="1" applyFill="1" applyBorder="1" applyAlignment="1">
      <alignment vertical="center"/>
    </xf>
    <xf numFmtId="9" fontId="13" fillId="21" borderId="1" xfId="0" applyNumberFormat="1" applyFont="1" applyFill="1" applyBorder="1" applyAlignment="1">
      <alignment horizontal="center" vertical="center"/>
    </xf>
    <xf numFmtId="0" fontId="28" fillId="20" borderId="1" xfId="0" applyFont="1" applyFill="1" applyBorder="1" applyAlignment="1">
      <alignment horizontal="center" vertical="center" wrapText="1"/>
    </xf>
    <xf numFmtId="9" fontId="13" fillId="19" borderId="1" xfId="0" applyNumberFormat="1" applyFont="1" applyFill="1" applyBorder="1" applyAlignment="1">
      <alignment horizontal="center" vertical="center"/>
    </xf>
    <xf numFmtId="0" fontId="13" fillId="19" borderId="1" xfId="0" applyFont="1" applyFill="1" applyBorder="1" applyAlignment="1">
      <alignment vertical="center" wrapText="1"/>
    </xf>
    <xf numFmtId="14" fontId="13" fillId="19" borderId="1" xfId="0" applyNumberFormat="1" applyFont="1" applyFill="1" applyBorder="1" applyAlignment="1">
      <alignment vertical="center" wrapText="1"/>
    </xf>
    <xf numFmtId="0" fontId="28" fillId="19" borderId="1" xfId="0" applyFont="1" applyFill="1" applyBorder="1" applyAlignment="1">
      <alignment horizontal="center" vertical="center" wrapText="1"/>
    </xf>
    <xf numFmtId="0" fontId="13" fillId="19" borderId="1" xfId="0" applyFont="1" applyFill="1" applyBorder="1" applyAlignment="1">
      <alignment horizontal="left" vertical="center"/>
    </xf>
    <xf numFmtId="0" fontId="13" fillId="19" borderId="1" xfId="0" applyFont="1" applyFill="1" applyBorder="1" applyAlignment="1">
      <alignment vertical="center"/>
    </xf>
    <xf numFmtId="0" fontId="13" fillId="0" borderId="0" xfId="0" applyFont="1" applyAlignment="1">
      <alignment horizontal="center" vertical="center"/>
    </xf>
    <xf numFmtId="0" fontId="30" fillId="20" borderId="1" xfId="0" applyFont="1" applyFill="1" applyBorder="1" applyAlignment="1">
      <alignment horizontal="center" vertical="center" wrapText="1"/>
    </xf>
    <xf numFmtId="1" fontId="18" fillId="0" borderId="0" xfId="0" applyNumberFormat="1"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vertical="center"/>
    </xf>
    <xf numFmtId="1" fontId="18" fillId="0" borderId="1" xfId="0" applyNumberFormat="1" applyFont="1" applyBorder="1" applyAlignment="1">
      <alignment horizontal="center" vertical="center" wrapText="1"/>
    </xf>
    <xf numFmtId="1" fontId="29" fillId="0" borderId="1" xfId="0" applyNumberFormat="1" applyFont="1" applyBorder="1" applyAlignment="1">
      <alignment horizontal="center" vertical="center" wrapText="1"/>
    </xf>
    <xf numFmtId="1" fontId="18" fillId="0" borderId="0" xfId="1" applyNumberFormat="1" applyFont="1" applyFill="1" applyAlignment="1">
      <alignment horizontal="center" vertical="center" wrapText="1"/>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1" fontId="18" fillId="0" borderId="1" xfId="0" applyNumberFormat="1" applyFont="1" applyBorder="1" applyAlignment="1">
      <alignment horizontal="center" vertical="center"/>
    </xf>
    <xf numFmtId="9" fontId="9" fillId="0" borderId="0" xfId="0" applyNumberFormat="1" applyFont="1" applyAlignment="1">
      <alignment horizontal="center" vertical="center"/>
    </xf>
    <xf numFmtId="0" fontId="19" fillId="22" borderId="1" xfId="0" applyFont="1" applyFill="1" applyBorder="1" applyAlignment="1">
      <alignment horizontal="center" vertical="center"/>
    </xf>
    <xf numFmtId="0" fontId="19" fillId="22" borderId="0" xfId="0" applyFont="1" applyFill="1" applyAlignment="1">
      <alignment horizontal="center" vertical="center"/>
    </xf>
    <xf numFmtId="2" fontId="19" fillId="22" borderId="1" xfId="0" applyNumberFormat="1" applyFont="1" applyFill="1" applyBorder="1" applyAlignment="1">
      <alignment horizontal="center" vertical="center"/>
    </xf>
    <xf numFmtId="0" fontId="5" fillId="11" borderId="0" xfId="0" applyFont="1" applyFill="1" applyAlignment="1">
      <alignment horizontal="center" vertical="center"/>
    </xf>
    <xf numFmtId="0" fontId="16" fillId="11" borderId="1" xfId="0" applyFont="1" applyFill="1" applyBorder="1" applyAlignment="1">
      <alignment horizontal="center" vertical="center"/>
    </xf>
    <xf numFmtId="9" fontId="19" fillId="11" borderId="1" xfId="1" applyFont="1" applyFill="1" applyBorder="1" applyAlignment="1">
      <alignment horizontal="center" vertical="center" wrapText="1"/>
    </xf>
    <xf numFmtId="0" fontId="19" fillId="11" borderId="3" xfId="0" applyFont="1" applyFill="1" applyBorder="1" applyAlignment="1">
      <alignment horizontal="center" vertical="center" wrapText="1"/>
    </xf>
    <xf numFmtId="9" fontId="3" fillId="11" borderId="1" xfId="0" applyNumberFormat="1" applyFont="1" applyFill="1" applyBorder="1" applyAlignment="1">
      <alignment horizontal="center" vertical="center"/>
    </xf>
    <xf numFmtId="9" fontId="16" fillId="11" borderId="1" xfId="0" applyNumberFormat="1" applyFont="1" applyFill="1" applyBorder="1" applyAlignment="1">
      <alignment horizontal="center" vertical="center"/>
    </xf>
    <xf numFmtId="10" fontId="3" fillId="11" borderId="1" xfId="0" applyNumberFormat="1" applyFont="1" applyFill="1" applyBorder="1" applyAlignment="1">
      <alignment horizontal="center" vertical="center"/>
    </xf>
    <xf numFmtId="0" fontId="0" fillId="0" borderId="0" xfId="0" applyAlignment="1">
      <alignment horizontal="center"/>
    </xf>
    <xf numFmtId="0" fontId="0" fillId="0" borderId="5" xfId="0" applyBorder="1" applyAlignment="1">
      <alignment horizontal="center" vertical="center"/>
    </xf>
    <xf numFmtId="3" fontId="19" fillId="22" borderId="1" xfId="0" applyNumberFormat="1" applyFont="1" applyFill="1" applyBorder="1" applyAlignment="1">
      <alignment horizontal="center" vertical="center" wrapText="1"/>
    </xf>
    <xf numFmtId="0" fontId="25" fillId="20" borderId="1" xfId="0" applyFont="1" applyFill="1" applyBorder="1" applyAlignment="1">
      <alignment horizontal="center" wrapText="1"/>
    </xf>
    <xf numFmtId="1" fontId="13" fillId="13" borderId="1" xfId="0" applyNumberFormat="1" applyFont="1" applyFill="1" applyBorder="1" applyAlignment="1">
      <alignment vertical="center" wrapText="1"/>
    </xf>
    <xf numFmtId="0" fontId="32" fillId="22" borderId="1" xfId="0" applyFont="1" applyFill="1" applyBorder="1" applyAlignment="1">
      <alignment horizontal="center" vertical="center"/>
    </xf>
    <xf numFmtId="0" fontId="9" fillId="22" borderId="0" xfId="0" applyFont="1" applyFill="1" applyAlignment="1">
      <alignment horizontal="center" vertical="center"/>
    </xf>
    <xf numFmtId="0" fontId="33" fillId="0" borderId="0" xfId="0" applyFont="1" applyAlignment="1">
      <alignment horizontal="center" vertical="center"/>
    </xf>
    <xf numFmtId="0" fontId="3" fillId="0" borderId="0" xfId="0" applyFont="1" applyAlignment="1">
      <alignment horizontal="center"/>
    </xf>
    <xf numFmtId="0" fontId="4" fillId="0" borderId="2" xfId="0" applyFont="1" applyBorder="1" applyAlignment="1">
      <alignment horizontal="center" vertical="center"/>
    </xf>
    <xf numFmtId="0" fontId="3" fillId="15" borderId="2" xfId="0" applyFont="1" applyFill="1" applyBorder="1" applyAlignment="1">
      <alignment horizontal="center" vertical="center"/>
    </xf>
    <xf numFmtId="3" fontId="9" fillId="18" borderId="2" xfId="0" applyNumberFormat="1" applyFont="1" applyFill="1" applyBorder="1" applyAlignment="1">
      <alignment horizontal="center" vertical="center" wrapText="1"/>
    </xf>
    <xf numFmtId="3" fontId="9" fillId="0" borderId="2" xfId="0" applyNumberFormat="1" applyFont="1" applyBorder="1" applyAlignment="1">
      <alignment horizontal="center" vertical="center" wrapText="1"/>
    </xf>
    <xf numFmtId="3" fontId="19" fillId="22" borderId="2" xfId="0" applyNumberFormat="1" applyFont="1" applyFill="1" applyBorder="1" applyAlignment="1">
      <alignment horizontal="center" vertical="center" wrapText="1"/>
    </xf>
    <xf numFmtId="9" fontId="3" fillId="0" borderId="1" xfId="1" applyFont="1" applyBorder="1" applyAlignment="1">
      <alignment horizontal="center" vertical="center"/>
    </xf>
    <xf numFmtId="0" fontId="18" fillId="0" borderId="0" xfId="0" applyFont="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xf numFmtId="9" fontId="18" fillId="0" borderId="1" xfId="1" applyFont="1" applyBorder="1" applyAlignment="1">
      <alignment horizontal="center"/>
    </xf>
    <xf numFmtId="9" fontId="19" fillId="0" borderId="1" xfId="1" applyFont="1" applyBorder="1" applyAlignment="1">
      <alignment horizontal="center"/>
    </xf>
    <xf numFmtId="0" fontId="18" fillId="0" borderId="1" xfId="0" applyFont="1" applyBorder="1" applyAlignment="1">
      <alignment wrapText="1"/>
    </xf>
    <xf numFmtId="1" fontId="19" fillId="22" borderId="1" xfId="0" applyNumberFormat="1" applyFont="1" applyFill="1" applyBorder="1" applyAlignment="1">
      <alignment horizontal="center"/>
    </xf>
    <xf numFmtId="2" fontId="19" fillId="22" borderId="1" xfId="9" applyNumberFormat="1" applyFont="1" applyFill="1" applyBorder="1" applyAlignment="1">
      <alignment horizontal="center"/>
    </xf>
    <xf numFmtId="2" fontId="19" fillId="0" borderId="1" xfId="9" applyNumberFormat="1" applyFont="1" applyFill="1" applyBorder="1" applyAlignment="1">
      <alignment horizontal="center"/>
    </xf>
    <xf numFmtId="1" fontId="19" fillId="22" borderId="1" xfId="9" applyNumberFormat="1" applyFont="1" applyFill="1" applyBorder="1" applyAlignment="1">
      <alignment horizontal="center"/>
    </xf>
    <xf numFmtId="0" fontId="25" fillId="20" borderId="1" xfId="0" applyFont="1" applyFill="1" applyBorder="1" applyAlignment="1">
      <alignment horizontal="center" vertical="center" wrapText="1"/>
    </xf>
    <xf numFmtId="0" fontId="18" fillId="0" borderId="0" xfId="0" applyFont="1"/>
    <xf numFmtId="9" fontId="18" fillId="0" borderId="0" xfId="1" applyFont="1" applyFill="1" applyBorder="1" applyAlignment="1">
      <alignment horizontal="center"/>
    </xf>
    <xf numFmtId="9" fontId="19" fillId="0" borderId="0" xfId="1" applyFont="1" applyFill="1" applyBorder="1" applyAlignment="1">
      <alignment horizontal="center"/>
    </xf>
    <xf numFmtId="0" fontId="18" fillId="0" borderId="0" xfId="0" applyFont="1" applyAlignment="1">
      <alignment wrapText="1"/>
    </xf>
    <xf numFmtId="0" fontId="25" fillId="0" borderId="0" xfId="0" applyFont="1" applyAlignment="1">
      <alignment wrapText="1"/>
    </xf>
    <xf numFmtId="0" fontId="0" fillId="0" borderId="23" xfId="0" applyBorder="1"/>
    <xf numFmtId="0" fontId="0" fillId="0" borderId="20" xfId="0" applyBorder="1"/>
    <xf numFmtId="0" fontId="0" fillId="0" borderId="25" xfId="0" applyBorder="1"/>
    <xf numFmtId="0" fontId="18" fillId="0" borderId="26" xfId="0" applyFont="1" applyBorder="1"/>
    <xf numFmtId="0" fontId="0" fillId="0" borderId="27" xfId="0" applyBorder="1"/>
    <xf numFmtId="0" fontId="25" fillId="20" borderId="13" xfId="0" applyFont="1" applyFill="1" applyBorder="1" applyAlignment="1">
      <alignment horizontal="center" wrapText="1"/>
    </xf>
    <xf numFmtId="1" fontId="19" fillId="22" borderId="13" xfId="0" applyNumberFormat="1" applyFont="1" applyFill="1" applyBorder="1" applyAlignment="1">
      <alignment horizontal="center"/>
    </xf>
    <xf numFmtId="0" fontId="18" fillId="0" borderId="26" xfId="0" applyFont="1" applyBorder="1" applyAlignment="1">
      <alignment wrapText="1"/>
    </xf>
    <xf numFmtId="0" fontId="0" fillId="0" borderId="26" xfId="0" applyBorder="1"/>
    <xf numFmtId="0" fontId="0" fillId="0" borderId="29" xfId="0" applyBorder="1"/>
    <xf numFmtId="0" fontId="0" fillId="0" borderId="18" xfId="0" applyBorder="1"/>
    <xf numFmtId="0" fontId="0" fillId="0" borderId="30" xfId="0" applyBorder="1"/>
    <xf numFmtId="2" fontId="19" fillId="0" borderId="0" xfId="9" applyNumberFormat="1" applyFont="1" applyFill="1" applyBorder="1" applyAlignment="1">
      <alignment horizontal="center"/>
    </xf>
    <xf numFmtId="9" fontId="19" fillId="0" borderId="0" xfId="1" applyFont="1" applyBorder="1" applyAlignment="1">
      <alignment horizontal="center" vertical="center"/>
    </xf>
    <xf numFmtId="1" fontId="19" fillId="0" borderId="1" xfId="0" applyNumberFormat="1" applyFont="1" applyBorder="1" applyAlignment="1">
      <alignment horizontal="center"/>
    </xf>
    <xf numFmtId="1" fontId="19" fillId="0" borderId="1" xfId="9" applyNumberFormat="1" applyFont="1" applyFill="1" applyBorder="1" applyAlignment="1">
      <alignment horizontal="center"/>
    </xf>
    <xf numFmtId="0" fontId="19" fillId="0" borderId="1" xfId="0" applyFont="1" applyBorder="1" applyAlignment="1">
      <alignment wrapText="1"/>
    </xf>
    <xf numFmtId="0" fontId="38" fillId="0" borderId="0" xfId="0" applyFont="1"/>
    <xf numFmtId="0" fontId="19" fillId="0" borderId="0" xfId="0" applyFont="1" applyAlignment="1">
      <alignment wrapText="1"/>
    </xf>
    <xf numFmtId="1" fontId="19" fillId="0" borderId="0" xfId="0" applyNumberFormat="1" applyFont="1" applyAlignment="1">
      <alignment horizontal="center"/>
    </xf>
    <xf numFmtId="1" fontId="19" fillId="0" borderId="0" xfId="9" applyNumberFormat="1" applyFont="1" applyFill="1" applyBorder="1" applyAlignment="1">
      <alignment horizontal="center"/>
    </xf>
    <xf numFmtId="2" fontId="19" fillId="18" borderId="1" xfId="9" applyNumberFormat="1" applyFont="1" applyFill="1" applyBorder="1" applyAlignment="1">
      <alignment horizontal="center"/>
    </xf>
    <xf numFmtId="2" fontId="18" fillId="0" borderId="1" xfId="9" applyNumberFormat="1" applyFont="1" applyBorder="1" applyAlignment="1">
      <alignment horizontal="center"/>
    </xf>
    <xf numFmtId="2" fontId="18" fillId="0" borderId="1" xfId="9" applyNumberFormat="1" applyFont="1" applyFill="1" applyBorder="1" applyAlignment="1">
      <alignment horizontal="center"/>
    </xf>
    <xf numFmtId="0" fontId="0" fillId="0" borderId="0" xfId="0" applyAlignment="1">
      <alignment wrapText="1"/>
    </xf>
    <xf numFmtId="0" fontId="19" fillId="0" borderId="14" xfId="0" applyFont="1" applyBorder="1" applyAlignment="1">
      <alignment wrapText="1"/>
    </xf>
    <xf numFmtId="2" fontId="19" fillId="0" borderId="20" xfId="9" applyNumberFormat="1" applyFont="1" applyFill="1" applyBorder="1" applyAlignment="1">
      <alignment horizontal="center"/>
    </xf>
    <xf numFmtId="0" fontId="0" fillId="0" borderId="20" xfId="0" applyBorder="1" applyAlignment="1">
      <alignment wrapText="1"/>
    </xf>
    <xf numFmtId="2" fontId="19" fillId="0" borderId="25" xfId="9" applyNumberFormat="1" applyFont="1" applyFill="1" applyBorder="1" applyAlignment="1">
      <alignment horizontal="center"/>
    </xf>
    <xf numFmtId="0" fontId="35" fillId="20" borderId="1" xfId="0" applyFont="1" applyFill="1" applyBorder="1" applyAlignment="1">
      <alignment horizontal="center" vertical="center" wrapText="1"/>
    </xf>
    <xf numFmtId="0" fontId="0" fillId="0" borderId="0" xfId="0" applyAlignment="1">
      <alignment horizontal="center" vertical="center"/>
    </xf>
    <xf numFmtId="9" fontId="0" fillId="0" borderId="0" xfId="1" applyFont="1" applyAlignment="1">
      <alignment vertical="center"/>
    </xf>
    <xf numFmtId="0" fontId="25" fillId="2" borderId="1" xfId="0" applyFont="1" applyFill="1" applyBorder="1" applyAlignment="1">
      <alignment horizontal="center" vertical="center" wrapText="1"/>
    </xf>
    <xf numFmtId="9" fontId="25" fillId="14" borderId="1" xfId="1" applyFont="1" applyFill="1" applyBorder="1" applyAlignment="1">
      <alignment vertical="center" wrapText="1"/>
    </xf>
    <xf numFmtId="0" fontId="25" fillId="14" borderId="3" xfId="0" applyFont="1" applyFill="1" applyBorder="1" applyAlignment="1">
      <alignment vertical="center" wrapText="1"/>
    </xf>
    <xf numFmtId="0" fontId="3" fillId="0" borderId="1" xfId="0" applyFont="1" applyBorder="1" applyAlignment="1">
      <alignment horizontal="left" vertical="center" wrapText="1"/>
    </xf>
    <xf numFmtId="9" fontId="33" fillId="0" borderId="1" xfId="0" applyNumberFormat="1" applyFont="1" applyBorder="1" applyAlignment="1">
      <alignment horizontal="center" vertical="center"/>
    </xf>
    <xf numFmtId="0" fontId="33" fillId="0" borderId="1" xfId="0" applyFont="1" applyBorder="1" applyAlignment="1">
      <alignment horizontal="center" vertical="center"/>
    </xf>
    <xf numFmtId="9" fontId="33" fillId="0" borderId="1" xfId="1" applyFont="1" applyFill="1" applyBorder="1" applyAlignment="1">
      <alignment horizontal="center" vertical="center"/>
    </xf>
    <xf numFmtId="0" fontId="3" fillId="0" borderId="1" xfId="0" applyFont="1" applyBorder="1" applyAlignment="1">
      <alignment horizontal="justify" wrapText="1"/>
    </xf>
    <xf numFmtId="0" fontId="19" fillId="14" borderId="1" xfId="0" applyFont="1" applyFill="1" applyBorder="1" applyAlignment="1">
      <alignment horizontal="center" vertical="center" wrapText="1"/>
    </xf>
    <xf numFmtId="9" fontId="0" fillId="0" borderId="1" xfId="1" applyFont="1" applyBorder="1" applyAlignment="1">
      <alignment horizontal="center" vertical="center"/>
    </xf>
    <xf numFmtId="9" fontId="0" fillId="0" borderId="0" xfId="1" applyFont="1" applyAlignment="1">
      <alignment horizontal="center" vertical="center"/>
    </xf>
    <xf numFmtId="0" fontId="3" fillId="17" borderId="17" xfId="0" applyFont="1" applyFill="1" applyBorder="1" applyAlignment="1">
      <alignment horizontal="center" vertical="center" wrapText="1"/>
    </xf>
    <xf numFmtId="9" fontId="3" fillId="0" borderId="1" xfId="1" applyFont="1" applyFill="1" applyBorder="1" applyAlignment="1">
      <alignment horizontal="center" vertical="center"/>
    </xf>
    <xf numFmtId="9" fontId="0" fillId="0" borderId="1" xfId="0" applyNumberFormat="1" applyBorder="1" applyAlignment="1">
      <alignment horizontal="center" vertical="center"/>
    </xf>
    <xf numFmtId="0" fontId="9" fillId="22" borderId="1" xfId="0" applyFont="1" applyFill="1" applyBorder="1" applyAlignment="1">
      <alignment horizontal="center" vertical="center"/>
    </xf>
    <xf numFmtId="1" fontId="19" fillId="22" borderId="1" xfId="0" applyNumberFormat="1" applyFont="1" applyFill="1" applyBorder="1" applyAlignment="1">
      <alignment horizontal="center" vertical="center"/>
    </xf>
    <xf numFmtId="165" fontId="19" fillId="22" borderId="1" xfId="0" applyNumberFormat="1" applyFont="1" applyFill="1" applyBorder="1" applyAlignment="1">
      <alignment horizontal="center" vertical="center"/>
    </xf>
    <xf numFmtId="9" fontId="3" fillId="0" borderId="2" xfId="0" applyNumberFormat="1" applyFont="1" applyBorder="1" applyAlignment="1">
      <alignment horizontal="center" vertical="center"/>
    </xf>
    <xf numFmtId="10" fontId="3"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1" fontId="18" fillId="0" borderId="1" xfId="9" applyNumberFormat="1" applyFont="1" applyFill="1" applyBorder="1" applyAlignment="1">
      <alignment horizontal="center"/>
    </xf>
    <xf numFmtId="0" fontId="9" fillId="0" borderId="0" xfId="0" applyFont="1" applyAlignment="1">
      <alignment vertical="center"/>
    </xf>
    <xf numFmtId="0" fontId="0" fillId="0" borderId="6" xfId="0" applyBorder="1"/>
    <xf numFmtId="0" fontId="25" fillId="22" borderId="1" xfId="0" applyFont="1" applyFill="1" applyBorder="1" applyAlignment="1">
      <alignment horizontal="center" vertical="center"/>
    </xf>
    <xf numFmtId="0" fontId="35" fillId="22" borderId="1" xfId="0" applyFont="1" applyFill="1" applyBorder="1" applyAlignment="1">
      <alignment horizontal="center" vertical="center"/>
    </xf>
    <xf numFmtId="2" fontId="18" fillId="22" borderId="1" xfId="9" applyNumberFormat="1" applyFont="1" applyFill="1" applyBorder="1" applyAlignment="1">
      <alignment horizontal="center"/>
    </xf>
    <xf numFmtId="0" fontId="18" fillId="0" borderId="1" xfId="0" applyFont="1" applyBorder="1" applyAlignment="1">
      <alignment horizontal="left" vertical="top" wrapText="1"/>
    </xf>
    <xf numFmtId="9" fontId="14" fillId="0" borderId="1" xfId="0" applyNumberFormat="1" applyFont="1" applyBorder="1" applyAlignment="1">
      <alignment horizontal="center" vertical="center"/>
    </xf>
    <xf numFmtId="0" fontId="15" fillId="22" borderId="1" xfId="0" applyFont="1" applyFill="1" applyBorder="1" applyAlignment="1">
      <alignment horizontal="center" vertical="center"/>
    </xf>
    <xf numFmtId="9" fontId="13" fillId="0" borderId="0" xfId="0" applyNumberFormat="1" applyFont="1" applyAlignment="1">
      <alignment vertical="center"/>
    </xf>
    <xf numFmtId="1" fontId="19" fillId="22" borderId="1" xfId="0" applyNumberFormat="1" applyFont="1" applyFill="1" applyBorder="1" applyAlignment="1">
      <alignment horizontal="center" vertical="center" wrapText="1"/>
    </xf>
    <xf numFmtId="0" fontId="0" fillId="0" borderId="24" xfId="0" applyBorder="1"/>
    <xf numFmtId="2" fontId="3" fillId="0" borderId="1" xfId="0" applyNumberFormat="1" applyFont="1" applyBorder="1" applyAlignment="1">
      <alignment horizontal="center" vertical="center"/>
    </xf>
    <xf numFmtId="10" fontId="3" fillId="0" borderId="1" xfId="1" applyNumberFormat="1" applyFont="1" applyFill="1" applyBorder="1" applyAlignment="1">
      <alignment horizontal="center" vertical="center"/>
    </xf>
    <xf numFmtId="164" fontId="3" fillId="0" borderId="1" xfId="1" applyNumberFormat="1" applyFont="1" applyFill="1" applyBorder="1" applyAlignment="1">
      <alignment horizontal="center" vertical="center"/>
    </xf>
    <xf numFmtId="0" fontId="9" fillId="0" borderId="0" xfId="0" applyFont="1" applyAlignment="1">
      <alignment horizontal="center"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0" fontId="9" fillId="0" borderId="1" xfId="0" applyFont="1" applyBorder="1" applyAlignment="1">
      <alignment horizontal="center" vertical="center"/>
    </xf>
    <xf numFmtId="0" fontId="33" fillId="0" borderId="1" xfId="0" applyFont="1" applyBorder="1" applyAlignment="1">
      <alignment horizontal="left" vertical="center" wrapText="1"/>
    </xf>
    <xf numFmtId="0" fontId="3" fillId="22" borderId="1" xfId="0" applyFont="1" applyFill="1" applyBorder="1" applyAlignment="1">
      <alignment horizontal="center" vertical="center"/>
    </xf>
    <xf numFmtId="9" fontId="15" fillId="0" borderId="1" xfId="1" applyFont="1" applyBorder="1" applyAlignment="1">
      <alignment horizontal="center" vertical="center"/>
    </xf>
    <xf numFmtId="0" fontId="15" fillId="0" borderId="1" xfId="0" applyFont="1" applyBorder="1" applyAlignment="1">
      <alignment horizontal="center" vertical="center"/>
    </xf>
    <xf numFmtId="1" fontId="39" fillId="22" borderId="1" xfId="0" applyNumberFormat="1" applyFont="1" applyFill="1" applyBorder="1" applyAlignment="1">
      <alignment horizontal="center" vertical="center"/>
    </xf>
    <xf numFmtId="1" fontId="39" fillId="22" borderId="1" xfId="9" applyNumberFormat="1" applyFont="1" applyFill="1" applyBorder="1" applyAlignment="1">
      <alignment horizontal="center" vertical="center"/>
    </xf>
    <xf numFmtId="2" fontId="39" fillId="22" borderId="1" xfId="9" applyNumberFormat="1" applyFont="1" applyFill="1" applyBorder="1" applyAlignment="1">
      <alignment horizontal="center" vertical="center"/>
    </xf>
    <xf numFmtId="0" fontId="4" fillId="20" borderId="1" xfId="0" applyFont="1" applyFill="1" applyBorder="1" applyAlignment="1">
      <alignment horizontal="center" vertical="center" wrapText="1"/>
    </xf>
    <xf numFmtId="1" fontId="3" fillId="11" borderId="1" xfId="0" applyNumberFormat="1" applyFont="1" applyFill="1" applyBorder="1" applyAlignment="1">
      <alignment horizontal="center" vertical="center"/>
    </xf>
    <xf numFmtId="1" fontId="16" fillId="11" borderId="1" xfId="0" applyNumberFormat="1" applyFont="1" applyFill="1" applyBorder="1" applyAlignment="1">
      <alignment horizontal="center" vertical="center"/>
    </xf>
    <xf numFmtId="2" fontId="19" fillId="0" borderId="31" xfId="9" applyNumberFormat="1" applyFont="1" applyFill="1" applyBorder="1" applyAlignment="1">
      <alignment horizontal="center"/>
    </xf>
    <xf numFmtId="2" fontId="19" fillId="0" borderId="14" xfId="9" applyNumberFormat="1" applyFont="1" applyFill="1" applyBorder="1" applyAlignment="1">
      <alignment horizontal="center"/>
    </xf>
    <xf numFmtId="2" fontId="19" fillId="0" borderId="32" xfId="9" applyNumberFormat="1" applyFont="1" applyFill="1" applyBorder="1" applyAlignment="1">
      <alignment horizontal="center"/>
    </xf>
    <xf numFmtId="0" fontId="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164" fontId="13" fillId="13" borderId="1" xfId="0" applyNumberFormat="1" applyFont="1" applyFill="1" applyBorder="1" applyAlignment="1">
      <alignment horizontal="center" vertical="center" wrapText="1"/>
    </xf>
    <xf numFmtId="0" fontId="3" fillId="13" borderId="1" xfId="0" applyFont="1" applyFill="1" applyBorder="1" applyAlignment="1">
      <alignment horizontal="justify" vertical="center"/>
    </xf>
    <xf numFmtId="164" fontId="13" fillId="13" borderId="1" xfId="1" applyNumberFormat="1" applyFont="1" applyFill="1" applyBorder="1" applyAlignment="1">
      <alignment horizontal="center" vertical="center"/>
    </xf>
    <xf numFmtId="9" fontId="13" fillId="13" borderId="1" xfId="1" applyFont="1" applyFill="1" applyBorder="1" applyAlignment="1">
      <alignment horizontal="center" vertical="center"/>
    </xf>
    <xf numFmtId="0" fontId="13" fillId="13" borderId="1" xfId="0" applyFont="1" applyFill="1" applyBorder="1" applyAlignment="1">
      <alignment horizontal="center" vertical="center"/>
    </xf>
    <xf numFmtId="10" fontId="13" fillId="13" borderId="1" xfId="1" applyNumberFormat="1" applyFont="1" applyFill="1" applyBorder="1" applyAlignment="1">
      <alignment horizontal="center" vertical="center" wrapText="1"/>
    </xf>
    <xf numFmtId="0" fontId="3"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6" fillId="0" borderId="1" xfId="0" applyFont="1" applyBorder="1" applyAlignment="1">
      <alignment horizontal="center" vertical="center"/>
    </xf>
    <xf numFmtId="9" fontId="13" fillId="13" borderId="1" xfId="0" applyNumberFormat="1" applyFont="1" applyFill="1" applyBorder="1" applyAlignment="1">
      <alignment horizontal="center" vertical="center" wrapText="1"/>
    </xf>
    <xf numFmtId="0" fontId="37" fillId="0" borderId="20" xfId="0" applyFont="1" applyBorder="1" applyAlignment="1">
      <alignment horizontal="center"/>
    </xf>
    <xf numFmtId="0" fontId="37" fillId="0" borderId="28" xfId="0" applyFont="1" applyBorder="1" applyAlignment="1">
      <alignment horizontal="center"/>
    </xf>
    <xf numFmtId="0" fontId="4" fillId="18" borderId="1" xfId="0" applyFont="1" applyFill="1" applyBorder="1" applyAlignment="1">
      <alignment horizontal="center" vertical="center" wrapText="1"/>
    </xf>
    <xf numFmtId="0" fontId="0" fillId="0" borderId="0" xfId="0" applyAlignment="1">
      <alignment horizontal="center"/>
    </xf>
    <xf numFmtId="0" fontId="19" fillId="18" borderId="21" xfId="0" applyFont="1" applyFill="1" applyBorder="1" applyAlignment="1">
      <alignment horizontal="center" vertical="center"/>
    </xf>
    <xf numFmtId="0" fontId="19" fillId="18" borderId="22" xfId="0" applyFont="1" applyFill="1" applyBorder="1" applyAlignment="1">
      <alignment horizontal="center" vertical="center"/>
    </xf>
    <xf numFmtId="0" fontId="19" fillId="18" borderId="3" xfId="0" applyFont="1" applyFill="1" applyBorder="1" applyAlignment="1">
      <alignment horizontal="center" vertical="center"/>
    </xf>
    <xf numFmtId="0" fontId="13" fillId="0" borderId="1" xfId="0" applyFont="1" applyBorder="1" applyAlignment="1">
      <alignment horizontal="center" vertical="center" wrapText="1"/>
    </xf>
    <xf numFmtId="9" fontId="13" fillId="0" borderId="1" xfId="0" applyNumberFormat="1" applyFont="1" applyBorder="1" applyAlignment="1">
      <alignment horizontal="center" vertical="center" wrapText="1"/>
    </xf>
    <xf numFmtId="0" fontId="3" fillId="0" borderId="1" xfId="0" applyFont="1" applyBorder="1" applyAlignment="1">
      <alignment horizontal="justify" vertical="center" wrapText="1"/>
    </xf>
    <xf numFmtId="164" fontId="13" fillId="0" borderId="1" xfId="0" applyNumberFormat="1" applyFont="1" applyBorder="1" applyAlignment="1">
      <alignment horizontal="center" vertical="center" wrapText="1"/>
    </xf>
    <xf numFmtId="164" fontId="13" fillId="0" borderId="1" xfId="1" applyNumberFormat="1" applyFont="1" applyFill="1" applyBorder="1" applyAlignment="1">
      <alignment horizontal="center" vertical="center"/>
    </xf>
    <xf numFmtId="9" fontId="13" fillId="0" borderId="1" xfId="1" applyFont="1" applyFill="1" applyBorder="1" applyAlignment="1">
      <alignment horizontal="center" vertical="center"/>
    </xf>
    <xf numFmtId="0" fontId="13" fillId="0" borderId="1" xfId="0" applyFont="1" applyBorder="1" applyAlignment="1">
      <alignment horizontal="center" vertical="center"/>
    </xf>
    <xf numFmtId="0" fontId="3" fillId="0" borderId="1" xfId="0" applyFont="1" applyBorder="1" applyAlignment="1">
      <alignment horizontal="justify" vertical="center"/>
    </xf>
    <xf numFmtId="10" fontId="13" fillId="0" borderId="1" xfId="1" applyNumberFormat="1" applyFont="1" applyFill="1" applyBorder="1" applyAlignment="1">
      <alignment horizontal="center" vertical="center" wrapText="1"/>
    </xf>
    <xf numFmtId="0" fontId="13" fillId="0" borderId="1" xfId="0" applyFont="1" applyBorder="1" applyAlignment="1">
      <alignment vertical="center"/>
    </xf>
    <xf numFmtId="0" fontId="3" fillId="0" borderId="0" xfId="0" applyFont="1" applyAlignment="1">
      <alignment vertical="center"/>
    </xf>
    <xf numFmtId="0" fontId="3" fillId="0" borderId="0" xfId="0" applyFont="1" applyAlignment="1">
      <alignment horizontal="justify" vertical="center"/>
    </xf>
    <xf numFmtId="0" fontId="3" fillId="0" borderId="9" xfId="0" applyFont="1" applyBorder="1" applyAlignment="1">
      <alignment vertical="center"/>
    </xf>
    <xf numFmtId="0" fontId="3" fillId="0" borderId="14" xfId="0" applyFont="1" applyBorder="1" applyAlignment="1">
      <alignment vertical="center"/>
    </xf>
    <xf numFmtId="0" fontId="3" fillId="0" borderId="10" xfId="0" applyFont="1" applyBorder="1" applyAlignment="1">
      <alignment vertical="center"/>
    </xf>
    <xf numFmtId="0" fontId="3" fillId="0" borderId="10" xfId="0" applyFont="1" applyBorder="1" applyAlignment="1">
      <alignment horizontal="justify"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4" xfId="0" applyFont="1" applyFill="1" applyBorder="1" applyAlignment="1">
      <alignment horizontal="center" vertical="center" wrapText="1"/>
    </xf>
    <xf numFmtId="0" fontId="13" fillId="13" borderId="5" xfId="0" applyFont="1" applyFill="1" applyBorder="1" applyAlignment="1">
      <alignment horizontal="center" vertical="center" wrapText="1"/>
    </xf>
    <xf numFmtId="0" fontId="13" fillId="13" borderId="2" xfId="0" applyFont="1" applyFill="1" applyBorder="1" applyAlignment="1">
      <alignment horizontal="center" vertical="center" wrapText="1"/>
    </xf>
    <xf numFmtId="10" fontId="13" fillId="13" borderId="4" xfId="1" applyNumberFormat="1" applyFont="1" applyFill="1" applyBorder="1" applyAlignment="1">
      <alignment horizontal="center" vertical="center" wrapText="1"/>
    </xf>
    <xf numFmtId="10" fontId="13" fillId="13" borderId="5" xfId="1" applyNumberFormat="1" applyFont="1" applyFill="1" applyBorder="1" applyAlignment="1">
      <alignment horizontal="center" vertical="center" wrapText="1"/>
    </xf>
    <xf numFmtId="10" fontId="13" fillId="13" borderId="2" xfId="1" applyNumberFormat="1" applyFont="1" applyFill="1" applyBorder="1" applyAlignment="1">
      <alignment horizontal="center" vertical="center" wrapText="1"/>
    </xf>
    <xf numFmtId="0" fontId="3" fillId="13" borderId="4" xfId="0" applyFont="1" applyFill="1" applyBorder="1" applyAlignment="1">
      <alignment horizontal="justify" vertical="center" wrapText="1"/>
    </xf>
    <xf numFmtId="0" fontId="3" fillId="13" borderId="5" xfId="0" applyFont="1" applyFill="1" applyBorder="1" applyAlignment="1">
      <alignment horizontal="justify" vertical="center" wrapText="1"/>
    </xf>
    <xf numFmtId="0" fontId="3" fillId="13" borderId="2" xfId="0" applyFont="1" applyFill="1" applyBorder="1" applyAlignment="1">
      <alignment horizontal="justify" vertical="center" wrapText="1"/>
    </xf>
    <xf numFmtId="164" fontId="13" fillId="13" borderId="4" xfId="0" applyNumberFormat="1" applyFont="1" applyFill="1" applyBorder="1" applyAlignment="1">
      <alignment horizontal="center" vertical="center" wrapText="1"/>
    </xf>
    <xf numFmtId="164" fontId="13" fillId="13" borderId="5" xfId="0" applyNumberFormat="1" applyFont="1" applyFill="1" applyBorder="1" applyAlignment="1">
      <alignment horizontal="center" vertical="center" wrapText="1"/>
    </xf>
    <xf numFmtId="164" fontId="13" fillId="13" borderId="2" xfId="0" applyNumberFormat="1" applyFont="1" applyFill="1" applyBorder="1" applyAlignment="1">
      <alignment horizontal="center" vertical="center" wrapText="1"/>
    </xf>
    <xf numFmtId="164" fontId="13" fillId="13" borderId="4" xfId="1" applyNumberFormat="1" applyFont="1" applyFill="1" applyBorder="1" applyAlignment="1">
      <alignment horizontal="center" vertical="center"/>
    </xf>
    <xf numFmtId="164" fontId="13" fillId="13" borderId="5" xfId="1" applyNumberFormat="1" applyFont="1" applyFill="1" applyBorder="1" applyAlignment="1">
      <alignment horizontal="center" vertical="center"/>
    </xf>
    <xf numFmtId="164" fontId="13" fillId="13" borderId="2" xfId="1" applyNumberFormat="1" applyFont="1" applyFill="1" applyBorder="1" applyAlignment="1">
      <alignment horizontal="center" vertical="center"/>
    </xf>
    <xf numFmtId="9" fontId="13" fillId="13" borderId="4" xfId="1" applyFont="1" applyFill="1" applyBorder="1" applyAlignment="1">
      <alignment horizontal="center" vertical="center"/>
    </xf>
    <xf numFmtId="9" fontId="13" fillId="13" borderId="5" xfId="1" applyFont="1" applyFill="1" applyBorder="1" applyAlignment="1">
      <alignment horizontal="center" vertical="center"/>
    </xf>
    <xf numFmtId="9" fontId="13" fillId="13" borderId="2" xfId="1" applyFont="1" applyFill="1" applyBorder="1" applyAlignment="1">
      <alignment horizontal="center" vertical="center"/>
    </xf>
    <xf numFmtId="0" fontId="13" fillId="13" borderId="4" xfId="0" applyFont="1" applyFill="1" applyBorder="1" applyAlignment="1">
      <alignment horizontal="center" vertical="center"/>
    </xf>
    <xf numFmtId="0" fontId="13" fillId="13" borderId="5" xfId="0" applyFont="1" applyFill="1" applyBorder="1" applyAlignment="1">
      <alignment horizontal="center" vertical="center"/>
    </xf>
    <xf numFmtId="0" fontId="13" fillId="13" borderId="2" xfId="0" applyFont="1" applyFill="1" applyBorder="1" applyAlignment="1">
      <alignment horizontal="center" vertical="center"/>
    </xf>
    <xf numFmtId="0" fontId="3" fillId="13" borderId="4" xfId="0" applyFont="1" applyFill="1" applyBorder="1" applyAlignment="1">
      <alignment horizontal="justify" vertical="center"/>
    </xf>
    <xf numFmtId="0" fontId="3" fillId="13" borderId="5" xfId="0" applyFont="1" applyFill="1" applyBorder="1" applyAlignment="1">
      <alignment horizontal="justify" vertical="center"/>
    </xf>
    <xf numFmtId="0" fontId="3" fillId="13" borderId="2" xfId="0" applyFont="1" applyFill="1" applyBorder="1" applyAlignment="1">
      <alignment horizontal="justify" vertical="center"/>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9" fontId="13" fillId="13" borderId="4" xfId="0" applyNumberFormat="1" applyFont="1" applyFill="1" applyBorder="1" applyAlignment="1">
      <alignment horizontal="center" vertical="center" wrapText="1"/>
    </xf>
    <xf numFmtId="9" fontId="13" fillId="13" borderId="5" xfId="0" applyNumberFormat="1" applyFont="1" applyFill="1" applyBorder="1" applyAlignment="1">
      <alignment horizontal="center" vertical="center" wrapText="1"/>
    </xf>
    <xf numFmtId="9" fontId="13" fillId="13" borderId="2" xfId="0"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3" fillId="0" borderId="31" xfId="0" applyFont="1" applyBorder="1" applyAlignment="1">
      <alignment horizontal="center" vertical="center"/>
    </xf>
    <xf numFmtId="0" fontId="3" fillId="0" borderId="25" xfId="0" applyFont="1" applyBorder="1" applyAlignment="1">
      <alignment horizontal="center" vertical="center"/>
    </xf>
    <xf numFmtId="0" fontId="3" fillId="0" borderId="6" xfId="0" applyFont="1" applyBorder="1" applyAlignment="1">
      <alignment horizontal="center" vertical="center"/>
    </xf>
    <xf numFmtId="0" fontId="3" fillId="0" borderId="14" xfId="0" applyFont="1" applyBorder="1" applyAlignment="1">
      <alignment horizontal="center" vertical="center"/>
    </xf>
    <xf numFmtId="0" fontId="3" fillId="0" borderId="0" xfId="0" applyFont="1" applyAlignment="1">
      <alignment horizontal="center" vertical="center"/>
    </xf>
    <xf numFmtId="0" fontId="3" fillId="0" borderId="23" xfId="0" applyFont="1" applyBorder="1" applyAlignment="1">
      <alignment horizontal="center" vertical="center"/>
    </xf>
    <xf numFmtId="0" fontId="3" fillId="0" borderId="32"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0" fontId="6" fillId="0" borderId="31" xfId="0" applyFont="1" applyBorder="1" applyAlignment="1">
      <alignment horizontal="center" vertical="center"/>
    </xf>
    <xf numFmtId="0" fontId="6" fillId="0" borderId="25" xfId="0" applyFont="1" applyBorder="1" applyAlignment="1">
      <alignment horizontal="center" vertical="center"/>
    </xf>
    <xf numFmtId="0" fontId="6" fillId="0" borderId="6"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23" xfId="0" applyFont="1" applyBorder="1" applyAlignment="1">
      <alignment horizontal="center" vertical="center"/>
    </xf>
    <xf numFmtId="0" fontId="6" fillId="0" borderId="32" xfId="0" applyFont="1" applyBorder="1" applyAlignment="1">
      <alignment horizontal="center" vertical="center"/>
    </xf>
    <xf numFmtId="0" fontId="6" fillId="0" borderId="20" xfId="0" applyFont="1" applyBorder="1" applyAlignment="1">
      <alignment horizontal="center" vertical="center"/>
    </xf>
    <xf numFmtId="0" fontId="6" fillId="0" borderId="24"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3" xfId="0" applyFont="1" applyFill="1" applyBorder="1" applyAlignment="1">
      <alignment horizontal="center" vertical="center"/>
    </xf>
    <xf numFmtId="0" fontId="13" fillId="13" borderId="1" xfId="0" applyFont="1" applyFill="1" applyBorder="1" applyAlignment="1">
      <alignment vertical="center"/>
    </xf>
    <xf numFmtId="0" fontId="4"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4" fillId="11" borderId="1" xfId="0" applyFont="1" applyFill="1" applyBorder="1" applyAlignment="1">
      <alignment horizontal="center" vertical="center"/>
    </xf>
    <xf numFmtId="0" fontId="6" fillId="0" borderId="0" xfId="0" applyFont="1" applyAlignment="1">
      <alignment horizontal="center"/>
    </xf>
    <xf numFmtId="0" fontId="4" fillId="3"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3" fillId="11" borderId="14" xfId="0" applyFont="1" applyFill="1" applyBorder="1" applyAlignment="1">
      <alignment vertical="center"/>
    </xf>
    <xf numFmtId="0" fontId="3" fillId="11" borderId="9" xfId="0" applyFont="1" applyFill="1" applyBorder="1" applyAlignment="1">
      <alignment vertical="center"/>
    </xf>
    <xf numFmtId="0" fontId="3" fillId="11" borderId="10" xfId="0" applyFont="1" applyFill="1" applyBorder="1" applyAlignment="1">
      <alignment vertical="center"/>
    </xf>
    <xf numFmtId="0" fontId="3" fillId="11" borderId="10" xfId="0" applyFont="1" applyFill="1" applyBorder="1" applyAlignment="1">
      <alignment horizontal="justify" vertical="center"/>
    </xf>
    <xf numFmtId="0" fontId="3" fillId="0" borderId="1" xfId="0" applyFont="1" applyBorder="1" applyAlignment="1">
      <alignment horizontal="center" vertical="center" wrapText="1"/>
    </xf>
    <xf numFmtId="0" fontId="6" fillId="0" borderId="1" xfId="0" applyFont="1" applyBorder="1" applyAlignment="1">
      <alignment horizontal="center" vertical="center" wrapText="1"/>
    </xf>
  </cellXfs>
  <cellStyles count="10">
    <cellStyle name="Hipervínculo" xfId="9" builtinId="8"/>
    <cellStyle name="Millares [0] 2" xfId="3" xr:uid="{00000000-0005-0000-0000-000001000000}"/>
    <cellStyle name="Millares [0] 3" xfId="6" xr:uid="{00000000-0005-0000-0000-000002000000}"/>
    <cellStyle name="Millares 2" xfId="2" xr:uid="{00000000-0005-0000-0000-000003000000}"/>
    <cellStyle name="Moneda 2" xfId="5" xr:uid="{00000000-0005-0000-0000-000004000000}"/>
    <cellStyle name="Moneda 2 2" xfId="8" xr:uid="{00000000-0005-0000-0000-000005000000}"/>
    <cellStyle name="Normal" xfId="0" builtinId="0"/>
    <cellStyle name="Normal 2" xfId="4" xr:uid="{00000000-0005-0000-0000-000007000000}"/>
    <cellStyle name="Normal 2 2" xfId="7" xr:uid="{00000000-0005-0000-0000-000008000000}"/>
    <cellStyle name="Porcentaje" xfId="1" builtinId="5"/>
  </cellStyles>
  <dxfs count="0"/>
  <tableStyles count="1" defaultTableStyle="TableStyleMedium2" defaultPivotStyle="PivotStyleLight16">
    <tableStyle name="Invisible" pivot="0" table="0" count="0" xr9:uid="{00000000-0011-0000-FFFF-FFFF00000000}"/>
  </tableStyles>
  <colors>
    <mruColors>
      <color rgb="FF00FF00"/>
      <color rgb="FF00DE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CO" sz="1800" b="1" i="0" u="none" strike="noStrike" baseline="0">
                <a:effectLst/>
              </a:rPr>
              <a:t>Seguimiento  PAI 4to. Trimestre 2023 </a:t>
            </a:r>
            <a:endParaRPr lang="es-CO" sz="1800" b="1">
              <a:solidFill>
                <a:sysClr val="windowText" lastClr="000000"/>
              </a:solidFill>
            </a:endParaRPr>
          </a:p>
          <a:p>
            <a:pPr>
              <a:defRPr>
                <a:solidFill>
                  <a:sysClr val="windowText" lastClr="000000"/>
                </a:solidFill>
              </a:defRPr>
            </a:pPr>
            <a:r>
              <a:rPr lang="es-CO" sz="1600" b="1">
                <a:solidFill>
                  <a:sysClr val="windowText" lastClr="000000"/>
                </a:solidFill>
              </a:rPr>
              <a:t>Puntos Ponderados  por</a:t>
            </a:r>
            <a:r>
              <a:rPr lang="es-CO" sz="1600" b="1" baseline="0">
                <a:solidFill>
                  <a:sysClr val="windowText" lastClr="000000"/>
                </a:solidFill>
              </a:rPr>
              <a:t> Areas de INDEPORTES ANTIOQUIA </a:t>
            </a:r>
            <a:endParaRPr lang="es-CO"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618165652338114E-2"/>
          <c:y val="0.20679327214275731"/>
          <c:w val="0.94162683949015791"/>
          <c:h val="0.5588851511904207"/>
        </c:manualLayout>
      </c:layout>
      <c:bar3DChart>
        <c:barDir val="col"/>
        <c:grouping val="clustered"/>
        <c:varyColors val="0"/>
        <c:ser>
          <c:idx val="0"/>
          <c:order val="0"/>
          <c:spPr>
            <a:solidFill>
              <a:srgbClr val="92D050"/>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4TO. TRIM'!$B$5:$B$17</c:f>
              <c:strCache>
                <c:ptCount val="13"/>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pt idx="12">
                  <c:v>Of. Sistemas</c:v>
                </c:pt>
              </c:strCache>
            </c:strRef>
          </c:cat>
          <c:val>
            <c:numRef>
              <c:f>'RESULTADOS 4TO. TRIM'!$H$5:$H$17</c:f>
              <c:numCache>
                <c:formatCode>0.00</c:formatCode>
                <c:ptCount val="13"/>
                <c:pt idx="0">
                  <c:v>90.5</c:v>
                </c:pt>
                <c:pt idx="1">
                  <c:v>100</c:v>
                </c:pt>
                <c:pt idx="2">
                  <c:v>99.765000000000001</c:v>
                </c:pt>
                <c:pt idx="3">
                  <c:v>95.2</c:v>
                </c:pt>
                <c:pt idx="4">
                  <c:v>100</c:v>
                </c:pt>
                <c:pt idx="5">
                  <c:v>99.75</c:v>
                </c:pt>
                <c:pt idx="6">
                  <c:v>73.003199999999993</c:v>
                </c:pt>
                <c:pt idx="7">
                  <c:v>0</c:v>
                </c:pt>
                <c:pt idx="8">
                  <c:v>99.188000000000002</c:v>
                </c:pt>
                <c:pt idx="9">
                  <c:v>100</c:v>
                </c:pt>
                <c:pt idx="10">
                  <c:v>82.5</c:v>
                </c:pt>
                <c:pt idx="11">
                  <c:v>38.85</c:v>
                </c:pt>
                <c:pt idx="12">
                  <c:v>84.949999999999989</c:v>
                </c:pt>
              </c:numCache>
            </c:numRef>
          </c:val>
          <c:extLst>
            <c:ext xmlns:c16="http://schemas.microsoft.com/office/drawing/2014/chart" uri="{C3380CC4-5D6E-409C-BE32-E72D297353CC}">
              <c16:uniqueId val="{00000000-FE47-408C-BA36-E6942E54B9F9}"/>
            </c:ext>
          </c:extLst>
        </c:ser>
        <c:dLbls>
          <c:showLegendKey val="0"/>
          <c:showVal val="0"/>
          <c:showCatName val="0"/>
          <c:showSerName val="0"/>
          <c:showPercent val="0"/>
          <c:showBubbleSize val="0"/>
        </c:dLbls>
        <c:gapWidth val="150"/>
        <c:shape val="box"/>
        <c:axId val="-948679264"/>
        <c:axId val="-948680896"/>
        <c:axId val="0"/>
      </c:bar3DChart>
      <c:catAx>
        <c:axId val="-9486792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948680896"/>
        <c:crosses val="autoZero"/>
        <c:auto val="1"/>
        <c:lblAlgn val="ctr"/>
        <c:lblOffset val="100"/>
        <c:noMultiLvlLbl val="0"/>
      </c:catAx>
      <c:valAx>
        <c:axId val="-948680896"/>
        <c:scaling>
          <c:orientation val="minMax"/>
        </c:scaling>
        <c:delete val="1"/>
        <c:axPos val="l"/>
        <c:numFmt formatCode="0.00" sourceLinked="1"/>
        <c:majorTickMark val="none"/>
        <c:minorTickMark val="none"/>
        <c:tickLblPos val="nextTo"/>
        <c:crossAx val="-948679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de Fomento y Desarrollo Deportivo</a:t>
            </a:r>
          </a:p>
        </c:rich>
      </c:tx>
      <c:layout>
        <c:manualLayout>
          <c:xMode val="edge"/>
          <c:yMode val="edge"/>
          <c:x val="0.1149102109333511"/>
          <c:y val="6.8699070946956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42003722152752049"/>
          <c:w val="0.81454863620976958"/>
          <c:h val="0.43896001385233846"/>
        </c:manualLayout>
      </c:layout>
      <c:bar3DChart>
        <c:barDir val="col"/>
        <c:grouping val="clustered"/>
        <c:varyColors val="0"/>
        <c:ser>
          <c:idx val="0"/>
          <c:order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a:noFill/>
            </a:ln>
            <a:effectLst/>
            <a:sp3d/>
          </c:spPr>
          <c:invertIfNegative val="0"/>
          <c:dLbls>
            <c:dLbl>
              <c:idx val="0"/>
              <c:layout>
                <c:manualLayout>
                  <c:x val="2.3268703136236423E-2"/>
                  <c:y val="-5.4368940351493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4E-427B-82AF-C6905A1EB7B1}"/>
                </c:ext>
              </c:extLst>
            </c:dLbl>
            <c:dLbl>
              <c:idx val="1"/>
              <c:layout>
                <c:manualLayout>
                  <c:x val="3.8781171893727442E-2"/>
                  <c:y val="-0.115533998246922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4E-427B-82AF-C6905A1EB7B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TRIM'!$O$42:$P$42</c:f>
              <c:strCache>
                <c:ptCount val="2"/>
                <c:pt idx="0">
                  <c:v>N° Actividades Programadas</c:v>
                </c:pt>
                <c:pt idx="1">
                  <c:v>N° Actividades Reportan gestión</c:v>
                </c:pt>
              </c:strCache>
            </c:strRef>
          </c:cat>
          <c:val>
            <c:numRef>
              <c:f>'RESULTADOS 4TO. TRIM'!$O$43:$P$43</c:f>
              <c:numCache>
                <c:formatCode>0</c:formatCode>
                <c:ptCount val="2"/>
                <c:pt idx="0">
                  <c:v>88</c:v>
                </c:pt>
                <c:pt idx="1">
                  <c:v>88</c:v>
                </c:pt>
              </c:numCache>
            </c:numRef>
          </c:val>
          <c:extLst>
            <c:ext xmlns:c16="http://schemas.microsoft.com/office/drawing/2014/chart" uri="{C3380CC4-5D6E-409C-BE32-E72D297353CC}">
              <c16:uniqueId val="{00000002-784E-427B-82AF-C6905A1EB7B1}"/>
            </c:ext>
          </c:extLst>
        </c:ser>
        <c:dLbls>
          <c:showLegendKey val="0"/>
          <c:showVal val="0"/>
          <c:showCatName val="0"/>
          <c:showSerName val="0"/>
          <c:showPercent val="0"/>
          <c:showBubbleSize val="0"/>
        </c:dLbls>
        <c:gapWidth val="150"/>
        <c:shape val="box"/>
        <c:axId val="-637525664"/>
        <c:axId val="-637523488"/>
        <c:axId val="0"/>
      </c:bar3DChart>
      <c:catAx>
        <c:axId val="-6375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3488"/>
        <c:crosses val="autoZero"/>
        <c:auto val="1"/>
        <c:lblAlgn val="ctr"/>
        <c:lblOffset val="100"/>
        <c:noMultiLvlLbl val="0"/>
      </c:catAx>
      <c:valAx>
        <c:axId val="-637523488"/>
        <c:scaling>
          <c:orientation val="minMax"/>
        </c:scaling>
        <c:delete val="1"/>
        <c:axPos val="l"/>
        <c:numFmt formatCode="0" sourceLinked="1"/>
        <c:majorTickMark val="none"/>
        <c:minorTickMark val="none"/>
        <c:tickLblPos val="nextTo"/>
        <c:crossAx val="-637525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Tesorería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8218951778513704E-2"/>
          <c:y val="0.33176719390982246"/>
          <c:w val="0.93551819417074"/>
          <c:h val="0.41458993543225386"/>
        </c:manualLayout>
      </c:layout>
      <c:bar3DChart>
        <c:barDir val="col"/>
        <c:grouping val="clustered"/>
        <c:varyColors val="0"/>
        <c:ser>
          <c:idx val="0"/>
          <c:order val="0"/>
          <c:spPr>
            <a:gradFill flip="none" rotWithShape="1">
              <a:gsLst>
                <a:gs pos="0">
                  <a:schemeClr val="accent2">
                    <a:shade val="30000"/>
                    <a:satMod val="115000"/>
                  </a:schemeClr>
                </a:gs>
                <a:gs pos="50000">
                  <a:schemeClr val="accent2">
                    <a:shade val="67500"/>
                    <a:satMod val="115000"/>
                  </a:schemeClr>
                </a:gs>
                <a:gs pos="100000">
                  <a:schemeClr val="accent2">
                    <a:shade val="100000"/>
                    <a:satMod val="115000"/>
                  </a:schemeClr>
                </a:gs>
              </a:gsLst>
              <a:lin ang="2700000" scaled="1"/>
              <a:tileRect/>
            </a:gradFill>
            <a:ln>
              <a:noFill/>
            </a:ln>
            <a:effectLst/>
            <a:sp3d/>
          </c:spPr>
          <c:invertIfNegative val="0"/>
          <c:dLbls>
            <c:dLbl>
              <c:idx val="0"/>
              <c:layout>
                <c:manualLayout>
                  <c:x val="1.1634351568118177E-2"/>
                  <c:y val="-6.79611754393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8-4125-8F79-B64CCDA76385}"/>
                </c:ext>
              </c:extLst>
            </c:dLbl>
            <c:dLbl>
              <c:idx val="1"/>
              <c:layout>
                <c:manualLayout>
                  <c:x val="7.7562343787454038E-3"/>
                  <c:y val="-8.155341052723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8-4125-8F79-B64CCDA7638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TRIM'!$H$76:$I$76</c:f>
              <c:strCache>
                <c:ptCount val="2"/>
                <c:pt idx="0">
                  <c:v>N° Actividades Programadas</c:v>
                </c:pt>
                <c:pt idx="1">
                  <c:v>N° Actividades Reportan gestión</c:v>
                </c:pt>
              </c:strCache>
            </c:strRef>
          </c:cat>
          <c:val>
            <c:numRef>
              <c:f>'RESULTADOS 4TO. TRIM'!$H$77:$I$77</c:f>
              <c:numCache>
                <c:formatCode>0</c:formatCode>
                <c:ptCount val="2"/>
                <c:pt idx="0">
                  <c:v>1</c:v>
                </c:pt>
                <c:pt idx="1">
                  <c:v>1</c:v>
                </c:pt>
              </c:numCache>
            </c:numRef>
          </c:val>
          <c:extLst>
            <c:ext xmlns:c16="http://schemas.microsoft.com/office/drawing/2014/chart" uri="{C3380CC4-5D6E-409C-BE32-E72D297353CC}">
              <c16:uniqueId val="{00000002-D678-4125-8F79-B64CCDA76385}"/>
            </c:ext>
          </c:extLst>
        </c:ser>
        <c:dLbls>
          <c:showLegendKey val="0"/>
          <c:showVal val="0"/>
          <c:showCatName val="0"/>
          <c:showSerName val="0"/>
          <c:showPercent val="0"/>
          <c:showBubbleSize val="0"/>
        </c:dLbls>
        <c:gapWidth val="150"/>
        <c:shape val="box"/>
        <c:axId val="-637522944"/>
        <c:axId val="-637520224"/>
        <c:axId val="0"/>
      </c:bar3DChart>
      <c:catAx>
        <c:axId val="-63752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0224"/>
        <c:crosses val="autoZero"/>
        <c:auto val="1"/>
        <c:lblAlgn val="ctr"/>
        <c:lblOffset val="100"/>
        <c:noMultiLvlLbl val="0"/>
      </c:catAx>
      <c:valAx>
        <c:axId val="-637520224"/>
        <c:scaling>
          <c:orientation val="minMax"/>
        </c:scaling>
        <c:delete val="1"/>
        <c:axPos val="l"/>
        <c:numFmt formatCode="0" sourceLinked="1"/>
        <c:majorTickMark val="none"/>
        <c:minorTickMark val="none"/>
        <c:tickLblPos val="nextTo"/>
        <c:crossAx val="-637522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Medicina Deportiva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9376570676488698"/>
          <c:w val="0.90329670329670331"/>
          <c:h val="0.38081834525810793"/>
        </c:manualLayout>
      </c:layout>
      <c:bar3DChart>
        <c:barDir val="col"/>
        <c:grouping val="clustered"/>
        <c:varyColors val="0"/>
        <c:ser>
          <c:idx val="0"/>
          <c:order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a:noFill/>
            </a:ln>
            <a:effectLst/>
            <a:sp3d/>
          </c:spPr>
          <c:invertIfNegative val="0"/>
          <c:dLbls>
            <c:dLbl>
              <c:idx val="0"/>
              <c:layout>
                <c:manualLayout>
                  <c:x val="4.2076513594900458E-2"/>
                  <c:y val="-7.3606674908295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A0-4BB3-BA7B-EAAA37BC9E1C}"/>
                </c:ext>
              </c:extLst>
            </c:dLbl>
            <c:dLbl>
              <c:idx val="1"/>
              <c:layout>
                <c:manualLayout>
                  <c:x val="4.2076513594900458E-2"/>
                  <c:y val="-6.6246007417466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A0-4BB3-BA7B-EAAA37BC9E1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TRIM'!$H$68:$I$68</c:f>
              <c:strCache>
                <c:ptCount val="2"/>
                <c:pt idx="0">
                  <c:v>N° Actividades Programadas</c:v>
                </c:pt>
                <c:pt idx="1">
                  <c:v>N° Actividades Reportan gestión</c:v>
                </c:pt>
              </c:strCache>
            </c:strRef>
          </c:cat>
          <c:val>
            <c:numRef>
              <c:f>'RESULTADOS 4TO. TRIM'!$H$69:$I$69</c:f>
              <c:numCache>
                <c:formatCode>0</c:formatCode>
                <c:ptCount val="2"/>
                <c:pt idx="0">
                  <c:v>4</c:v>
                </c:pt>
                <c:pt idx="1">
                  <c:v>4</c:v>
                </c:pt>
              </c:numCache>
            </c:numRef>
          </c:val>
          <c:extLst>
            <c:ext xmlns:c16="http://schemas.microsoft.com/office/drawing/2014/chart" uri="{C3380CC4-5D6E-409C-BE32-E72D297353CC}">
              <c16:uniqueId val="{00000002-D4A0-4BB3-BA7B-EAAA37BC9E1C}"/>
            </c:ext>
          </c:extLst>
        </c:ser>
        <c:dLbls>
          <c:showLegendKey val="0"/>
          <c:showVal val="0"/>
          <c:showCatName val="0"/>
          <c:showSerName val="0"/>
          <c:showPercent val="0"/>
          <c:showBubbleSize val="0"/>
        </c:dLbls>
        <c:gapWidth val="150"/>
        <c:shape val="box"/>
        <c:axId val="-637519680"/>
        <c:axId val="-637518048"/>
        <c:axId val="0"/>
      </c:bar3DChart>
      <c:catAx>
        <c:axId val="-63751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18048"/>
        <c:crosses val="autoZero"/>
        <c:auto val="1"/>
        <c:lblAlgn val="ctr"/>
        <c:lblOffset val="100"/>
        <c:noMultiLvlLbl val="0"/>
      </c:catAx>
      <c:valAx>
        <c:axId val="-637518048"/>
        <c:scaling>
          <c:orientation val="minMax"/>
        </c:scaling>
        <c:delete val="1"/>
        <c:axPos val="l"/>
        <c:numFmt formatCode="0" sourceLinked="1"/>
        <c:majorTickMark val="none"/>
        <c:minorTickMark val="none"/>
        <c:tickLblPos val="nextTo"/>
        <c:crossAx val="-637519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CADA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2712041177389592"/>
          <c:h val="0.58345209865009207"/>
        </c:manualLayout>
      </c:layout>
      <c:bar3DChart>
        <c:barDir val="col"/>
        <c:grouping val="clustered"/>
        <c:varyColors val="0"/>
        <c:ser>
          <c:idx val="0"/>
          <c:order val="0"/>
          <c:spPr>
            <a:solidFill>
              <a:schemeClr val="accent1"/>
            </a:solidFill>
            <a:ln>
              <a:noFill/>
            </a:ln>
            <a:effectLst/>
            <a:sp3d/>
          </c:spPr>
          <c:invertIfNegative val="0"/>
          <c:dLbls>
            <c:dLbl>
              <c:idx val="0"/>
              <c:layout>
                <c:manualLayout>
                  <c:x val="0"/>
                  <c:y val="-7.3606674908295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A-41D3-B9E5-11DBE1C40F67}"/>
                </c:ext>
              </c:extLst>
            </c:dLbl>
            <c:dLbl>
              <c:idx val="1"/>
              <c:layout>
                <c:manualLayout>
                  <c:x val="0"/>
                  <c:y val="-8.832800988995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A-41D3-B9E5-11DBE1C40F6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TRIM'!$O$50:$P$50</c:f>
              <c:strCache>
                <c:ptCount val="2"/>
                <c:pt idx="0">
                  <c:v>N° Actividades Programadas</c:v>
                </c:pt>
                <c:pt idx="1">
                  <c:v>N° Actividades Reportan gestión</c:v>
                </c:pt>
              </c:strCache>
            </c:strRef>
          </c:cat>
          <c:val>
            <c:numRef>
              <c:f>'RESULTADOS 4TO. TRIM'!$O$51:$P$51</c:f>
              <c:numCache>
                <c:formatCode>0</c:formatCode>
                <c:ptCount val="2"/>
                <c:pt idx="0">
                  <c:v>15</c:v>
                </c:pt>
                <c:pt idx="1">
                  <c:v>15</c:v>
                </c:pt>
              </c:numCache>
            </c:numRef>
          </c:val>
          <c:extLst>
            <c:ext xmlns:c16="http://schemas.microsoft.com/office/drawing/2014/chart" uri="{C3380CC4-5D6E-409C-BE32-E72D297353CC}">
              <c16:uniqueId val="{00000002-87BA-41D3-B9E5-11DBE1C40F67}"/>
            </c:ext>
          </c:extLst>
        </c:ser>
        <c:dLbls>
          <c:showLegendKey val="0"/>
          <c:showVal val="0"/>
          <c:showCatName val="0"/>
          <c:showSerName val="0"/>
          <c:showPercent val="0"/>
          <c:showBubbleSize val="0"/>
        </c:dLbls>
        <c:gapWidth val="150"/>
        <c:shape val="box"/>
        <c:axId val="-637517504"/>
        <c:axId val="-637522400"/>
        <c:axId val="0"/>
      </c:bar3DChart>
      <c:catAx>
        <c:axId val="-6375175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2400"/>
        <c:crosses val="autoZero"/>
        <c:auto val="1"/>
        <c:lblAlgn val="ctr"/>
        <c:lblOffset val="100"/>
        <c:noMultiLvlLbl val="0"/>
      </c:catAx>
      <c:valAx>
        <c:axId val="-637522400"/>
        <c:scaling>
          <c:orientation val="minMax"/>
        </c:scaling>
        <c:delete val="1"/>
        <c:axPos val="l"/>
        <c:numFmt formatCode="0" sourceLinked="1"/>
        <c:majorTickMark val="none"/>
        <c:minorTickMark val="none"/>
        <c:tickLblPos val="nextTo"/>
        <c:crossAx val="-637517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solidFill>
                  <a:sysClr val="windowText" lastClr="000000"/>
                </a:solidFill>
                <a:latin typeface="Arial" panose="020B0604020202020204" pitchFamily="34" charset="0"/>
                <a:cs typeface="Arial" panose="020B0604020202020204" pitchFamily="34" charset="0"/>
              </a:rPr>
              <a:t>Comparativo</a:t>
            </a:r>
            <a:r>
              <a:rPr lang="es-CO" sz="1600" b="1" baseline="0">
                <a:solidFill>
                  <a:sysClr val="windowText" lastClr="000000"/>
                </a:solidFill>
                <a:latin typeface="Arial" panose="020B0604020202020204" pitchFamily="34" charset="0"/>
                <a:cs typeface="Arial" panose="020B0604020202020204" pitchFamily="34" charset="0"/>
              </a:rPr>
              <a:t> Trimestres 2023 </a:t>
            </a:r>
          </a:p>
          <a:p>
            <a:pPr>
              <a:defRPr sz="1200" b="1">
                <a:solidFill>
                  <a:sysClr val="windowText" lastClr="000000"/>
                </a:solidFill>
                <a:latin typeface="Arial" panose="020B0604020202020204" pitchFamily="34" charset="0"/>
                <a:cs typeface="Arial" panose="020B0604020202020204" pitchFamily="34" charset="0"/>
              </a:defRPr>
            </a:pPr>
            <a:r>
              <a:rPr lang="es-CO" sz="1600" b="1" baseline="0">
                <a:solidFill>
                  <a:sysClr val="windowText" lastClr="000000"/>
                </a:solidFill>
                <a:latin typeface="Arial" panose="020B0604020202020204" pitchFamily="34" charset="0"/>
                <a:cs typeface="Arial" panose="020B0604020202020204" pitchFamily="34" charset="0"/>
              </a:rPr>
              <a:t>Seguimiento al </a:t>
            </a:r>
            <a:r>
              <a:rPr lang="es-CO" sz="1600" b="1" i="0" u="none" strike="noStrike" kern="1200" spc="0" baseline="0">
                <a:solidFill>
                  <a:sysClr val="windowText" lastClr="000000"/>
                </a:solidFill>
                <a:latin typeface="Arial" panose="020B0604020202020204" pitchFamily="34" charset="0"/>
                <a:ea typeface="+mn-ea"/>
                <a:cs typeface="Arial" panose="020B0604020202020204" pitchFamily="34" charset="0"/>
              </a:rPr>
              <a:t>Plan  Acción de las Areas de Indeportes Antioquia </a:t>
            </a:r>
          </a:p>
          <a:p>
            <a:pPr>
              <a:defRPr sz="1200" b="1">
                <a:solidFill>
                  <a:sysClr val="windowText" lastClr="000000"/>
                </a:solidFill>
                <a:latin typeface="Arial" panose="020B0604020202020204" pitchFamily="34" charset="0"/>
                <a:cs typeface="Arial" panose="020B0604020202020204" pitchFamily="34" charset="0"/>
              </a:defRPr>
            </a:pPr>
            <a:r>
              <a:rPr lang="es-CO" sz="1600" b="1" i="0" u="none" strike="noStrike" kern="1200" spc="0" baseline="0">
                <a:solidFill>
                  <a:sysClr val="windowText" lastClr="000000"/>
                </a:solidFill>
                <a:effectLst/>
                <a:latin typeface="Arial" panose="020B0604020202020204" pitchFamily="34" charset="0"/>
                <a:ea typeface="+mn-ea"/>
                <a:cs typeface="Arial" panose="020B0604020202020204" pitchFamily="34" charset="0"/>
              </a:rPr>
              <a:t>(Datos en Puntos ponderados )</a:t>
            </a:r>
            <a:r>
              <a:rPr lang="es-CO" sz="1600" b="1" i="0" u="none" strike="noStrike" baseline="0">
                <a:solidFill>
                  <a:sysClr val="windowText" lastClr="000000"/>
                </a:solidFill>
                <a:effectLst/>
                <a:latin typeface="Arial" panose="020B0604020202020204" pitchFamily="34" charset="0"/>
                <a:cs typeface="Arial" panose="020B0604020202020204" pitchFamily="34" charset="0"/>
              </a:rPr>
              <a:t> </a:t>
            </a:r>
            <a:r>
              <a:rPr lang="es-CO" sz="1200" b="1">
                <a:solidFill>
                  <a:sysClr val="windowText" lastClr="000000"/>
                </a:solidFill>
                <a:latin typeface="Arial" panose="020B0604020202020204" pitchFamily="34" charset="0"/>
                <a:cs typeface="Arial" panose="020B0604020202020204" pitchFamily="34" charset="0"/>
              </a:rPr>
              <a:t>  </a:t>
            </a:r>
          </a:p>
        </c:rich>
      </c:tx>
      <c:layout>
        <c:manualLayout>
          <c:xMode val="edge"/>
          <c:yMode val="edge"/>
          <c:x val="0.31077563047804735"/>
          <c:y val="9.2723805207802247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476543281978114"/>
          <c:y val="0.13107528196790305"/>
          <c:w val="0.88120500068302909"/>
          <c:h val="0.47138534624213663"/>
        </c:manualLayout>
      </c:layout>
      <c:bar3DChart>
        <c:barDir val="col"/>
        <c:grouping val="clustered"/>
        <c:varyColors val="0"/>
        <c:ser>
          <c:idx val="0"/>
          <c:order val="0"/>
          <c:spPr>
            <a:solidFill>
              <a:schemeClr val="accent6"/>
            </a:solidFill>
            <a:ln>
              <a:noFill/>
            </a:ln>
            <a:effectLst/>
            <a:scene3d>
              <a:camera prst="orthographicFront"/>
              <a:lightRig rig="threePt" dir="t"/>
            </a:scene3d>
            <a:sp3d>
              <a:bevelT/>
            </a:sp3d>
          </c:spPr>
          <c:invertIfNegative val="0"/>
          <c:cat>
            <c:strRef>
              <c:f>'RESULTADOS 4TO. TRIM'!$B$21:$B$33</c:f>
              <c:strCache>
                <c:ptCount val="13"/>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pt idx="12">
                  <c:v>Of. Sistemas</c:v>
                </c:pt>
              </c:strCache>
            </c:strRef>
          </c:cat>
          <c:val>
            <c:numRef>
              <c:f>'RESULTADOS 4TO. TRIM'!$C$21:$C$33</c:f>
              <c:numCache>
                <c:formatCode>0.00</c:formatCode>
                <c:ptCount val="13"/>
                <c:pt idx="0">
                  <c:v>18.41</c:v>
                </c:pt>
                <c:pt idx="1">
                  <c:v>86</c:v>
                </c:pt>
                <c:pt idx="2">
                  <c:v>58.42</c:v>
                </c:pt>
                <c:pt idx="3">
                  <c:v>31.5</c:v>
                </c:pt>
                <c:pt idx="4">
                  <c:v>100</c:v>
                </c:pt>
                <c:pt idx="5">
                  <c:v>83.75</c:v>
                </c:pt>
                <c:pt idx="6">
                  <c:v>56.364100000000001</c:v>
                </c:pt>
                <c:pt idx="7">
                  <c:v>76.059600000000032</c:v>
                </c:pt>
                <c:pt idx="8">
                  <c:v>46.36</c:v>
                </c:pt>
                <c:pt idx="9">
                  <c:v>100</c:v>
                </c:pt>
                <c:pt idx="10">
                  <c:v>75</c:v>
                </c:pt>
                <c:pt idx="11">
                  <c:v>23.7</c:v>
                </c:pt>
                <c:pt idx="12">
                  <c:v>38.14</c:v>
                </c:pt>
              </c:numCache>
            </c:numRef>
          </c:val>
          <c:extLst>
            <c:ext xmlns:c16="http://schemas.microsoft.com/office/drawing/2014/chart" uri="{C3380CC4-5D6E-409C-BE32-E72D297353CC}">
              <c16:uniqueId val="{00000000-3289-42B5-9D06-A063D3E484B8}"/>
            </c:ext>
          </c:extLst>
        </c:ser>
        <c:ser>
          <c:idx val="1"/>
          <c:order val="1"/>
          <c:spPr>
            <a:solidFill>
              <a:schemeClr val="accent4">
                <a:lumMod val="60000"/>
                <a:lumOff val="40000"/>
              </a:schemeClr>
            </a:solidFill>
            <a:ln>
              <a:noFill/>
            </a:ln>
            <a:effectLst/>
            <a:scene3d>
              <a:camera prst="orthographicFront"/>
              <a:lightRig rig="threePt" dir="t"/>
            </a:scene3d>
            <a:sp3d>
              <a:bevelT/>
            </a:sp3d>
          </c:spPr>
          <c:invertIfNegative val="0"/>
          <c:cat>
            <c:strRef>
              <c:f>'RESULTADOS 4TO. TRIM'!$B$21:$B$33</c:f>
              <c:strCache>
                <c:ptCount val="13"/>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pt idx="12">
                  <c:v>Of. Sistemas</c:v>
                </c:pt>
              </c:strCache>
            </c:strRef>
          </c:cat>
          <c:val>
            <c:numRef>
              <c:f>'RESULTADOS 4TO. TRIM'!$D$21:$D$33</c:f>
              <c:numCache>
                <c:formatCode>0.00</c:formatCode>
                <c:ptCount val="13"/>
                <c:pt idx="0">
                  <c:v>96</c:v>
                </c:pt>
                <c:pt idx="1">
                  <c:v>95</c:v>
                </c:pt>
                <c:pt idx="2">
                  <c:v>96.554999999999993</c:v>
                </c:pt>
                <c:pt idx="3">
                  <c:v>78.239999999999981</c:v>
                </c:pt>
                <c:pt idx="4">
                  <c:v>90</c:v>
                </c:pt>
                <c:pt idx="5">
                  <c:v>99.25</c:v>
                </c:pt>
                <c:pt idx="6">
                  <c:v>82.500879999999995</c:v>
                </c:pt>
                <c:pt idx="7">
                  <c:v>89.260400000000018</c:v>
                </c:pt>
                <c:pt idx="8">
                  <c:v>76.818697435897434</c:v>
                </c:pt>
                <c:pt idx="9">
                  <c:v>100</c:v>
                </c:pt>
                <c:pt idx="10">
                  <c:v>84</c:v>
                </c:pt>
                <c:pt idx="11">
                  <c:v>31.666666666666668</c:v>
                </c:pt>
                <c:pt idx="12">
                  <c:v>61.129999999999995</c:v>
                </c:pt>
              </c:numCache>
            </c:numRef>
          </c:val>
          <c:extLst>
            <c:ext xmlns:c16="http://schemas.microsoft.com/office/drawing/2014/chart" uri="{C3380CC4-5D6E-409C-BE32-E72D297353CC}">
              <c16:uniqueId val="{00000001-3289-42B5-9D06-A063D3E484B8}"/>
            </c:ext>
          </c:extLst>
        </c:ser>
        <c:ser>
          <c:idx val="2"/>
          <c:order val="2"/>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a:noFill/>
            </a:ln>
            <a:effectLst/>
            <a:scene3d>
              <a:camera prst="orthographicFront"/>
              <a:lightRig rig="threePt" dir="t"/>
            </a:scene3d>
            <a:sp3d>
              <a:bevelT/>
            </a:sp3d>
          </c:spPr>
          <c:invertIfNegative val="0"/>
          <c:cat>
            <c:strRef>
              <c:f>'RESULTADOS 4TO. TRIM'!$B$21:$B$33</c:f>
              <c:strCache>
                <c:ptCount val="13"/>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pt idx="12">
                  <c:v>Of. Sistemas</c:v>
                </c:pt>
              </c:strCache>
            </c:strRef>
          </c:cat>
          <c:val>
            <c:numRef>
              <c:f>'RESULTADOS 4TO. TRIM'!$E$21:$E$33</c:f>
              <c:numCache>
                <c:formatCode>0.00</c:formatCode>
                <c:ptCount val="13"/>
                <c:pt idx="0">
                  <c:v>85</c:v>
                </c:pt>
                <c:pt idx="1">
                  <c:v>95</c:v>
                </c:pt>
                <c:pt idx="2">
                  <c:v>97.379598263421798</c:v>
                </c:pt>
                <c:pt idx="3">
                  <c:v>88.8</c:v>
                </c:pt>
                <c:pt idx="4">
                  <c:v>100</c:v>
                </c:pt>
                <c:pt idx="5">
                  <c:v>97.5</c:v>
                </c:pt>
                <c:pt idx="6">
                  <c:v>81.129800000000017</c:v>
                </c:pt>
                <c:pt idx="7">
                  <c:v>97.36999999999999</c:v>
                </c:pt>
                <c:pt idx="8">
                  <c:v>82.314999999999998</c:v>
                </c:pt>
                <c:pt idx="9">
                  <c:v>100</c:v>
                </c:pt>
                <c:pt idx="10">
                  <c:v>75</c:v>
                </c:pt>
                <c:pt idx="11">
                  <c:v>26.75</c:v>
                </c:pt>
                <c:pt idx="12">
                  <c:v>70.22999999999999</c:v>
                </c:pt>
              </c:numCache>
            </c:numRef>
          </c:val>
          <c:extLst>
            <c:ext xmlns:c16="http://schemas.microsoft.com/office/drawing/2014/chart" uri="{C3380CC4-5D6E-409C-BE32-E72D297353CC}">
              <c16:uniqueId val="{00000002-3289-42B5-9D06-A063D3E484B8}"/>
            </c:ext>
          </c:extLst>
        </c:ser>
        <c:ser>
          <c:idx val="3"/>
          <c:order val="3"/>
          <c:spPr>
            <a:solidFill>
              <a:schemeClr val="accent1"/>
            </a:solidFill>
            <a:ln>
              <a:noFill/>
            </a:ln>
            <a:effectLst/>
            <a:scene3d>
              <a:camera prst="orthographicFront"/>
              <a:lightRig rig="threePt" dir="t"/>
            </a:scene3d>
            <a:sp3d>
              <a:bevelT/>
            </a:sp3d>
          </c:spPr>
          <c:invertIfNegative val="0"/>
          <c:cat>
            <c:strRef>
              <c:f>'RESULTADOS 4TO. TRIM'!$B$21:$B$33</c:f>
              <c:strCache>
                <c:ptCount val="13"/>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pt idx="12">
                  <c:v>Of. Sistemas</c:v>
                </c:pt>
              </c:strCache>
            </c:strRef>
          </c:cat>
          <c:val>
            <c:numRef>
              <c:f>'RESULTADOS 4TO. TRIM'!$F$21:$F$33</c:f>
              <c:numCache>
                <c:formatCode>0.00</c:formatCode>
                <c:ptCount val="13"/>
                <c:pt idx="0">
                  <c:v>90.5</c:v>
                </c:pt>
                <c:pt idx="1">
                  <c:v>100</c:v>
                </c:pt>
                <c:pt idx="2">
                  <c:v>99.765000000000001</c:v>
                </c:pt>
                <c:pt idx="3">
                  <c:v>95.2</c:v>
                </c:pt>
                <c:pt idx="4">
                  <c:v>100</c:v>
                </c:pt>
                <c:pt idx="5">
                  <c:v>99.75</c:v>
                </c:pt>
                <c:pt idx="6">
                  <c:v>73.003199999999993</c:v>
                </c:pt>
                <c:pt idx="7">
                  <c:v>98.04</c:v>
                </c:pt>
                <c:pt idx="8">
                  <c:v>99.188000000000002</c:v>
                </c:pt>
                <c:pt idx="9">
                  <c:v>100</c:v>
                </c:pt>
                <c:pt idx="10">
                  <c:v>82.5</c:v>
                </c:pt>
                <c:pt idx="11">
                  <c:v>38.85</c:v>
                </c:pt>
                <c:pt idx="12">
                  <c:v>84.949999999999989</c:v>
                </c:pt>
              </c:numCache>
            </c:numRef>
          </c:val>
          <c:extLst>
            <c:ext xmlns:c16="http://schemas.microsoft.com/office/drawing/2014/chart" uri="{C3380CC4-5D6E-409C-BE32-E72D297353CC}">
              <c16:uniqueId val="{00000003-3289-42B5-9D06-A063D3E484B8}"/>
            </c:ext>
          </c:extLst>
        </c:ser>
        <c:dLbls>
          <c:showLegendKey val="0"/>
          <c:showVal val="0"/>
          <c:showCatName val="0"/>
          <c:showSerName val="0"/>
          <c:showPercent val="0"/>
          <c:showBubbleSize val="0"/>
        </c:dLbls>
        <c:gapWidth val="150"/>
        <c:shape val="box"/>
        <c:axId val="-637521312"/>
        <c:axId val="-637520768"/>
        <c:axId val="0"/>
      </c:bar3DChart>
      <c:catAx>
        <c:axId val="-637521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37520768"/>
        <c:crosses val="autoZero"/>
        <c:auto val="1"/>
        <c:lblAlgn val="ctr"/>
        <c:lblOffset val="100"/>
        <c:noMultiLvlLbl val="0"/>
      </c:catAx>
      <c:valAx>
        <c:axId val="-637520768"/>
        <c:scaling>
          <c:orientation val="minMax"/>
        </c:scaling>
        <c:delete val="1"/>
        <c:axPos val="l"/>
        <c:numFmt formatCode="0.00" sourceLinked="1"/>
        <c:majorTickMark val="none"/>
        <c:minorTickMark val="none"/>
        <c:tickLblPos val="nextTo"/>
        <c:crossAx val="-6375213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showDLblsOverMax val="0"/>
  </c:chart>
  <c:spPr>
    <a:solidFill>
      <a:schemeClr val="lt1"/>
    </a:solidFill>
    <a:ln w="12700" cap="flat" cmpd="sng" algn="ctr">
      <a:no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000" b="1">
                <a:solidFill>
                  <a:sysClr val="windowText" lastClr="000000"/>
                </a:solidFill>
                <a:latin typeface="Arial" panose="020B0604020202020204" pitchFamily="34" charset="0"/>
                <a:cs typeface="Arial" panose="020B0604020202020204" pitchFamily="34" charset="0"/>
              </a:rPr>
              <a:t>Comparativo Seguimiento</a:t>
            </a:r>
            <a:r>
              <a:rPr lang="es-CO" sz="1000" b="1" baseline="0">
                <a:solidFill>
                  <a:sysClr val="windowText" lastClr="000000"/>
                </a:solidFill>
                <a:latin typeface="Arial" panose="020B0604020202020204" pitchFamily="34" charset="0"/>
                <a:cs typeface="Arial" panose="020B0604020202020204" pitchFamily="34" charset="0"/>
              </a:rPr>
              <a:t> Plan de Acción -2023 </a:t>
            </a:r>
            <a:endParaRPr lang="es-CO"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3071722835142807"/>
          <c:y val="9.5249697050062421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7189812811860054E-2"/>
          <c:y val="0.2743109226731274"/>
          <c:w val="0.92512658994548758"/>
          <c:h val="0.55515122148193019"/>
        </c:manualLayout>
      </c:layout>
      <c:bar3DChart>
        <c:barDir val="col"/>
        <c:grouping val="clustered"/>
        <c:varyColors val="0"/>
        <c:ser>
          <c:idx val="0"/>
          <c:order val="0"/>
          <c:spPr>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8900000" scaled="1"/>
              <a:tileRect/>
            </a:gradFill>
            <a:ln>
              <a:noFill/>
            </a:ln>
            <a:effectLst/>
            <a:scene3d>
              <a:camera prst="orthographicFront"/>
              <a:lightRig rig="threePt" dir="t"/>
            </a:scene3d>
            <a:sp3d>
              <a:bevelT/>
            </a:sp3d>
          </c:spPr>
          <c:invertIfNegative val="0"/>
          <c:dLbls>
            <c:dLbl>
              <c:idx val="0"/>
              <c:layout>
                <c:manualLayout>
                  <c:x val="-2.9136319201912629E-3"/>
                  <c:y val="-5.072464346966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C6-4ACF-8CD5-693A95C8CA68}"/>
                </c:ext>
              </c:extLst>
            </c:dLbl>
            <c:dLbl>
              <c:idx val="1"/>
              <c:layout>
                <c:manualLayout>
                  <c:x val="0"/>
                  <c:y val="-5.07246434696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C6-4ACF-8CD5-693A95C8CA68}"/>
                </c:ext>
              </c:extLst>
            </c:dLbl>
            <c:dLbl>
              <c:idx val="2"/>
              <c:layout>
                <c:manualLayout>
                  <c:x val="0"/>
                  <c:y val="-6.086957216359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C6-4ACF-8CD5-693A95C8CA68}"/>
                </c:ext>
              </c:extLst>
            </c:dLbl>
            <c:dLbl>
              <c:idx val="3"/>
              <c:layout>
                <c:manualLayout>
                  <c:x val="0"/>
                  <c:y val="-5.072464346966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C6-4ACF-8CD5-693A95C8CA6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4TO. TRIM'!$R$20:$U$20</c:f>
              <c:strCache>
                <c:ptCount val="4"/>
                <c:pt idx="0">
                  <c:v>1er. Trimestre</c:v>
                </c:pt>
                <c:pt idx="1">
                  <c:v>2do Trimestre</c:v>
                </c:pt>
                <c:pt idx="2">
                  <c:v>3ro Trimestre</c:v>
                </c:pt>
                <c:pt idx="3">
                  <c:v>4to Trimestre</c:v>
                </c:pt>
              </c:strCache>
            </c:strRef>
          </c:cat>
          <c:val>
            <c:numRef>
              <c:f>'RESULTADOS 4TO. TRIM'!$R$21:$U$21</c:f>
              <c:numCache>
                <c:formatCode>0</c:formatCode>
                <c:ptCount val="4"/>
                <c:pt idx="0">
                  <c:v>60.21</c:v>
                </c:pt>
                <c:pt idx="1">
                  <c:v>84.29</c:v>
                </c:pt>
                <c:pt idx="2">
                  <c:v>88.41</c:v>
                </c:pt>
                <c:pt idx="3">
                  <c:v>0</c:v>
                </c:pt>
              </c:numCache>
            </c:numRef>
          </c:val>
          <c:extLst>
            <c:ext xmlns:c16="http://schemas.microsoft.com/office/drawing/2014/chart" uri="{C3380CC4-5D6E-409C-BE32-E72D297353CC}">
              <c16:uniqueId val="{00000004-DAC6-4ACF-8CD5-693A95C8CA68}"/>
            </c:ext>
          </c:extLst>
        </c:ser>
        <c:dLbls>
          <c:showLegendKey val="0"/>
          <c:showVal val="0"/>
          <c:showCatName val="0"/>
          <c:showSerName val="0"/>
          <c:showPercent val="0"/>
          <c:showBubbleSize val="0"/>
        </c:dLbls>
        <c:gapWidth val="150"/>
        <c:shape val="box"/>
        <c:axId val="-637516960"/>
        <c:axId val="-637516416"/>
        <c:axId val="0"/>
      </c:bar3DChart>
      <c:catAx>
        <c:axId val="-6375169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37516416"/>
        <c:crosses val="autoZero"/>
        <c:auto val="1"/>
        <c:lblAlgn val="ctr"/>
        <c:lblOffset val="100"/>
        <c:noMultiLvlLbl val="0"/>
      </c:catAx>
      <c:valAx>
        <c:axId val="-637516416"/>
        <c:scaling>
          <c:orientation val="minMax"/>
        </c:scaling>
        <c:delete val="1"/>
        <c:axPos val="l"/>
        <c:numFmt formatCode="0" sourceLinked="1"/>
        <c:majorTickMark val="none"/>
        <c:minorTickMark val="none"/>
        <c:tickLblPos val="nextTo"/>
        <c:crossAx val="-63751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1"/>
              <a:t>SISTEMAS</a:t>
            </a:r>
          </a:p>
        </c:rich>
      </c:tx>
      <c:layout>
        <c:manualLayout>
          <c:xMode val="edge"/>
          <c:yMode val="edge"/>
          <c:x val="0.35284721868835112"/>
          <c:y val="7.164180451602858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29520992741049279"/>
          <c:w val="0.93551819417074"/>
          <c:h val="0.55070942309731774"/>
        </c:manualLayout>
      </c:layout>
      <c:bar3DChart>
        <c:barDir val="col"/>
        <c:grouping val="clustered"/>
        <c:varyColors val="0"/>
        <c:ser>
          <c:idx val="0"/>
          <c:order val="0"/>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4TO. TRIM'!$O$59:$P$59</c:f>
              <c:strCache>
                <c:ptCount val="2"/>
                <c:pt idx="0">
                  <c:v>N° Actividades Programadas</c:v>
                </c:pt>
                <c:pt idx="1">
                  <c:v>N° Actividades Reportan gestión</c:v>
                </c:pt>
              </c:strCache>
            </c:strRef>
          </c:cat>
          <c:val>
            <c:numRef>
              <c:f>'RESULTADOS 4TO. TRIM'!$O$60:$P$60</c:f>
              <c:numCache>
                <c:formatCode>0</c:formatCode>
                <c:ptCount val="2"/>
                <c:pt idx="0">
                  <c:v>23</c:v>
                </c:pt>
                <c:pt idx="1">
                  <c:v>23</c:v>
                </c:pt>
              </c:numCache>
            </c:numRef>
          </c:val>
          <c:extLst>
            <c:ext xmlns:c16="http://schemas.microsoft.com/office/drawing/2014/chart" uri="{C3380CC4-5D6E-409C-BE32-E72D297353CC}">
              <c16:uniqueId val="{00000000-05CF-4C50-9E45-7D73EA922783}"/>
            </c:ext>
          </c:extLst>
        </c:ser>
        <c:dLbls>
          <c:showLegendKey val="0"/>
          <c:showVal val="0"/>
          <c:showCatName val="0"/>
          <c:showSerName val="0"/>
          <c:showPercent val="0"/>
          <c:showBubbleSize val="0"/>
        </c:dLbls>
        <c:gapWidth val="150"/>
        <c:shape val="box"/>
        <c:axId val="-1234570816"/>
        <c:axId val="-1234570272"/>
        <c:axId val="0"/>
      </c:bar3DChart>
      <c:catAx>
        <c:axId val="-1234570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34570272"/>
        <c:crosses val="autoZero"/>
        <c:auto val="1"/>
        <c:lblAlgn val="ctr"/>
        <c:lblOffset val="100"/>
        <c:noMultiLvlLbl val="0"/>
      </c:catAx>
      <c:valAx>
        <c:axId val="-1234570272"/>
        <c:scaling>
          <c:orientation val="minMax"/>
        </c:scaling>
        <c:delete val="1"/>
        <c:axPos val="l"/>
        <c:numFmt formatCode="0" sourceLinked="1"/>
        <c:majorTickMark val="none"/>
        <c:minorTickMark val="none"/>
        <c:tickLblPos val="nextTo"/>
        <c:crossAx val="-123457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Comunicaciones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3861144238673144"/>
          <c:h val="0.47953830350307458"/>
        </c:manualLayout>
      </c:layout>
      <c:bar3DChart>
        <c:barDir val="col"/>
        <c:grouping val="clustered"/>
        <c:varyColors val="0"/>
        <c:ser>
          <c:idx val="0"/>
          <c:order val="0"/>
          <c:spPr>
            <a:solidFill>
              <a:schemeClr val="accent6">
                <a:lumMod val="40000"/>
                <a:lumOff val="60000"/>
              </a:schemeClr>
            </a:solidFill>
            <a:ln>
              <a:noFill/>
            </a:ln>
            <a:effectLst/>
            <a:sp3d/>
          </c:spPr>
          <c:invertIfNegative val="0"/>
          <c:dLbls>
            <c:dLbl>
              <c:idx val="0"/>
              <c:layout>
                <c:manualLayout>
                  <c:x val="3.0871002235595336E-2"/>
                  <c:y val="-3.2987749856230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24-4166-A7B6-C7A31976BB89}"/>
                </c:ext>
              </c:extLst>
            </c:dLbl>
            <c:dLbl>
              <c:idx val="1"/>
              <c:layout>
                <c:manualLayout>
                  <c:x val="1.5435501117797668E-2"/>
                  <c:y val="-3.2987749856230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24-4166-A7B6-C7A31976BB8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4TO. TRIM'!$B$59:$C$59</c:f>
              <c:strCache>
                <c:ptCount val="2"/>
                <c:pt idx="0">
                  <c:v>N° Actividades Programadas</c:v>
                </c:pt>
                <c:pt idx="1">
                  <c:v>N° Actividades Reportan gestión</c:v>
                </c:pt>
              </c:strCache>
            </c:strRef>
          </c:cat>
          <c:val>
            <c:numRef>
              <c:f>'RESULTADOS 4TO. TRIM'!$B$60:$C$60</c:f>
              <c:numCache>
                <c:formatCode>0</c:formatCode>
                <c:ptCount val="2"/>
                <c:pt idx="0">
                  <c:v>6</c:v>
                </c:pt>
                <c:pt idx="1">
                  <c:v>6</c:v>
                </c:pt>
              </c:numCache>
            </c:numRef>
          </c:val>
          <c:extLst>
            <c:ext xmlns:c16="http://schemas.microsoft.com/office/drawing/2014/chart" uri="{C3380CC4-5D6E-409C-BE32-E72D297353CC}">
              <c16:uniqueId val="{00000002-5324-4166-A7B6-C7A31976BB89}"/>
            </c:ext>
          </c:extLst>
        </c:ser>
        <c:dLbls>
          <c:showLegendKey val="0"/>
          <c:showVal val="0"/>
          <c:showCatName val="0"/>
          <c:showSerName val="0"/>
          <c:showPercent val="0"/>
          <c:showBubbleSize val="0"/>
        </c:dLbls>
        <c:gapWidth val="150"/>
        <c:shape val="box"/>
        <c:axId val="-948690688"/>
        <c:axId val="-948690144"/>
        <c:axId val="0"/>
      </c:bar3DChart>
      <c:catAx>
        <c:axId val="-948690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48690144"/>
        <c:crosses val="autoZero"/>
        <c:auto val="1"/>
        <c:lblAlgn val="ctr"/>
        <c:lblOffset val="100"/>
        <c:noMultiLvlLbl val="0"/>
      </c:catAx>
      <c:valAx>
        <c:axId val="-948690144"/>
        <c:scaling>
          <c:orientation val="minMax"/>
        </c:scaling>
        <c:delete val="1"/>
        <c:axPos val="l"/>
        <c:numFmt formatCode="0" sourceLinked="1"/>
        <c:majorTickMark val="none"/>
        <c:minorTickMark val="none"/>
        <c:tickLblPos val="nextTo"/>
        <c:crossAx val="-948690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Jurídica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28041112517309413"/>
          <c:w val="0.97271619661632502"/>
          <c:h val="0.47953830350307458"/>
        </c:manualLayout>
      </c:layout>
      <c:bar3DChart>
        <c:barDir val="col"/>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a:noFill/>
            </a:ln>
            <a:effectLst/>
            <a:sp3d/>
          </c:spPr>
          <c:invertIfNegative val="0"/>
          <c:dLbls>
            <c:dLbl>
              <c:idx val="0"/>
              <c:layout>
                <c:manualLayout>
                  <c:x val="0"/>
                  <c:y val="-8.26340742315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0C-40B6-AB64-B757AAD53A9A}"/>
                </c:ext>
              </c:extLst>
            </c:dLbl>
            <c:dLbl>
              <c:idx val="1"/>
              <c:layout>
                <c:manualLayout>
                  <c:x val="3.3980578627714401E-3"/>
                  <c:y val="-7.478591913653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0C-40B6-AB64-B757AAD53A9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4TO. TRIM'!$B$50:$C$50</c:f>
              <c:strCache>
                <c:ptCount val="2"/>
                <c:pt idx="0">
                  <c:v>N° Actividades Programadas</c:v>
                </c:pt>
                <c:pt idx="1">
                  <c:v>N° Actividades Reportan gestión</c:v>
                </c:pt>
              </c:strCache>
            </c:strRef>
          </c:cat>
          <c:val>
            <c:numRef>
              <c:f>'RESULTADOS 4TO. TRIM'!$B$51:$C$51</c:f>
              <c:numCache>
                <c:formatCode>0</c:formatCode>
                <c:ptCount val="2"/>
                <c:pt idx="0">
                  <c:v>7</c:v>
                </c:pt>
                <c:pt idx="1">
                  <c:v>7</c:v>
                </c:pt>
              </c:numCache>
            </c:numRef>
          </c:val>
          <c:extLst>
            <c:ext xmlns:c16="http://schemas.microsoft.com/office/drawing/2014/chart" uri="{C3380CC4-5D6E-409C-BE32-E72D297353CC}">
              <c16:uniqueId val="{00000002-E70C-40B6-AB64-B757AAD53A9A}"/>
            </c:ext>
          </c:extLst>
        </c:ser>
        <c:dLbls>
          <c:showLegendKey val="0"/>
          <c:showVal val="0"/>
          <c:showCatName val="0"/>
          <c:showSerName val="0"/>
          <c:showPercent val="0"/>
          <c:showBubbleSize val="0"/>
        </c:dLbls>
        <c:gapWidth val="150"/>
        <c:shape val="box"/>
        <c:axId val="-948688512"/>
        <c:axId val="-948684704"/>
        <c:axId val="0"/>
      </c:bar3DChart>
      <c:catAx>
        <c:axId val="-948688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48684704"/>
        <c:crosses val="autoZero"/>
        <c:auto val="1"/>
        <c:lblAlgn val="ctr"/>
        <c:lblOffset val="100"/>
        <c:noMultiLvlLbl val="0"/>
      </c:catAx>
      <c:valAx>
        <c:axId val="-948684704"/>
        <c:scaling>
          <c:orientation val="minMax"/>
        </c:scaling>
        <c:delete val="1"/>
        <c:axPos val="l"/>
        <c:numFmt formatCode="0" sourceLinked="1"/>
        <c:majorTickMark val="none"/>
        <c:minorTickMark val="none"/>
        <c:tickLblPos val="nextTo"/>
        <c:crossAx val="-9486885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Administrativa y Financiera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0" scaled="1"/>
              <a:tileRect/>
            </a:gradFill>
            <a:ln>
              <a:noFill/>
            </a:ln>
            <a:effectLst/>
            <a:sp3d/>
          </c:spPr>
          <c:invertIfNegative val="0"/>
          <c:dLbls>
            <c:dLbl>
              <c:idx val="0"/>
              <c:layout>
                <c:manualLayout>
                  <c:x val="1.6908214489887094E-2"/>
                  <c:y val="-5.773196344930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B9-44B2-88A7-0D11834E1D86}"/>
                </c:ext>
              </c:extLst>
            </c:dLbl>
            <c:dLbl>
              <c:idx val="1"/>
              <c:layout>
                <c:manualLayout>
                  <c:x val="3.3816428979774188E-2"/>
                  <c:y val="-2.886598172465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9-44B2-88A7-0D11834E1D8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TRIM'!$B$42:$C$42</c:f>
              <c:strCache>
                <c:ptCount val="2"/>
                <c:pt idx="0">
                  <c:v>N° Actividades Programadas</c:v>
                </c:pt>
                <c:pt idx="1">
                  <c:v>N° Actividades Reportan gestión</c:v>
                </c:pt>
              </c:strCache>
            </c:strRef>
          </c:cat>
          <c:val>
            <c:numRef>
              <c:f>'RESULTADOS 4TO. TRIM'!$B$43:$C$43</c:f>
              <c:numCache>
                <c:formatCode>0</c:formatCode>
                <c:ptCount val="2"/>
                <c:pt idx="0">
                  <c:v>30</c:v>
                </c:pt>
                <c:pt idx="1">
                  <c:v>30</c:v>
                </c:pt>
              </c:numCache>
            </c:numRef>
          </c:val>
          <c:extLst>
            <c:ext xmlns:c16="http://schemas.microsoft.com/office/drawing/2014/chart" uri="{C3380CC4-5D6E-409C-BE32-E72D297353CC}">
              <c16:uniqueId val="{00000002-2AB9-44B2-88A7-0D11834E1D86}"/>
            </c:ext>
          </c:extLst>
        </c:ser>
        <c:dLbls>
          <c:showLegendKey val="0"/>
          <c:showVal val="0"/>
          <c:showCatName val="0"/>
          <c:showSerName val="0"/>
          <c:showPercent val="0"/>
          <c:showBubbleSize val="0"/>
        </c:dLbls>
        <c:gapWidth val="150"/>
        <c:shape val="box"/>
        <c:axId val="-948687968"/>
        <c:axId val="-948686880"/>
        <c:axId val="0"/>
      </c:bar3DChart>
      <c:catAx>
        <c:axId val="-948687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48686880"/>
        <c:crosses val="autoZero"/>
        <c:auto val="1"/>
        <c:lblAlgn val="ctr"/>
        <c:lblOffset val="100"/>
        <c:noMultiLvlLbl val="0"/>
      </c:catAx>
      <c:valAx>
        <c:axId val="-948686880"/>
        <c:scaling>
          <c:orientation val="minMax"/>
        </c:scaling>
        <c:delete val="1"/>
        <c:axPos val="l"/>
        <c:numFmt formatCode="0" sourceLinked="1"/>
        <c:majorTickMark val="none"/>
        <c:minorTickMark val="none"/>
        <c:tickLblPos val="nextTo"/>
        <c:crossAx val="-948687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Escenarios Deportivos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2">
                    <a:lumMod val="60000"/>
                    <a:lumOff val="40000"/>
                    <a:tint val="66000"/>
                    <a:satMod val="160000"/>
                  </a:schemeClr>
                </a:gs>
                <a:gs pos="50000">
                  <a:schemeClr val="accent2">
                    <a:lumMod val="60000"/>
                    <a:lumOff val="40000"/>
                    <a:tint val="44500"/>
                    <a:satMod val="160000"/>
                  </a:schemeClr>
                </a:gs>
                <a:gs pos="100000">
                  <a:schemeClr val="accent2">
                    <a:lumMod val="60000"/>
                    <a:lumOff val="40000"/>
                    <a:tint val="23500"/>
                    <a:satMod val="160000"/>
                  </a:schemeClr>
                </a:gs>
              </a:gsLst>
              <a:lin ang="0" scaled="1"/>
              <a:tileRect/>
            </a:gradFill>
            <a:ln>
              <a:noFill/>
            </a:ln>
            <a:effectLst/>
            <a:sp3d/>
          </c:spPr>
          <c:invertIfNegative val="0"/>
          <c:dLbls>
            <c:dLbl>
              <c:idx val="0"/>
              <c:layout>
                <c:manualLayout>
                  <c:x val="0"/>
                  <c:y val="-5.8031078612691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03-489E-8FF7-2C03D374CEFC}"/>
                </c:ext>
              </c:extLst>
            </c:dLbl>
            <c:dLbl>
              <c:idx val="1"/>
              <c:layout>
                <c:manualLayout>
                  <c:x val="4.4919789879134975E-2"/>
                  <c:y val="-8.7046617919037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03-489E-8FF7-2C03D374CEF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TRIM'!$B$68:$C$68</c:f>
              <c:strCache>
                <c:ptCount val="2"/>
                <c:pt idx="0">
                  <c:v>N° Actividades Programadas</c:v>
                </c:pt>
                <c:pt idx="1">
                  <c:v>N° Actividades Reportan gestión</c:v>
                </c:pt>
              </c:strCache>
            </c:strRef>
          </c:cat>
          <c:val>
            <c:numRef>
              <c:f>'RESULTADOS 4TO. TRIM'!$B$69:$C$69</c:f>
              <c:numCache>
                <c:formatCode>0</c:formatCode>
                <c:ptCount val="2"/>
                <c:pt idx="0">
                  <c:v>15</c:v>
                </c:pt>
                <c:pt idx="1">
                  <c:v>15</c:v>
                </c:pt>
              </c:numCache>
            </c:numRef>
          </c:val>
          <c:extLst>
            <c:ext xmlns:c16="http://schemas.microsoft.com/office/drawing/2014/chart" uri="{C3380CC4-5D6E-409C-BE32-E72D297353CC}">
              <c16:uniqueId val="{00000002-6B03-489E-8FF7-2C03D374CEFC}"/>
            </c:ext>
          </c:extLst>
        </c:ser>
        <c:dLbls>
          <c:showLegendKey val="0"/>
          <c:showVal val="0"/>
          <c:showCatName val="0"/>
          <c:showSerName val="0"/>
          <c:showPercent val="0"/>
          <c:showBubbleSize val="0"/>
        </c:dLbls>
        <c:gapWidth val="150"/>
        <c:shape val="box"/>
        <c:axId val="-637528384"/>
        <c:axId val="-637527840"/>
        <c:axId val="0"/>
      </c:bar3DChart>
      <c:catAx>
        <c:axId val="-6375283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7840"/>
        <c:crosses val="autoZero"/>
        <c:auto val="1"/>
        <c:lblAlgn val="ctr"/>
        <c:lblOffset val="100"/>
        <c:noMultiLvlLbl val="0"/>
      </c:catAx>
      <c:valAx>
        <c:axId val="-637527840"/>
        <c:scaling>
          <c:orientation val="minMax"/>
        </c:scaling>
        <c:delete val="1"/>
        <c:axPos val="l"/>
        <c:numFmt formatCode="0" sourceLinked="1"/>
        <c:majorTickMark val="none"/>
        <c:minorTickMark val="none"/>
        <c:tickLblPos val="nextTo"/>
        <c:crossAx val="-637528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Control Interno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sp3d/>
          </c:spPr>
          <c:invertIfNegative val="0"/>
          <c:dLbls>
            <c:dLbl>
              <c:idx val="0"/>
              <c:layout>
                <c:manualLayout>
                  <c:x val="-7.7562343787455105E-3"/>
                  <c:y val="-5.2688194347724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FD-4DAC-8BA4-9F32D5CCE7DF}"/>
                </c:ext>
              </c:extLst>
            </c:dLbl>
            <c:dLbl>
              <c:idx val="1"/>
              <c:layout>
                <c:manualLayout>
                  <c:x val="1.9390585946863544E-2"/>
                  <c:y val="-6.0215079254542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FD-4DAC-8BA4-9F32D5CCE7D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TRIM'!$B$77:$C$77</c:f>
              <c:strCache>
                <c:ptCount val="2"/>
                <c:pt idx="0">
                  <c:v>N° Actividades Programadas</c:v>
                </c:pt>
                <c:pt idx="1">
                  <c:v>N° Actividades Reportan gestión</c:v>
                </c:pt>
              </c:strCache>
            </c:strRef>
          </c:cat>
          <c:val>
            <c:numRef>
              <c:f>'RESULTADOS 4TO. TRIM'!$B$78:$C$78</c:f>
              <c:numCache>
                <c:formatCode>0</c:formatCode>
                <c:ptCount val="2"/>
                <c:pt idx="0">
                  <c:v>7</c:v>
                </c:pt>
                <c:pt idx="1">
                  <c:v>7</c:v>
                </c:pt>
              </c:numCache>
            </c:numRef>
          </c:val>
          <c:extLst>
            <c:ext xmlns:c16="http://schemas.microsoft.com/office/drawing/2014/chart" uri="{C3380CC4-5D6E-409C-BE32-E72D297353CC}">
              <c16:uniqueId val="{00000002-44FD-4DAC-8BA4-9F32D5CCE7DF}"/>
            </c:ext>
          </c:extLst>
        </c:ser>
        <c:dLbls>
          <c:showLegendKey val="0"/>
          <c:showVal val="0"/>
          <c:showCatName val="0"/>
          <c:showSerName val="0"/>
          <c:showPercent val="0"/>
          <c:showBubbleSize val="0"/>
        </c:dLbls>
        <c:gapWidth val="150"/>
        <c:shape val="box"/>
        <c:axId val="-637526208"/>
        <c:axId val="-637527296"/>
        <c:axId val="0"/>
      </c:bar3DChart>
      <c:catAx>
        <c:axId val="-637526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7296"/>
        <c:crosses val="autoZero"/>
        <c:auto val="1"/>
        <c:lblAlgn val="ctr"/>
        <c:lblOffset val="100"/>
        <c:noMultiLvlLbl val="0"/>
      </c:catAx>
      <c:valAx>
        <c:axId val="-637527296"/>
        <c:scaling>
          <c:orientation val="minMax"/>
        </c:scaling>
        <c:delete val="1"/>
        <c:axPos val="l"/>
        <c:numFmt formatCode="0" sourceLinked="1"/>
        <c:majorTickMark val="none"/>
        <c:minorTickMark val="none"/>
        <c:tickLblPos val="nextTo"/>
        <c:crossAx val="-637526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de Altos Logros</a:t>
            </a:r>
          </a:p>
        </c:rich>
      </c:tx>
      <c:layout>
        <c:manualLayout>
          <c:xMode val="edge"/>
          <c:yMode val="edge"/>
          <c:x val="0.1343407101982989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3861144238673144"/>
          <c:h val="0.47953830350307458"/>
        </c:manualLayout>
      </c:layout>
      <c:bar3DChart>
        <c:barDir val="col"/>
        <c:grouping val="clustered"/>
        <c:varyColors val="0"/>
        <c:ser>
          <c:idx val="0"/>
          <c:order val="0"/>
          <c:spPr>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0" scaled="1"/>
              <a:tileRect/>
            </a:gradFill>
            <a:ln>
              <a:noFill/>
            </a:ln>
            <a:effectLst/>
            <a:sp3d/>
          </c:spPr>
          <c:invertIfNegative val="0"/>
          <c:dLbls>
            <c:dLbl>
              <c:idx val="0"/>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24-40DA-9DDA-5D5D13E4A364}"/>
                </c:ext>
              </c:extLst>
            </c:dLbl>
            <c:dLbl>
              <c:idx val="1"/>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4-40DA-9DDA-5D5D13E4A36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 4TO. TRIM'!$H$42:$I$42</c:f>
              <c:strCache>
                <c:ptCount val="2"/>
                <c:pt idx="0">
                  <c:v>N° Actividades Programadas</c:v>
                </c:pt>
                <c:pt idx="1">
                  <c:v>N° Actividades Reportan gestión</c:v>
                </c:pt>
              </c:strCache>
            </c:strRef>
          </c:cat>
          <c:val>
            <c:numRef>
              <c:f>'RESULTADOS 4TO. TRIM'!$H$43:$I$43</c:f>
              <c:numCache>
                <c:formatCode>0</c:formatCode>
                <c:ptCount val="2"/>
                <c:pt idx="0">
                  <c:v>40</c:v>
                </c:pt>
                <c:pt idx="1">
                  <c:v>40</c:v>
                </c:pt>
              </c:numCache>
            </c:numRef>
          </c:val>
          <c:extLst>
            <c:ext xmlns:c16="http://schemas.microsoft.com/office/drawing/2014/chart" uri="{C3380CC4-5D6E-409C-BE32-E72D297353CC}">
              <c16:uniqueId val="{00000002-BA24-40DA-9DDA-5D5D13E4A364}"/>
            </c:ext>
          </c:extLst>
        </c:ser>
        <c:dLbls>
          <c:showLegendKey val="0"/>
          <c:showVal val="0"/>
          <c:showCatName val="0"/>
          <c:showSerName val="0"/>
          <c:showPercent val="0"/>
          <c:showBubbleSize val="0"/>
        </c:dLbls>
        <c:gapWidth val="150"/>
        <c:shape val="box"/>
        <c:axId val="-637524576"/>
        <c:axId val="-637521856"/>
        <c:axId val="0"/>
      </c:bar3DChart>
      <c:catAx>
        <c:axId val="-637524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1856"/>
        <c:crosses val="autoZero"/>
        <c:auto val="1"/>
        <c:lblAlgn val="ctr"/>
        <c:lblOffset val="100"/>
        <c:noMultiLvlLbl val="0"/>
      </c:catAx>
      <c:valAx>
        <c:axId val="-637521856"/>
        <c:scaling>
          <c:orientation val="minMax"/>
        </c:scaling>
        <c:delete val="1"/>
        <c:axPos val="l"/>
        <c:numFmt formatCode="0" sourceLinked="1"/>
        <c:majorTickMark val="none"/>
        <c:minorTickMark val="none"/>
        <c:tickLblPos val="nextTo"/>
        <c:crossAx val="-6375245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Talento Humano</a:t>
            </a:r>
          </a:p>
        </c:rich>
      </c:tx>
      <c:layout>
        <c:manualLayout>
          <c:xMode val="edge"/>
          <c:yMode val="edge"/>
          <c:x val="0.1174607449519524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0152531194470622"/>
          <c:w val="0.93861144238673144"/>
          <c:h val="0.47953830350307458"/>
        </c:manualLayout>
      </c:layout>
      <c:bar3DChart>
        <c:barDir val="col"/>
        <c:grouping val="clustered"/>
        <c:varyColors val="0"/>
        <c:ser>
          <c:idx val="0"/>
          <c:order val="0"/>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0" scaled="1"/>
              <a:tileRect/>
            </a:gradFill>
            <a:ln>
              <a:noFill/>
            </a:ln>
            <a:effectLst/>
            <a:sp3d/>
          </c:spPr>
          <c:invertIfNegative val="0"/>
          <c:dLbls>
            <c:dLbl>
              <c:idx val="0"/>
              <c:layout>
                <c:manualLayout>
                  <c:x val="0"/>
                  <c:y val="-6.6246007417466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90-489D-AAE8-6C92B3C6FEF7}"/>
                </c:ext>
              </c:extLst>
            </c:dLbl>
            <c:dLbl>
              <c:idx val="1"/>
              <c:layout>
                <c:manualLayout>
                  <c:x val="0"/>
                  <c:y val="-0.103049344871614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90-489D-AAE8-6C92B3C6FEF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TRIM'!$H$50:$I$50</c:f>
              <c:strCache>
                <c:ptCount val="2"/>
                <c:pt idx="0">
                  <c:v>N° Actividades Programadas</c:v>
                </c:pt>
                <c:pt idx="1">
                  <c:v>N° Actividades Reportan gestión</c:v>
                </c:pt>
              </c:strCache>
            </c:strRef>
          </c:cat>
          <c:val>
            <c:numRef>
              <c:f>'RESULTADOS 4TO. TRIM'!$H$51:$I$51</c:f>
              <c:numCache>
                <c:formatCode>0</c:formatCode>
                <c:ptCount val="2"/>
                <c:pt idx="0">
                  <c:v>22</c:v>
                </c:pt>
                <c:pt idx="1">
                  <c:v>22</c:v>
                </c:pt>
              </c:numCache>
            </c:numRef>
          </c:val>
          <c:extLst>
            <c:ext xmlns:c16="http://schemas.microsoft.com/office/drawing/2014/chart" uri="{C3380CC4-5D6E-409C-BE32-E72D297353CC}">
              <c16:uniqueId val="{00000002-7F90-489D-AAE8-6C92B3C6FEF7}"/>
            </c:ext>
          </c:extLst>
        </c:ser>
        <c:dLbls>
          <c:showLegendKey val="0"/>
          <c:showVal val="0"/>
          <c:showCatName val="0"/>
          <c:showSerName val="0"/>
          <c:showPercent val="0"/>
          <c:showBubbleSize val="0"/>
        </c:dLbls>
        <c:gapWidth val="150"/>
        <c:shape val="box"/>
        <c:axId val="-637514784"/>
        <c:axId val="-637524032"/>
        <c:axId val="0"/>
      </c:bar3DChart>
      <c:catAx>
        <c:axId val="-6375147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24032"/>
        <c:crosses val="autoZero"/>
        <c:auto val="1"/>
        <c:lblAlgn val="ctr"/>
        <c:lblOffset val="100"/>
        <c:noMultiLvlLbl val="0"/>
      </c:catAx>
      <c:valAx>
        <c:axId val="-637524032"/>
        <c:scaling>
          <c:orientation val="minMax"/>
        </c:scaling>
        <c:delete val="1"/>
        <c:axPos val="l"/>
        <c:numFmt formatCode="0" sourceLinked="1"/>
        <c:majorTickMark val="none"/>
        <c:minorTickMark val="none"/>
        <c:tickLblPos val="nextTo"/>
        <c:crossAx val="-637514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Asesora de Planeación</a:t>
            </a:r>
          </a:p>
        </c:rich>
      </c:tx>
      <c:layout>
        <c:manualLayout>
          <c:xMode val="edge"/>
          <c:yMode val="edge"/>
          <c:x val="0.12245917611375083"/>
          <c:y val="0.1240018532301365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8553949107440766"/>
          <c:w val="0.99529276853713966"/>
          <c:h val="0.41524135825102954"/>
        </c:manualLayout>
      </c:layout>
      <c:bar3DChart>
        <c:barDir val="col"/>
        <c:grouping val="clustered"/>
        <c:varyColors val="0"/>
        <c:ser>
          <c:idx val="0"/>
          <c:order val="0"/>
          <c:spPr>
            <a:gradFill flip="none" rotWithShape="1">
              <a:gsLst>
                <a:gs pos="0">
                  <a:schemeClr val="accent4">
                    <a:lumMod val="60000"/>
                    <a:lumOff val="40000"/>
                    <a:shade val="30000"/>
                    <a:satMod val="115000"/>
                  </a:schemeClr>
                </a:gs>
                <a:gs pos="50000">
                  <a:schemeClr val="accent4">
                    <a:lumMod val="60000"/>
                    <a:lumOff val="40000"/>
                    <a:shade val="67500"/>
                    <a:satMod val="115000"/>
                  </a:schemeClr>
                </a:gs>
                <a:gs pos="100000">
                  <a:schemeClr val="accent4">
                    <a:lumMod val="60000"/>
                    <a:lumOff val="40000"/>
                    <a:shade val="100000"/>
                    <a:satMod val="115000"/>
                  </a:schemeClr>
                </a:gs>
              </a:gsLst>
              <a:lin ang="0" scaled="1"/>
              <a:tileRect/>
            </a:gradFill>
            <a:ln>
              <a:noFill/>
            </a:ln>
            <a:effectLst/>
            <a:sp3d/>
          </c:spPr>
          <c:invertIfNegative val="0"/>
          <c:dLbls>
            <c:dLbl>
              <c:idx val="0"/>
              <c:layout>
                <c:manualLayout>
                  <c:x val="-7.0796440444166834E-3"/>
                  <c:y val="-7.3606674908295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94-47BF-A6DB-929D0F606D76}"/>
                </c:ext>
              </c:extLst>
            </c:dLbl>
            <c:dLbl>
              <c:idx val="1"/>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94-47BF-A6DB-929D0F606D7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4TO. TRIM'!$H$59:$I$59</c:f>
              <c:strCache>
                <c:ptCount val="2"/>
                <c:pt idx="0">
                  <c:v>N° Actividades Programadas</c:v>
                </c:pt>
                <c:pt idx="1">
                  <c:v>N° Actividades Reportan gestión</c:v>
                </c:pt>
              </c:strCache>
            </c:strRef>
          </c:cat>
          <c:val>
            <c:numRef>
              <c:f>'RESULTADOS 4TO. TRIM'!$H$60:$I$60</c:f>
              <c:numCache>
                <c:formatCode>0</c:formatCode>
                <c:ptCount val="2"/>
                <c:pt idx="0">
                  <c:v>62</c:v>
                </c:pt>
                <c:pt idx="1">
                  <c:v>62</c:v>
                </c:pt>
              </c:numCache>
            </c:numRef>
          </c:val>
          <c:extLst>
            <c:ext xmlns:c16="http://schemas.microsoft.com/office/drawing/2014/chart" uri="{C3380CC4-5D6E-409C-BE32-E72D297353CC}">
              <c16:uniqueId val="{00000002-C394-47BF-A6DB-929D0F606D76}"/>
            </c:ext>
          </c:extLst>
        </c:ser>
        <c:dLbls>
          <c:showLegendKey val="0"/>
          <c:showVal val="0"/>
          <c:showCatName val="0"/>
          <c:showSerName val="0"/>
          <c:showPercent val="0"/>
          <c:showBubbleSize val="0"/>
        </c:dLbls>
        <c:gapWidth val="150"/>
        <c:shape val="box"/>
        <c:axId val="-637515328"/>
        <c:axId val="-637530016"/>
        <c:axId val="0"/>
      </c:bar3DChart>
      <c:catAx>
        <c:axId val="-6375153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37530016"/>
        <c:crosses val="autoZero"/>
        <c:auto val="1"/>
        <c:lblAlgn val="ctr"/>
        <c:lblOffset val="100"/>
        <c:noMultiLvlLbl val="0"/>
      </c:catAx>
      <c:valAx>
        <c:axId val="-637530016"/>
        <c:scaling>
          <c:orientation val="minMax"/>
        </c:scaling>
        <c:delete val="1"/>
        <c:axPos val="l"/>
        <c:numFmt formatCode="0" sourceLinked="1"/>
        <c:majorTickMark val="none"/>
        <c:minorTickMark val="none"/>
        <c:tickLblPos val="nextTo"/>
        <c:crossAx val="-637515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148</xdr:row>
      <xdr:rowOff>0</xdr:rowOff>
    </xdr:from>
    <xdr:to>
      <xdr:col>3</xdr:col>
      <xdr:colOff>365760</xdr:colOff>
      <xdr:row>148</xdr:row>
      <xdr:rowOff>0</xdr:rowOff>
    </xdr:to>
    <xdr:sp macro="" textlink="">
      <xdr:nvSpPr>
        <xdr:cNvPr id="1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0F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0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1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2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9"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3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20"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4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1"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5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2"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6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7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8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9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A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B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C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9"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D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0"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E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1"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F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2"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0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1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2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3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4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5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6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8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57150</xdr:rowOff>
        </xdr:from>
        <xdr:to>
          <xdr:col>2</xdr:col>
          <xdr:colOff>371475</xdr:colOff>
          <xdr:row>2</xdr:row>
          <xdr:rowOff>142875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9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243840</xdr:colOff>
      <xdr:row>0</xdr:row>
      <xdr:rowOff>0</xdr:rowOff>
    </xdr:from>
    <xdr:to>
      <xdr:col>3</xdr:col>
      <xdr:colOff>365760</xdr:colOff>
      <xdr:row>2</xdr:row>
      <xdr:rowOff>175260</xdr:rowOff>
    </xdr:to>
    <xdr:sp macro="" textlink="">
      <xdr:nvSpPr>
        <xdr:cNvPr id="2"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A00-000002000000}"/>
            </a:ext>
          </a:extLst>
        </xdr:cNvPr>
        <xdr:cNvSpPr/>
      </xdr:nvSpPr>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0</xdr:row>
      <xdr:rowOff>0</xdr:rowOff>
    </xdr:from>
    <xdr:to>
      <xdr:col>3</xdr:col>
      <xdr:colOff>365760</xdr:colOff>
      <xdr:row>2</xdr:row>
      <xdr:rowOff>175260</xdr:rowOff>
    </xdr:to>
    <xdr:pic>
      <xdr:nvPicPr>
        <xdr:cNvPr id="3" name="Picture 16">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B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5</xdr:row>
      <xdr:rowOff>0</xdr:rowOff>
    </xdr:from>
    <xdr:to>
      <xdr:col>3</xdr:col>
      <xdr:colOff>365760</xdr:colOff>
      <xdr:row>5</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B00-000003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B00-000004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B00-000005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B00-000006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B00-000007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B00-000008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82945" name="Object 1" hidden="1">
              <a:extLst>
                <a:ext uri="{63B3BB69-23CF-44E3-9099-C40C66FF867C}">
                  <a14:compatExt spid="_x0000_s82945"/>
                </a:ext>
                <a:ext uri="{FF2B5EF4-FFF2-40B4-BE49-F238E27FC236}">
                  <a16:creationId xmlns:a16="http://schemas.microsoft.com/office/drawing/2014/main" id="{00000000-0008-0000-0D00-0000014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9</xdr:row>
      <xdr:rowOff>0</xdr:rowOff>
    </xdr:from>
    <xdr:to>
      <xdr:col>3</xdr:col>
      <xdr:colOff>365760</xdr:colOff>
      <xdr:row>9</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D00-000003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D00-000004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D00-000005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D00-000006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D00-000007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D00-000008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80910" name="Object 14" hidden="1">
              <a:extLst>
                <a:ext uri="{63B3BB69-23CF-44E3-9099-C40C66FF867C}">
                  <a14:compatExt spid="_x0000_s80910"/>
                </a:ext>
                <a:ext uri="{FF2B5EF4-FFF2-40B4-BE49-F238E27FC236}">
                  <a16:creationId xmlns:a16="http://schemas.microsoft.com/office/drawing/2014/main" id="{00000000-0008-0000-0E00-00000E3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86017" name="Object 1" hidden="1">
              <a:extLst>
                <a:ext uri="{63B3BB69-23CF-44E3-9099-C40C66FF867C}">
                  <a14:compatExt spid="_x0000_s86017"/>
                </a:ext>
                <a:ext uri="{FF2B5EF4-FFF2-40B4-BE49-F238E27FC236}">
                  <a16:creationId xmlns:a16="http://schemas.microsoft.com/office/drawing/2014/main" id="{00000000-0008-0000-0F00-0000015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174624</xdr:colOff>
      <xdr:row>3</xdr:row>
      <xdr:rowOff>158750</xdr:rowOff>
    </xdr:from>
    <xdr:to>
      <xdr:col>17</xdr:col>
      <xdr:colOff>1031875</xdr:colOff>
      <xdr:row>17</xdr:row>
      <xdr:rowOff>238125</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192083</xdr:colOff>
      <xdr:row>56</xdr:row>
      <xdr:rowOff>127400</xdr:rowOff>
    </xdr:from>
    <xdr:to>
      <xdr:col>6</xdr:col>
      <xdr:colOff>460375</xdr:colOff>
      <xdr:row>64</xdr:row>
      <xdr:rowOff>15874</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10338</xdr:colOff>
      <xdr:row>47</xdr:row>
      <xdr:rowOff>129004</xdr:rowOff>
    </xdr:from>
    <xdr:to>
      <xdr:col>6</xdr:col>
      <xdr:colOff>508001</xdr:colOff>
      <xdr:row>55</xdr:row>
      <xdr:rowOff>79375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9442</xdr:colOff>
      <xdr:row>39</xdr:row>
      <xdr:rowOff>10074</xdr:rowOff>
    </xdr:from>
    <xdr:to>
      <xdr:col>6</xdr:col>
      <xdr:colOff>476250</xdr:colOff>
      <xdr:row>46</xdr:row>
      <xdr:rowOff>47625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155531</xdr:colOff>
      <xdr:row>65</xdr:row>
      <xdr:rowOff>117981</xdr:rowOff>
    </xdr:from>
    <xdr:to>
      <xdr:col>6</xdr:col>
      <xdr:colOff>650030</xdr:colOff>
      <xdr:row>72</xdr:row>
      <xdr:rowOff>145195</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456260</xdr:colOff>
      <xdr:row>74</xdr:row>
      <xdr:rowOff>163917</xdr:rowOff>
    </xdr:from>
    <xdr:to>
      <xdr:col>6</xdr:col>
      <xdr:colOff>653091</xdr:colOff>
      <xdr:row>81</xdr:row>
      <xdr:rowOff>8858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72573</xdr:colOff>
      <xdr:row>39</xdr:row>
      <xdr:rowOff>79376</xdr:rowOff>
    </xdr:from>
    <xdr:to>
      <xdr:col>13</xdr:col>
      <xdr:colOff>47625</xdr:colOff>
      <xdr:row>46</xdr:row>
      <xdr:rowOff>31750</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74840</xdr:colOff>
      <xdr:row>48</xdr:row>
      <xdr:rowOff>65768</xdr:rowOff>
    </xdr:from>
    <xdr:to>
      <xdr:col>13</xdr:col>
      <xdr:colOff>63500</xdr:colOff>
      <xdr:row>54</xdr:row>
      <xdr:rowOff>187780</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58965</xdr:colOff>
      <xdr:row>55</xdr:row>
      <xdr:rowOff>81644</xdr:rowOff>
    </xdr:from>
    <xdr:to>
      <xdr:col>13</xdr:col>
      <xdr:colOff>190500</xdr:colOff>
      <xdr:row>63</xdr:row>
      <xdr:rowOff>127001</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122463</xdr:colOff>
      <xdr:row>38</xdr:row>
      <xdr:rowOff>27215</xdr:rowOff>
    </xdr:from>
    <xdr:to>
      <xdr:col>18</xdr:col>
      <xdr:colOff>823232</xdr:colOff>
      <xdr:row>46</xdr:row>
      <xdr:rowOff>54427</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460376</xdr:colOff>
      <xdr:row>73</xdr:row>
      <xdr:rowOff>149680</xdr:rowOff>
    </xdr:from>
    <xdr:to>
      <xdr:col>13</xdr:col>
      <xdr:colOff>0</xdr:colOff>
      <xdr:row>79</xdr:row>
      <xdr:rowOff>47626</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52161</xdr:colOff>
      <xdr:row>64</xdr:row>
      <xdr:rowOff>188232</xdr:rowOff>
    </xdr:from>
    <xdr:to>
      <xdr:col>14</xdr:col>
      <xdr:colOff>127000</xdr:colOff>
      <xdr:row>73</xdr:row>
      <xdr:rowOff>31749</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90714</xdr:colOff>
      <xdr:row>47</xdr:row>
      <xdr:rowOff>136072</xdr:rowOff>
    </xdr:from>
    <xdr:to>
      <xdr:col>18</xdr:col>
      <xdr:colOff>925286</xdr:colOff>
      <xdr:row>53</xdr:row>
      <xdr:rowOff>185512</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184727</xdr:colOff>
      <xdr:row>19</xdr:row>
      <xdr:rowOff>307398</xdr:rowOff>
    </xdr:from>
    <xdr:to>
      <xdr:col>16</xdr:col>
      <xdr:colOff>953943</xdr:colOff>
      <xdr:row>32</xdr:row>
      <xdr:rowOff>369455</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1016000</xdr:colOff>
      <xdr:row>21</xdr:row>
      <xdr:rowOff>190500</xdr:rowOff>
    </xdr:from>
    <xdr:to>
      <xdr:col>20</xdr:col>
      <xdr:colOff>1016000</xdr:colOff>
      <xdr:row>27</xdr:row>
      <xdr:rowOff>190500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198437</xdr:colOff>
      <xdr:row>57</xdr:row>
      <xdr:rowOff>0</xdr:rowOff>
    </xdr:from>
    <xdr:to>
      <xdr:col>18</xdr:col>
      <xdr:colOff>1084791</xdr:colOff>
      <xdr:row>63</xdr:row>
      <xdr:rowOff>39688</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0.02233</cdr:x>
      <cdr:y>0.72206</cdr:y>
    </cdr:from>
    <cdr:to>
      <cdr:x>0.12252</cdr:x>
      <cdr:y>0.74755</cdr:y>
    </cdr:to>
    <cdr:pic>
      <cdr:nvPicPr>
        <cdr:cNvPr id="6" name="Imagen 5">
          <a:extLst xmlns:a="http://schemas.openxmlformats.org/drawingml/2006/main">
            <a:ext uri="{FF2B5EF4-FFF2-40B4-BE49-F238E27FC236}">
              <a16:creationId xmlns:a16="http://schemas.microsoft.com/office/drawing/2014/main" id="{F8488511-3F18-4B55-D637-35C66488432D}"/>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23344" t="53880" r="56931" b="40249"/>
        <a:stretch xmlns:a="http://schemas.openxmlformats.org/drawingml/2006/main"/>
      </cdr:blipFill>
      <cdr:spPr bwMode="auto">
        <a:xfrm xmlns:a="http://schemas.openxmlformats.org/drawingml/2006/main">
          <a:off x="279618" y="4455102"/>
          <a:ext cx="1254444" cy="157243"/>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0.02098</cdr:x>
      <cdr:y>0.75313</cdr:y>
    </cdr:from>
    <cdr:to>
      <cdr:x>0.12302</cdr:x>
      <cdr:y>0.77897</cdr:y>
    </cdr:to>
    <cdr:pic>
      <cdr:nvPicPr>
        <cdr:cNvPr id="9" name="Imagen 8">
          <a:extLst xmlns:a="http://schemas.openxmlformats.org/drawingml/2006/main">
            <a:ext uri="{FF2B5EF4-FFF2-40B4-BE49-F238E27FC236}">
              <a16:creationId xmlns:a16="http://schemas.microsoft.com/office/drawing/2014/main" id="{BE0CA5CA-DAA4-261F-31CF-C00A243AF85F}"/>
            </a:ext>
          </a:extLst>
        </cdr:cNvPr>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22629" t="39892" r="56076" b="54735"/>
        <a:stretch xmlns:a="http://schemas.openxmlformats.org/drawingml/2006/main"/>
      </cdr:blipFill>
      <cdr:spPr bwMode="auto">
        <a:xfrm xmlns:a="http://schemas.openxmlformats.org/drawingml/2006/main">
          <a:off x="262752" y="4648040"/>
          <a:ext cx="1278132" cy="15947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0.02519</cdr:x>
      <cdr:y>0.78914</cdr:y>
    </cdr:from>
    <cdr:to>
      <cdr:x>0.12218</cdr:x>
      <cdr:y>0.81662</cdr:y>
    </cdr:to>
    <cdr:pic>
      <cdr:nvPicPr>
        <cdr:cNvPr id="8" name="Imagen 7">
          <a:extLst xmlns:a="http://schemas.openxmlformats.org/drawingml/2006/main">
            <a:ext uri="{FF2B5EF4-FFF2-40B4-BE49-F238E27FC236}">
              <a16:creationId xmlns:a16="http://schemas.microsoft.com/office/drawing/2014/main" id="{123DC65B-90FA-1331-001D-1E6AA3B2C591}"/>
            </a:ext>
          </a:extLst>
        </cdr:cNvPr>
        <cdr:cNvPicPr/>
      </cdr:nvPicPr>
      <cdr:blipFill rotWithShape="1">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rcRect xmlns:a="http://schemas.openxmlformats.org/drawingml/2006/main" l="27155" t="30979" r="47273" b="60572"/>
        <a:stretch xmlns:a="http://schemas.openxmlformats.org/drawingml/2006/main"/>
      </cdr:blipFill>
      <cdr:spPr bwMode="auto">
        <a:xfrm xmlns:a="http://schemas.openxmlformats.org/drawingml/2006/main">
          <a:off x="315335" y="4868938"/>
          <a:ext cx="1214438" cy="169571"/>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0.02614</cdr:x>
      <cdr:y>0.82386</cdr:y>
    </cdr:from>
    <cdr:to>
      <cdr:x>0.12126</cdr:x>
      <cdr:y>0.84814</cdr:y>
    </cdr:to>
    <cdr:pic>
      <cdr:nvPicPr>
        <cdr:cNvPr id="7" name="Imagen 6">
          <a:extLst xmlns:a="http://schemas.openxmlformats.org/drawingml/2006/main">
            <a:ext uri="{FF2B5EF4-FFF2-40B4-BE49-F238E27FC236}">
              <a16:creationId xmlns:a16="http://schemas.microsoft.com/office/drawing/2014/main" id="{279343A9-3022-BC95-5DD4-5E4A76087308}"/>
            </a:ext>
          </a:extLst>
        </cdr:cNvPr>
        <cdr:cNvPicPr/>
      </cdr:nvPicPr>
      <cdr:blipFill rotWithShape="1">
        <a:blip xmlns:a="http://schemas.openxmlformats.org/drawingml/2006/main" xmlns:r="http://schemas.openxmlformats.org/officeDocument/2006/relationships" r:embed="rId3"/>
        <a:srcRect xmlns:a="http://schemas.openxmlformats.org/drawingml/2006/main" l="17961" t="35612" r="58416" b="58252"/>
        <a:stretch xmlns:a="http://schemas.openxmlformats.org/drawingml/2006/main"/>
      </cdr:blipFill>
      <cdr:spPr bwMode="auto">
        <a:xfrm xmlns:a="http://schemas.openxmlformats.org/drawingml/2006/main">
          <a:off x="327241" y="5083176"/>
          <a:ext cx="1191043" cy="149802"/>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0200-000001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67599" name="Object 15" hidden="1">
              <a:extLst>
                <a:ext uri="{63B3BB69-23CF-44E3-9099-C40C66FF867C}">
                  <a14:compatExt spid="_x0000_s67599"/>
                </a:ext>
                <a:ext uri="{FF2B5EF4-FFF2-40B4-BE49-F238E27FC236}">
                  <a16:creationId xmlns:a16="http://schemas.microsoft.com/office/drawing/2014/main" id="{00000000-0008-0000-0200-00000F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371475</xdr:colOff>
          <xdr:row>2</xdr:row>
          <xdr:rowOff>228600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0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371475</xdr:colOff>
          <xdr:row>2</xdr:row>
          <xdr:rowOff>228600</xdr:rowOff>
        </xdr:to>
        <xdr:sp macro="" textlink="">
          <xdr:nvSpPr>
            <xdr:cNvPr id="55325" name="Object 29" hidden="1">
              <a:extLst>
                <a:ext uri="{63B3BB69-23CF-44E3-9099-C40C66FF867C}">
                  <a14:compatExt spid="_x0000_s55325"/>
                </a:ext>
                <a:ext uri="{FF2B5EF4-FFF2-40B4-BE49-F238E27FC236}">
                  <a16:creationId xmlns:a16="http://schemas.microsoft.com/office/drawing/2014/main" id="{00000000-0008-0000-0300-00001D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04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39951" name="Object 15" hidden="1">
              <a:extLst>
                <a:ext uri="{63B3BB69-23CF-44E3-9099-C40C66FF867C}">
                  <a14:compatExt spid="_x0000_s39951"/>
                </a:ext>
                <a:ext uri="{FF2B5EF4-FFF2-40B4-BE49-F238E27FC236}">
                  <a16:creationId xmlns:a16="http://schemas.microsoft.com/office/drawing/2014/main" id="{00000000-0008-0000-0400-00000F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5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6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133350</xdr:rowOff>
        </xdr:from>
        <xdr:to>
          <xdr:col>2</xdr:col>
          <xdr:colOff>361950</xdr:colOff>
          <xdr:row>2</xdr:row>
          <xdr:rowOff>219075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Altos%20Logros%20-%20PA%201er-Trim-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Control%20Interno%20-%20PA-1er%20Trim%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Escenarios%20Dept%20-%20PA-1er%20Trim%20-%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c/Desktop/INDEPORTES%20Antioquia/Planeacion%20Estrat&#233;gica%20Indeportes/Seguimiento%20Plan%20de%20Accion%20Indeportes%20Antioquia/Seguimiento%201er%20Trimestre%202023/CADA%20-PA-%201er%20Trim%20-%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uanc/Desktop/INDEPORTES%20Antioquia/Planeacion%20Estrat&#233;gica%20Indeportes/Seguimiento%20Plan%20de%20Accion%20Indeportes%20Antioquia/Seguimiento%202do%20Trimestre%202023/Sistemas%20-%20Sgto%20PA%202do%20Trim%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image" Target="../media/image1.png"/><Relationship Id="rId4" Type="http://schemas.openxmlformats.org/officeDocument/2006/relationships/oleObject" Target="../embeddings/oleObject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image" Target="../media/image1.png"/><Relationship Id="rId4" Type="http://schemas.openxmlformats.org/officeDocument/2006/relationships/oleObject" Target="../embeddings/oleObject1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image" Target="../media/image1.png"/><Relationship Id="rId4" Type="http://schemas.openxmlformats.org/officeDocument/2006/relationships/oleObject" Target="../embeddings/oleObject14.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image" Target="../media/image1.png"/><Relationship Id="rId4" Type="http://schemas.openxmlformats.org/officeDocument/2006/relationships/oleObject" Target="../embeddings/oleObject15.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image" Target="../media/image1.png"/><Relationship Id="rId4" Type="http://schemas.openxmlformats.org/officeDocument/2006/relationships/oleObject" Target="../embeddings/oleObject1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image" Target="../media/image1.png"/><Relationship Id="rId4" Type="http://schemas.openxmlformats.org/officeDocument/2006/relationships/oleObject" Target="../embeddings/oleObject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1.png"/><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image" Target="../media/image1.png"/><Relationship Id="rId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1.png"/><Relationship Id="rId4" Type="http://schemas.openxmlformats.org/officeDocument/2006/relationships/oleObject" Target="../embeddings/oleObject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280"/>
  <sheetViews>
    <sheetView showGridLines="0" topLeftCell="E1" zoomScale="70" zoomScaleNormal="70" workbookViewId="0">
      <pane ySplit="5" topLeftCell="A6" activePane="bottomLeft" state="frozen"/>
      <selection activeCell="F4" sqref="F4"/>
      <selection pane="bottomLeft" activeCell="E11" sqref="E11"/>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66" t="s">
        <v>2</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67"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68">
        <v>44252</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1" t="s">
        <v>34</v>
      </c>
      <c r="AD5" s="72" t="s">
        <v>35</v>
      </c>
      <c r="AE5" s="71" t="s">
        <v>36</v>
      </c>
      <c r="AF5" s="72" t="s">
        <v>37</v>
      </c>
      <c r="AG5" s="71" t="s">
        <v>38</v>
      </c>
      <c r="AH5" s="72" t="s">
        <v>39</v>
      </c>
      <c r="AI5" s="71" t="s">
        <v>40</v>
      </c>
      <c r="AJ5" s="72" t="s">
        <v>41</v>
      </c>
    </row>
    <row r="6" spans="1:36" ht="63.75" x14ac:dyDescent="0.2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524"/>
      <c r="W6" s="536"/>
      <c r="X6" s="524"/>
      <c r="Y6" s="524"/>
      <c r="Z6" s="523"/>
      <c r="AA6" s="73"/>
      <c r="AB6" s="73"/>
      <c r="AC6" s="73"/>
      <c r="AD6" s="73">
        <f>+$AA6*AC6</f>
        <v>0</v>
      </c>
      <c r="AE6" s="73"/>
      <c r="AF6" s="73">
        <f>+$AA6*AE6</f>
        <v>0</v>
      </c>
      <c r="AG6" s="73"/>
      <c r="AH6" s="73">
        <f>+$AA6*AG6</f>
        <v>0</v>
      </c>
      <c r="AI6" s="73"/>
      <c r="AJ6" s="73">
        <f>+$AA6*AI6</f>
        <v>0</v>
      </c>
    </row>
    <row r="7" spans="1:36" ht="51" x14ac:dyDescent="0.2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524"/>
      <c r="W7" s="524"/>
      <c r="X7" s="524"/>
      <c r="Y7" s="524"/>
      <c r="Z7" s="523"/>
      <c r="AA7" s="73"/>
      <c r="AB7" s="73"/>
      <c r="AC7" s="73"/>
      <c r="AD7" s="73">
        <f t="shared" ref="AD7:AD70" si="0">+$AA7*AC7</f>
        <v>0</v>
      </c>
      <c r="AE7" s="73"/>
      <c r="AF7" s="73">
        <f t="shared" ref="AF7:AF70" si="1">+$AA7*AE7</f>
        <v>0</v>
      </c>
      <c r="AG7" s="73"/>
      <c r="AH7" s="73">
        <f t="shared" ref="AH7:AH70" si="2">+$AA7*AG7</f>
        <v>0</v>
      </c>
      <c r="AI7" s="73"/>
      <c r="AJ7" s="73">
        <f t="shared" ref="AJ7:AJ70" si="3">+$AA7*AI7</f>
        <v>0</v>
      </c>
    </row>
    <row r="8" spans="1:36" ht="51" x14ac:dyDescent="0.2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524"/>
      <c r="W8" s="524"/>
      <c r="X8" s="524"/>
      <c r="Y8" s="524"/>
      <c r="Z8" s="523"/>
      <c r="AA8" s="73"/>
      <c r="AB8" s="73"/>
      <c r="AC8" s="73"/>
      <c r="AD8" s="73">
        <f t="shared" si="0"/>
        <v>0</v>
      </c>
      <c r="AE8" s="73"/>
      <c r="AF8" s="73">
        <f t="shared" si="1"/>
        <v>0</v>
      </c>
      <c r="AG8" s="73"/>
      <c r="AH8" s="73">
        <f t="shared" si="2"/>
        <v>0</v>
      </c>
      <c r="AI8" s="73"/>
      <c r="AJ8" s="73">
        <f t="shared" si="3"/>
        <v>0</v>
      </c>
    </row>
    <row r="9" spans="1:36" ht="63.75" x14ac:dyDescent="0.25">
      <c r="A9" s="46">
        <v>4</v>
      </c>
      <c r="B9" s="46" t="s">
        <v>42</v>
      </c>
      <c r="C9" s="36" t="s">
        <v>43</v>
      </c>
      <c r="D9" s="43" t="s">
        <v>44</v>
      </c>
      <c r="E9" s="43" t="s">
        <v>45</v>
      </c>
      <c r="F9" s="37" t="s">
        <v>45</v>
      </c>
      <c r="G9" s="43" t="s">
        <v>46</v>
      </c>
      <c r="H9" s="43" t="s">
        <v>47</v>
      </c>
      <c r="I9" s="43" t="s">
        <v>48</v>
      </c>
      <c r="J9" s="43" t="s">
        <v>62</v>
      </c>
      <c r="K9" s="43" t="s">
        <v>63</v>
      </c>
      <c r="L9" s="43">
        <v>95</v>
      </c>
      <c r="M9" s="46" t="s">
        <v>51</v>
      </c>
      <c r="N9" s="40" t="s">
        <v>64</v>
      </c>
      <c r="O9" s="46" t="s">
        <v>65</v>
      </c>
      <c r="P9" s="46" t="s">
        <v>66</v>
      </c>
      <c r="Q9" s="46" t="s">
        <v>66</v>
      </c>
      <c r="R9" s="43" t="s">
        <v>55</v>
      </c>
      <c r="S9" s="37" t="s">
        <v>67</v>
      </c>
      <c r="T9" s="59" t="s">
        <v>68</v>
      </c>
      <c r="U9" s="44">
        <v>0.05</v>
      </c>
      <c r="V9" s="524"/>
      <c r="W9" s="525"/>
      <c r="X9" s="524"/>
      <c r="Y9" s="524"/>
      <c r="Z9" s="523"/>
      <c r="AA9" s="73"/>
      <c r="AB9" s="73"/>
      <c r="AC9" s="73"/>
      <c r="AD9" s="73">
        <f t="shared" si="0"/>
        <v>0</v>
      </c>
      <c r="AE9" s="73"/>
      <c r="AF9" s="73">
        <f t="shared" si="1"/>
        <v>0</v>
      </c>
      <c r="AG9" s="73"/>
      <c r="AH9" s="73">
        <f t="shared" si="2"/>
        <v>0</v>
      </c>
      <c r="AI9" s="73"/>
      <c r="AJ9" s="73">
        <f t="shared" si="3"/>
        <v>0</v>
      </c>
    </row>
    <row r="10" spans="1:36" ht="63.75" x14ac:dyDescent="0.2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69</v>
      </c>
      <c r="O10" s="46" t="s">
        <v>65</v>
      </c>
      <c r="P10" s="46" t="s">
        <v>66</v>
      </c>
      <c r="Q10" s="46" t="s">
        <v>66</v>
      </c>
      <c r="R10" s="43" t="s">
        <v>55</v>
      </c>
      <c r="S10" s="37" t="s">
        <v>67</v>
      </c>
      <c r="T10" s="59" t="s">
        <v>68</v>
      </c>
      <c r="U10" s="44">
        <v>0.05</v>
      </c>
      <c r="V10" s="524"/>
      <c r="W10" s="525"/>
      <c r="X10" s="524"/>
      <c r="Y10" s="524"/>
      <c r="Z10" s="523"/>
      <c r="AA10" s="73"/>
      <c r="AB10" s="73"/>
      <c r="AC10" s="73"/>
      <c r="AD10" s="73">
        <f t="shared" si="0"/>
        <v>0</v>
      </c>
      <c r="AE10" s="73"/>
      <c r="AF10" s="73">
        <f t="shared" si="1"/>
        <v>0</v>
      </c>
      <c r="AG10" s="73"/>
      <c r="AH10" s="73">
        <f t="shared" si="2"/>
        <v>0</v>
      </c>
      <c r="AI10" s="73"/>
      <c r="AJ10" s="73">
        <f t="shared" si="3"/>
        <v>0</v>
      </c>
    </row>
    <row r="11" spans="1:36" ht="140.25" x14ac:dyDescent="0.2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70</v>
      </c>
      <c r="O11" s="46" t="s">
        <v>65</v>
      </c>
      <c r="P11" s="46" t="s">
        <v>66</v>
      </c>
      <c r="Q11" s="46" t="s">
        <v>66</v>
      </c>
      <c r="R11" s="43" t="s">
        <v>55</v>
      </c>
      <c r="S11" s="37" t="s">
        <v>71</v>
      </c>
      <c r="T11" s="59" t="s">
        <v>68</v>
      </c>
      <c r="U11" s="44">
        <v>0.03</v>
      </c>
      <c r="V11" s="524"/>
      <c r="W11" s="525"/>
      <c r="X11" s="524"/>
      <c r="Y11" s="524"/>
      <c r="Z11" s="523"/>
      <c r="AA11" s="73"/>
      <c r="AB11" s="73"/>
      <c r="AC11" s="73"/>
      <c r="AD11" s="73">
        <f t="shared" si="0"/>
        <v>0</v>
      </c>
      <c r="AE11" s="73"/>
      <c r="AF11" s="73">
        <f t="shared" si="1"/>
        <v>0</v>
      </c>
      <c r="AG11" s="73"/>
      <c r="AH11" s="73">
        <f t="shared" si="2"/>
        <v>0</v>
      </c>
      <c r="AI11" s="73"/>
      <c r="AJ11" s="73">
        <f t="shared" si="3"/>
        <v>0</v>
      </c>
    </row>
    <row r="12" spans="1:36" ht="76.5" x14ac:dyDescent="0.25">
      <c r="A12" s="46">
        <v>7</v>
      </c>
      <c r="B12" s="46" t="s">
        <v>42</v>
      </c>
      <c r="C12" s="36" t="s">
        <v>43</v>
      </c>
      <c r="D12" s="43" t="s">
        <v>72</v>
      </c>
      <c r="E12" s="43" t="s">
        <v>73</v>
      </c>
      <c r="F12" s="40" t="s">
        <v>74</v>
      </c>
      <c r="G12" s="43" t="s">
        <v>46</v>
      </c>
      <c r="H12" s="43" t="s">
        <v>47</v>
      </c>
      <c r="I12" s="43" t="s">
        <v>48</v>
      </c>
      <c r="J12" s="43" t="s">
        <v>75</v>
      </c>
      <c r="K12" s="43" t="s">
        <v>76</v>
      </c>
      <c r="L12" s="43">
        <v>100</v>
      </c>
      <c r="M12" s="46" t="s">
        <v>51</v>
      </c>
      <c r="N12" s="40" t="s">
        <v>77</v>
      </c>
      <c r="O12" s="35" t="s">
        <v>78</v>
      </c>
      <c r="P12" s="46" t="s">
        <v>66</v>
      </c>
      <c r="Q12" s="46" t="s">
        <v>66</v>
      </c>
      <c r="R12" s="43" t="s">
        <v>79</v>
      </c>
      <c r="S12" s="37" t="s">
        <v>80</v>
      </c>
      <c r="T12" s="53" t="s">
        <v>81</v>
      </c>
      <c r="U12" s="44">
        <v>0.1</v>
      </c>
      <c r="V12" s="527"/>
      <c r="W12" s="528"/>
      <c r="X12" s="529"/>
      <c r="Y12" s="529"/>
      <c r="Z12" s="526"/>
      <c r="AA12" s="73"/>
      <c r="AB12" s="73"/>
      <c r="AC12" s="73"/>
      <c r="AD12" s="73">
        <f t="shared" si="0"/>
        <v>0</v>
      </c>
      <c r="AE12" s="73"/>
      <c r="AF12" s="73">
        <f t="shared" si="1"/>
        <v>0</v>
      </c>
      <c r="AG12" s="73"/>
      <c r="AH12" s="73">
        <f t="shared" si="2"/>
        <v>0</v>
      </c>
      <c r="AI12" s="73"/>
      <c r="AJ12" s="73">
        <f t="shared" si="3"/>
        <v>0</v>
      </c>
    </row>
    <row r="13" spans="1:36" ht="76.5" x14ac:dyDescent="0.25">
      <c r="A13" s="46">
        <v>8</v>
      </c>
      <c r="B13" s="46" t="s">
        <v>42</v>
      </c>
      <c r="C13" s="36" t="s">
        <v>43</v>
      </c>
      <c r="D13" s="43" t="s">
        <v>72</v>
      </c>
      <c r="E13" s="43" t="s">
        <v>73</v>
      </c>
      <c r="F13" s="40" t="s">
        <v>74</v>
      </c>
      <c r="G13" s="43" t="s">
        <v>46</v>
      </c>
      <c r="H13" s="43" t="s">
        <v>47</v>
      </c>
      <c r="I13" s="43" t="s">
        <v>48</v>
      </c>
      <c r="J13" s="43" t="s">
        <v>75</v>
      </c>
      <c r="K13" s="43" t="s">
        <v>76</v>
      </c>
      <c r="L13" s="43">
        <v>100</v>
      </c>
      <c r="M13" s="46" t="s">
        <v>51</v>
      </c>
      <c r="N13" s="40" t="s">
        <v>82</v>
      </c>
      <c r="O13" s="35" t="s">
        <v>78</v>
      </c>
      <c r="P13" s="46" t="s">
        <v>66</v>
      </c>
      <c r="Q13" s="46" t="s">
        <v>66</v>
      </c>
      <c r="R13" s="43" t="s">
        <v>79</v>
      </c>
      <c r="S13" s="37" t="s">
        <v>83</v>
      </c>
      <c r="T13" s="53" t="s">
        <v>84</v>
      </c>
      <c r="U13" s="44">
        <v>0.1</v>
      </c>
      <c r="V13" s="527"/>
      <c r="W13" s="528"/>
      <c r="X13" s="529"/>
      <c r="Y13" s="529"/>
      <c r="Z13" s="526"/>
      <c r="AA13" s="73"/>
      <c r="AB13" s="73"/>
      <c r="AC13" s="73"/>
      <c r="AD13" s="73">
        <f t="shared" si="0"/>
        <v>0</v>
      </c>
      <c r="AE13" s="73"/>
      <c r="AF13" s="73">
        <f t="shared" si="1"/>
        <v>0</v>
      </c>
      <c r="AG13" s="73"/>
      <c r="AH13" s="73">
        <f t="shared" si="2"/>
        <v>0</v>
      </c>
      <c r="AI13" s="73"/>
      <c r="AJ13" s="73">
        <f t="shared" si="3"/>
        <v>0</v>
      </c>
    </row>
    <row r="14" spans="1:36" ht="76.5" x14ac:dyDescent="0.25">
      <c r="A14" s="46">
        <v>9</v>
      </c>
      <c r="B14" s="46" t="s">
        <v>42</v>
      </c>
      <c r="C14" s="36" t="s">
        <v>43</v>
      </c>
      <c r="D14" s="43" t="s">
        <v>72</v>
      </c>
      <c r="E14" s="43" t="s">
        <v>73</v>
      </c>
      <c r="F14" s="40" t="s">
        <v>74</v>
      </c>
      <c r="G14" s="43" t="s">
        <v>46</v>
      </c>
      <c r="H14" s="43" t="s">
        <v>47</v>
      </c>
      <c r="I14" s="43" t="s">
        <v>48</v>
      </c>
      <c r="J14" s="43" t="s">
        <v>75</v>
      </c>
      <c r="K14" s="43" t="s">
        <v>76</v>
      </c>
      <c r="L14" s="43">
        <v>100</v>
      </c>
      <c r="M14" s="46" t="s">
        <v>51</v>
      </c>
      <c r="N14" s="40" t="s">
        <v>85</v>
      </c>
      <c r="O14" s="35" t="s">
        <v>78</v>
      </c>
      <c r="P14" s="46" t="s">
        <v>66</v>
      </c>
      <c r="Q14" s="46" t="s">
        <v>66</v>
      </c>
      <c r="R14" s="43" t="s">
        <v>79</v>
      </c>
      <c r="S14" s="37" t="s">
        <v>71</v>
      </c>
      <c r="T14" s="53" t="s">
        <v>81</v>
      </c>
      <c r="U14" s="44">
        <v>0.12</v>
      </c>
      <c r="V14" s="527"/>
      <c r="W14" s="528"/>
      <c r="X14" s="529"/>
      <c r="Y14" s="529"/>
      <c r="Z14" s="526"/>
      <c r="AA14" s="73"/>
      <c r="AB14" s="73"/>
      <c r="AC14" s="73"/>
      <c r="AD14" s="73">
        <f t="shared" si="0"/>
        <v>0</v>
      </c>
      <c r="AE14" s="73"/>
      <c r="AF14" s="73">
        <f t="shared" si="1"/>
        <v>0</v>
      </c>
      <c r="AG14" s="73"/>
      <c r="AH14" s="73">
        <f t="shared" si="2"/>
        <v>0</v>
      </c>
      <c r="AI14" s="73"/>
      <c r="AJ14" s="73">
        <f t="shared" si="3"/>
        <v>0</v>
      </c>
    </row>
    <row r="15" spans="1:36" ht="51" x14ac:dyDescent="0.2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88</v>
      </c>
      <c r="O15" s="46" t="s">
        <v>89</v>
      </c>
      <c r="P15" s="42" t="s">
        <v>66</v>
      </c>
      <c r="Q15" s="42" t="s">
        <v>54</v>
      </c>
      <c r="R15" s="43" t="s">
        <v>55</v>
      </c>
      <c r="S15" s="42" t="s">
        <v>56</v>
      </c>
      <c r="T15" s="59" t="s">
        <v>90</v>
      </c>
      <c r="U15" s="44">
        <v>0.1</v>
      </c>
      <c r="V15" s="524"/>
      <c r="W15" s="530"/>
      <c r="X15" s="524"/>
      <c r="Y15" s="524"/>
      <c r="Z15" s="523"/>
      <c r="AA15" s="73"/>
      <c r="AB15" s="73"/>
      <c r="AC15" s="73"/>
      <c r="AD15" s="73">
        <f t="shared" si="0"/>
        <v>0</v>
      </c>
      <c r="AE15" s="73"/>
      <c r="AF15" s="73">
        <f t="shared" si="1"/>
        <v>0</v>
      </c>
      <c r="AG15" s="73"/>
      <c r="AH15" s="73">
        <f t="shared" si="2"/>
        <v>0</v>
      </c>
      <c r="AI15" s="73"/>
      <c r="AJ15" s="73">
        <f t="shared" si="3"/>
        <v>0</v>
      </c>
    </row>
    <row r="16" spans="1:36" ht="51" x14ac:dyDescent="0.2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91</v>
      </c>
      <c r="O16" s="46" t="s">
        <v>89</v>
      </c>
      <c r="P16" s="42" t="s">
        <v>66</v>
      </c>
      <c r="Q16" s="42" t="s">
        <v>54</v>
      </c>
      <c r="R16" s="43" t="s">
        <v>55</v>
      </c>
      <c r="S16" s="42" t="s">
        <v>56</v>
      </c>
      <c r="T16" s="59" t="s">
        <v>90</v>
      </c>
      <c r="U16" s="45">
        <v>0.1</v>
      </c>
      <c r="V16" s="524"/>
      <c r="W16" s="530"/>
      <c r="X16" s="524"/>
      <c r="Y16" s="524"/>
      <c r="Z16" s="523"/>
      <c r="AA16" s="73"/>
      <c r="AB16" s="73"/>
      <c r="AC16" s="73"/>
      <c r="AD16" s="73">
        <f t="shared" si="0"/>
        <v>0</v>
      </c>
      <c r="AE16" s="73"/>
      <c r="AF16" s="73">
        <f t="shared" si="1"/>
        <v>0</v>
      </c>
      <c r="AG16" s="73"/>
      <c r="AH16" s="73">
        <f t="shared" si="2"/>
        <v>0</v>
      </c>
      <c r="AI16" s="73"/>
      <c r="AJ16" s="73">
        <f t="shared" si="3"/>
        <v>0</v>
      </c>
    </row>
    <row r="17" spans="1:36" ht="63.75" x14ac:dyDescent="0.2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92</v>
      </c>
      <c r="O17" s="46" t="s">
        <v>89</v>
      </c>
      <c r="P17" s="42" t="s">
        <v>66</v>
      </c>
      <c r="Q17" s="42" t="s">
        <v>54</v>
      </c>
      <c r="R17" s="43" t="s">
        <v>55</v>
      </c>
      <c r="S17" s="42" t="s">
        <v>56</v>
      </c>
      <c r="T17" s="59" t="s">
        <v>90</v>
      </c>
      <c r="U17" s="44">
        <v>0.08</v>
      </c>
      <c r="V17" s="524"/>
      <c r="W17" s="530"/>
      <c r="X17" s="524"/>
      <c r="Y17" s="524"/>
      <c r="Z17" s="523"/>
      <c r="AA17" s="73"/>
      <c r="AB17" s="73"/>
      <c r="AC17" s="73"/>
      <c r="AD17" s="73">
        <f t="shared" si="0"/>
        <v>0</v>
      </c>
      <c r="AE17" s="73"/>
      <c r="AF17" s="73">
        <f t="shared" si="1"/>
        <v>0</v>
      </c>
      <c r="AG17" s="73"/>
      <c r="AH17" s="73">
        <f t="shared" si="2"/>
        <v>0</v>
      </c>
      <c r="AI17" s="73"/>
      <c r="AJ17" s="73">
        <f t="shared" si="3"/>
        <v>0</v>
      </c>
    </row>
    <row r="18" spans="1:36" ht="114.75" x14ac:dyDescent="0.25">
      <c r="A18" s="46">
        <v>13</v>
      </c>
      <c r="B18" s="43" t="s">
        <v>93</v>
      </c>
      <c r="C18" s="36" t="s">
        <v>43</v>
      </c>
      <c r="D18" s="43" t="s">
        <v>94</v>
      </c>
      <c r="E18" s="43" t="s">
        <v>95</v>
      </c>
      <c r="F18" s="43" t="s">
        <v>96</v>
      </c>
      <c r="G18" s="43" t="s">
        <v>97</v>
      </c>
      <c r="H18" s="43" t="s">
        <v>98</v>
      </c>
      <c r="I18" s="43" t="s">
        <v>99</v>
      </c>
      <c r="J18" s="43" t="s">
        <v>100</v>
      </c>
      <c r="K18" s="43" t="s">
        <v>43</v>
      </c>
      <c r="L18" s="39">
        <v>1</v>
      </c>
      <c r="M18" s="43" t="s">
        <v>101</v>
      </c>
      <c r="N18" s="43" t="s">
        <v>102</v>
      </c>
      <c r="O18" s="43" t="s">
        <v>103</v>
      </c>
      <c r="P18" s="41">
        <v>44958</v>
      </c>
      <c r="Q18" s="41">
        <v>45291</v>
      </c>
      <c r="R18" s="43" t="s">
        <v>55</v>
      </c>
      <c r="S18" s="43" t="s">
        <v>104</v>
      </c>
      <c r="T18" s="43" t="s">
        <v>105</v>
      </c>
      <c r="U18" s="45">
        <v>0.05</v>
      </c>
      <c r="V18" s="46"/>
      <c r="W18" s="46"/>
      <c r="X18" s="46"/>
      <c r="Y18" s="46"/>
      <c r="Z18" s="34"/>
      <c r="AA18" s="73"/>
      <c r="AB18" s="73"/>
      <c r="AC18" s="73"/>
      <c r="AD18" s="73">
        <f t="shared" si="0"/>
        <v>0</v>
      </c>
      <c r="AE18" s="73"/>
      <c r="AF18" s="73">
        <f t="shared" si="1"/>
        <v>0</v>
      </c>
      <c r="AG18" s="73"/>
      <c r="AH18" s="73">
        <f t="shared" si="2"/>
        <v>0</v>
      </c>
      <c r="AI18" s="73"/>
      <c r="AJ18" s="73">
        <f t="shared" si="3"/>
        <v>0</v>
      </c>
    </row>
    <row r="19" spans="1:36" ht="114.75" x14ac:dyDescent="0.25">
      <c r="A19" s="46">
        <v>14</v>
      </c>
      <c r="B19" s="43" t="s">
        <v>93</v>
      </c>
      <c r="C19" s="36" t="s">
        <v>43</v>
      </c>
      <c r="D19" s="43" t="s">
        <v>94</v>
      </c>
      <c r="E19" s="43" t="s">
        <v>95</v>
      </c>
      <c r="F19" s="43" t="s">
        <v>106</v>
      </c>
      <c r="G19" s="43" t="s">
        <v>97</v>
      </c>
      <c r="H19" s="43" t="s">
        <v>98</v>
      </c>
      <c r="I19" s="43" t="s">
        <v>99</v>
      </c>
      <c r="J19" s="43" t="s">
        <v>107</v>
      </c>
      <c r="K19" s="43" t="s">
        <v>43</v>
      </c>
      <c r="L19" s="39">
        <v>1</v>
      </c>
      <c r="M19" s="43" t="s">
        <v>101</v>
      </c>
      <c r="N19" s="43" t="s">
        <v>108</v>
      </c>
      <c r="O19" s="39" t="s">
        <v>109</v>
      </c>
      <c r="P19" s="41">
        <v>44958</v>
      </c>
      <c r="Q19" s="41">
        <v>45291</v>
      </c>
      <c r="R19" s="43" t="s">
        <v>55</v>
      </c>
      <c r="S19" s="43" t="s">
        <v>104</v>
      </c>
      <c r="T19" s="43" t="s">
        <v>105</v>
      </c>
      <c r="U19" s="45">
        <v>0.05</v>
      </c>
      <c r="V19" s="46"/>
      <c r="W19" s="46"/>
      <c r="X19" s="46"/>
      <c r="Y19" s="46"/>
      <c r="Z19" s="34"/>
      <c r="AA19" s="73"/>
      <c r="AB19" s="73"/>
      <c r="AC19" s="73"/>
      <c r="AD19" s="73">
        <f t="shared" si="0"/>
        <v>0</v>
      </c>
      <c r="AE19" s="73"/>
      <c r="AF19" s="73">
        <f t="shared" si="1"/>
        <v>0</v>
      </c>
      <c r="AG19" s="73"/>
      <c r="AH19" s="73">
        <f t="shared" si="2"/>
        <v>0</v>
      </c>
      <c r="AI19" s="73"/>
      <c r="AJ19" s="73">
        <f t="shared" si="3"/>
        <v>0</v>
      </c>
    </row>
    <row r="20" spans="1:36" ht="165.75" x14ac:dyDescent="0.25">
      <c r="A20" s="46">
        <v>15</v>
      </c>
      <c r="B20" s="43" t="s">
        <v>93</v>
      </c>
      <c r="C20" s="36" t="s">
        <v>43</v>
      </c>
      <c r="D20" s="43" t="s">
        <v>94</v>
      </c>
      <c r="E20" s="43" t="s">
        <v>95</v>
      </c>
      <c r="F20" s="43" t="s">
        <v>106</v>
      </c>
      <c r="G20" s="43" t="s">
        <v>97</v>
      </c>
      <c r="H20" s="43" t="s">
        <v>98</v>
      </c>
      <c r="I20" s="43" t="s">
        <v>99</v>
      </c>
      <c r="J20" s="43" t="s">
        <v>110</v>
      </c>
      <c r="K20" s="43" t="s">
        <v>43</v>
      </c>
      <c r="L20" s="39">
        <v>8</v>
      </c>
      <c r="M20" s="43" t="s">
        <v>101</v>
      </c>
      <c r="N20" s="43" t="s">
        <v>111</v>
      </c>
      <c r="O20" s="39" t="s">
        <v>109</v>
      </c>
      <c r="P20" s="41">
        <v>44958</v>
      </c>
      <c r="Q20" s="41">
        <v>45291</v>
      </c>
      <c r="R20" s="43" t="s">
        <v>55</v>
      </c>
      <c r="S20" s="43" t="s">
        <v>104</v>
      </c>
      <c r="T20" s="43" t="s">
        <v>105</v>
      </c>
      <c r="U20" s="45">
        <v>0.05</v>
      </c>
      <c r="V20" s="46"/>
      <c r="W20" s="46"/>
      <c r="X20" s="46"/>
      <c r="Y20" s="46"/>
      <c r="Z20" s="34"/>
      <c r="AA20" s="73"/>
      <c r="AB20" s="73"/>
      <c r="AC20" s="73"/>
      <c r="AD20" s="73">
        <f t="shared" si="0"/>
        <v>0</v>
      </c>
      <c r="AE20" s="73"/>
      <c r="AF20" s="73">
        <f t="shared" si="1"/>
        <v>0</v>
      </c>
      <c r="AG20" s="73"/>
      <c r="AH20" s="73">
        <f t="shared" si="2"/>
        <v>0</v>
      </c>
      <c r="AI20" s="73"/>
      <c r="AJ20" s="73">
        <f t="shared" si="3"/>
        <v>0</v>
      </c>
    </row>
    <row r="21" spans="1:36" ht="165.75" x14ac:dyDescent="0.25">
      <c r="A21" s="46">
        <v>16</v>
      </c>
      <c r="B21" s="43" t="s">
        <v>93</v>
      </c>
      <c r="C21" s="36" t="s">
        <v>43</v>
      </c>
      <c r="D21" s="43" t="s">
        <v>94</v>
      </c>
      <c r="E21" s="43" t="s">
        <v>95</v>
      </c>
      <c r="F21" s="43" t="s">
        <v>112</v>
      </c>
      <c r="G21" s="43" t="s">
        <v>97</v>
      </c>
      <c r="H21" s="43" t="s">
        <v>98</v>
      </c>
      <c r="I21" s="43" t="s">
        <v>99</v>
      </c>
      <c r="J21" s="43" t="s">
        <v>113</v>
      </c>
      <c r="K21" s="43" t="s">
        <v>43</v>
      </c>
      <c r="L21" s="39">
        <v>1</v>
      </c>
      <c r="M21" s="43" t="s">
        <v>101</v>
      </c>
      <c r="N21" s="43" t="s">
        <v>114</v>
      </c>
      <c r="O21" s="43" t="s">
        <v>103</v>
      </c>
      <c r="P21" s="41">
        <v>44928</v>
      </c>
      <c r="Q21" s="41">
        <v>44956</v>
      </c>
      <c r="R21" s="43" t="s">
        <v>55</v>
      </c>
      <c r="S21" s="43" t="s">
        <v>104</v>
      </c>
      <c r="T21" s="43" t="s">
        <v>105</v>
      </c>
      <c r="U21" s="45">
        <v>0.05</v>
      </c>
      <c r="V21" s="46"/>
      <c r="W21" s="46"/>
      <c r="X21" s="46"/>
      <c r="Y21" s="46"/>
      <c r="Z21" s="34"/>
      <c r="AA21" s="73"/>
      <c r="AB21" s="73"/>
      <c r="AC21" s="73"/>
      <c r="AD21" s="73">
        <f t="shared" si="0"/>
        <v>0</v>
      </c>
      <c r="AE21" s="73"/>
      <c r="AF21" s="73">
        <f t="shared" si="1"/>
        <v>0</v>
      </c>
      <c r="AG21" s="73"/>
      <c r="AH21" s="73">
        <f t="shared" si="2"/>
        <v>0</v>
      </c>
      <c r="AI21" s="73"/>
      <c r="AJ21" s="73">
        <f t="shared" si="3"/>
        <v>0</v>
      </c>
    </row>
    <row r="22" spans="1:36" ht="114.75" x14ac:dyDescent="0.25">
      <c r="A22" s="46">
        <v>17</v>
      </c>
      <c r="B22" s="43" t="s">
        <v>93</v>
      </c>
      <c r="C22" s="36" t="s">
        <v>43</v>
      </c>
      <c r="D22" s="43" t="s">
        <v>94</v>
      </c>
      <c r="E22" s="43" t="s">
        <v>95</v>
      </c>
      <c r="F22" s="43" t="s">
        <v>115</v>
      </c>
      <c r="G22" s="43" t="s">
        <v>97</v>
      </c>
      <c r="H22" s="43" t="s">
        <v>98</v>
      </c>
      <c r="I22" s="43" t="s">
        <v>99</v>
      </c>
      <c r="J22" s="43" t="s">
        <v>116</v>
      </c>
      <c r="K22" s="43" t="s">
        <v>43</v>
      </c>
      <c r="L22" s="39">
        <v>1</v>
      </c>
      <c r="M22" s="43" t="s">
        <v>101</v>
      </c>
      <c r="N22" s="43" t="s">
        <v>117</v>
      </c>
      <c r="O22" s="39" t="s">
        <v>109</v>
      </c>
      <c r="P22" s="41">
        <v>44958</v>
      </c>
      <c r="Q22" s="41">
        <v>45291</v>
      </c>
      <c r="R22" s="43" t="s">
        <v>118</v>
      </c>
      <c r="S22" s="43" t="s">
        <v>104</v>
      </c>
      <c r="T22" s="43" t="s">
        <v>105</v>
      </c>
      <c r="U22" s="45">
        <v>0.05</v>
      </c>
      <c r="V22" s="46"/>
      <c r="W22" s="46"/>
      <c r="X22" s="46"/>
      <c r="Y22" s="46"/>
      <c r="Z22" s="34"/>
      <c r="AA22" s="73"/>
      <c r="AB22" s="73"/>
      <c r="AC22" s="73"/>
      <c r="AD22" s="73">
        <f t="shared" si="0"/>
        <v>0</v>
      </c>
      <c r="AE22" s="73"/>
      <c r="AF22" s="73">
        <f t="shared" si="1"/>
        <v>0</v>
      </c>
      <c r="AG22" s="73"/>
      <c r="AH22" s="73">
        <f t="shared" si="2"/>
        <v>0</v>
      </c>
      <c r="AI22" s="73"/>
      <c r="AJ22" s="73">
        <f t="shared" si="3"/>
        <v>0</v>
      </c>
    </row>
    <row r="23" spans="1:36" ht="114.75" x14ac:dyDescent="0.25">
      <c r="A23" s="46">
        <v>18</v>
      </c>
      <c r="B23" s="43" t="s">
        <v>93</v>
      </c>
      <c r="C23" s="36" t="s">
        <v>43</v>
      </c>
      <c r="D23" s="43" t="s">
        <v>94</v>
      </c>
      <c r="E23" s="43" t="s">
        <v>95</v>
      </c>
      <c r="F23" s="43" t="s">
        <v>119</v>
      </c>
      <c r="G23" s="43" t="s">
        <v>97</v>
      </c>
      <c r="H23" s="43" t="s">
        <v>98</v>
      </c>
      <c r="I23" s="43" t="s">
        <v>99</v>
      </c>
      <c r="J23" s="43" t="s">
        <v>120</v>
      </c>
      <c r="K23" s="43" t="s">
        <v>43</v>
      </c>
      <c r="L23" s="39">
        <v>11</v>
      </c>
      <c r="M23" s="43" t="s">
        <v>101</v>
      </c>
      <c r="N23" s="43" t="s">
        <v>121</v>
      </c>
      <c r="O23" s="43" t="s">
        <v>103</v>
      </c>
      <c r="P23" s="41">
        <v>44578</v>
      </c>
      <c r="Q23" s="41">
        <v>45107</v>
      </c>
      <c r="R23" s="43" t="s">
        <v>55</v>
      </c>
      <c r="S23" s="43" t="s">
        <v>104</v>
      </c>
      <c r="T23" s="43" t="s">
        <v>105</v>
      </c>
      <c r="U23" s="45">
        <v>0.02</v>
      </c>
      <c r="V23" s="46"/>
      <c r="W23" s="46"/>
      <c r="X23" s="46"/>
      <c r="Y23" s="46"/>
      <c r="Z23" s="34"/>
      <c r="AA23" s="73"/>
      <c r="AB23" s="73"/>
      <c r="AC23" s="73"/>
      <c r="AD23" s="73">
        <f t="shared" si="0"/>
        <v>0</v>
      </c>
      <c r="AE23" s="73"/>
      <c r="AF23" s="73">
        <f t="shared" si="1"/>
        <v>0</v>
      </c>
      <c r="AG23" s="73"/>
      <c r="AH23" s="73">
        <f t="shared" si="2"/>
        <v>0</v>
      </c>
      <c r="AI23" s="73"/>
      <c r="AJ23" s="73">
        <f t="shared" si="3"/>
        <v>0</v>
      </c>
    </row>
    <row r="24" spans="1:36" ht="114.75" x14ac:dyDescent="0.25">
      <c r="A24" s="46">
        <v>19</v>
      </c>
      <c r="B24" s="43" t="s">
        <v>93</v>
      </c>
      <c r="C24" s="36" t="s">
        <v>43</v>
      </c>
      <c r="D24" s="43" t="s">
        <v>94</v>
      </c>
      <c r="E24" s="43" t="s">
        <v>95</v>
      </c>
      <c r="F24" s="43" t="s">
        <v>122</v>
      </c>
      <c r="G24" s="43" t="s">
        <v>97</v>
      </c>
      <c r="H24" s="43" t="s">
        <v>98</v>
      </c>
      <c r="I24" s="43" t="s">
        <v>99</v>
      </c>
      <c r="J24" s="43" t="s">
        <v>123</v>
      </c>
      <c r="K24" s="43" t="s">
        <v>43</v>
      </c>
      <c r="L24" s="39">
        <v>1</v>
      </c>
      <c r="M24" s="43" t="s">
        <v>101</v>
      </c>
      <c r="N24" s="43" t="s">
        <v>124</v>
      </c>
      <c r="O24" s="39" t="s">
        <v>109</v>
      </c>
      <c r="P24" s="41">
        <v>44896</v>
      </c>
      <c r="Q24" s="41">
        <v>44985</v>
      </c>
      <c r="R24" s="43" t="s">
        <v>55</v>
      </c>
      <c r="S24" s="43" t="s">
        <v>104</v>
      </c>
      <c r="T24" s="43" t="s">
        <v>105</v>
      </c>
      <c r="U24" s="45">
        <v>0.05</v>
      </c>
      <c r="V24" s="46"/>
      <c r="W24" s="46"/>
      <c r="X24" s="46"/>
      <c r="Y24" s="46"/>
      <c r="Z24" s="34"/>
      <c r="AA24" s="73"/>
      <c r="AB24" s="73"/>
      <c r="AC24" s="73"/>
      <c r="AD24" s="73">
        <f t="shared" si="0"/>
        <v>0</v>
      </c>
      <c r="AE24" s="73"/>
      <c r="AF24" s="73">
        <f t="shared" si="1"/>
        <v>0</v>
      </c>
      <c r="AG24" s="73"/>
      <c r="AH24" s="73">
        <f t="shared" si="2"/>
        <v>0</v>
      </c>
      <c r="AI24" s="73"/>
      <c r="AJ24" s="73">
        <f t="shared" si="3"/>
        <v>0</v>
      </c>
    </row>
    <row r="25" spans="1:36" ht="114.75" x14ac:dyDescent="0.25">
      <c r="A25" s="46">
        <v>20</v>
      </c>
      <c r="B25" s="43" t="s">
        <v>93</v>
      </c>
      <c r="C25" s="36" t="s">
        <v>43</v>
      </c>
      <c r="D25" s="43" t="s">
        <v>94</v>
      </c>
      <c r="E25" s="43" t="s">
        <v>95</v>
      </c>
      <c r="F25" s="43" t="s">
        <v>122</v>
      </c>
      <c r="G25" s="43" t="s">
        <v>97</v>
      </c>
      <c r="H25" s="43" t="s">
        <v>98</v>
      </c>
      <c r="I25" s="43" t="s">
        <v>99</v>
      </c>
      <c r="J25" s="43" t="s">
        <v>125</v>
      </c>
      <c r="K25" s="43" t="s">
        <v>43</v>
      </c>
      <c r="L25" s="39">
        <v>1</v>
      </c>
      <c r="M25" s="43" t="s">
        <v>101</v>
      </c>
      <c r="N25" s="43" t="s">
        <v>126</v>
      </c>
      <c r="O25" s="39" t="s">
        <v>109</v>
      </c>
      <c r="P25" s="41">
        <v>44928</v>
      </c>
      <c r="Q25" s="41">
        <v>45291</v>
      </c>
      <c r="R25" s="43" t="s">
        <v>127</v>
      </c>
      <c r="S25" s="43" t="s">
        <v>104</v>
      </c>
      <c r="T25" s="43" t="s">
        <v>105</v>
      </c>
      <c r="U25" s="45">
        <v>0.2</v>
      </c>
      <c r="V25" s="46"/>
      <c r="W25" s="46"/>
      <c r="X25" s="46"/>
      <c r="Y25" s="46"/>
      <c r="Z25" s="34"/>
      <c r="AA25" s="73"/>
      <c r="AB25" s="73"/>
      <c r="AC25" s="73"/>
      <c r="AD25" s="73">
        <f t="shared" si="0"/>
        <v>0</v>
      </c>
      <c r="AE25" s="73"/>
      <c r="AF25" s="73">
        <f t="shared" si="1"/>
        <v>0</v>
      </c>
      <c r="AG25" s="73"/>
      <c r="AH25" s="73">
        <f t="shared" si="2"/>
        <v>0</v>
      </c>
      <c r="AI25" s="73"/>
      <c r="AJ25" s="73">
        <f t="shared" si="3"/>
        <v>0</v>
      </c>
    </row>
    <row r="26" spans="1:36" ht="114.75" x14ac:dyDescent="0.25">
      <c r="A26" s="46">
        <v>21</v>
      </c>
      <c r="B26" s="43" t="s">
        <v>93</v>
      </c>
      <c r="C26" s="36" t="s">
        <v>43</v>
      </c>
      <c r="D26" s="43" t="s">
        <v>94</v>
      </c>
      <c r="E26" s="43" t="s">
        <v>95</v>
      </c>
      <c r="F26" s="43" t="s">
        <v>122</v>
      </c>
      <c r="G26" s="43" t="s">
        <v>97</v>
      </c>
      <c r="H26" s="43" t="s">
        <v>98</v>
      </c>
      <c r="I26" s="43" t="s">
        <v>99</v>
      </c>
      <c r="J26" s="43" t="s">
        <v>128</v>
      </c>
      <c r="K26" s="43" t="s">
        <v>43</v>
      </c>
      <c r="L26" s="39">
        <v>1</v>
      </c>
      <c r="M26" s="43" t="s">
        <v>101</v>
      </c>
      <c r="N26" s="43" t="s">
        <v>129</v>
      </c>
      <c r="O26" s="39" t="s">
        <v>109</v>
      </c>
      <c r="P26" s="41">
        <v>44928</v>
      </c>
      <c r="Q26" s="41">
        <v>45291</v>
      </c>
      <c r="R26" s="43" t="s">
        <v>130</v>
      </c>
      <c r="S26" s="43" t="s">
        <v>104</v>
      </c>
      <c r="T26" s="43" t="s">
        <v>105</v>
      </c>
      <c r="U26" s="45">
        <v>0.2</v>
      </c>
      <c r="V26" s="46"/>
      <c r="W26" s="46"/>
      <c r="X26" s="46"/>
      <c r="Y26" s="46"/>
      <c r="Z26" s="34"/>
      <c r="AA26" s="73"/>
      <c r="AB26" s="73"/>
      <c r="AC26" s="73"/>
      <c r="AD26" s="73">
        <f t="shared" si="0"/>
        <v>0</v>
      </c>
      <c r="AE26" s="73"/>
      <c r="AF26" s="73">
        <f t="shared" si="1"/>
        <v>0</v>
      </c>
      <c r="AG26" s="73"/>
      <c r="AH26" s="73">
        <f t="shared" si="2"/>
        <v>0</v>
      </c>
      <c r="AI26" s="73"/>
      <c r="AJ26" s="73">
        <f t="shared" si="3"/>
        <v>0</v>
      </c>
    </row>
    <row r="27" spans="1:36" ht="114.75" x14ac:dyDescent="0.25">
      <c r="A27" s="46">
        <v>22</v>
      </c>
      <c r="B27" s="43" t="s">
        <v>93</v>
      </c>
      <c r="C27" s="36" t="s">
        <v>43</v>
      </c>
      <c r="D27" s="43" t="s">
        <v>94</v>
      </c>
      <c r="E27" s="43" t="s">
        <v>95</v>
      </c>
      <c r="F27" s="43" t="s">
        <v>122</v>
      </c>
      <c r="G27" s="43" t="s">
        <v>97</v>
      </c>
      <c r="H27" s="43" t="s">
        <v>98</v>
      </c>
      <c r="I27" s="43" t="s">
        <v>99</v>
      </c>
      <c r="J27" s="43" t="s">
        <v>131</v>
      </c>
      <c r="K27" s="43" t="s">
        <v>43</v>
      </c>
      <c r="L27" s="39">
        <v>11</v>
      </c>
      <c r="M27" s="43" t="s">
        <v>101</v>
      </c>
      <c r="N27" s="43" t="s">
        <v>132</v>
      </c>
      <c r="O27" s="39" t="s">
        <v>66</v>
      </c>
      <c r="P27" s="41">
        <v>44928</v>
      </c>
      <c r="Q27" s="41">
        <v>45291</v>
      </c>
      <c r="R27" s="43" t="s">
        <v>55</v>
      </c>
      <c r="S27" s="43" t="s">
        <v>104</v>
      </c>
      <c r="T27" s="43" t="s">
        <v>133</v>
      </c>
      <c r="U27" s="45">
        <v>0.05</v>
      </c>
      <c r="V27" s="46"/>
      <c r="W27" s="46"/>
      <c r="X27" s="46"/>
      <c r="Y27" s="46"/>
      <c r="Z27" s="34"/>
      <c r="AA27" s="73"/>
      <c r="AB27" s="73"/>
      <c r="AC27" s="73"/>
      <c r="AD27" s="73">
        <f t="shared" si="0"/>
        <v>0</v>
      </c>
      <c r="AE27" s="73"/>
      <c r="AF27" s="73">
        <f t="shared" si="1"/>
        <v>0</v>
      </c>
      <c r="AG27" s="73"/>
      <c r="AH27" s="73">
        <f t="shared" si="2"/>
        <v>0</v>
      </c>
      <c r="AI27" s="73"/>
      <c r="AJ27" s="73">
        <f t="shared" si="3"/>
        <v>0</v>
      </c>
    </row>
    <row r="28" spans="1:36" ht="114.75" x14ac:dyDescent="0.25">
      <c r="A28" s="46">
        <v>23</v>
      </c>
      <c r="B28" s="43" t="s">
        <v>93</v>
      </c>
      <c r="C28" s="36" t="s">
        <v>43</v>
      </c>
      <c r="D28" s="43" t="s">
        <v>94</v>
      </c>
      <c r="E28" s="43" t="s">
        <v>95</v>
      </c>
      <c r="F28" s="43" t="s">
        <v>122</v>
      </c>
      <c r="G28" s="43" t="s">
        <v>97</v>
      </c>
      <c r="H28" s="43" t="s">
        <v>98</v>
      </c>
      <c r="I28" s="43" t="s">
        <v>99</v>
      </c>
      <c r="J28" s="43" t="s">
        <v>134</v>
      </c>
      <c r="K28" s="43" t="s">
        <v>43</v>
      </c>
      <c r="L28" s="39">
        <v>1</v>
      </c>
      <c r="M28" s="43" t="s">
        <v>101</v>
      </c>
      <c r="N28" s="43" t="s">
        <v>135</v>
      </c>
      <c r="O28" s="39" t="s">
        <v>109</v>
      </c>
      <c r="P28" s="41">
        <v>44928</v>
      </c>
      <c r="Q28" s="41">
        <v>45291</v>
      </c>
      <c r="R28" s="43" t="s">
        <v>55</v>
      </c>
      <c r="S28" s="43" t="s">
        <v>104</v>
      </c>
      <c r="T28" s="43" t="s">
        <v>105</v>
      </c>
      <c r="U28" s="45">
        <v>0.05</v>
      </c>
      <c r="V28" s="46"/>
      <c r="W28" s="46"/>
      <c r="X28" s="46"/>
      <c r="Y28" s="46"/>
      <c r="Z28" s="34"/>
      <c r="AA28" s="73"/>
      <c r="AB28" s="73"/>
      <c r="AC28" s="73"/>
      <c r="AD28" s="73">
        <f t="shared" si="0"/>
        <v>0</v>
      </c>
      <c r="AE28" s="73"/>
      <c r="AF28" s="73">
        <f t="shared" si="1"/>
        <v>0</v>
      </c>
      <c r="AG28" s="73"/>
      <c r="AH28" s="73">
        <f t="shared" si="2"/>
        <v>0</v>
      </c>
      <c r="AI28" s="73"/>
      <c r="AJ28" s="73">
        <f t="shared" si="3"/>
        <v>0</v>
      </c>
    </row>
    <row r="29" spans="1:36" ht="114.75" x14ac:dyDescent="0.25">
      <c r="A29" s="46">
        <v>24</v>
      </c>
      <c r="B29" s="43" t="s">
        <v>93</v>
      </c>
      <c r="C29" s="36" t="s">
        <v>43</v>
      </c>
      <c r="D29" s="43" t="s">
        <v>94</v>
      </c>
      <c r="E29" s="43" t="s">
        <v>95</v>
      </c>
      <c r="F29" s="43" t="s">
        <v>122</v>
      </c>
      <c r="G29" s="43" t="s">
        <v>97</v>
      </c>
      <c r="H29" s="43" t="s">
        <v>98</v>
      </c>
      <c r="I29" s="43" t="s">
        <v>99</v>
      </c>
      <c r="J29" s="43" t="s">
        <v>136</v>
      </c>
      <c r="K29" s="43" t="s">
        <v>43</v>
      </c>
      <c r="L29" s="39">
        <v>1</v>
      </c>
      <c r="M29" s="43" t="s">
        <v>101</v>
      </c>
      <c r="N29" s="43" t="s">
        <v>137</v>
      </c>
      <c r="O29" s="39" t="s">
        <v>109</v>
      </c>
      <c r="P29" s="41">
        <v>44928</v>
      </c>
      <c r="Q29" s="41">
        <v>45291</v>
      </c>
      <c r="R29" s="43" t="s">
        <v>55</v>
      </c>
      <c r="S29" s="43" t="s">
        <v>104</v>
      </c>
      <c r="T29" s="43" t="s">
        <v>133</v>
      </c>
      <c r="U29" s="45">
        <v>0.05</v>
      </c>
      <c r="V29" s="46"/>
      <c r="W29" s="46"/>
      <c r="X29" s="46"/>
      <c r="Y29" s="46"/>
      <c r="Z29" s="34"/>
      <c r="AA29" s="73"/>
      <c r="AB29" s="73"/>
      <c r="AC29" s="73"/>
      <c r="AD29" s="73">
        <f t="shared" si="0"/>
        <v>0</v>
      </c>
      <c r="AE29" s="73"/>
      <c r="AF29" s="73">
        <f t="shared" si="1"/>
        <v>0</v>
      </c>
      <c r="AG29" s="73"/>
      <c r="AH29" s="73">
        <f t="shared" si="2"/>
        <v>0</v>
      </c>
      <c r="AI29" s="73"/>
      <c r="AJ29" s="73">
        <f t="shared" si="3"/>
        <v>0</v>
      </c>
    </row>
    <row r="30" spans="1:36" ht="114.75" x14ac:dyDescent="0.25">
      <c r="A30" s="46">
        <v>25</v>
      </c>
      <c r="B30" s="43" t="s">
        <v>93</v>
      </c>
      <c r="C30" s="36" t="s">
        <v>43</v>
      </c>
      <c r="D30" s="43" t="s">
        <v>94</v>
      </c>
      <c r="E30" s="43" t="s">
        <v>95</v>
      </c>
      <c r="F30" s="43" t="s">
        <v>138</v>
      </c>
      <c r="G30" s="43" t="s">
        <v>97</v>
      </c>
      <c r="H30" s="43" t="s">
        <v>98</v>
      </c>
      <c r="I30" s="43" t="s">
        <v>99</v>
      </c>
      <c r="J30" s="43" t="s">
        <v>139</v>
      </c>
      <c r="K30" s="43" t="s">
        <v>43</v>
      </c>
      <c r="L30" s="39">
        <v>1</v>
      </c>
      <c r="M30" s="43" t="s">
        <v>101</v>
      </c>
      <c r="N30" s="43" t="s">
        <v>140</v>
      </c>
      <c r="O30" s="39" t="s">
        <v>109</v>
      </c>
      <c r="P30" s="41">
        <v>44928</v>
      </c>
      <c r="Q30" s="41">
        <v>45291</v>
      </c>
      <c r="R30" s="43" t="s">
        <v>55</v>
      </c>
      <c r="S30" s="43" t="s">
        <v>104</v>
      </c>
      <c r="T30" s="43" t="s">
        <v>105</v>
      </c>
      <c r="U30" s="45">
        <v>0.05</v>
      </c>
      <c r="V30" s="46"/>
      <c r="W30" s="46"/>
      <c r="X30" s="46"/>
      <c r="Y30" s="46"/>
      <c r="Z30" s="34"/>
      <c r="AA30" s="73"/>
      <c r="AB30" s="73"/>
      <c r="AC30" s="73"/>
      <c r="AD30" s="73">
        <f t="shared" si="0"/>
        <v>0</v>
      </c>
      <c r="AE30" s="73"/>
      <c r="AF30" s="73">
        <f t="shared" si="1"/>
        <v>0</v>
      </c>
      <c r="AG30" s="73"/>
      <c r="AH30" s="73">
        <f t="shared" si="2"/>
        <v>0</v>
      </c>
      <c r="AI30" s="73"/>
      <c r="AJ30" s="73">
        <f t="shared" si="3"/>
        <v>0</v>
      </c>
    </row>
    <row r="31" spans="1:36" ht="114.75" x14ac:dyDescent="0.25">
      <c r="A31" s="46">
        <v>26</v>
      </c>
      <c r="B31" s="43" t="s">
        <v>93</v>
      </c>
      <c r="C31" s="36" t="s">
        <v>43</v>
      </c>
      <c r="D31" s="43" t="s">
        <v>94</v>
      </c>
      <c r="E31" s="43" t="s">
        <v>95</v>
      </c>
      <c r="F31" s="43" t="s">
        <v>141</v>
      </c>
      <c r="G31" s="43" t="s">
        <v>97</v>
      </c>
      <c r="H31" s="43" t="s">
        <v>98</v>
      </c>
      <c r="I31" s="43" t="s">
        <v>99</v>
      </c>
      <c r="J31" s="43" t="s">
        <v>142</v>
      </c>
      <c r="K31" s="43" t="s">
        <v>43</v>
      </c>
      <c r="L31" s="39">
        <v>1</v>
      </c>
      <c r="M31" s="43" t="s">
        <v>51</v>
      </c>
      <c r="N31" s="43" t="s">
        <v>143</v>
      </c>
      <c r="O31" s="39" t="s">
        <v>66</v>
      </c>
      <c r="P31" s="41">
        <v>44593</v>
      </c>
      <c r="Q31" s="41">
        <v>45046</v>
      </c>
      <c r="R31" s="43" t="s">
        <v>55</v>
      </c>
      <c r="S31" s="43" t="s">
        <v>104</v>
      </c>
      <c r="T31" s="43" t="s">
        <v>133</v>
      </c>
      <c r="U31" s="45">
        <v>0.05</v>
      </c>
      <c r="V31" s="46"/>
      <c r="W31" s="46"/>
      <c r="X31" s="46"/>
      <c r="Y31" s="46"/>
      <c r="Z31" s="34"/>
      <c r="AA31" s="73"/>
      <c r="AB31" s="73"/>
      <c r="AC31" s="73"/>
      <c r="AD31" s="73">
        <f t="shared" si="0"/>
        <v>0</v>
      </c>
      <c r="AE31" s="73"/>
      <c r="AF31" s="73">
        <f t="shared" si="1"/>
        <v>0</v>
      </c>
      <c r="AG31" s="73"/>
      <c r="AH31" s="73">
        <f t="shared" si="2"/>
        <v>0</v>
      </c>
      <c r="AI31" s="73"/>
      <c r="AJ31" s="73">
        <f t="shared" si="3"/>
        <v>0</v>
      </c>
    </row>
    <row r="32" spans="1:36" ht="114.75" x14ac:dyDescent="0.25">
      <c r="A32" s="46">
        <v>27</v>
      </c>
      <c r="B32" s="43" t="s">
        <v>93</v>
      </c>
      <c r="C32" s="36" t="s">
        <v>43</v>
      </c>
      <c r="D32" s="43" t="s">
        <v>94</v>
      </c>
      <c r="E32" s="43" t="s">
        <v>95</v>
      </c>
      <c r="F32" s="43" t="s">
        <v>144</v>
      </c>
      <c r="G32" s="43" t="s">
        <v>97</v>
      </c>
      <c r="H32" s="43" t="s">
        <v>98</v>
      </c>
      <c r="I32" s="43" t="s">
        <v>99</v>
      </c>
      <c r="J32" s="43" t="s">
        <v>145</v>
      </c>
      <c r="K32" s="43" t="s">
        <v>43</v>
      </c>
      <c r="L32" s="39">
        <v>24</v>
      </c>
      <c r="M32" s="43" t="s">
        <v>101</v>
      </c>
      <c r="N32" s="43" t="s">
        <v>146</v>
      </c>
      <c r="O32" s="43" t="s">
        <v>147</v>
      </c>
      <c r="P32" s="41">
        <v>44652</v>
      </c>
      <c r="Q32" s="41">
        <v>45291</v>
      </c>
      <c r="R32" s="43" t="s">
        <v>55</v>
      </c>
      <c r="S32" s="43" t="s">
        <v>104</v>
      </c>
      <c r="T32" s="43" t="s">
        <v>105</v>
      </c>
      <c r="U32" s="45">
        <v>0.03</v>
      </c>
      <c r="V32" s="46"/>
      <c r="W32" s="46"/>
      <c r="X32" s="46"/>
      <c r="Y32" s="46"/>
      <c r="Z32" s="34"/>
      <c r="AA32" s="73"/>
      <c r="AB32" s="73"/>
      <c r="AC32" s="73"/>
      <c r="AD32" s="73">
        <f t="shared" si="0"/>
        <v>0</v>
      </c>
      <c r="AE32" s="73"/>
      <c r="AF32" s="73">
        <f t="shared" si="1"/>
        <v>0</v>
      </c>
      <c r="AG32" s="73"/>
      <c r="AH32" s="73">
        <f t="shared" si="2"/>
        <v>0</v>
      </c>
      <c r="AI32" s="73"/>
      <c r="AJ32" s="73">
        <f t="shared" si="3"/>
        <v>0</v>
      </c>
    </row>
    <row r="33" spans="1:36" ht="89.25" x14ac:dyDescent="0.25">
      <c r="A33" s="46">
        <v>28</v>
      </c>
      <c r="B33" s="37" t="s">
        <v>42</v>
      </c>
      <c r="C33" s="36" t="s">
        <v>43</v>
      </c>
      <c r="D33" s="43" t="s">
        <v>72</v>
      </c>
      <c r="E33" s="37" t="s">
        <v>148</v>
      </c>
      <c r="F33" s="37" t="s">
        <v>149</v>
      </c>
      <c r="G33" s="43" t="s">
        <v>46</v>
      </c>
      <c r="H33" s="38" t="s">
        <v>150</v>
      </c>
      <c r="I33" s="39" t="s">
        <v>151</v>
      </c>
      <c r="J33" s="38" t="s">
        <v>152</v>
      </c>
      <c r="K33" s="39" t="s">
        <v>43</v>
      </c>
      <c r="L33" s="39">
        <v>1</v>
      </c>
      <c r="M33" s="35" t="s">
        <v>101</v>
      </c>
      <c r="N33" s="38" t="s">
        <v>153</v>
      </c>
      <c r="O33" s="39" t="s">
        <v>109</v>
      </c>
      <c r="P33" s="48">
        <v>45139</v>
      </c>
      <c r="Q33" s="48">
        <v>45199</v>
      </c>
      <c r="R33" s="43" t="s">
        <v>79</v>
      </c>
      <c r="S33" s="49" t="s">
        <v>154</v>
      </c>
      <c r="T33" s="37" t="s">
        <v>155</v>
      </c>
      <c r="U33" s="50">
        <v>0.1</v>
      </c>
      <c r="V33" s="46"/>
      <c r="W33" s="46"/>
      <c r="X33" s="46"/>
      <c r="Y33" s="46"/>
      <c r="Z33" s="34"/>
      <c r="AA33" s="73"/>
      <c r="AB33" s="73"/>
      <c r="AC33" s="73"/>
      <c r="AD33" s="73">
        <f t="shared" si="0"/>
        <v>0</v>
      </c>
      <c r="AE33" s="73"/>
      <c r="AF33" s="73">
        <f t="shared" si="1"/>
        <v>0</v>
      </c>
      <c r="AG33" s="73"/>
      <c r="AH33" s="73">
        <f t="shared" si="2"/>
        <v>0</v>
      </c>
      <c r="AI33" s="73"/>
      <c r="AJ33" s="73">
        <f t="shared" si="3"/>
        <v>0</v>
      </c>
    </row>
    <row r="34" spans="1:36" ht="51" x14ac:dyDescent="0.25">
      <c r="A34" s="46">
        <v>29</v>
      </c>
      <c r="B34" s="37" t="s">
        <v>42</v>
      </c>
      <c r="C34" s="36" t="s">
        <v>43</v>
      </c>
      <c r="D34" s="43" t="s">
        <v>72</v>
      </c>
      <c r="E34" s="37" t="s">
        <v>148</v>
      </c>
      <c r="F34" s="37" t="s">
        <v>149</v>
      </c>
      <c r="G34" s="43" t="s">
        <v>46</v>
      </c>
      <c r="H34" s="38" t="s">
        <v>150</v>
      </c>
      <c r="I34" s="39" t="s">
        <v>156</v>
      </c>
      <c r="J34" s="38" t="s">
        <v>157</v>
      </c>
      <c r="K34" s="39" t="s">
        <v>43</v>
      </c>
      <c r="L34" s="39">
        <v>1</v>
      </c>
      <c r="M34" s="35" t="s">
        <v>101</v>
      </c>
      <c r="N34" s="38" t="s">
        <v>158</v>
      </c>
      <c r="O34" s="39" t="s">
        <v>109</v>
      </c>
      <c r="P34" s="48">
        <v>45139</v>
      </c>
      <c r="Q34" s="48">
        <v>45199</v>
      </c>
      <c r="R34" s="43" t="s">
        <v>79</v>
      </c>
      <c r="S34" s="49" t="s">
        <v>159</v>
      </c>
      <c r="T34" s="37" t="s">
        <v>155</v>
      </c>
      <c r="U34" s="50">
        <v>0.02</v>
      </c>
      <c r="V34" s="46"/>
      <c r="W34" s="46"/>
      <c r="X34" s="46"/>
      <c r="Y34" s="46"/>
      <c r="Z34" s="34"/>
      <c r="AA34" s="73"/>
      <c r="AB34" s="73"/>
      <c r="AC34" s="73"/>
      <c r="AD34" s="73">
        <f t="shared" si="0"/>
        <v>0</v>
      </c>
      <c r="AE34" s="73"/>
      <c r="AF34" s="73">
        <f t="shared" si="1"/>
        <v>0</v>
      </c>
      <c r="AG34" s="73"/>
      <c r="AH34" s="73">
        <f t="shared" si="2"/>
        <v>0</v>
      </c>
      <c r="AI34" s="73"/>
      <c r="AJ34" s="73">
        <f t="shared" si="3"/>
        <v>0</v>
      </c>
    </row>
    <row r="35" spans="1:36" ht="76.5" x14ac:dyDescent="0.25">
      <c r="A35" s="46">
        <v>30</v>
      </c>
      <c r="B35" s="37" t="s">
        <v>42</v>
      </c>
      <c r="C35" s="36" t="s">
        <v>43</v>
      </c>
      <c r="D35" s="43" t="s">
        <v>72</v>
      </c>
      <c r="E35" s="37" t="s">
        <v>148</v>
      </c>
      <c r="F35" s="37" t="s">
        <v>149</v>
      </c>
      <c r="G35" s="43" t="s">
        <v>46</v>
      </c>
      <c r="H35" s="38" t="s">
        <v>150</v>
      </c>
      <c r="I35" s="39" t="s">
        <v>156</v>
      </c>
      <c r="J35" s="38" t="s">
        <v>160</v>
      </c>
      <c r="K35" s="39" t="s">
        <v>43</v>
      </c>
      <c r="L35" s="39">
        <v>1</v>
      </c>
      <c r="M35" s="35" t="s">
        <v>101</v>
      </c>
      <c r="N35" s="38" t="s">
        <v>161</v>
      </c>
      <c r="O35" s="39" t="s">
        <v>109</v>
      </c>
      <c r="P35" s="48">
        <v>45261</v>
      </c>
      <c r="Q35" s="48">
        <v>45275</v>
      </c>
      <c r="R35" s="43" t="s">
        <v>79</v>
      </c>
      <c r="S35" s="49" t="s">
        <v>162</v>
      </c>
      <c r="T35" s="37" t="s">
        <v>155</v>
      </c>
      <c r="U35" s="50">
        <v>0.05</v>
      </c>
      <c r="V35" s="46"/>
      <c r="W35" s="46"/>
      <c r="X35" s="46"/>
      <c r="Y35" s="46"/>
      <c r="Z35" s="34"/>
      <c r="AA35" s="73"/>
      <c r="AB35" s="73"/>
      <c r="AC35" s="73"/>
      <c r="AD35" s="73">
        <f t="shared" si="0"/>
        <v>0</v>
      </c>
      <c r="AE35" s="73"/>
      <c r="AF35" s="73">
        <f t="shared" si="1"/>
        <v>0</v>
      </c>
      <c r="AG35" s="73"/>
      <c r="AH35" s="73">
        <f t="shared" si="2"/>
        <v>0</v>
      </c>
      <c r="AI35" s="73"/>
      <c r="AJ35" s="73">
        <f t="shared" si="3"/>
        <v>0</v>
      </c>
    </row>
    <row r="36" spans="1:36" ht="51" x14ac:dyDescent="0.25">
      <c r="A36" s="46">
        <v>31</v>
      </c>
      <c r="B36" s="37" t="s">
        <v>42</v>
      </c>
      <c r="C36" s="36" t="s">
        <v>43</v>
      </c>
      <c r="D36" s="43" t="s">
        <v>72</v>
      </c>
      <c r="E36" s="37" t="s">
        <v>148</v>
      </c>
      <c r="F36" s="37" t="s">
        <v>149</v>
      </c>
      <c r="G36" s="43" t="s">
        <v>46</v>
      </c>
      <c r="H36" s="38" t="s">
        <v>150</v>
      </c>
      <c r="I36" s="39" t="s">
        <v>163</v>
      </c>
      <c r="J36" s="38" t="s">
        <v>164</v>
      </c>
      <c r="K36" s="39" t="s">
        <v>43</v>
      </c>
      <c r="L36" s="39">
        <v>1</v>
      </c>
      <c r="M36" s="35" t="s">
        <v>101</v>
      </c>
      <c r="N36" s="38" t="s">
        <v>165</v>
      </c>
      <c r="O36" s="39" t="s">
        <v>109</v>
      </c>
      <c r="P36" s="48">
        <v>45261</v>
      </c>
      <c r="Q36" s="48">
        <v>45275</v>
      </c>
      <c r="R36" s="43" t="s">
        <v>79</v>
      </c>
      <c r="S36" s="49" t="s">
        <v>159</v>
      </c>
      <c r="T36" s="37" t="s">
        <v>155</v>
      </c>
      <c r="U36" s="50">
        <v>0.05</v>
      </c>
      <c r="V36" s="46"/>
      <c r="W36" s="46"/>
      <c r="X36" s="46"/>
      <c r="Y36" s="46"/>
      <c r="Z36" s="34"/>
      <c r="AA36" s="73"/>
      <c r="AB36" s="73"/>
      <c r="AC36" s="73"/>
      <c r="AD36" s="73">
        <f t="shared" si="0"/>
        <v>0</v>
      </c>
      <c r="AE36" s="73"/>
      <c r="AF36" s="73">
        <f t="shared" si="1"/>
        <v>0</v>
      </c>
      <c r="AG36" s="73"/>
      <c r="AH36" s="73">
        <f t="shared" si="2"/>
        <v>0</v>
      </c>
      <c r="AI36" s="73"/>
      <c r="AJ36" s="73">
        <f t="shared" si="3"/>
        <v>0</v>
      </c>
    </row>
    <row r="37" spans="1:36" ht="114.75" x14ac:dyDescent="0.25">
      <c r="A37" s="46">
        <v>32</v>
      </c>
      <c r="B37" s="37" t="s">
        <v>42</v>
      </c>
      <c r="C37" s="36" t="s">
        <v>43</v>
      </c>
      <c r="D37" s="43" t="s">
        <v>72</v>
      </c>
      <c r="E37" s="37" t="s">
        <v>148</v>
      </c>
      <c r="F37" s="37" t="s">
        <v>166</v>
      </c>
      <c r="G37" s="43" t="s">
        <v>46</v>
      </c>
      <c r="H37" s="38" t="s">
        <v>150</v>
      </c>
      <c r="I37" s="39" t="s">
        <v>48</v>
      </c>
      <c r="J37" s="38" t="s">
        <v>167</v>
      </c>
      <c r="K37" s="39" t="s">
        <v>43</v>
      </c>
      <c r="L37" s="39">
        <v>100</v>
      </c>
      <c r="M37" s="35" t="s">
        <v>51</v>
      </c>
      <c r="N37" s="38" t="s">
        <v>168</v>
      </c>
      <c r="O37" s="35" t="s">
        <v>78</v>
      </c>
      <c r="P37" s="48">
        <v>44927</v>
      </c>
      <c r="Q37" s="48">
        <v>45291</v>
      </c>
      <c r="R37" s="43" t="s">
        <v>79</v>
      </c>
      <c r="S37" s="49" t="s">
        <v>169</v>
      </c>
      <c r="T37" s="37" t="s">
        <v>170</v>
      </c>
      <c r="U37" s="50">
        <v>0.02</v>
      </c>
      <c r="V37" s="46"/>
      <c r="W37" s="46"/>
      <c r="X37" s="46"/>
      <c r="Y37" s="46"/>
      <c r="Z37" s="34"/>
      <c r="AA37" s="73"/>
      <c r="AB37" s="73"/>
      <c r="AC37" s="73"/>
      <c r="AD37" s="73">
        <f t="shared" si="0"/>
        <v>0</v>
      </c>
      <c r="AE37" s="73"/>
      <c r="AF37" s="73">
        <f t="shared" si="1"/>
        <v>0</v>
      </c>
      <c r="AG37" s="73"/>
      <c r="AH37" s="73">
        <f t="shared" si="2"/>
        <v>0</v>
      </c>
      <c r="AI37" s="73"/>
      <c r="AJ37" s="73">
        <f t="shared" si="3"/>
        <v>0</v>
      </c>
    </row>
    <row r="38" spans="1:36" ht="63.75" x14ac:dyDescent="0.25">
      <c r="A38" s="46">
        <v>33</v>
      </c>
      <c r="B38" s="37" t="s">
        <v>42</v>
      </c>
      <c r="C38" s="36" t="s">
        <v>43</v>
      </c>
      <c r="D38" s="43" t="s">
        <v>72</v>
      </c>
      <c r="E38" s="37" t="s">
        <v>148</v>
      </c>
      <c r="F38" s="37" t="s">
        <v>166</v>
      </c>
      <c r="G38" s="43" t="s">
        <v>46</v>
      </c>
      <c r="H38" s="38" t="s">
        <v>150</v>
      </c>
      <c r="I38" s="39" t="s">
        <v>48</v>
      </c>
      <c r="J38" s="38" t="s">
        <v>171</v>
      </c>
      <c r="K38" s="39" t="s">
        <v>43</v>
      </c>
      <c r="L38" s="39">
        <v>100</v>
      </c>
      <c r="M38" s="35" t="s">
        <v>51</v>
      </c>
      <c r="N38" s="38" t="s">
        <v>172</v>
      </c>
      <c r="O38" s="35" t="s">
        <v>78</v>
      </c>
      <c r="P38" s="48">
        <v>44927</v>
      </c>
      <c r="Q38" s="48">
        <v>45291</v>
      </c>
      <c r="R38" s="43" t="s">
        <v>79</v>
      </c>
      <c r="S38" s="49" t="s">
        <v>173</v>
      </c>
      <c r="T38" s="37" t="s">
        <v>174</v>
      </c>
      <c r="U38" s="50">
        <v>0.05</v>
      </c>
      <c r="V38" s="46"/>
      <c r="W38" s="46"/>
      <c r="X38" s="46"/>
      <c r="Y38" s="46"/>
      <c r="Z38" s="34"/>
      <c r="AA38" s="73"/>
      <c r="AB38" s="73"/>
      <c r="AC38" s="73"/>
      <c r="AD38" s="73">
        <f t="shared" si="0"/>
        <v>0</v>
      </c>
      <c r="AE38" s="73"/>
      <c r="AF38" s="73">
        <f t="shared" si="1"/>
        <v>0</v>
      </c>
      <c r="AG38" s="73"/>
      <c r="AH38" s="73">
        <f t="shared" si="2"/>
        <v>0</v>
      </c>
      <c r="AI38" s="73"/>
      <c r="AJ38" s="73">
        <f t="shared" si="3"/>
        <v>0</v>
      </c>
    </row>
    <row r="39" spans="1:36" ht="165.75" x14ac:dyDescent="0.25">
      <c r="A39" s="46">
        <v>34</v>
      </c>
      <c r="B39" s="37" t="s">
        <v>42</v>
      </c>
      <c r="C39" s="36" t="s">
        <v>43</v>
      </c>
      <c r="D39" s="43" t="s">
        <v>72</v>
      </c>
      <c r="E39" s="37" t="s">
        <v>148</v>
      </c>
      <c r="F39" s="37" t="s">
        <v>166</v>
      </c>
      <c r="G39" s="43" t="s">
        <v>46</v>
      </c>
      <c r="H39" s="38" t="s">
        <v>150</v>
      </c>
      <c r="I39" s="39" t="s">
        <v>48</v>
      </c>
      <c r="J39" s="38" t="s">
        <v>175</v>
      </c>
      <c r="K39" s="39" t="s">
        <v>176</v>
      </c>
      <c r="L39" s="39">
        <v>80</v>
      </c>
      <c r="M39" s="35" t="s">
        <v>51</v>
      </c>
      <c r="N39" s="38" t="s">
        <v>177</v>
      </c>
      <c r="O39" s="35" t="s">
        <v>78</v>
      </c>
      <c r="P39" s="48">
        <v>44927</v>
      </c>
      <c r="Q39" s="48">
        <v>45291</v>
      </c>
      <c r="R39" s="43" t="s">
        <v>79</v>
      </c>
      <c r="S39" s="49" t="s">
        <v>178</v>
      </c>
      <c r="T39" s="37" t="s">
        <v>179</v>
      </c>
      <c r="U39" s="50">
        <v>0.05</v>
      </c>
      <c r="V39" s="46"/>
      <c r="W39" s="46"/>
      <c r="X39" s="46"/>
      <c r="Y39" s="46"/>
      <c r="Z39" s="34"/>
      <c r="AA39" s="73"/>
      <c r="AB39" s="73"/>
      <c r="AC39" s="73"/>
      <c r="AD39" s="73">
        <f t="shared" si="0"/>
        <v>0</v>
      </c>
      <c r="AE39" s="73"/>
      <c r="AF39" s="73">
        <f t="shared" si="1"/>
        <v>0</v>
      </c>
      <c r="AG39" s="73"/>
      <c r="AH39" s="73">
        <f t="shared" si="2"/>
        <v>0</v>
      </c>
      <c r="AI39" s="73"/>
      <c r="AJ39" s="73">
        <f t="shared" si="3"/>
        <v>0</v>
      </c>
    </row>
    <row r="40" spans="1:36" ht="178.5" x14ac:dyDescent="0.25">
      <c r="A40" s="46">
        <v>35</v>
      </c>
      <c r="B40" s="37" t="s">
        <v>42</v>
      </c>
      <c r="C40" s="36" t="s">
        <v>43</v>
      </c>
      <c r="D40" s="43" t="s">
        <v>44</v>
      </c>
      <c r="E40" s="37" t="s">
        <v>148</v>
      </c>
      <c r="F40" s="37" t="s">
        <v>166</v>
      </c>
      <c r="G40" s="43" t="s">
        <v>46</v>
      </c>
      <c r="H40" s="43" t="s">
        <v>150</v>
      </c>
      <c r="I40" s="43" t="s">
        <v>48</v>
      </c>
      <c r="J40" s="43" t="s">
        <v>180</v>
      </c>
      <c r="K40" s="43" t="s">
        <v>181</v>
      </c>
      <c r="L40" s="39">
        <v>100</v>
      </c>
      <c r="M40" s="35" t="s">
        <v>51</v>
      </c>
      <c r="N40" s="38" t="s">
        <v>182</v>
      </c>
      <c r="O40" s="35" t="s">
        <v>78</v>
      </c>
      <c r="P40" s="42">
        <v>44928</v>
      </c>
      <c r="Q40" s="42" t="s">
        <v>183</v>
      </c>
      <c r="R40" s="43" t="s">
        <v>79</v>
      </c>
      <c r="S40" s="43" t="s">
        <v>184</v>
      </c>
      <c r="T40" s="37" t="s">
        <v>185</v>
      </c>
      <c r="U40" s="50">
        <v>0.1</v>
      </c>
      <c r="V40" s="46"/>
      <c r="W40" s="46"/>
      <c r="X40" s="46"/>
      <c r="Y40" s="46"/>
      <c r="Z40" s="34"/>
      <c r="AA40" s="73"/>
      <c r="AB40" s="73"/>
      <c r="AC40" s="73"/>
      <c r="AD40" s="73">
        <f t="shared" si="0"/>
        <v>0</v>
      </c>
      <c r="AE40" s="73"/>
      <c r="AF40" s="73">
        <f t="shared" si="1"/>
        <v>0</v>
      </c>
      <c r="AG40" s="73"/>
      <c r="AH40" s="73">
        <f t="shared" si="2"/>
        <v>0</v>
      </c>
      <c r="AI40" s="73"/>
      <c r="AJ40" s="73">
        <f t="shared" si="3"/>
        <v>0</v>
      </c>
    </row>
    <row r="41" spans="1:36" ht="178.5" x14ac:dyDescent="0.25">
      <c r="A41" s="46">
        <v>36</v>
      </c>
      <c r="B41" s="37" t="s">
        <v>42</v>
      </c>
      <c r="C41" s="36" t="s">
        <v>43</v>
      </c>
      <c r="D41" s="43" t="s">
        <v>72</v>
      </c>
      <c r="E41" s="37" t="s">
        <v>148</v>
      </c>
      <c r="F41" s="37" t="s">
        <v>166</v>
      </c>
      <c r="G41" s="43" t="s">
        <v>46</v>
      </c>
      <c r="H41" s="38" t="s">
        <v>150</v>
      </c>
      <c r="I41" s="39" t="s">
        <v>48</v>
      </c>
      <c r="J41" s="38" t="s">
        <v>186</v>
      </c>
      <c r="K41" s="39" t="s">
        <v>43</v>
      </c>
      <c r="L41" s="39">
        <v>100</v>
      </c>
      <c r="M41" s="35" t="s">
        <v>51</v>
      </c>
      <c r="N41" s="38" t="s">
        <v>187</v>
      </c>
      <c r="O41" s="35" t="s">
        <v>78</v>
      </c>
      <c r="P41" s="48">
        <v>44927</v>
      </c>
      <c r="Q41" s="48">
        <v>45291</v>
      </c>
      <c r="R41" s="43" t="s">
        <v>79</v>
      </c>
      <c r="S41" s="49" t="s">
        <v>188</v>
      </c>
      <c r="T41" s="37" t="s">
        <v>185</v>
      </c>
      <c r="U41" s="50">
        <v>0.05</v>
      </c>
      <c r="V41" s="46"/>
      <c r="W41" s="46"/>
      <c r="X41" s="46"/>
      <c r="Y41" s="46"/>
      <c r="Z41" s="34"/>
      <c r="AA41" s="73"/>
      <c r="AB41" s="73"/>
      <c r="AC41" s="73"/>
      <c r="AD41" s="73">
        <f t="shared" si="0"/>
        <v>0</v>
      </c>
      <c r="AE41" s="73"/>
      <c r="AF41" s="73">
        <f t="shared" si="1"/>
        <v>0</v>
      </c>
      <c r="AG41" s="73"/>
      <c r="AH41" s="73">
        <f t="shared" si="2"/>
        <v>0</v>
      </c>
      <c r="AI41" s="73"/>
      <c r="AJ41" s="73">
        <f t="shared" si="3"/>
        <v>0</v>
      </c>
    </row>
    <row r="42" spans="1:36" ht="178.5" x14ac:dyDescent="0.25">
      <c r="A42" s="46">
        <v>37</v>
      </c>
      <c r="B42" s="37" t="s">
        <v>42</v>
      </c>
      <c r="C42" s="36" t="s">
        <v>43</v>
      </c>
      <c r="D42" s="43" t="s">
        <v>72</v>
      </c>
      <c r="E42" s="37" t="s">
        <v>148</v>
      </c>
      <c r="F42" s="37" t="s">
        <v>166</v>
      </c>
      <c r="G42" s="43" t="s">
        <v>46</v>
      </c>
      <c r="H42" s="38" t="s">
        <v>150</v>
      </c>
      <c r="I42" s="39" t="s">
        <v>48</v>
      </c>
      <c r="J42" s="38" t="s">
        <v>189</v>
      </c>
      <c r="K42" s="39" t="s">
        <v>190</v>
      </c>
      <c r="L42" s="39" t="s">
        <v>191</v>
      </c>
      <c r="M42" s="35" t="s">
        <v>51</v>
      </c>
      <c r="N42" s="40" t="s">
        <v>192</v>
      </c>
      <c r="O42" s="35" t="s">
        <v>78</v>
      </c>
      <c r="P42" s="48">
        <v>44927</v>
      </c>
      <c r="Q42" s="48">
        <v>45291</v>
      </c>
      <c r="R42" s="43" t="s">
        <v>79</v>
      </c>
      <c r="S42" s="49" t="s">
        <v>159</v>
      </c>
      <c r="T42" s="37" t="s">
        <v>185</v>
      </c>
      <c r="U42" s="50">
        <v>0.05</v>
      </c>
      <c r="V42" s="46"/>
      <c r="W42" s="46"/>
      <c r="X42" s="46"/>
      <c r="Y42" s="46"/>
      <c r="Z42" s="34"/>
      <c r="AA42" s="73"/>
      <c r="AB42" s="73"/>
      <c r="AC42" s="73"/>
      <c r="AD42" s="73">
        <f t="shared" si="0"/>
        <v>0</v>
      </c>
      <c r="AE42" s="73"/>
      <c r="AF42" s="73">
        <f t="shared" si="1"/>
        <v>0</v>
      </c>
      <c r="AG42" s="73"/>
      <c r="AH42" s="73">
        <f t="shared" si="2"/>
        <v>0</v>
      </c>
      <c r="AI42" s="73"/>
      <c r="AJ42" s="73">
        <f t="shared" si="3"/>
        <v>0</v>
      </c>
    </row>
    <row r="43" spans="1:36" ht="242.25" x14ac:dyDescent="0.25">
      <c r="A43" s="46">
        <v>38</v>
      </c>
      <c r="B43" s="37" t="s">
        <v>42</v>
      </c>
      <c r="C43" s="36" t="s">
        <v>43</v>
      </c>
      <c r="D43" s="43" t="s">
        <v>72</v>
      </c>
      <c r="E43" s="37" t="s">
        <v>148</v>
      </c>
      <c r="F43" s="37" t="s">
        <v>166</v>
      </c>
      <c r="G43" s="43" t="s">
        <v>46</v>
      </c>
      <c r="H43" s="38" t="s">
        <v>150</v>
      </c>
      <c r="I43" s="39" t="s">
        <v>48</v>
      </c>
      <c r="J43" s="43" t="s">
        <v>193</v>
      </c>
      <c r="K43" s="43" t="s">
        <v>194</v>
      </c>
      <c r="L43" s="39" t="s">
        <v>43</v>
      </c>
      <c r="M43" s="35" t="s">
        <v>43</v>
      </c>
      <c r="N43" s="40" t="s">
        <v>195</v>
      </c>
      <c r="O43" s="35" t="s">
        <v>78</v>
      </c>
      <c r="P43" s="48">
        <v>44927</v>
      </c>
      <c r="Q43" s="48">
        <v>45291</v>
      </c>
      <c r="R43" s="43" t="s">
        <v>79</v>
      </c>
      <c r="S43" s="49" t="s">
        <v>188</v>
      </c>
      <c r="T43" s="37" t="s">
        <v>196</v>
      </c>
      <c r="U43" s="50">
        <v>0.01</v>
      </c>
      <c r="V43" s="46"/>
      <c r="W43" s="46"/>
      <c r="X43" s="46"/>
      <c r="Y43" s="46"/>
      <c r="Z43" s="34"/>
      <c r="AA43" s="73"/>
      <c r="AB43" s="73"/>
      <c r="AC43" s="73"/>
      <c r="AD43" s="73">
        <f t="shared" si="0"/>
        <v>0</v>
      </c>
      <c r="AE43" s="73"/>
      <c r="AF43" s="73">
        <f t="shared" si="1"/>
        <v>0</v>
      </c>
      <c r="AG43" s="73"/>
      <c r="AH43" s="73">
        <f t="shared" si="2"/>
        <v>0</v>
      </c>
      <c r="AI43" s="73"/>
      <c r="AJ43" s="73">
        <f t="shared" si="3"/>
        <v>0</v>
      </c>
    </row>
    <row r="44" spans="1:36" ht="63.75" x14ac:dyDescent="0.25">
      <c r="A44" s="46">
        <v>39</v>
      </c>
      <c r="B44" s="37" t="s">
        <v>42</v>
      </c>
      <c r="C44" s="36" t="s">
        <v>43</v>
      </c>
      <c r="D44" s="43" t="s">
        <v>44</v>
      </c>
      <c r="E44" s="37" t="s">
        <v>148</v>
      </c>
      <c r="F44" s="37" t="s">
        <v>166</v>
      </c>
      <c r="G44" s="43" t="s">
        <v>46</v>
      </c>
      <c r="H44" s="38" t="s">
        <v>150</v>
      </c>
      <c r="I44" s="39" t="s">
        <v>48</v>
      </c>
      <c r="J44" s="38" t="s">
        <v>197</v>
      </c>
      <c r="K44" s="39" t="s">
        <v>43</v>
      </c>
      <c r="L44" s="39">
        <v>1</v>
      </c>
      <c r="M44" s="35" t="s">
        <v>101</v>
      </c>
      <c r="N44" s="40" t="s">
        <v>198</v>
      </c>
      <c r="O44" s="39" t="s">
        <v>109</v>
      </c>
      <c r="P44" s="48">
        <v>45200</v>
      </c>
      <c r="Q44" s="48">
        <v>45230</v>
      </c>
      <c r="R44" s="43" t="s">
        <v>79</v>
      </c>
      <c r="S44" s="49" t="s">
        <v>188</v>
      </c>
      <c r="T44" s="37" t="s">
        <v>155</v>
      </c>
      <c r="U44" s="50">
        <v>0.05</v>
      </c>
      <c r="V44" s="46"/>
      <c r="W44" s="46"/>
      <c r="X44" s="46"/>
      <c r="Y44" s="46"/>
      <c r="Z44" s="34"/>
      <c r="AA44" s="73"/>
      <c r="AB44" s="73"/>
      <c r="AC44" s="73"/>
      <c r="AD44" s="73">
        <f t="shared" si="0"/>
        <v>0</v>
      </c>
      <c r="AE44" s="73"/>
      <c r="AF44" s="73">
        <f t="shared" si="1"/>
        <v>0</v>
      </c>
      <c r="AG44" s="73"/>
      <c r="AH44" s="73">
        <f t="shared" si="2"/>
        <v>0</v>
      </c>
      <c r="AI44" s="73"/>
      <c r="AJ44" s="73">
        <f t="shared" si="3"/>
        <v>0</v>
      </c>
    </row>
    <row r="45" spans="1:36" ht="76.5" x14ac:dyDescent="0.25">
      <c r="A45" s="46">
        <v>40</v>
      </c>
      <c r="B45" s="37" t="s">
        <v>42</v>
      </c>
      <c r="C45" s="36" t="s">
        <v>43</v>
      </c>
      <c r="D45" s="43" t="s">
        <v>44</v>
      </c>
      <c r="E45" s="37" t="s">
        <v>148</v>
      </c>
      <c r="F45" s="37" t="s">
        <v>166</v>
      </c>
      <c r="G45" s="43" t="s">
        <v>46</v>
      </c>
      <c r="H45" s="38" t="s">
        <v>150</v>
      </c>
      <c r="I45" s="39" t="s">
        <v>48</v>
      </c>
      <c r="J45" s="38" t="s">
        <v>199</v>
      </c>
      <c r="K45" s="39" t="s">
        <v>43</v>
      </c>
      <c r="L45" s="39">
        <v>1</v>
      </c>
      <c r="M45" s="35" t="s">
        <v>101</v>
      </c>
      <c r="N45" s="40" t="s">
        <v>200</v>
      </c>
      <c r="O45" s="39" t="s">
        <v>109</v>
      </c>
      <c r="P45" s="48">
        <v>45261</v>
      </c>
      <c r="Q45" s="48">
        <v>45290</v>
      </c>
      <c r="R45" s="43" t="s">
        <v>79</v>
      </c>
      <c r="S45" s="49" t="s">
        <v>201</v>
      </c>
      <c r="T45" s="37" t="s">
        <v>155</v>
      </c>
      <c r="U45" s="50">
        <v>0.1</v>
      </c>
      <c r="V45" s="46"/>
      <c r="W45" s="46"/>
      <c r="X45" s="46"/>
      <c r="Y45" s="46"/>
      <c r="Z45" s="34"/>
      <c r="AA45" s="73"/>
      <c r="AB45" s="73"/>
      <c r="AC45" s="73"/>
      <c r="AD45" s="73">
        <f t="shared" si="0"/>
        <v>0</v>
      </c>
      <c r="AE45" s="73"/>
      <c r="AF45" s="73">
        <f t="shared" si="1"/>
        <v>0</v>
      </c>
      <c r="AG45" s="73"/>
      <c r="AH45" s="73">
        <f t="shared" si="2"/>
        <v>0</v>
      </c>
      <c r="AI45" s="73"/>
      <c r="AJ45" s="73">
        <f t="shared" si="3"/>
        <v>0</v>
      </c>
    </row>
    <row r="46" spans="1:36" ht="165.75" x14ac:dyDescent="0.25">
      <c r="A46" s="46">
        <v>41</v>
      </c>
      <c r="B46" s="37" t="s">
        <v>42</v>
      </c>
      <c r="C46" s="36" t="s">
        <v>43</v>
      </c>
      <c r="D46" s="43" t="s">
        <v>44</v>
      </c>
      <c r="E46" s="37" t="s">
        <v>148</v>
      </c>
      <c r="F46" s="37" t="s">
        <v>166</v>
      </c>
      <c r="G46" s="43" t="s">
        <v>46</v>
      </c>
      <c r="H46" s="38" t="s">
        <v>150</v>
      </c>
      <c r="I46" s="39" t="s">
        <v>48</v>
      </c>
      <c r="J46" s="38" t="s">
        <v>202</v>
      </c>
      <c r="K46" s="39" t="s">
        <v>43</v>
      </c>
      <c r="L46" s="39">
        <v>1</v>
      </c>
      <c r="M46" s="35" t="s">
        <v>101</v>
      </c>
      <c r="N46" s="40" t="s">
        <v>203</v>
      </c>
      <c r="O46" s="39" t="s">
        <v>109</v>
      </c>
      <c r="P46" s="48">
        <v>45261</v>
      </c>
      <c r="Q46" s="48">
        <v>44946</v>
      </c>
      <c r="R46" s="43" t="s">
        <v>79</v>
      </c>
      <c r="S46" s="49" t="s">
        <v>204</v>
      </c>
      <c r="T46" s="37" t="s">
        <v>179</v>
      </c>
      <c r="U46" s="50">
        <v>0.05</v>
      </c>
      <c r="V46" s="46"/>
      <c r="W46" s="46"/>
      <c r="X46" s="46"/>
      <c r="Y46" s="46"/>
      <c r="Z46" s="34"/>
      <c r="AA46" s="73"/>
      <c r="AB46" s="73"/>
      <c r="AC46" s="73"/>
      <c r="AD46" s="73">
        <f t="shared" si="0"/>
        <v>0</v>
      </c>
      <c r="AE46" s="73"/>
      <c r="AF46" s="73">
        <f t="shared" si="1"/>
        <v>0</v>
      </c>
      <c r="AG46" s="73"/>
      <c r="AH46" s="73">
        <f t="shared" si="2"/>
        <v>0</v>
      </c>
      <c r="AI46" s="73"/>
      <c r="AJ46" s="73">
        <f t="shared" si="3"/>
        <v>0</v>
      </c>
    </row>
    <row r="47" spans="1:36" ht="165.75" x14ac:dyDescent="0.25">
      <c r="A47" s="46">
        <v>42</v>
      </c>
      <c r="B47" s="37" t="s">
        <v>42</v>
      </c>
      <c r="C47" s="36" t="s">
        <v>43</v>
      </c>
      <c r="D47" s="43" t="s">
        <v>44</v>
      </c>
      <c r="E47" s="37" t="s">
        <v>148</v>
      </c>
      <c r="F47" s="37" t="s">
        <v>166</v>
      </c>
      <c r="G47" s="43" t="s">
        <v>46</v>
      </c>
      <c r="H47" s="38" t="s">
        <v>150</v>
      </c>
      <c r="I47" s="39" t="s">
        <v>48</v>
      </c>
      <c r="J47" s="38" t="s">
        <v>205</v>
      </c>
      <c r="K47" s="39" t="s">
        <v>43</v>
      </c>
      <c r="L47" s="39">
        <v>100</v>
      </c>
      <c r="M47" s="35" t="s">
        <v>51</v>
      </c>
      <c r="N47" s="40" t="s">
        <v>206</v>
      </c>
      <c r="O47" s="39" t="s">
        <v>109</v>
      </c>
      <c r="P47" s="48">
        <v>44928</v>
      </c>
      <c r="Q47" s="48">
        <v>44957</v>
      </c>
      <c r="R47" s="43" t="s">
        <v>79</v>
      </c>
      <c r="S47" s="49" t="s">
        <v>207</v>
      </c>
      <c r="T47" s="37" t="s">
        <v>179</v>
      </c>
      <c r="U47" s="50">
        <v>0.05</v>
      </c>
      <c r="V47" s="46"/>
      <c r="W47" s="46"/>
      <c r="X47" s="46"/>
      <c r="Y47" s="46"/>
      <c r="Z47" s="34"/>
      <c r="AA47" s="73"/>
      <c r="AB47" s="73"/>
      <c r="AC47" s="73"/>
      <c r="AD47" s="73">
        <f t="shared" si="0"/>
        <v>0</v>
      </c>
      <c r="AE47" s="73"/>
      <c r="AF47" s="73">
        <f t="shared" si="1"/>
        <v>0</v>
      </c>
      <c r="AG47" s="73"/>
      <c r="AH47" s="73">
        <f t="shared" si="2"/>
        <v>0</v>
      </c>
      <c r="AI47" s="73"/>
      <c r="AJ47" s="73">
        <f t="shared" si="3"/>
        <v>0</v>
      </c>
    </row>
    <row r="48" spans="1:36" ht="114.75" x14ac:dyDescent="0.25">
      <c r="A48" s="46">
        <v>43</v>
      </c>
      <c r="B48" s="37" t="s">
        <v>42</v>
      </c>
      <c r="C48" s="36" t="s">
        <v>43</v>
      </c>
      <c r="D48" s="43" t="s">
        <v>44</v>
      </c>
      <c r="E48" s="37" t="s">
        <v>148</v>
      </c>
      <c r="F48" s="37" t="s">
        <v>166</v>
      </c>
      <c r="G48" s="43" t="s">
        <v>46</v>
      </c>
      <c r="H48" s="43" t="s">
        <v>150</v>
      </c>
      <c r="I48" s="43" t="s">
        <v>48</v>
      </c>
      <c r="J48" s="43" t="s">
        <v>208</v>
      </c>
      <c r="K48" s="43" t="s">
        <v>194</v>
      </c>
      <c r="L48" s="43" t="s">
        <v>209</v>
      </c>
      <c r="M48" s="43" t="s">
        <v>51</v>
      </c>
      <c r="N48" s="38" t="s">
        <v>210</v>
      </c>
      <c r="O48" s="39" t="s">
        <v>66</v>
      </c>
      <c r="P48" s="42">
        <v>44928</v>
      </c>
      <c r="Q48" s="42" t="s">
        <v>183</v>
      </c>
      <c r="R48" s="43" t="s">
        <v>79</v>
      </c>
      <c r="S48" s="43" t="s">
        <v>159</v>
      </c>
      <c r="T48" s="37" t="s">
        <v>174</v>
      </c>
      <c r="U48" s="50">
        <v>0.02</v>
      </c>
      <c r="V48" s="46"/>
      <c r="W48" s="46"/>
      <c r="X48" s="46"/>
      <c r="Y48" s="46"/>
      <c r="Z48" s="34"/>
      <c r="AA48" s="73"/>
      <c r="AB48" s="73"/>
      <c r="AC48" s="73"/>
      <c r="AD48" s="73">
        <f t="shared" si="0"/>
        <v>0</v>
      </c>
      <c r="AE48" s="73"/>
      <c r="AF48" s="73">
        <f t="shared" si="1"/>
        <v>0</v>
      </c>
      <c r="AG48" s="73"/>
      <c r="AH48" s="73">
        <f t="shared" si="2"/>
        <v>0</v>
      </c>
      <c r="AI48" s="73"/>
      <c r="AJ48" s="73">
        <f t="shared" si="3"/>
        <v>0</v>
      </c>
    </row>
    <row r="49" spans="1:36" ht="153" x14ac:dyDescent="0.25">
      <c r="A49" s="46">
        <v>44</v>
      </c>
      <c r="B49" s="37" t="s">
        <v>42</v>
      </c>
      <c r="C49" s="36" t="s">
        <v>43</v>
      </c>
      <c r="D49" s="43" t="s">
        <v>44</v>
      </c>
      <c r="E49" s="37" t="s">
        <v>148</v>
      </c>
      <c r="F49" s="37" t="s">
        <v>166</v>
      </c>
      <c r="G49" s="43" t="s">
        <v>46</v>
      </c>
      <c r="H49" s="43" t="s">
        <v>150</v>
      </c>
      <c r="I49" s="43" t="s">
        <v>48</v>
      </c>
      <c r="J49" s="43" t="s">
        <v>208</v>
      </c>
      <c r="K49" s="38" t="s">
        <v>211</v>
      </c>
      <c r="L49" s="43" t="s">
        <v>212</v>
      </c>
      <c r="M49" s="43" t="s">
        <v>51</v>
      </c>
      <c r="N49" s="38" t="s">
        <v>213</v>
      </c>
      <c r="O49" s="35" t="s">
        <v>78</v>
      </c>
      <c r="P49" s="42">
        <v>44928</v>
      </c>
      <c r="Q49" s="42" t="s">
        <v>183</v>
      </c>
      <c r="R49" s="43" t="s">
        <v>79</v>
      </c>
      <c r="S49" s="43" t="s">
        <v>188</v>
      </c>
      <c r="T49" s="37" t="s">
        <v>174</v>
      </c>
      <c r="U49" s="50">
        <v>0.02</v>
      </c>
      <c r="V49" s="46"/>
      <c r="W49" s="46"/>
      <c r="X49" s="46"/>
      <c r="Y49" s="46"/>
      <c r="Z49" s="34"/>
      <c r="AA49" s="73"/>
      <c r="AB49" s="73"/>
      <c r="AC49" s="73"/>
      <c r="AD49" s="73">
        <f t="shared" si="0"/>
        <v>0</v>
      </c>
      <c r="AE49" s="73"/>
      <c r="AF49" s="73">
        <f t="shared" si="1"/>
        <v>0</v>
      </c>
      <c r="AG49" s="73"/>
      <c r="AH49" s="73">
        <f t="shared" si="2"/>
        <v>0</v>
      </c>
      <c r="AI49" s="73"/>
      <c r="AJ49" s="73">
        <f t="shared" si="3"/>
        <v>0</v>
      </c>
    </row>
    <row r="50" spans="1:36" ht="51" x14ac:dyDescent="0.25">
      <c r="A50" s="46">
        <v>45</v>
      </c>
      <c r="B50" s="37" t="s">
        <v>42</v>
      </c>
      <c r="C50" s="36" t="s">
        <v>43</v>
      </c>
      <c r="D50" s="43" t="s">
        <v>72</v>
      </c>
      <c r="E50" s="37" t="s">
        <v>148</v>
      </c>
      <c r="F50" s="37" t="s">
        <v>166</v>
      </c>
      <c r="G50" s="43" t="s">
        <v>46</v>
      </c>
      <c r="H50" s="43" t="s">
        <v>150</v>
      </c>
      <c r="I50" s="43" t="s">
        <v>48</v>
      </c>
      <c r="J50" s="43" t="s">
        <v>214</v>
      </c>
      <c r="K50" s="38" t="s">
        <v>215</v>
      </c>
      <c r="L50" s="43">
        <v>1</v>
      </c>
      <c r="M50" s="43" t="s">
        <v>101</v>
      </c>
      <c r="N50" s="38" t="s">
        <v>216</v>
      </c>
      <c r="O50" s="35" t="s">
        <v>78</v>
      </c>
      <c r="P50" s="42">
        <v>44927</v>
      </c>
      <c r="Q50" s="42">
        <v>45291</v>
      </c>
      <c r="R50" s="43" t="s">
        <v>79</v>
      </c>
      <c r="S50" s="43" t="s">
        <v>204</v>
      </c>
      <c r="T50" s="37" t="s">
        <v>174</v>
      </c>
      <c r="U50" s="50">
        <v>0.03</v>
      </c>
      <c r="V50" s="46"/>
      <c r="W50" s="46"/>
      <c r="X50" s="46"/>
      <c r="Y50" s="46"/>
      <c r="Z50" s="34"/>
      <c r="AA50" s="73"/>
      <c r="AB50" s="73"/>
      <c r="AC50" s="73"/>
      <c r="AD50" s="73">
        <f t="shared" si="0"/>
        <v>0</v>
      </c>
      <c r="AE50" s="73"/>
      <c r="AF50" s="73">
        <f t="shared" si="1"/>
        <v>0</v>
      </c>
      <c r="AG50" s="73"/>
      <c r="AH50" s="73">
        <f t="shared" si="2"/>
        <v>0</v>
      </c>
      <c r="AI50" s="73"/>
      <c r="AJ50" s="73">
        <f t="shared" si="3"/>
        <v>0</v>
      </c>
    </row>
    <row r="51" spans="1:36" ht="153" x14ac:dyDescent="0.25">
      <c r="A51" s="46">
        <v>46</v>
      </c>
      <c r="B51" s="37" t="s">
        <v>42</v>
      </c>
      <c r="C51" s="36" t="s">
        <v>43</v>
      </c>
      <c r="D51" s="43" t="s">
        <v>44</v>
      </c>
      <c r="E51" s="37" t="s">
        <v>148</v>
      </c>
      <c r="F51" s="37" t="s">
        <v>166</v>
      </c>
      <c r="G51" s="43" t="s">
        <v>46</v>
      </c>
      <c r="H51" s="43" t="s">
        <v>150</v>
      </c>
      <c r="I51" s="43" t="s">
        <v>48</v>
      </c>
      <c r="J51" s="43" t="s">
        <v>217</v>
      </c>
      <c r="K51" s="38" t="s">
        <v>218</v>
      </c>
      <c r="L51" s="43">
        <v>100</v>
      </c>
      <c r="M51" s="43" t="s">
        <v>51</v>
      </c>
      <c r="N51" s="38" t="s">
        <v>219</v>
      </c>
      <c r="O51" s="39" t="s">
        <v>66</v>
      </c>
      <c r="P51" s="42">
        <v>44927</v>
      </c>
      <c r="Q51" s="42">
        <v>45291</v>
      </c>
      <c r="R51" s="43" t="s">
        <v>79</v>
      </c>
      <c r="S51" s="43" t="s">
        <v>220</v>
      </c>
      <c r="T51" s="37" t="s">
        <v>221</v>
      </c>
      <c r="U51" s="50">
        <v>0.08</v>
      </c>
      <c r="V51" s="46"/>
      <c r="W51" s="46"/>
      <c r="X51" s="46"/>
      <c r="Y51" s="46"/>
      <c r="Z51" s="34"/>
      <c r="AA51" s="73"/>
      <c r="AB51" s="73"/>
      <c r="AC51" s="73"/>
      <c r="AD51" s="73">
        <f t="shared" si="0"/>
        <v>0</v>
      </c>
      <c r="AE51" s="73"/>
      <c r="AF51" s="73">
        <f t="shared" si="1"/>
        <v>0</v>
      </c>
      <c r="AG51" s="73"/>
      <c r="AH51" s="73">
        <f t="shared" si="2"/>
        <v>0</v>
      </c>
      <c r="AI51" s="73"/>
      <c r="AJ51" s="73">
        <f t="shared" si="3"/>
        <v>0</v>
      </c>
    </row>
    <row r="52" spans="1:36" ht="114.75" x14ac:dyDescent="0.25">
      <c r="A52" s="46">
        <v>47</v>
      </c>
      <c r="B52" s="37" t="s">
        <v>42</v>
      </c>
      <c r="C52" s="36" t="s">
        <v>43</v>
      </c>
      <c r="D52" s="43" t="s">
        <v>44</v>
      </c>
      <c r="E52" s="37" t="s">
        <v>148</v>
      </c>
      <c r="F52" s="37" t="s">
        <v>166</v>
      </c>
      <c r="G52" s="43" t="s">
        <v>46</v>
      </c>
      <c r="H52" s="43" t="s">
        <v>150</v>
      </c>
      <c r="I52" s="43" t="s">
        <v>48</v>
      </c>
      <c r="J52" s="43" t="s">
        <v>222</v>
      </c>
      <c r="K52" s="38" t="s">
        <v>223</v>
      </c>
      <c r="L52" s="43">
        <v>100</v>
      </c>
      <c r="M52" s="43" t="s">
        <v>51</v>
      </c>
      <c r="N52" s="38" t="s">
        <v>224</v>
      </c>
      <c r="O52" s="35" t="s">
        <v>78</v>
      </c>
      <c r="P52" s="42">
        <v>44927</v>
      </c>
      <c r="Q52" s="42">
        <v>41639</v>
      </c>
      <c r="R52" s="43" t="s">
        <v>79</v>
      </c>
      <c r="S52" s="43" t="s">
        <v>225</v>
      </c>
      <c r="T52" s="37" t="s">
        <v>221</v>
      </c>
      <c r="U52" s="50">
        <v>0.05</v>
      </c>
      <c r="V52" s="46"/>
      <c r="W52" s="46"/>
      <c r="X52" s="46"/>
      <c r="Y52" s="46"/>
      <c r="Z52" s="34"/>
      <c r="AA52" s="73"/>
      <c r="AB52" s="73"/>
      <c r="AC52" s="73"/>
      <c r="AD52" s="73">
        <f t="shared" si="0"/>
        <v>0</v>
      </c>
      <c r="AE52" s="73"/>
      <c r="AF52" s="73">
        <f t="shared" si="1"/>
        <v>0</v>
      </c>
      <c r="AG52" s="73"/>
      <c r="AH52" s="73">
        <f t="shared" si="2"/>
        <v>0</v>
      </c>
      <c r="AI52" s="73"/>
      <c r="AJ52" s="73">
        <f t="shared" si="3"/>
        <v>0</v>
      </c>
    </row>
    <row r="53" spans="1:36" ht="89.25" x14ac:dyDescent="0.25">
      <c r="A53" s="46">
        <v>48</v>
      </c>
      <c r="B53" s="39" t="s">
        <v>226</v>
      </c>
      <c r="C53" s="36" t="s">
        <v>43</v>
      </c>
      <c r="D53" s="43" t="s">
        <v>227</v>
      </c>
      <c r="E53" s="39" t="s">
        <v>228</v>
      </c>
      <c r="F53" s="43" t="s">
        <v>229</v>
      </c>
      <c r="G53" s="39" t="s">
        <v>230</v>
      </c>
      <c r="H53" s="51" t="s">
        <v>231</v>
      </c>
      <c r="I53" s="35" t="s">
        <v>232</v>
      </c>
      <c r="J53" s="36" t="s">
        <v>233</v>
      </c>
      <c r="K53" s="37" t="s">
        <v>234</v>
      </c>
      <c r="L53" s="39">
        <v>100</v>
      </c>
      <c r="M53" s="35" t="s">
        <v>51</v>
      </c>
      <c r="N53" s="52" t="s">
        <v>235</v>
      </c>
      <c r="O53" s="52" t="s">
        <v>236</v>
      </c>
      <c r="P53" s="48">
        <v>44927</v>
      </c>
      <c r="Q53" s="48">
        <v>45291</v>
      </c>
      <c r="R53" s="43" t="s">
        <v>79</v>
      </c>
      <c r="S53" s="53" t="s">
        <v>237</v>
      </c>
      <c r="T53" s="54" t="s">
        <v>238</v>
      </c>
      <c r="U53" s="55">
        <v>0.3</v>
      </c>
      <c r="V53" s="46"/>
      <c r="W53" s="46"/>
      <c r="X53" s="46"/>
      <c r="Y53" s="46"/>
      <c r="Z53" s="34"/>
      <c r="AA53" s="73"/>
      <c r="AB53" s="73"/>
      <c r="AC53" s="73"/>
      <c r="AD53" s="73">
        <f t="shared" si="0"/>
        <v>0</v>
      </c>
      <c r="AE53" s="73"/>
      <c r="AF53" s="73">
        <f t="shared" si="1"/>
        <v>0</v>
      </c>
      <c r="AG53" s="73"/>
      <c r="AH53" s="73">
        <f t="shared" si="2"/>
        <v>0</v>
      </c>
      <c r="AI53" s="73"/>
      <c r="AJ53" s="73">
        <f t="shared" si="3"/>
        <v>0</v>
      </c>
    </row>
    <row r="54" spans="1:36" ht="89.25" x14ac:dyDescent="0.25">
      <c r="A54" s="46">
        <v>49</v>
      </c>
      <c r="B54" s="39" t="s">
        <v>239</v>
      </c>
      <c r="C54" s="36" t="s">
        <v>43</v>
      </c>
      <c r="D54" s="43" t="s">
        <v>227</v>
      </c>
      <c r="E54" s="39" t="s">
        <v>228</v>
      </c>
      <c r="F54" s="43" t="s">
        <v>229</v>
      </c>
      <c r="G54" s="39" t="s">
        <v>230</v>
      </c>
      <c r="H54" s="51" t="s">
        <v>231</v>
      </c>
      <c r="I54" s="35" t="s">
        <v>240</v>
      </c>
      <c r="J54" s="36" t="s">
        <v>233</v>
      </c>
      <c r="K54" s="37" t="s">
        <v>234</v>
      </c>
      <c r="L54" s="39">
        <v>100</v>
      </c>
      <c r="M54" s="35" t="s">
        <v>51</v>
      </c>
      <c r="N54" s="52" t="s">
        <v>241</v>
      </c>
      <c r="O54" s="52" t="s">
        <v>236</v>
      </c>
      <c r="P54" s="48">
        <v>44927</v>
      </c>
      <c r="Q54" s="48">
        <v>45291</v>
      </c>
      <c r="R54" s="43" t="s">
        <v>79</v>
      </c>
      <c r="S54" s="53" t="s">
        <v>237</v>
      </c>
      <c r="T54" s="54" t="s">
        <v>238</v>
      </c>
      <c r="U54" s="55">
        <v>0.2</v>
      </c>
      <c r="V54" s="46"/>
      <c r="W54" s="46"/>
      <c r="X54" s="46"/>
      <c r="Y54" s="46"/>
      <c r="Z54" s="34"/>
      <c r="AA54" s="73"/>
      <c r="AB54" s="73"/>
      <c r="AC54" s="73"/>
      <c r="AD54" s="73">
        <f t="shared" si="0"/>
        <v>0</v>
      </c>
      <c r="AE54" s="73"/>
      <c r="AF54" s="73">
        <f t="shared" si="1"/>
        <v>0</v>
      </c>
      <c r="AG54" s="73"/>
      <c r="AH54" s="73">
        <f t="shared" si="2"/>
        <v>0</v>
      </c>
      <c r="AI54" s="73"/>
      <c r="AJ54" s="73">
        <f t="shared" si="3"/>
        <v>0</v>
      </c>
    </row>
    <row r="55" spans="1:36" ht="89.25" x14ac:dyDescent="0.25">
      <c r="A55" s="46">
        <v>50</v>
      </c>
      <c r="B55" s="39" t="s">
        <v>239</v>
      </c>
      <c r="C55" s="36" t="s">
        <v>43</v>
      </c>
      <c r="D55" s="43" t="s">
        <v>227</v>
      </c>
      <c r="E55" s="39" t="s">
        <v>228</v>
      </c>
      <c r="F55" s="43" t="s">
        <v>229</v>
      </c>
      <c r="G55" s="39" t="s">
        <v>230</v>
      </c>
      <c r="H55" s="51" t="s">
        <v>231</v>
      </c>
      <c r="I55" s="35" t="s">
        <v>232</v>
      </c>
      <c r="J55" s="36" t="s">
        <v>242</v>
      </c>
      <c r="K55" s="37" t="s">
        <v>46</v>
      </c>
      <c r="L55" s="39">
        <v>100</v>
      </c>
      <c r="M55" s="35" t="s">
        <v>51</v>
      </c>
      <c r="N55" s="52" t="s">
        <v>243</v>
      </c>
      <c r="O55" s="52" t="s">
        <v>244</v>
      </c>
      <c r="P55" s="48">
        <v>44927</v>
      </c>
      <c r="Q55" s="48">
        <v>45291</v>
      </c>
      <c r="R55" s="43" t="s">
        <v>79</v>
      </c>
      <c r="S55" s="53" t="s">
        <v>237</v>
      </c>
      <c r="T55" s="54" t="s">
        <v>245</v>
      </c>
      <c r="U55" s="55">
        <v>0.1</v>
      </c>
      <c r="V55" s="46"/>
      <c r="W55" s="46"/>
      <c r="X55" s="46"/>
      <c r="Y55" s="46"/>
      <c r="Z55" s="34"/>
      <c r="AA55" s="73"/>
      <c r="AB55" s="73"/>
      <c r="AC55" s="73"/>
      <c r="AD55" s="73">
        <f t="shared" si="0"/>
        <v>0</v>
      </c>
      <c r="AE55" s="73"/>
      <c r="AF55" s="73">
        <f t="shared" si="1"/>
        <v>0</v>
      </c>
      <c r="AG55" s="73"/>
      <c r="AH55" s="73">
        <f t="shared" si="2"/>
        <v>0</v>
      </c>
      <c r="AI55" s="73"/>
      <c r="AJ55" s="73">
        <f t="shared" si="3"/>
        <v>0</v>
      </c>
    </row>
    <row r="56" spans="1:36" ht="89.25" x14ac:dyDescent="0.25">
      <c r="A56" s="46">
        <v>51</v>
      </c>
      <c r="B56" s="39" t="s">
        <v>226</v>
      </c>
      <c r="C56" s="36" t="s">
        <v>43</v>
      </c>
      <c r="D56" s="43" t="s">
        <v>227</v>
      </c>
      <c r="E56" s="39" t="s">
        <v>228</v>
      </c>
      <c r="F56" s="43" t="s">
        <v>229</v>
      </c>
      <c r="G56" s="39" t="s">
        <v>230</v>
      </c>
      <c r="H56" s="51" t="s">
        <v>231</v>
      </c>
      <c r="I56" s="35" t="s">
        <v>232</v>
      </c>
      <c r="J56" s="36" t="s">
        <v>246</v>
      </c>
      <c r="K56" s="37" t="s">
        <v>46</v>
      </c>
      <c r="L56" s="39">
        <v>100</v>
      </c>
      <c r="M56" s="35" t="s">
        <v>51</v>
      </c>
      <c r="N56" s="52" t="s">
        <v>247</v>
      </c>
      <c r="O56" s="52" t="s">
        <v>244</v>
      </c>
      <c r="P56" s="48">
        <v>44927</v>
      </c>
      <c r="Q56" s="48">
        <v>45291</v>
      </c>
      <c r="R56" s="43" t="s">
        <v>79</v>
      </c>
      <c r="S56" s="53" t="s">
        <v>237</v>
      </c>
      <c r="T56" s="54" t="s">
        <v>248</v>
      </c>
      <c r="U56" s="55">
        <v>0.1</v>
      </c>
      <c r="V56" s="46"/>
      <c r="W56" s="46"/>
      <c r="X56" s="46"/>
      <c r="Y56" s="46"/>
      <c r="Z56" s="34"/>
      <c r="AA56" s="73"/>
      <c r="AB56" s="73"/>
      <c r="AC56" s="73"/>
      <c r="AD56" s="73">
        <f t="shared" si="0"/>
        <v>0</v>
      </c>
      <c r="AE56" s="73"/>
      <c r="AF56" s="73">
        <f t="shared" si="1"/>
        <v>0</v>
      </c>
      <c r="AG56" s="73"/>
      <c r="AH56" s="73">
        <f t="shared" si="2"/>
        <v>0</v>
      </c>
      <c r="AI56" s="73"/>
      <c r="AJ56" s="73">
        <f t="shared" si="3"/>
        <v>0</v>
      </c>
    </row>
    <row r="57" spans="1:36" ht="89.25" x14ac:dyDescent="0.25">
      <c r="A57" s="46">
        <v>52</v>
      </c>
      <c r="B57" s="39" t="s">
        <v>226</v>
      </c>
      <c r="C57" s="36" t="s">
        <v>43</v>
      </c>
      <c r="D57" s="43" t="s">
        <v>227</v>
      </c>
      <c r="E57" s="39" t="s">
        <v>228</v>
      </c>
      <c r="F57" s="43" t="s">
        <v>229</v>
      </c>
      <c r="G57" s="39" t="s">
        <v>230</v>
      </c>
      <c r="H57" s="51" t="s">
        <v>231</v>
      </c>
      <c r="I57" s="35" t="s">
        <v>232</v>
      </c>
      <c r="J57" s="37" t="s">
        <v>249</v>
      </c>
      <c r="K57" s="37" t="s">
        <v>46</v>
      </c>
      <c r="L57" s="39">
        <v>100</v>
      </c>
      <c r="M57" s="35" t="s">
        <v>51</v>
      </c>
      <c r="N57" s="52" t="s">
        <v>250</v>
      </c>
      <c r="O57" s="52" t="s">
        <v>244</v>
      </c>
      <c r="P57" s="48">
        <v>44927</v>
      </c>
      <c r="Q57" s="48">
        <v>45291</v>
      </c>
      <c r="R57" s="43" t="s">
        <v>79</v>
      </c>
      <c r="S57" s="53" t="s">
        <v>237</v>
      </c>
      <c r="T57" s="54" t="s">
        <v>251</v>
      </c>
      <c r="U57" s="55">
        <v>0.1</v>
      </c>
      <c r="V57" s="46"/>
      <c r="W57" s="46"/>
      <c r="X57" s="46"/>
      <c r="Y57" s="46"/>
      <c r="Z57" s="34"/>
      <c r="AA57" s="73"/>
      <c r="AB57" s="73"/>
      <c r="AC57" s="73"/>
      <c r="AD57" s="73">
        <f t="shared" si="0"/>
        <v>0</v>
      </c>
      <c r="AE57" s="73"/>
      <c r="AF57" s="73">
        <f t="shared" si="1"/>
        <v>0</v>
      </c>
      <c r="AG57" s="73"/>
      <c r="AH57" s="73">
        <f t="shared" si="2"/>
        <v>0</v>
      </c>
      <c r="AI57" s="73"/>
      <c r="AJ57" s="73">
        <f t="shared" si="3"/>
        <v>0</v>
      </c>
    </row>
    <row r="58" spans="1:36" ht="89.25" x14ac:dyDescent="0.25">
      <c r="A58" s="46">
        <v>53</v>
      </c>
      <c r="B58" s="39" t="s">
        <v>226</v>
      </c>
      <c r="C58" s="36" t="s">
        <v>43</v>
      </c>
      <c r="D58" s="43" t="s">
        <v>227</v>
      </c>
      <c r="E58" s="39" t="s">
        <v>228</v>
      </c>
      <c r="F58" s="43" t="s">
        <v>229</v>
      </c>
      <c r="G58" s="39" t="s">
        <v>230</v>
      </c>
      <c r="H58" s="51" t="s">
        <v>231</v>
      </c>
      <c r="I58" s="35" t="s">
        <v>232</v>
      </c>
      <c r="J58" s="36" t="s">
        <v>246</v>
      </c>
      <c r="K58" s="37" t="s">
        <v>46</v>
      </c>
      <c r="L58" s="39">
        <v>100</v>
      </c>
      <c r="M58" s="35" t="s">
        <v>51</v>
      </c>
      <c r="N58" s="52" t="s">
        <v>252</v>
      </c>
      <c r="O58" s="52" t="s">
        <v>244</v>
      </c>
      <c r="P58" s="48">
        <v>44927</v>
      </c>
      <c r="Q58" s="48">
        <v>45291</v>
      </c>
      <c r="R58" s="43" t="s">
        <v>79</v>
      </c>
      <c r="S58" s="53" t="s">
        <v>237</v>
      </c>
      <c r="T58" s="54" t="s">
        <v>253</v>
      </c>
      <c r="U58" s="55">
        <v>0.1</v>
      </c>
      <c r="V58" s="46"/>
      <c r="W58" s="46"/>
      <c r="X58" s="46"/>
      <c r="Y58" s="46"/>
      <c r="Z58" s="34"/>
      <c r="AA58" s="73"/>
      <c r="AB58" s="73"/>
      <c r="AC58" s="73"/>
      <c r="AD58" s="73">
        <f t="shared" si="0"/>
        <v>0</v>
      </c>
      <c r="AE58" s="73"/>
      <c r="AF58" s="73">
        <f t="shared" si="1"/>
        <v>0</v>
      </c>
      <c r="AG58" s="73"/>
      <c r="AH58" s="73">
        <f t="shared" si="2"/>
        <v>0</v>
      </c>
      <c r="AI58" s="73"/>
      <c r="AJ58" s="73">
        <f t="shared" si="3"/>
        <v>0</v>
      </c>
    </row>
    <row r="59" spans="1:36" ht="89.25" x14ac:dyDescent="0.25">
      <c r="A59" s="46">
        <v>54</v>
      </c>
      <c r="B59" s="39" t="s">
        <v>254</v>
      </c>
      <c r="C59" s="36" t="s">
        <v>43</v>
      </c>
      <c r="D59" s="43" t="s">
        <v>227</v>
      </c>
      <c r="E59" s="39" t="s">
        <v>228</v>
      </c>
      <c r="F59" s="43" t="s">
        <v>229</v>
      </c>
      <c r="G59" s="39" t="s">
        <v>230</v>
      </c>
      <c r="H59" s="51" t="s">
        <v>231</v>
      </c>
      <c r="I59" s="35" t="s">
        <v>232</v>
      </c>
      <c r="J59" s="36" t="s">
        <v>255</v>
      </c>
      <c r="K59" s="37" t="s">
        <v>46</v>
      </c>
      <c r="L59" s="39">
        <v>100</v>
      </c>
      <c r="M59" s="35" t="s">
        <v>51</v>
      </c>
      <c r="N59" s="52" t="s">
        <v>256</v>
      </c>
      <c r="O59" s="52" t="s">
        <v>244</v>
      </c>
      <c r="P59" s="48">
        <v>44927</v>
      </c>
      <c r="Q59" s="48">
        <v>45291</v>
      </c>
      <c r="R59" s="43" t="s">
        <v>79</v>
      </c>
      <c r="S59" s="53" t="s">
        <v>237</v>
      </c>
      <c r="T59" s="54" t="s">
        <v>257</v>
      </c>
      <c r="U59" s="55">
        <v>0.1</v>
      </c>
      <c r="V59" s="46"/>
      <c r="W59" s="46"/>
      <c r="X59" s="46"/>
      <c r="Y59" s="46"/>
      <c r="Z59" s="34"/>
      <c r="AA59" s="73"/>
      <c r="AB59" s="73"/>
      <c r="AC59" s="73"/>
      <c r="AD59" s="73">
        <f t="shared" si="0"/>
        <v>0</v>
      </c>
      <c r="AE59" s="73"/>
      <c r="AF59" s="73">
        <f t="shared" si="1"/>
        <v>0</v>
      </c>
      <c r="AG59" s="73"/>
      <c r="AH59" s="73">
        <f t="shared" si="2"/>
        <v>0</v>
      </c>
      <c r="AI59" s="73"/>
      <c r="AJ59" s="73">
        <f t="shared" si="3"/>
        <v>0</v>
      </c>
    </row>
    <row r="60" spans="1:36" ht="51" x14ac:dyDescent="0.25">
      <c r="A60" s="46">
        <v>55</v>
      </c>
      <c r="B60" s="43" t="s">
        <v>258</v>
      </c>
      <c r="C60" s="43" t="s">
        <v>259</v>
      </c>
      <c r="D60" s="43" t="s">
        <v>260</v>
      </c>
      <c r="E60" s="43" t="s">
        <v>261</v>
      </c>
      <c r="F60" s="43" t="s">
        <v>262</v>
      </c>
      <c r="G60" s="43" t="s">
        <v>263</v>
      </c>
      <c r="H60" s="43" t="s">
        <v>264</v>
      </c>
      <c r="I60" s="43" t="s">
        <v>265</v>
      </c>
      <c r="J60" s="43" t="s">
        <v>266</v>
      </c>
      <c r="K60" s="43" t="s">
        <v>267</v>
      </c>
      <c r="L60" s="39">
        <v>100</v>
      </c>
      <c r="M60" s="39" t="s">
        <v>268</v>
      </c>
      <c r="N60" s="43" t="s">
        <v>269</v>
      </c>
      <c r="O60" s="39" t="s">
        <v>270</v>
      </c>
      <c r="P60" s="41">
        <v>44941</v>
      </c>
      <c r="Q60" s="41">
        <v>45290</v>
      </c>
      <c r="R60" s="43" t="s">
        <v>271</v>
      </c>
      <c r="S60" s="43" t="s">
        <v>272</v>
      </c>
      <c r="T60" s="53" t="s">
        <v>273</v>
      </c>
      <c r="U60" s="35"/>
      <c r="V60" s="46"/>
      <c r="W60" s="46"/>
      <c r="X60" s="46"/>
      <c r="Y60" s="46"/>
      <c r="Z60" s="34"/>
      <c r="AA60" s="73"/>
      <c r="AB60" s="73"/>
      <c r="AC60" s="73"/>
      <c r="AD60" s="73">
        <f t="shared" si="0"/>
        <v>0</v>
      </c>
      <c r="AE60" s="73"/>
      <c r="AF60" s="73">
        <f t="shared" si="1"/>
        <v>0</v>
      </c>
      <c r="AG60" s="73"/>
      <c r="AH60" s="73">
        <f t="shared" si="2"/>
        <v>0</v>
      </c>
      <c r="AI60" s="73"/>
      <c r="AJ60" s="73">
        <f t="shared" si="3"/>
        <v>0</v>
      </c>
    </row>
    <row r="61" spans="1:36" ht="63.75" x14ac:dyDescent="0.25">
      <c r="A61" s="46">
        <v>56</v>
      </c>
      <c r="B61" s="43" t="s">
        <v>258</v>
      </c>
      <c r="C61" s="43" t="s">
        <v>259</v>
      </c>
      <c r="D61" s="43" t="s">
        <v>260</v>
      </c>
      <c r="E61" s="43" t="s">
        <v>261</v>
      </c>
      <c r="F61" s="43" t="s">
        <v>274</v>
      </c>
      <c r="G61" s="43" t="s">
        <v>263</v>
      </c>
      <c r="H61" s="43" t="s">
        <v>264</v>
      </c>
      <c r="I61" s="43" t="s">
        <v>265</v>
      </c>
      <c r="J61" s="43" t="s">
        <v>275</v>
      </c>
      <c r="K61" s="43" t="s">
        <v>276</v>
      </c>
      <c r="L61" s="39">
        <v>100</v>
      </c>
      <c r="M61" s="39" t="s">
        <v>268</v>
      </c>
      <c r="N61" s="43" t="s">
        <v>277</v>
      </c>
      <c r="O61" s="39" t="s">
        <v>270</v>
      </c>
      <c r="P61" s="41">
        <v>44941</v>
      </c>
      <c r="Q61" s="41">
        <v>45290</v>
      </c>
      <c r="R61" s="43" t="s">
        <v>278</v>
      </c>
      <c r="S61" s="43" t="s">
        <v>279</v>
      </c>
      <c r="T61" s="53" t="s">
        <v>273</v>
      </c>
      <c r="U61" s="35"/>
      <c r="V61" s="46"/>
      <c r="W61" s="46"/>
      <c r="X61" s="46"/>
      <c r="Y61" s="46"/>
      <c r="Z61" s="34"/>
      <c r="AA61" s="73"/>
      <c r="AB61" s="73"/>
      <c r="AC61" s="73"/>
      <c r="AD61" s="73">
        <f t="shared" si="0"/>
        <v>0</v>
      </c>
      <c r="AE61" s="73"/>
      <c r="AF61" s="73">
        <f t="shared" si="1"/>
        <v>0</v>
      </c>
      <c r="AG61" s="73"/>
      <c r="AH61" s="73">
        <f t="shared" si="2"/>
        <v>0</v>
      </c>
      <c r="AI61" s="73"/>
      <c r="AJ61" s="73">
        <f t="shared" si="3"/>
        <v>0</v>
      </c>
    </row>
    <row r="62" spans="1:36" ht="51" x14ac:dyDescent="0.25">
      <c r="A62" s="46">
        <v>57</v>
      </c>
      <c r="B62" s="43" t="s">
        <v>258</v>
      </c>
      <c r="C62" s="43" t="s">
        <v>259</v>
      </c>
      <c r="D62" s="43" t="s">
        <v>260</v>
      </c>
      <c r="E62" s="43" t="s">
        <v>261</v>
      </c>
      <c r="F62" s="43" t="s">
        <v>274</v>
      </c>
      <c r="G62" s="43" t="s">
        <v>263</v>
      </c>
      <c r="H62" s="43" t="s">
        <v>264</v>
      </c>
      <c r="I62" s="43" t="s">
        <v>265</v>
      </c>
      <c r="J62" s="43" t="s">
        <v>280</v>
      </c>
      <c r="K62" s="43" t="s">
        <v>281</v>
      </c>
      <c r="L62" s="39">
        <v>100</v>
      </c>
      <c r="M62" s="39" t="s">
        <v>268</v>
      </c>
      <c r="N62" s="43" t="s">
        <v>282</v>
      </c>
      <c r="O62" s="39" t="s">
        <v>270</v>
      </c>
      <c r="P62" s="41">
        <v>44941</v>
      </c>
      <c r="Q62" s="41">
        <v>45290</v>
      </c>
      <c r="R62" s="43" t="s">
        <v>271</v>
      </c>
      <c r="S62" s="43" t="s">
        <v>283</v>
      </c>
      <c r="T62" s="53" t="s">
        <v>273</v>
      </c>
      <c r="U62" s="35"/>
      <c r="V62" s="46"/>
      <c r="W62" s="46"/>
      <c r="X62" s="46"/>
      <c r="Y62" s="46"/>
      <c r="Z62" s="34"/>
      <c r="AA62" s="73"/>
      <c r="AB62" s="73"/>
      <c r="AC62" s="73"/>
      <c r="AD62" s="73">
        <f t="shared" si="0"/>
        <v>0</v>
      </c>
      <c r="AE62" s="73"/>
      <c r="AF62" s="73">
        <f t="shared" si="1"/>
        <v>0</v>
      </c>
      <c r="AG62" s="73"/>
      <c r="AH62" s="73">
        <f t="shared" si="2"/>
        <v>0</v>
      </c>
      <c r="AI62" s="73"/>
      <c r="AJ62" s="73">
        <f t="shared" si="3"/>
        <v>0</v>
      </c>
    </row>
    <row r="63" spans="1:36" ht="63.75" x14ac:dyDescent="0.25">
      <c r="A63" s="46">
        <v>58</v>
      </c>
      <c r="B63" s="43" t="s">
        <v>258</v>
      </c>
      <c r="C63" s="43" t="s">
        <v>259</v>
      </c>
      <c r="D63" s="43" t="s">
        <v>260</v>
      </c>
      <c r="E63" s="43" t="s">
        <v>261</v>
      </c>
      <c r="F63" s="43" t="s">
        <v>262</v>
      </c>
      <c r="G63" s="43" t="s">
        <v>263</v>
      </c>
      <c r="H63" s="43" t="s">
        <v>264</v>
      </c>
      <c r="I63" s="43" t="s">
        <v>265</v>
      </c>
      <c r="J63" s="43" t="s">
        <v>284</v>
      </c>
      <c r="K63" s="43" t="s">
        <v>285</v>
      </c>
      <c r="L63" s="39">
        <v>100</v>
      </c>
      <c r="M63" s="39" t="s">
        <v>268</v>
      </c>
      <c r="N63" s="43" t="s">
        <v>286</v>
      </c>
      <c r="O63" s="39" t="s">
        <v>270</v>
      </c>
      <c r="P63" s="41">
        <v>44986</v>
      </c>
      <c r="Q63" s="41">
        <v>45290</v>
      </c>
      <c r="R63" s="43" t="s">
        <v>271</v>
      </c>
      <c r="S63" s="43" t="s">
        <v>287</v>
      </c>
      <c r="T63" s="53" t="s">
        <v>273</v>
      </c>
      <c r="U63" s="35"/>
      <c r="V63" s="46"/>
      <c r="W63" s="46"/>
      <c r="X63" s="46"/>
      <c r="Y63" s="46"/>
      <c r="Z63" s="34"/>
      <c r="AA63" s="73"/>
      <c r="AB63" s="73"/>
      <c r="AC63" s="73"/>
      <c r="AD63" s="73">
        <f t="shared" si="0"/>
        <v>0</v>
      </c>
      <c r="AE63" s="73"/>
      <c r="AF63" s="73">
        <f t="shared" si="1"/>
        <v>0</v>
      </c>
      <c r="AG63" s="73"/>
      <c r="AH63" s="73">
        <f t="shared" si="2"/>
        <v>0</v>
      </c>
      <c r="AI63" s="73"/>
      <c r="AJ63" s="73">
        <f t="shared" si="3"/>
        <v>0</v>
      </c>
    </row>
    <row r="64" spans="1:36" ht="51" x14ac:dyDescent="0.25">
      <c r="A64" s="46">
        <v>59</v>
      </c>
      <c r="B64" s="43" t="s">
        <v>258</v>
      </c>
      <c r="C64" s="43" t="s">
        <v>259</v>
      </c>
      <c r="D64" s="43" t="s">
        <v>260</v>
      </c>
      <c r="E64" s="43" t="s">
        <v>261</v>
      </c>
      <c r="F64" s="43" t="s">
        <v>262</v>
      </c>
      <c r="G64" s="43" t="s">
        <v>263</v>
      </c>
      <c r="H64" s="43" t="s">
        <v>264</v>
      </c>
      <c r="I64" s="43" t="s">
        <v>265</v>
      </c>
      <c r="J64" s="43" t="s">
        <v>288</v>
      </c>
      <c r="K64" s="43" t="s">
        <v>289</v>
      </c>
      <c r="L64" s="39">
        <v>100</v>
      </c>
      <c r="M64" s="39" t="s">
        <v>268</v>
      </c>
      <c r="N64" s="43" t="s">
        <v>290</v>
      </c>
      <c r="O64" s="39" t="s">
        <v>270</v>
      </c>
      <c r="P64" s="41">
        <v>44941</v>
      </c>
      <c r="Q64" s="41">
        <v>45290</v>
      </c>
      <c r="R64" s="43" t="s">
        <v>271</v>
      </c>
      <c r="S64" s="43" t="s">
        <v>291</v>
      </c>
      <c r="T64" s="53" t="s">
        <v>273</v>
      </c>
      <c r="U64" s="35"/>
      <c r="V64" s="46"/>
      <c r="W64" s="46"/>
      <c r="X64" s="46"/>
      <c r="Y64" s="46"/>
      <c r="Z64" s="34"/>
      <c r="AA64" s="73"/>
      <c r="AB64" s="73"/>
      <c r="AC64" s="73"/>
      <c r="AD64" s="73">
        <f t="shared" si="0"/>
        <v>0</v>
      </c>
      <c r="AE64" s="73"/>
      <c r="AF64" s="73">
        <f t="shared" si="1"/>
        <v>0</v>
      </c>
      <c r="AG64" s="73"/>
      <c r="AH64" s="73">
        <f t="shared" si="2"/>
        <v>0</v>
      </c>
      <c r="AI64" s="73"/>
      <c r="AJ64" s="73">
        <f t="shared" si="3"/>
        <v>0</v>
      </c>
    </row>
    <row r="65" spans="1:36" ht="51" x14ac:dyDescent="0.25">
      <c r="A65" s="46">
        <v>60</v>
      </c>
      <c r="B65" s="43" t="s">
        <v>258</v>
      </c>
      <c r="C65" s="43" t="s">
        <v>259</v>
      </c>
      <c r="D65" s="43" t="s">
        <v>260</v>
      </c>
      <c r="E65" s="43" t="s">
        <v>261</v>
      </c>
      <c r="F65" s="43" t="s">
        <v>262</v>
      </c>
      <c r="G65" s="43" t="s">
        <v>263</v>
      </c>
      <c r="H65" s="43" t="s">
        <v>264</v>
      </c>
      <c r="I65" s="43" t="s">
        <v>265</v>
      </c>
      <c r="J65" s="43" t="s">
        <v>292</v>
      </c>
      <c r="K65" s="43" t="s">
        <v>293</v>
      </c>
      <c r="L65" s="43">
        <v>101</v>
      </c>
      <c r="M65" s="35" t="s">
        <v>268</v>
      </c>
      <c r="N65" s="43" t="s">
        <v>294</v>
      </c>
      <c r="O65" s="39" t="s">
        <v>270</v>
      </c>
      <c r="P65" s="41">
        <v>44927</v>
      </c>
      <c r="Q65" s="41">
        <v>45290</v>
      </c>
      <c r="R65" s="43" t="s">
        <v>271</v>
      </c>
      <c r="S65" s="43" t="s">
        <v>295</v>
      </c>
      <c r="T65" s="53" t="s">
        <v>273</v>
      </c>
      <c r="U65" s="35"/>
      <c r="V65" s="46"/>
      <c r="W65" s="46"/>
      <c r="X65" s="46"/>
      <c r="Y65" s="46"/>
      <c r="Z65" s="34"/>
      <c r="AA65" s="73"/>
      <c r="AB65" s="73"/>
      <c r="AC65" s="73"/>
      <c r="AD65" s="73">
        <f t="shared" si="0"/>
        <v>0</v>
      </c>
      <c r="AE65" s="73"/>
      <c r="AF65" s="73">
        <f t="shared" si="1"/>
        <v>0</v>
      </c>
      <c r="AG65" s="73"/>
      <c r="AH65" s="73">
        <f t="shared" si="2"/>
        <v>0</v>
      </c>
      <c r="AI65" s="73"/>
      <c r="AJ65" s="73">
        <f t="shared" si="3"/>
        <v>0</v>
      </c>
    </row>
    <row r="66" spans="1:36" ht="51" x14ac:dyDescent="0.25">
      <c r="A66" s="46">
        <v>61</v>
      </c>
      <c r="B66" s="43" t="s">
        <v>258</v>
      </c>
      <c r="C66" s="43" t="s">
        <v>259</v>
      </c>
      <c r="D66" s="43" t="s">
        <v>260</v>
      </c>
      <c r="E66" s="43" t="s">
        <v>296</v>
      </c>
      <c r="F66" s="43" t="s">
        <v>297</v>
      </c>
      <c r="G66" s="43" t="s">
        <v>263</v>
      </c>
      <c r="H66" s="43" t="s">
        <v>264</v>
      </c>
      <c r="I66" s="43" t="s">
        <v>265</v>
      </c>
      <c r="J66" s="43" t="s">
        <v>298</v>
      </c>
      <c r="K66" s="43" t="s">
        <v>299</v>
      </c>
      <c r="L66" s="39">
        <v>100</v>
      </c>
      <c r="M66" s="39" t="s">
        <v>268</v>
      </c>
      <c r="N66" s="43" t="s">
        <v>300</v>
      </c>
      <c r="O66" s="39" t="s">
        <v>301</v>
      </c>
      <c r="P66" s="41">
        <v>45078</v>
      </c>
      <c r="Q66" s="41">
        <v>45199</v>
      </c>
      <c r="R66" s="43" t="s">
        <v>271</v>
      </c>
      <c r="S66" s="43" t="s">
        <v>295</v>
      </c>
      <c r="T66" s="53" t="s">
        <v>273</v>
      </c>
      <c r="U66" s="35"/>
      <c r="V66" s="46"/>
      <c r="W66" s="46"/>
      <c r="X66" s="46"/>
      <c r="Y66" s="46"/>
      <c r="Z66" s="34"/>
      <c r="AA66" s="73"/>
      <c r="AB66" s="73"/>
      <c r="AC66" s="73"/>
      <c r="AD66" s="73">
        <f t="shared" si="0"/>
        <v>0</v>
      </c>
      <c r="AE66" s="73"/>
      <c r="AF66" s="73">
        <f t="shared" si="1"/>
        <v>0</v>
      </c>
      <c r="AG66" s="73"/>
      <c r="AH66" s="73">
        <f t="shared" si="2"/>
        <v>0</v>
      </c>
      <c r="AI66" s="73"/>
      <c r="AJ66" s="73">
        <f t="shared" si="3"/>
        <v>0</v>
      </c>
    </row>
    <row r="67" spans="1:36" ht="51" x14ac:dyDescent="0.25">
      <c r="A67" s="46">
        <v>62</v>
      </c>
      <c r="B67" s="43" t="s">
        <v>258</v>
      </c>
      <c r="C67" s="43" t="s">
        <v>259</v>
      </c>
      <c r="D67" s="43" t="s">
        <v>260</v>
      </c>
      <c r="E67" s="43" t="s">
        <v>296</v>
      </c>
      <c r="F67" s="43" t="s">
        <v>297</v>
      </c>
      <c r="G67" s="43" t="s">
        <v>263</v>
      </c>
      <c r="H67" s="43" t="s">
        <v>264</v>
      </c>
      <c r="I67" s="43" t="s">
        <v>265</v>
      </c>
      <c r="J67" s="43" t="s">
        <v>298</v>
      </c>
      <c r="K67" s="43" t="s">
        <v>302</v>
      </c>
      <c r="L67" s="39">
        <v>100</v>
      </c>
      <c r="M67" s="39" t="s">
        <v>268</v>
      </c>
      <c r="N67" s="43" t="s">
        <v>303</v>
      </c>
      <c r="O67" s="39" t="s">
        <v>301</v>
      </c>
      <c r="P67" s="41">
        <v>44986</v>
      </c>
      <c r="Q67" s="41">
        <v>45199</v>
      </c>
      <c r="R67" s="43" t="s">
        <v>271</v>
      </c>
      <c r="S67" s="43" t="s">
        <v>295</v>
      </c>
      <c r="T67" s="53" t="s">
        <v>273</v>
      </c>
      <c r="U67" s="35"/>
      <c r="V67" s="46"/>
      <c r="W67" s="46"/>
      <c r="X67" s="46"/>
      <c r="Y67" s="46"/>
      <c r="Z67" s="34"/>
      <c r="AA67" s="73"/>
      <c r="AB67" s="73"/>
      <c r="AC67" s="73"/>
      <c r="AD67" s="73">
        <f t="shared" si="0"/>
        <v>0</v>
      </c>
      <c r="AE67" s="73"/>
      <c r="AF67" s="73">
        <f t="shared" si="1"/>
        <v>0</v>
      </c>
      <c r="AG67" s="73"/>
      <c r="AH67" s="73">
        <f t="shared" si="2"/>
        <v>0</v>
      </c>
      <c r="AI67" s="73"/>
      <c r="AJ67" s="73">
        <f t="shared" si="3"/>
        <v>0</v>
      </c>
    </row>
    <row r="68" spans="1:36" ht="51" x14ac:dyDescent="0.25">
      <c r="A68" s="46">
        <v>63</v>
      </c>
      <c r="B68" s="43" t="s">
        <v>258</v>
      </c>
      <c r="C68" s="43" t="s">
        <v>259</v>
      </c>
      <c r="D68" s="43" t="s">
        <v>260</v>
      </c>
      <c r="E68" s="43" t="s">
        <v>261</v>
      </c>
      <c r="F68" s="43" t="s">
        <v>262</v>
      </c>
      <c r="G68" s="43" t="s">
        <v>263</v>
      </c>
      <c r="H68" s="43" t="s">
        <v>264</v>
      </c>
      <c r="I68" s="43" t="s">
        <v>265</v>
      </c>
      <c r="J68" s="43" t="s">
        <v>304</v>
      </c>
      <c r="K68" s="43" t="s">
        <v>305</v>
      </c>
      <c r="L68" s="39">
        <v>100</v>
      </c>
      <c r="M68" s="39" t="s">
        <v>268</v>
      </c>
      <c r="N68" s="43" t="s">
        <v>306</v>
      </c>
      <c r="O68" s="39" t="s">
        <v>301</v>
      </c>
      <c r="P68" s="41">
        <v>44986</v>
      </c>
      <c r="Q68" s="41">
        <v>45290</v>
      </c>
      <c r="R68" s="43" t="s">
        <v>271</v>
      </c>
      <c r="S68" s="43" t="s">
        <v>307</v>
      </c>
      <c r="T68" s="53" t="s">
        <v>273</v>
      </c>
      <c r="U68" s="35"/>
      <c r="V68" s="46"/>
      <c r="W68" s="46"/>
      <c r="X68" s="46"/>
      <c r="Y68" s="46"/>
      <c r="Z68" s="34"/>
      <c r="AA68" s="73"/>
      <c r="AB68" s="73"/>
      <c r="AC68" s="73"/>
      <c r="AD68" s="73">
        <f t="shared" si="0"/>
        <v>0</v>
      </c>
      <c r="AE68" s="73"/>
      <c r="AF68" s="73">
        <f t="shared" si="1"/>
        <v>0</v>
      </c>
      <c r="AG68" s="73"/>
      <c r="AH68" s="73">
        <f t="shared" si="2"/>
        <v>0</v>
      </c>
      <c r="AI68" s="73"/>
      <c r="AJ68" s="73">
        <f t="shared" si="3"/>
        <v>0</v>
      </c>
    </row>
    <row r="69" spans="1:36" ht="51" x14ac:dyDescent="0.25">
      <c r="A69" s="46">
        <v>64</v>
      </c>
      <c r="B69" s="43" t="s">
        <v>258</v>
      </c>
      <c r="C69" s="43" t="s">
        <v>259</v>
      </c>
      <c r="D69" s="43" t="s">
        <v>260</v>
      </c>
      <c r="E69" s="43" t="s">
        <v>261</v>
      </c>
      <c r="F69" s="43" t="s">
        <v>262</v>
      </c>
      <c r="G69" s="43" t="s">
        <v>263</v>
      </c>
      <c r="H69" s="43" t="s">
        <v>264</v>
      </c>
      <c r="I69" s="43" t="s">
        <v>265</v>
      </c>
      <c r="J69" s="43" t="s">
        <v>308</v>
      </c>
      <c r="K69" s="43" t="s">
        <v>309</v>
      </c>
      <c r="L69" s="43">
        <v>100</v>
      </c>
      <c r="M69" s="43" t="s">
        <v>268</v>
      </c>
      <c r="N69" s="43" t="s">
        <v>310</v>
      </c>
      <c r="O69" s="39" t="s">
        <v>270</v>
      </c>
      <c r="P69" s="41">
        <v>44927</v>
      </c>
      <c r="Q69" s="41">
        <v>45290</v>
      </c>
      <c r="R69" s="43" t="s">
        <v>271</v>
      </c>
      <c r="S69" s="43" t="s">
        <v>311</v>
      </c>
      <c r="T69" s="53" t="s">
        <v>273</v>
      </c>
      <c r="U69" s="35"/>
      <c r="V69" s="46"/>
      <c r="W69" s="46"/>
      <c r="X69" s="46"/>
      <c r="Y69" s="46"/>
      <c r="Z69" s="34"/>
      <c r="AA69" s="73"/>
      <c r="AB69" s="73"/>
      <c r="AC69" s="73"/>
      <c r="AD69" s="73">
        <f t="shared" si="0"/>
        <v>0</v>
      </c>
      <c r="AE69" s="73"/>
      <c r="AF69" s="73">
        <f t="shared" si="1"/>
        <v>0</v>
      </c>
      <c r="AG69" s="73"/>
      <c r="AH69" s="73">
        <f t="shared" si="2"/>
        <v>0</v>
      </c>
      <c r="AI69" s="73"/>
      <c r="AJ69" s="73">
        <f t="shared" si="3"/>
        <v>0</v>
      </c>
    </row>
    <row r="70" spans="1:36" ht="51" x14ac:dyDescent="0.25">
      <c r="A70" s="46">
        <v>65</v>
      </c>
      <c r="B70" s="43" t="s">
        <v>258</v>
      </c>
      <c r="C70" s="43" t="s">
        <v>259</v>
      </c>
      <c r="D70" s="43" t="s">
        <v>260</v>
      </c>
      <c r="E70" s="43" t="s">
        <v>261</v>
      </c>
      <c r="F70" s="43" t="s">
        <v>262</v>
      </c>
      <c r="G70" s="43" t="s">
        <v>263</v>
      </c>
      <c r="H70" s="43" t="s">
        <v>264</v>
      </c>
      <c r="I70" s="43" t="s">
        <v>265</v>
      </c>
      <c r="J70" s="43" t="s">
        <v>312</v>
      </c>
      <c r="K70" s="43" t="s">
        <v>313</v>
      </c>
      <c r="L70" s="43"/>
      <c r="M70" s="43" t="s">
        <v>314</v>
      </c>
      <c r="N70" s="43" t="s">
        <v>315</v>
      </c>
      <c r="O70" s="39" t="s">
        <v>301</v>
      </c>
      <c r="P70" s="41">
        <v>45047</v>
      </c>
      <c r="Q70" s="41">
        <v>45138</v>
      </c>
      <c r="R70" s="43" t="s">
        <v>271</v>
      </c>
      <c r="S70" s="43" t="s">
        <v>311</v>
      </c>
      <c r="T70" s="53" t="s">
        <v>273</v>
      </c>
      <c r="U70" s="35"/>
      <c r="V70" s="46"/>
      <c r="W70" s="46"/>
      <c r="X70" s="46"/>
      <c r="Y70" s="46"/>
      <c r="Z70" s="34"/>
      <c r="AA70" s="73"/>
      <c r="AB70" s="73"/>
      <c r="AC70" s="73"/>
      <c r="AD70" s="73">
        <f t="shared" si="0"/>
        <v>0</v>
      </c>
      <c r="AE70" s="73"/>
      <c r="AF70" s="73">
        <f t="shared" si="1"/>
        <v>0</v>
      </c>
      <c r="AG70" s="73"/>
      <c r="AH70" s="73">
        <f t="shared" si="2"/>
        <v>0</v>
      </c>
      <c r="AI70" s="73"/>
      <c r="AJ70" s="73">
        <f t="shared" si="3"/>
        <v>0</v>
      </c>
    </row>
    <row r="71" spans="1:36" ht="51" x14ac:dyDescent="0.25">
      <c r="A71" s="46">
        <v>66</v>
      </c>
      <c r="B71" s="43" t="s">
        <v>258</v>
      </c>
      <c r="C71" s="43" t="s">
        <v>259</v>
      </c>
      <c r="D71" s="43" t="s">
        <v>260</v>
      </c>
      <c r="E71" s="43" t="s">
        <v>261</v>
      </c>
      <c r="F71" s="43" t="s">
        <v>262</v>
      </c>
      <c r="G71" s="43" t="s">
        <v>263</v>
      </c>
      <c r="H71" s="43" t="s">
        <v>264</v>
      </c>
      <c r="I71" s="43" t="s">
        <v>265</v>
      </c>
      <c r="J71" s="43" t="s">
        <v>316</v>
      </c>
      <c r="K71" s="43" t="s">
        <v>317</v>
      </c>
      <c r="L71" s="39">
        <v>100</v>
      </c>
      <c r="M71" s="39" t="s">
        <v>268</v>
      </c>
      <c r="N71" s="43" t="s">
        <v>318</v>
      </c>
      <c r="O71" s="43" t="s">
        <v>319</v>
      </c>
      <c r="P71" s="41">
        <v>45047</v>
      </c>
      <c r="Q71" s="41">
        <v>45138</v>
      </c>
      <c r="R71" s="43" t="s">
        <v>271</v>
      </c>
      <c r="S71" s="43" t="s">
        <v>311</v>
      </c>
      <c r="T71" s="53" t="s">
        <v>273</v>
      </c>
      <c r="U71" s="35"/>
      <c r="V71" s="46"/>
      <c r="W71" s="46"/>
      <c r="X71" s="46"/>
      <c r="Y71" s="46"/>
      <c r="Z71" s="34"/>
      <c r="AA71" s="73"/>
      <c r="AB71" s="73"/>
      <c r="AC71" s="73"/>
      <c r="AD71" s="73">
        <f t="shared" ref="AD71:AD134" si="4">+$AA71*AC71</f>
        <v>0</v>
      </c>
      <c r="AE71" s="73"/>
      <c r="AF71" s="73">
        <f t="shared" ref="AF71:AF134" si="5">+$AA71*AE71</f>
        <v>0</v>
      </c>
      <c r="AG71" s="73"/>
      <c r="AH71" s="73">
        <f t="shared" ref="AH71:AH134" si="6">+$AA71*AG71</f>
        <v>0</v>
      </c>
      <c r="AI71" s="73"/>
      <c r="AJ71" s="73">
        <f t="shared" ref="AJ71:AJ134" si="7">+$AA71*AI71</f>
        <v>0</v>
      </c>
    </row>
    <row r="72" spans="1:36" ht="51" x14ac:dyDescent="0.25">
      <c r="A72" s="46">
        <v>67</v>
      </c>
      <c r="B72" s="43" t="s">
        <v>258</v>
      </c>
      <c r="C72" s="43" t="s">
        <v>259</v>
      </c>
      <c r="D72" s="43" t="s">
        <v>260</v>
      </c>
      <c r="E72" s="43" t="s">
        <v>261</v>
      </c>
      <c r="F72" s="43" t="s">
        <v>262</v>
      </c>
      <c r="G72" s="43" t="s">
        <v>263</v>
      </c>
      <c r="H72" s="43" t="s">
        <v>264</v>
      </c>
      <c r="I72" s="43" t="s">
        <v>265</v>
      </c>
      <c r="J72" s="43" t="s">
        <v>320</v>
      </c>
      <c r="K72" s="43" t="s">
        <v>321</v>
      </c>
      <c r="L72" s="43">
        <v>100</v>
      </c>
      <c r="M72" s="43" t="s">
        <v>268</v>
      </c>
      <c r="N72" s="43" t="s">
        <v>322</v>
      </c>
      <c r="O72" s="39" t="s">
        <v>103</v>
      </c>
      <c r="P72" s="41">
        <v>45231</v>
      </c>
      <c r="Q72" s="41">
        <v>45290</v>
      </c>
      <c r="R72" s="43" t="s">
        <v>271</v>
      </c>
      <c r="S72" s="43" t="s">
        <v>311</v>
      </c>
      <c r="T72" s="53" t="s">
        <v>273</v>
      </c>
      <c r="U72" s="35"/>
      <c r="V72" s="46"/>
      <c r="W72" s="46"/>
      <c r="X72" s="46"/>
      <c r="Y72" s="46"/>
      <c r="Z72" s="34"/>
      <c r="AA72" s="73"/>
      <c r="AB72" s="73"/>
      <c r="AC72" s="73"/>
      <c r="AD72" s="73">
        <f t="shared" si="4"/>
        <v>0</v>
      </c>
      <c r="AE72" s="73"/>
      <c r="AF72" s="73">
        <f t="shared" si="5"/>
        <v>0</v>
      </c>
      <c r="AG72" s="73"/>
      <c r="AH72" s="73">
        <f t="shared" si="6"/>
        <v>0</v>
      </c>
      <c r="AI72" s="73"/>
      <c r="AJ72" s="73">
        <f t="shared" si="7"/>
        <v>0</v>
      </c>
    </row>
    <row r="73" spans="1:36" ht="51" x14ac:dyDescent="0.25">
      <c r="A73" s="46">
        <v>68</v>
      </c>
      <c r="B73" s="43" t="s">
        <v>258</v>
      </c>
      <c r="C73" s="43" t="s">
        <v>259</v>
      </c>
      <c r="D73" s="43" t="s">
        <v>260</v>
      </c>
      <c r="E73" s="43" t="s">
        <v>261</v>
      </c>
      <c r="F73" s="43" t="s">
        <v>262</v>
      </c>
      <c r="G73" s="43" t="s">
        <v>263</v>
      </c>
      <c r="H73" s="43" t="s">
        <v>264</v>
      </c>
      <c r="I73" s="43" t="s">
        <v>265</v>
      </c>
      <c r="J73" s="43" t="s">
        <v>323</v>
      </c>
      <c r="K73" s="43" t="s">
        <v>324</v>
      </c>
      <c r="L73" s="39">
        <v>100</v>
      </c>
      <c r="M73" s="39" t="s">
        <v>268</v>
      </c>
      <c r="N73" s="43" t="s">
        <v>325</v>
      </c>
      <c r="O73" s="43" t="s">
        <v>301</v>
      </c>
      <c r="P73" s="41">
        <v>45078</v>
      </c>
      <c r="Q73" s="41">
        <v>45107</v>
      </c>
      <c r="R73" s="43" t="s">
        <v>271</v>
      </c>
      <c r="S73" s="43" t="s">
        <v>326</v>
      </c>
      <c r="T73" s="53" t="s">
        <v>273</v>
      </c>
      <c r="U73" s="35"/>
      <c r="V73" s="46"/>
      <c r="W73" s="46"/>
      <c r="X73" s="46"/>
      <c r="Y73" s="46"/>
      <c r="Z73" s="34"/>
      <c r="AA73" s="73"/>
      <c r="AB73" s="73"/>
      <c r="AC73" s="73"/>
      <c r="AD73" s="73">
        <f t="shared" si="4"/>
        <v>0</v>
      </c>
      <c r="AE73" s="73"/>
      <c r="AF73" s="73">
        <f t="shared" si="5"/>
        <v>0</v>
      </c>
      <c r="AG73" s="73"/>
      <c r="AH73" s="73">
        <f t="shared" si="6"/>
        <v>0</v>
      </c>
      <c r="AI73" s="73"/>
      <c r="AJ73" s="73">
        <f t="shared" si="7"/>
        <v>0</v>
      </c>
    </row>
    <row r="74" spans="1:36" ht="51" x14ac:dyDescent="0.25">
      <c r="A74" s="46">
        <v>69</v>
      </c>
      <c r="B74" s="43" t="s">
        <v>258</v>
      </c>
      <c r="C74" s="43" t="s">
        <v>259</v>
      </c>
      <c r="D74" s="43" t="s">
        <v>260</v>
      </c>
      <c r="E74" s="43" t="s">
        <v>261</v>
      </c>
      <c r="F74" s="43" t="s">
        <v>262</v>
      </c>
      <c r="G74" s="43" t="s">
        <v>263</v>
      </c>
      <c r="H74" s="43" t="s">
        <v>264</v>
      </c>
      <c r="I74" s="43" t="s">
        <v>265</v>
      </c>
      <c r="J74" s="43" t="s">
        <v>327</v>
      </c>
      <c r="K74" s="43" t="s">
        <v>328</v>
      </c>
      <c r="L74" s="39">
        <v>100</v>
      </c>
      <c r="M74" s="39" t="s">
        <v>268</v>
      </c>
      <c r="N74" s="43" t="s">
        <v>329</v>
      </c>
      <c r="O74" s="43" t="s">
        <v>330</v>
      </c>
      <c r="P74" s="41">
        <v>44927</v>
      </c>
      <c r="Q74" s="41">
        <v>45291</v>
      </c>
      <c r="R74" s="43" t="s">
        <v>271</v>
      </c>
      <c r="S74" s="43" t="s">
        <v>326</v>
      </c>
      <c r="T74" s="53" t="s">
        <v>273</v>
      </c>
      <c r="U74" s="35"/>
      <c r="V74" s="46"/>
      <c r="W74" s="46"/>
      <c r="X74" s="46"/>
      <c r="Y74" s="46"/>
      <c r="Z74" s="34"/>
      <c r="AA74" s="73"/>
      <c r="AB74" s="73"/>
      <c r="AC74" s="73"/>
      <c r="AD74" s="73">
        <f t="shared" si="4"/>
        <v>0</v>
      </c>
      <c r="AE74" s="73"/>
      <c r="AF74" s="73">
        <f t="shared" si="5"/>
        <v>0</v>
      </c>
      <c r="AG74" s="73"/>
      <c r="AH74" s="73">
        <f t="shared" si="6"/>
        <v>0</v>
      </c>
      <c r="AI74" s="73"/>
      <c r="AJ74" s="73">
        <f t="shared" si="7"/>
        <v>0</v>
      </c>
    </row>
    <row r="75" spans="1:36" ht="51" x14ac:dyDescent="0.25">
      <c r="A75" s="46">
        <v>70</v>
      </c>
      <c r="B75" s="43" t="s">
        <v>258</v>
      </c>
      <c r="C75" s="43" t="s">
        <v>259</v>
      </c>
      <c r="D75" s="43" t="s">
        <v>260</v>
      </c>
      <c r="E75" s="43" t="s">
        <v>261</v>
      </c>
      <c r="F75" s="43" t="s">
        <v>262</v>
      </c>
      <c r="G75" s="43" t="s">
        <v>263</v>
      </c>
      <c r="H75" s="43" t="s">
        <v>264</v>
      </c>
      <c r="I75" s="43" t="s">
        <v>265</v>
      </c>
      <c r="J75" s="43" t="s">
        <v>331</v>
      </c>
      <c r="K75" s="43" t="s">
        <v>332</v>
      </c>
      <c r="L75" s="39">
        <v>100</v>
      </c>
      <c r="M75" s="39" t="s">
        <v>268</v>
      </c>
      <c r="N75" s="43" t="s">
        <v>333</v>
      </c>
      <c r="O75" s="43" t="s">
        <v>330</v>
      </c>
      <c r="P75" s="41">
        <v>44927</v>
      </c>
      <c r="Q75" s="41">
        <v>45291</v>
      </c>
      <c r="R75" s="43" t="s">
        <v>271</v>
      </c>
      <c r="S75" s="43" t="s">
        <v>326</v>
      </c>
      <c r="T75" s="53" t="s">
        <v>273</v>
      </c>
      <c r="U75" s="35"/>
      <c r="V75" s="46"/>
      <c r="W75" s="46"/>
      <c r="X75" s="46"/>
      <c r="Y75" s="46"/>
      <c r="Z75" s="34"/>
      <c r="AA75" s="73"/>
      <c r="AB75" s="73"/>
      <c r="AC75" s="73"/>
      <c r="AD75" s="73">
        <f t="shared" si="4"/>
        <v>0</v>
      </c>
      <c r="AE75" s="73"/>
      <c r="AF75" s="73">
        <f t="shared" si="5"/>
        <v>0</v>
      </c>
      <c r="AG75" s="73"/>
      <c r="AH75" s="73">
        <f t="shared" si="6"/>
        <v>0</v>
      </c>
      <c r="AI75" s="73"/>
      <c r="AJ75" s="73">
        <f t="shared" si="7"/>
        <v>0</v>
      </c>
    </row>
    <row r="76" spans="1:36" ht="51" x14ac:dyDescent="0.25">
      <c r="A76" s="46">
        <v>71</v>
      </c>
      <c r="B76" s="43" t="s">
        <v>258</v>
      </c>
      <c r="C76" s="43" t="s">
        <v>259</v>
      </c>
      <c r="D76" s="43" t="s">
        <v>260</v>
      </c>
      <c r="E76" s="43" t="s">
        <v>261</v>
      </c>
      <c r="F76" s="43" t="s">
        <v>262</v>
      </c>
      <c r="G76" s="43" t="s">
        <v>263</v>
      </c>
      <c r="H76" s="43" t="s">
        <v>264</v>
      </c>
      <c r="I76" s="43" t="s">
        <v>265</v>
      </c>
      <c r="J76" s="43" t="s">
        <v>334</v>
      </c>
      <c r="K76" s="43" t="s">
        <v>335</v>
      </c>
      <c r="L76" s="39">
        <v>100</v>
      </c>
      <c r="M76" s="39" t="s">
        <v>268</v>
      </c>
      <c r="N76" s="43" t="s">
        <v>336</v>
      </c>
      <c r="O76" s="43" t="s">
        <v>330</v>
      </c>
      <c r="P76" s="41">
        <v>44927</v>
      </c>
      <c r="Q76" s="41">
        <v>45291</v>
      </c>
      <c r="R76" s="43" t="s">
        <v>271</v>
      </c>
      <c r="S76" s="43" t="s">
        <v>326</v>
      </c>
      <c r="T76" s="53" t="s">
        <v>273</v>
      </c>
      <c r="U76" s="35"/>
      <c r="V76" s="46"/>
      <c r="W76" s="46"/>
      <c r="X76" s="46"/>
      <c r="Y76" s="46"/>
      <c r="Z76" s="34"/>
      <c r="AA76" s="73"/>
      <c r="AB76" s="73"/>
      <c r="AC76" s="73"/>
      <c r="AD76" s="73">
        <f t="shared" si="4"/>
        <v>0</v>
      </c>
      <c r="AE76" s="73"/>
      <c r="AF76" s="73">
        <f t="shared" si="5"/>
        <v>0</v>
      </c>
      <c r="AG76" s="73"/>
      <c r="AH76" s="73">
        <f t="shared" si="6"/>
        <v>0</v>
      </c>
      <c r="AI76" s="73"/>
      <c r="AJ76" s="73">
        <f t="shared" si="7"/>
        <v>0</v>
      </c>
    </row>
    <row r="77" spans="1:36" ht="51" x14ac:dyDescent="0.25">
      <c r="A77" s="46">
        <v>72</v>
      </c>
      <c r="B77" s="43" t="s">
        <v>258</v>
      </c>
      <c r="C77" s="43" t="s">
        <v>259</v>
      </c>
      <c r="D77" s="43" t="s">
        <v>260</v>
      </c>
      <c r="E77" s="43" t="s">
        <v>261</v>
      </c>
      <c r="F77" s="43" t="s">
        <v>337</v>
      </c>
      <c r="G77" s="43" t="s">
        <v>263</v>
      </c>
      <c r="H77" s="43" t="s">
        <v>264</v>
      </c>
      <c r="I77" s="43" t="s">
        <v>265</v>
      </c>
      <c r="J77" s="43" t="s">
        <v>338</v>
      </c>
      <c r="K77" s="43" t="s">
        <v>339</v>
      </c>
      <c r="L77" s="39">
        <v>100</v>
      </c>
      <c r="M77" s="39" t="s">
        <v>268</v>
      </c>
      <c r="N77" s="43" t="s">
        <v>340</v>
      </c>
      <c r="O77" s="43" t="s">
        <v>330</v>
      </c>
      <c r="P77" s="41">
        <v>44927</v>
      </c>
      <c r="Q77" s="41">
        <v>45291</v>
      </c>
      <c r="R77" s="43" t="s">
        <v>271</v>
      </c>
      <c r="S77" s="43" t="s">
        <v>341</v>
      </c>
      <c r="T77" s="53" t="s">
        <v>273</v>
      </c>
      <c r="U77" s="35"/>
      <c r="V77" s="46"/>
      <c r="W77" s="46"/>
      <c r="X77" s="46"/>
      <c r="Y77" s="46"/>
      <c r="Z77" s="34"/>
      <c r="AA77" s="73"/>
      <c r="AB77" s="73"/>
      <c r="AC77" s="73"/>
      <c r="AD77" s="73">
        <f t="shared" si="4"/>
        <v>0</v>
      </c>
      <c r="AE77" s="73"/>
      <c r="AF77" s="73">
        <f t="shared" si="5"/>
        <v>0</v>
      </c>
      <c r="AG77" s="73"/>
      <c r="AH77" s="73">
        <f t="shared" si="6"/>
        <v>0</v>
      </c>
      <c r="AI77" s="73"/>
      <c r="AJ77" s="73">
        <f t="shared" si="7"/>
        <v>0</v>
      </c>
    </row>
    <row r="78" spans="1:36" ht="51" x14ac:dyDescent="0.25">
      <c r="A78" s="46">
        <v>73</v>
      </c>
      <c r="B78" s="43" t="s">
        <v>258</v>
      </c>
      <c r="C78" s="43" t="s">
        <v>259</v>
      </c>
      <c r="D78" s="43" t="s">
        <v>260</v>
      </c>
      <c r="E78" s="43" t="s">
        <v>261</v>
      </c>
      <c r="F78" s="43" t="s">
        <v>337</v>
      </c>
      <c r="G78" s="43" t="s">
        <v>263</v>
      </c>
      <c r="H78" s="43" t="s">
        <v>264</v>
      </c>
      <c r="I78" s="43" t="s">
        <v>265</v>
      </c>
      <c r="J78" s="43" t="s">
        <v>342</v>
      </c>
      <c r="K78" s="43" t="s">
        <v>339</v>
      </c>
      <c r="L78" s="43">
        <v>100</v>
      </c>
      <c r="M78" s="43" t="s">
        <v>268</v>
      </c>
      <c r="N78" s="43" t="s">
        <v>343</v>
      </c>
      <c r="O78" s="43" t="s">
        <v>330</v>
      </c>
      <c r="P78" s="41">
        <v>44927</v>
      </c>
      <c r="Q78" s="41">
        <v>45291</v>
      </c>
      <c r="R78" s="43" t="s">
        <v>271</v>
      </c>
      <c r="S78" s="43" t="s">
        <v>344</v>
      </c>
      <c r="T78" s="53" t="s">
        <v>273</v>
      </c>
      <c r="U78" s="35"/>
      <c r="V78" s="46"/>
      <c r="W78" s="46"/>
      <c r="X78" s="46"/>
      <c r="Y78" s="46"/>
      <c r="Z78" s="34"/>
      <c r="AA78" s="73"/>
      <c r="AB78" s="73"/>
      <c r="AC78" s="73"/>
      <c r="AD78" s="73">
        <f t="shared" si="4"/>
        <v>0</v>
      </c>
      <c r="AE78" s="73"/>
      <c r="AF78" s="73">
        <f t="shared" si="5"/>
        <v>0</v>
      </c>
      <c r="AG78" s="73"/>
      <c r="AH78" s="73">
        <f t="shared" si="6"/>
        <v>0</v>
      </c>
      <c r="AI78" s="73"/>
      <c r="AJ78" s="73">
        <f t="shared" si="7"/>
        <v>0</v>
      </c>
    </row>
    <row r="79" spans="1:36" ht="51" x14ac:dyDescent="0.25">
      <c r="A79" s="46">
        <v>74</v>
      </c>
      <c r="B79" s="43" t="s">
        <v>258</v>
      </c>
      <c r="C79" s="43" t="s">
        <v>259</v>
      </c>
      <c r="D79" s="43" t="s">
        <v>260</v>
      </c>
      <c r="E79" s="43" t="s">
        <v>296</v>
      </c>
      <c r="F79" s="43" t="s">
        <v>345</v>
      </c>
      <c r="G79" s="43" t="s">
        <v>263</v>
      </c>
      <c r="H79" s="43" t="s">
        <v>264</v>
      </c>
      <c r="I79" s="43" t="s">
        <v>265</v>
      </c>
      <c r="J79" s="43" t="s">
        <v>346</v>
      </c>
      <c r="K79" s="43" t="s">
        <v>347</v>
      </c>
      <c r="L79" s="43">
        <v>100</v>
      </c>
      <c r="M79" s="43" t="s">
        <v>268</v>
      </c>
      <c r="N79" s="43" t="s">
        <v>348</v>
      </c>
      <c r="O79" s="43" t="s">
        <v>349</v>
      </c>
      <c r="P79" s="41">
        <v>45046</v>
      </c>
      <c r="Q79" s="41">
        <v>45291</v>
      </c>
      <c r="R79" s="43" t="s">
        <v>350</v>
      </c>
      <c r="S79" s="43" t="s">
        <v>351</v>
      </c>
      <c r="T79" s="53" t="s">
        <v>273</v>
      </c>
      <c r="U79" s="35"/>
      <c r="V79" s="46"/>
      <c r="W79" s="46"/>
      <c r="X79" s="46"/>
      <c r="Y79" s="46"/>
      <c r="Z79" s="34"/>
      <c r="AA79" s="73"/>
      <c r="AB79" s="73"/>
      <c r="AC79" s="73"/>
      <c r="AD79" s="73">
        <f t="shared" si="4"/>
        <v>0</v>
      </c>
      <c r="AE79" s="73"/>
      <c r="AF79" s="73">
        <f t="shared" si="5"/>
        <v>0</v>
      </c>
      <c r="AG79" s="73"/>
      <c r="AH79" s="73">
        <f t="shared" si="6"/>
        <v>0</v>
      </c>
      <c r="AI79" s="73"/>
      <c r="AJ79" s="73">
        <f t="shared" si="7"/>
        <v>0</v>
      </c>
    </row>
    <row r="80" spans="1:36" ht="51" x14ac:dyDescent="0.25">
      <c r="A80" s="46">
        <v>75</v>
      </c>
      <c r="B80" s="43" t="s">
        <v>258</v>
      </c>
      <c r="C80" s="43" t="s">
        <v>259</v>
      </c>
      <c r="D80" s="43" t="s">
        <v>260</v>
      </c>
      <c r="E80" s="43" t="s">
        <v>296</v>
      </c>
      <c r="F80" s="43" t="s">
        <v>262</v>
      </c>
      <c r="G80" s="43" t="s">
        <v>263</v>
      </c>
      <c r="H80" s="43" t="s">
        <v>264</v>
      </c>
      <c r="I80" s="43" t="s">
        <v>265</v>
      </c>
      <c r="J80" s="43" t="s">
        <v>352</v>
      </c>
      <c r="K80" s="43" t="s">
        <v>353</v>
      </c>
      <c r="L80" s="43">
        <v>100</v>
      </c>
      <c r="M80" s="43" t="s">
        <v>268</v>
      </c>
      <c r="N80" s="43" t="s">
        <v>354</v>
      </c>
      <c r="O80" s="43" t="s">
        <v>270</v>
      </c>
      <c r="P80" s="41">
        <v>44941</v>
      </c>
      <c r="Q80" s="41">
        <v>45290</v>
      </c>
      <c r="R80" s="43" t="s">
        <v>278</v>
      </c>
      <c r="S80" s="43" t="s">
        <v>355</v>
      </c>
      <c r="T80" s="53" t="s">
        <v>273</v>
      </c>
      <c r="U80" s="35"/>
      <c r="V80" s="46"/>
      <c r="W80" s="46"/>
      <c r="X80" s="46"/>
      <c r="Y80" s="46"/>
      <c r="Z80" s="34"/>
      <c r="AA80" s="73"/>
      <c r="AB80" s="73"/>
      <c r="AC80" s="73"/>
      <c r="AD80" s="73">
        <f t="shared" si="4"/>
        <v>0</v>
      </c>
      <c r="AE80" s="73"/>
      <c r="AF80" s="73">
        <f t="shared" si="5"/>
        <v>0</v>
      </c>
      <c r="AG80" s="73"/>
      <c r="AH80" s="73">
        <f t="shared" si="6"/>
        <v>0</v>
      </c>
      <c r="AI80" s="73"/>
      <c r="AJ80" s="73">
        <f t="shared" si="7"/>
        <v>0</v>
      </c>
    </row>
    <row r="81" spans="1:36" ht="102" x14ac:dyDescent="0.25">
      <c r="A81" s="46">
        <v>76</v>
      </c>
      <c r="B81" s="43" t="s">
        <v>258</v>
      </c>
      <c r="C81" s="43" t="s">
        <v>259</v>
      </c>
      <c r="D81" s="43" t="s">
        <v>260</v>
      </c>
      <c r="E81" s="43" t="s">
        <v>261</v>
      </c>
      <c r="F81" s="43" t="s">
        <v>337</v>
      </c>
      <c r="G81" s="43" t="s">
        <v>263</v>
      </c>
      <c r="H81" s="43" t="s">
        <v>264</v>
      </c>
      <c r="I81" s="43" t="s">
        <v>265</v>
      </c>
      <c r="J81" s="43" t="s">
        <v>356</v>
      </c>
      <c r="K81" s="43" t="s">
        <v>357</v>
      </c>
      <c r="L81" s="43">
        <v>3</v>
      </c>
      <c r="M81" s="43" t="s">
        <v>101</v>
      </c>
      <c r="N81" s="43" t="s">
        <v>358</v>
      </c>
      <c r="O81" s="43" t="s">
        <v>270</v>
      </c>
      <c r="P81" s="41">
        <v>44941</v>
      </c>
      <c r="Q81" s="41">
        <v>45290</v>
      </c>
      <c r="R81" s="43" t="s">
        <v>278</v>
      </c>
      <c r="S81" s="43" t="s">
        <v>359</v>
      </c>
      <c r="T81" s="53" t="s">
        <v>273</v>
      </c>
      <c r="U81" s="35"/>
      <c r="V81" s="46"/>
      <c r="W81" s="46"/>
      <c r="X81" s="46"/>
      <c r="Y81" s="46"/>
      <c r="Z81" s="34"/>
      <c r="AA81" s="73"/>
      <c r="AB81" s="73"/>
      <c r="AC81" s="73"/>
      <c r="AD81" s="73">
        <f t="shared" si="4"/>
        <v>0</v>
      </c>
      <c r="AE81" s="73"/>
      <c r="AF81" s="73">
        <f t="shared" si="5"/>
        <v>0</v>
      </c>
      <c r="AG81" s="73"/>
      <c r="AH81" s="73">
        <f t="shared" si="6"/>
        <v>0</v>
      </c>
      <c r="AI81" s="73"/>
      <c r="AJ81" s="73">
        <f t="shared" si="7"/>
        <v>0</v>
      </c>
    </row>
    <row r="82" spans="1:36" ht="51" x14ac:dyDescent="0.25">
      <c r="A82" s="46">
        <v>77</v>
      </c>
      <c r="B82" s="43" t="s">
        <v>258</v>
      </c>
      <c r="C82" s="43" t="s">
        <v>259</v>
      </c>
      <c r="D82" s="43" t="s">
        <v>260</v>
      </c>
      <c r="E82" s="43" t="s">
        <v>261</v>
      </c>
      <c r="F82" s="43" t="s">
        <v>337</v>
      </c>
      <c r="G82" s="43" t="s">
        <v>263</v>
      </c>
      <c r="H82" s="43" t="s">
        <v>264</v>
      </c>
      <c r="I82" s="43" t="s">
        <v>265</v>
      </c>
      <c r="J82" s="43" t="s">
        <v>360</v>
      </c>
      <c r="K82" s="43" t="s">
        <v>361</v>
      </c>
      <c r="L82" s="43">
        <v>2</v>
      </c>
      <c r="M82" s="43" t="s">
        <v>101</v>
      </c>
      <c r="N82" s="43" t="s">
        <v>362</v>
      </c>
      <c r="O82" s="43" t="s">
        <v>244</v>
      </c>
      <c r="P82" s="41">
        <v>44941</v>
      </c>
      <c r="Q82" s="41">
        <v>45290</v>
      </c>
      <c r="R82" s="43" t="s">
        <v>278</v>
      </c>
      <c r="S82" s="43" t="s">
        <v>355</v>
      </c>
      <c r="T82" s="53" t="s">
        <v>273</v>
      </c>
      <c r="U82" s="35"/>
      <c r="V82" s="46"/>
      <c r="W82" s="46"/>
      <c r="X82" s="46"/>
      <c r="Y82" s="46"/>
      <c r="Z82" s="34"/>
      <c r="AA82" s="73"/>
      <c r="AB82" s="73"/>
      <c r="AC82" s="73"/>
      <c r="AD82" s="73">
        <f t="shared" si="4"/>
        <v>0</v>
      </c>
      <c r="AE82" s="73"/>
      <c r="AF82" s="73">
        <f t="shared" si="5"/>
        <v>0</v>
      </c>
      <c r="AG82" s="73"/>
      <c r="AH82" s="73">
        <f t="shared" si="6"/>
        <v>0</v>
      </c>
      <c r="AI82" s="73"/>
      <c r="AJ82" s="73">
        <f t="shared" si="7"/>
        <v>0</v>
      </c>
    </row>
    <row r="83" spans="1:36" ht="127.5" x14ac:dyDescent="0.25">
      <c r="A83" s="46">
        <v>78</v>
      </c>
      <c r="B83" s="43" t="s">
        <v>363</v>
      </c>
      <c r="C83" s="43" t="s">
        <v>288</v>
      </c>
      <c r="D83" s="43" t="s">
        <v>72</v>
      </c>
      <c r="E83" s="43" t="s">
        <v>364</v>
      </c>
      <c r="F83" s="43" t="s">
        <v>365</v>
      </c>
      <c r="G83" s="39" t="s">
        <v>366</v>
      </c>
      <c r="H83" s="56" t="s">
        <v>367</v>
      </c>
      <c r="I83" s="43" t="s">
        <v>368</v>
      </c>
      <c r="J83" s="57" t="s">
        <v>369</v>
      </c>
      <c r="K83" s="57" t="s">
        <v>370</v>
      </c>
      <c r="L83" s="39">
        <v>100</v>
      </c>
      <c r="M83" s="35" t="s">
        <v>268</v>
      </c>
      <c r="N83" s="56" t="s">
        <v>371</v>
      </c>
      <c r="O83" s="39" t="s">
        <v>109</v>
      </c>
      <c r="P83" s="48">
        <v>44928</v>
      </c>
      <c r="Q83" s="48">
        <v>44985</v>
      </c>
      <c r="R83" s="43" t="s">
        <v>372</v>
      </c>
      <c r="S83" s="43" t="s">
        <v>373</v>
      </c>
      <c r="T83" s="43" t="s">
        <v>374</v>
      </c>
      <c r="U83" s="35"/>
      <c r="V83" s="46"/>
      <c r="W83" s="46"/>
      <c r="X83" s="46"/>
      <c r="Y83" s="46"/>
      <c r="Z83" s="34"/>
      <c r="AA83" s="73"/>
      <c r="AB83" s="73"/>
      <c r="AC83" s="73"/>
      <c r="AD83" s="73">
        <f t="shared" si="4"/>
        <v>0</v>
      </c>
      <c r="AE83" s="73"/>
      <c r="AF83" s="73">
        <f t="shared" si="5"/>
        <v>0</v>
      </c>
      <c r="AG83" s="73"/>
      <c r="AH83" s="73">
        <f t="shared" si="6"/>
        <v>0</v>
      </c>
      <c r="AI83" s="73"/>
      <c r="AJ83" s="73">
        <f t="shared" si="7"/>
        <v>0</v>
      </c>
    </row>
    <row r="84" spans="1:36" ht="153" x14ac:dyDescent="0.25">
      <c r="A84" s="46">
        <v>79</v>
      </c>
      <c r="B84" s="43" t="s">
        <v>363</v>
      </c>
      <c r="C84" s="43" t="s">
        <v>288</v>
      </c>
      <c r="D84" s="43" t="s">
        <v>375</v>
      </c>
      <c r="E84" s="43" t="s">
        <v>376</v>
      </c>
      <c r="F84" s="43" t="s">
        <v>377</v>
      </c>
      <c r="G84" s="39" t="s">
        <v>230</v>
      </c>
      <c r="H84" s="56" t="s">
        <v>367</v>
      </c>
      <c r="I84" s="43" t="s">
        <v>368</v>
      </c>
      <c r="J84" s="57" t="s">
        <v>378</v>
      </c>
      <c r="K84" s="57" t="s">
        <v>379</v>
      </c>
      <c r="L84" s="39">
        <v>80</v>
      </c>
      <c r="M84" s="35" t="s">
        <v>268</v>
      </c>
      <c r="N84" s="56" t="s">
        <v>380</v>
      </c>
      <c r="O84" s="40" t="s">
        <v>381</v>
      </c>
      <c r="P84" s="48">
        <v>44928</v>
      </c>
      <c r="Q84" s="48">
        <v>44957</v>
      </c>
      <c r="R84" s="43" t="s">
        <v>372</v>
      </c>
      <c r="S84" s="43" t="s">
        <v>373</v>
      </c>
      <c r="T84" s="43" t="s">
        <v>382</v>
      </c>
      <c r="U84" s="35"/>
      <c r="V84" s="46"/>
      <c r="W84" s="46"/>
      <c r="X84" s="46"/>
      <c r="Y84" s="46"/>
      <c r="Z84" s="34"/>
      <c r="AA84" s="73"/>
      <c r="AB84" s="73"/>
      <c r="AC84" s="73"/>
      <c r="AD84" s="73">
        <f t="shared" si="4"/>
        <v>0</v>
      </c>
      <c r="AE84" s="73"/>
      <c r="AF84" s="73">
        <f t="shared" si="5"/>
        <v>0</v>
      </c>
      <c r="AG84" s="73"/>
      <c r="AH84" s="73">
        <f t="shared" si="6"/>
        <v>0</v>
      </c>
      <c r="AI84" s="73"/>
      <c r="AJ84" s="73">
        <f t="shared" si="7"/>
        <v>0</v>
      </c>
    </row>
    <row r="85" spans="1:36" ht="127.5" x14ac:dyDescent="0.25">
      <c r="A85" s="46">
        <v>80</v>
      </c>
      <c r="B85" s="43" t="s">
        <v>363</v>
      </c>
      <c r="C85" s="43" t="s">
        <v>288</v>
      </c>
      <c r="D85" s="43" t="s">
        <v>72</v>
      </c>
      <c r="E85" s="43" t="s">
        <v>364</v>
      </c>
      <c r="F85" s="43" t="s">
        <v>383</v>
      </c>
      <c r="G85" s="39" t="s">
        <v>366</v>
      </c>
      <c r="H85" s="56" t="s">
        <v>367</v>
      </c>
      <c r="I85" s="43" t="s">
        <v>368</v>
      </c>
      <c r="J85" s="57" t="s">
        <v>384</v>
      </c>
      <c r="K85" s="57" t="s">
        <v>385</v>
      </c>
      <c r="L85" s="39">
        <v>100</v>
      </c>
      <c r="M85" s="35" t="s">
        <v>268</v>
      </c>
      <c r="N85" s="56" t="s">
        <v>386</v>
      </c>
      <c r="O85" s="40" t="s">
        <v>387</v>
      </c>
      <c r="P85" s="48">
        <v>44928</v>
      </c>
      <c r="Q85" s="48">
        <v>45321</v>
      </c>
      <c r="R85" s="43" t="s">
        <v>372</v>
      </c>
      <c r="S85" s="43" t="s">
        <v>373</v>
      </c>
      <c r="T85" s="43" t="s">
        <v>382</v>
      </c>
      <c r="U85" s="35"/>
      <c r="V85" s="46"/>
      <c r="W85" s="46"/>
      <c r="X85" s="46"/>
      <c r="Y85" s="46"/>
      <c r="Z85" s="34"/>
      <c r="AA85" s="73"/>
      <c r="AB85" s="73"/>
      <c r="AC85" s="73"/>
      <c r="AD85" s="73">
        <f t="shared" si="4"/>
        <v>0</v>
      </c>
      <c r="AE85" s="73"/>
      <c r="AF85" s="73">
        <f t="shared" si="5"/>
        <v>0</v>
      </c>
      <c r="AG85" s="73"/>
      <c r="AH85" s="73">
        <f t="shared" si="6"/>
        <v>0</v>
      </c>
      <c r="AI85" s="73"/>
      <c r="AJ85" s="73">
        <f t="shared" si="7"/>
        <v>0</v>
      </c>
    </row>
    <row r="86" spans="1:36" ht="127.5" x14ac:dyDescent="0.25">
      <c r="A86" s="46">
        <v>81</v>
      </c>
      <c r="B86" s="43" t="s">
        <v>363</v>
      </c>
      <c r="C86" s="43" t="s">
        <v>388</v>
      </c>
      <c r="D86" s="43" t="s">
        <v>389</v>
      </c>
      <c r="E86" s="43" t="s">
        <v>390</v>
      </c>
      <c r="F86" s="43" t="s">
        <v>391</v>
      </c>
      <c r="G86" s="39" t="s">
        <v>366</v>
      </c>
      <c r="H86" s="56" t="s">
        <v>392</v>
      </c>
      <c r="I86" s="43" t="s">
        <v>368</v>
      </c>
      <c r="J86" s="57" t="s">
        <v>393</v>
      </c>
      <c r="K86" s="57" t="s">
        <v>394</v>
      </c>
      <c r="L86" s="39" t="s">
        <v>395</v>
      </c>
      <c r="M86" s="35" t="s">
        <v>396</v>
      </c>
      <c r="N86" s="56" t="s">
        <v>397</v>
      </c>
      <c r="O86" s="40" t="s">
        <v>398</v>
      </c>
      <c r="P86" s="48">
        <v>44928</v>
      </c>
      <c r="Q86" s="48">
        <v>45291</v>
      </c>
      <c r="R86" s="43" t="s">
        <v>372</v>
      </c>
      <c r="S86" s="43" t="s">
        <v>399</v>
      </c>
      <c r="T86" s="43" t="s">
        <v>382</v>
      </c>
      <c r="U86" s="35"/>
      <c r="V86" s="46"/>
      <c r="W86" s="46"/>
      <c r="X86" s="46"/>
      <c r="Y86" s="46"/>
      <c r="Z86" s="34"/>
      <c r="AA86" s="73"/>
      <c r="AB86" s="73"/>
      <c r="AC86" s="73"/>
      <c r="AD86" s="73">
        <f t="shared" si="4"/>
        <v>0</v>
      </c>
      <c r="AE86" s="73"/>
      <c r="AF86" s="73">
        <f t="shared" si="5"/>
        <v>0</v>
      </c>
      <c r="AG86" s="73"/>
      <c r="AH86" s="73">
        <f t="shared" si="6"/>
        <v>0</v>
      </c>
      <c r="AI86" s="73"/>
      <c r="AJ86" s="73">
        <f t="shared" si="7"/>
        <v>0</v>
      </c>
    </row>
    <row r="87" spans="1:36" ht="127.5" x14ac:dyDescent="0.25">
      <c r="A87" s="46">
        <v>82</v>
      </c>
      <c r="B87" s="43" t="s">
        <v>363</v>
      </c>
      <c r="C87" s="43" t="s">
        <v>288</v>
      </c>
      <c r="D87" s="43" t="s">
        <v>72</v>
      </c>
      <c r="E87" s="43" t="s">
        <v>400</v>
      </c>
      <c r="F87" s="43" t="s">
        <v>401</v>
      </c>
      <c r="G87" s="39" t="s">
        <v>402</v>
      </c>
      <c r="H87" s="56" t="s">
        <v>392</v>
      </c>
      <c r="I87" s="43" t="s">
        <v>368</v>
      </c>
      <c r="J87" s="57" t="s">
        <v>403</v>
      </c>
      <c r="K87" s="57" t="s">
        <v>404</v>
      </c>
      <c r="L87" s="39">
        <v>100</v>
      </c>
      <c r="M87" s="35" t="s">
        <v>51</v>
      </c>
      <c r="N87" s="56" t="s">
        <v>405</v>
      </c>
      <c r="O87" s="40" t="s">
        <v>406</v>
      </c>
      <c r="P87" s="48">
        <v>44928</v>
      </c>
      <c r="Q87" s="48">
        <v>45291</v>
      </c>
      <c r="R87" s="43" t="s">
        <v>372</v>
      </c>
      <c r="S87" s="43" t="s">
        <v>407</v>
      </c>
      <c r="T87" s="43" t="s">
        <v>408</v>
      </c>
      <c r="U87" s="35"/>
      <c r="V87" s="46"/>
      <c r="W87" s="46"/>
      <c r="X87" s="46"/>
      <c r="Y87" s="46"/>
      <c r="Z87" s="34"/>
      <c r="AA87" s="73"/>
      <c r="AB87" s="73"/>
      <c r="AC87" s="73"/>
      <c r="AD87" s="73">
        <f t="shared" si="4"/>
        <v>0</v>
      </c>
      <c r="AE87" s="73"/>
      <c r="AF87" s="73">
        <f t="shared" si="5"/>
        <v>0</v>
      </c>
      <c r="AG87" s="73"/>
      <c r="AH87" s="73">
        <f t="shared" si="6"/>
        <v>0</v>
      </c>
      <c r="AI87" s="73"/>
      <c r="AJ87" s="73">
        <f t="shared" si="7"/>
        <v>0</v>
      </c>
    </row>
    <row r="88" spans="1:36" ht="127.5" x14ac:dyDescent="0.25">
      <c r="A88" s="46">
        <v>83</v>
      </c>
      <c r="B88" s="43" t="s">
        <v>409</v>
      </c>
      <c r="C88" s="43" t="s">
        <v>410</v>
      </c>
      <c r="D88" s="43" t="s">
        <v>72</v>
      </c>
      <c r="E88" s="43" t="s">
        <v>229</v>
      </c>
      <c r="F88" s="43" t="s">
        <v>229</v>
      </c>
      <c r="G88" s="39" t="s">
        <v>46</v>
      </c>
      <c r="H88" s="56" t="s">
        <v>367</v>
      </c>
      <c r="I88" s="43" t="s">
        <v>411</v>
      </c>
      <c r="J88" s="57" t="s">
        <v>412</v>
      </c>
      <c r="K88" s="57" t="s">
        <v>413</v>
      </c>
      <c r="L88" s="39">
        <v>17</v>
      </c>
      <c r="M88" s="35" t="s">
        <v>314</v>
      </c>
      <c r="N88" s="56" t="s">
        <v>414</v>
      </c>
      <c r="O88" s="39" t="s">
        <v>66</v>
      </c>
      <c r="P88" s="48">
        <v>44928</v>
      </c>
      <c r="Q88" s="48">
        <v>45290</v>
      </c>
      <c r="R88" s="43" t="s">
        <v>372</v>
      </c>
      <c r="S88" s="43" t="s">
        <v>399</v>
      </c>
      <c r="T88" s="43" t="s">
        <v>382</v>
      </c>
      <c r="U88" s="35"/>
      <c r="V88" s="46"/>
      <c r="W88" s="46"/>
      <c r="X88" s="46"/>
      <c r="Y88" s="46"/>
      <c r="Z88" s="34"/>
      <c r="AA88" s="73"/>
      <c r="AB88" s="73"/>
      <c r="AC88" s="73"/>
      <c r="AD88" s="73">
        <f t="shared" si="4"/>
        <v>0</v>
      </c>
      <c r="AE88" s="73"/>
      <c r="AF88" s="73">
        <f t="shared" si="5"/>
        <v>0</v>
      </c>
      <c r="AG88" s="73"/>
      <c r="AH88" s="73">
        <f t="shared" si="6"/>
        <v>0</v>
      </c>
      <c r="AI88" s="73"/>
      <c r="AJ88" s="73">
        <f t="shared" si="7"/>
        <v>0</v>
      </c>
    </row>
    <row r="89" spans="1:36" ht="127.5" x14ac:dyDescent="0.25">
      <c r="A89" s="46">
        <v>84</v>
      </c>
      <c r="B89" s="43" t="s">
        <v>415</v>
      </c>
      <c r="C89" s="43" t="s">
        <v>288</v>
      </c>
      <c r="D89" s="43" t="s">
        <v>260</v>
      </c>
      <c r="E89" s="43" t="s">
        <v>416</v>
      </c>
      <c r="F89" s="43" t="s">
        <v>417</v>
      </c>
      <c r="G89" s="39" t="s">
        <v>46</v>
      </c>
      <c r="H89" s="56" t="s">
        <v>367</v>
      </c>
      <c r="I89" s="43" t="s">
        <v>411</v>
      </c>
      <c r="J89" s="57" t="s">
        <v>418</v>
      </c>
      <c r="K89" s="57" t="s">
        <v>419</v>
      </c>
      <c r="L89" s="39" t="s">
        <v>420</v>
      </c>
      <c r="M89" s="35" t="s">
        <v>51</v>
      </c>
      <c r="N89" s="56" t="s">
        <v>421</v>
      </c>
      <c r="O89" s="40" t="s">
        <v>422</v>
      </c>
      <c r="P89" s="48">
        <v>44928</v>
      </c>
      <c r="Q89" s="48">
        <v>45291</v>
      </c>
      <c r="R89" s="43" t="s">
        <v>423</v>
      </c>
      <c r="S89" s="43" t="s">
        <v>424</v>
      </c>
      <c r="T89" s="43" t="s">
        <v>408</v>
      </c>
      <c r="U89" s="35"/>
      <c r="V89" s="46"/>
      <c r="W89" s="46"/>
      <c r="X89" s="46"/>
      <c r="Y89" s="46"/>
      <c r="Z89" s="34"/>
      <c r="AA89" s="73"/>
      <c r="AB89" s="73"/>
      <c r="AC89" s="73"/>
      <c r="AD89" s="73">
        <f t="shared" si="4"/>
        <v>0</v>
      </c>
      <c r="AE89" s="73"/>
      <c r="AF89" s="73">
        <f t="shared" si="5"/>
        <v>0</v>
      </c>
      <c r="AG89" s="73"/>
      <c r="AH89" s="73">
        <f t="shared" si="6"/>
        <v>0</v>
      </c>
      <c r="AI89" s="73"/>
      <c r="AJ89" s="73">
        <f t="shared" si="7"/>
        <v>0</v>
      </c>
    </row>
    <row r="90" spans="1:36" ht="102" x14ac:dyDescent="0.25">
      <c r="A90" s="46">
        <v>85</v>
      </c>
      <c r="B90" s="43" t="s">
        <v>425</v>
      </c>
      <c r="C90" s="43" t="s">
        <v>288</v>
      </c>
      <c r="D90" s="43" t="s">
        <v>260</v>
      </c>
      <c r="E90" s="43" t="s">
        <v>416</v>
      </c>
      <c r="F90" s="43" t="s">
        <v>417</v>
      </c>
      <c r="G90" s="39" t="s">
        <v>46</v>
      </c>
      <c r="H90" s="56" t="s">
        <v>392</v>
      </c>
      <c r="I90" s="43" t="s">
        <v>411</v>
      </c>
      <c r="J90" s="57" t="s">
        <v>426</v>
      </c>
      <c r="K90" s="57" t="s">
        <v>427</v>
      </c>
      <c r="L90" s="39">
        <v>100</v>
      </c>
      <c r="M90" s="35" t="s">
        <v>51</v>
      </c>
      <c r="N90" s="56" t="s">
        <v>428</v>
      </c>
      <c r="O90" s="40" t="s">
        <v>429</v>
      </c>
      <c r="P90" s="48">
        <v>44986</v>
      </c>
      <c r="Q90" s="48">
        <v>45291</v>
      </c>
      <c r="R90" s="43" t="s">
        <v>372</v>
      </c>
      <c r="S90" s="43" t="s">
        <v>430</v>
      </c>
      <c r="T90" s="43" t="s">
        <v>408</v>
      </c>
      <c r="U90" s="35"/>
      <c r="V90" s="46"/>
      <c r="W90" s="46"/>
      <c r="X90" s="46"/>
      <c r="Y90" s="46"/>
      <c r="Z90" s="34"/>
      <c r="AA90" s="73"/>
      <c r="AB90" s="73"/>
      <c r="AC90" s="73"/>
      <c r="AD90" s="73">
        <f t="shared" si="4"/>
        <v>0</v>
      </c>
      <c r="AE90" s="73"/>
      <c r="AF90" s="73">
        <f t="shared" si="5"/>
        <v>0</v>
      </c>
      <c r="AG90" s="73"/>
      <c r="AH90" s="73">
        <f t="shared" si="6"/>
        <v>0</v>
      </c>
      <c r="AI90" s="73"/>
      <c r="AJ90" s="73">
        <f t="shared" si="7"/>
        <v>0</v>
      </c>
    </row>
    <row r="91" spans="1:36" ht="102" x14ac:dyDescent="0.25">
      <c r="A91" s="46">
        <v>86</v>
      </c>
      <c r="B91" s="43" t="s">
        <v>409</v>
      </c>
      <c r="C91" s="43" t="s">
        <v>388</v>
      </c>
      <c r="D91" s="43" t="s">
        <v>46</v>
      </c>
      <c r="E91" s="43" t="s">
        <v>46</v>
      </c>
      <c r="F91" s="43" t="s">
        <v>229</v>
      </c>
      <c r="G91" s="39" t="s">
        <v>46</v>
      </c>
      <c r="H91" s="56" t="s">
        <v>392</v>
      </c>
      <c r="I91" s="43" t="s">
        <v>411</v>
      </c>
      <c r="J91" s="57" t="s">
        <v>431</v>
      </c>
      <c r="K91" s="57" t="s">
        <v>432</v>
      </c>
      <c r="L91" s="39">
        <v>100</v>
      </c>
      <c r="M91" s="35" t="s">
        <v>268</v>
      </c>
      <c r="N91" s="56" t="s">
        <v>433</v>
      </c>
      <c r="O91" s="35" t="s">
        <v>78</v>
      </c>
      <c r="P91" s="48">
        <v>44958</v>
      </c>
      <c r="Q91" s="48">
        <v>45290</v>
      </c>
      <c r="R91" s="43" t="s">
        <v>372</v>
      </c>
      <c r="S91" s="43" t="s">
        <v>434</v>
      </c>
      <c r="T91" s="43" t="s">
        <v>408</v>
      </c>
      <c r="U91" s="35"/>
      <c r="V91" s="46"/>
      <c r="W91" s="46"/>
      <c r="X91" s="46"/>
      <c r="Y91" s="46"/>
      <c r="Z91" s="34"/>
      <c r="AA91" s="73"/>
      <c r="AB91" s="73"/>
      <c r="AC91" s="73"/>
      <c r="AD91" s="73">
        <f t="shared" si="4"/>
        <v>0</v>
      </c>
      <c r="AE91" s="73"/>
      <c r="AF91" s="73">
        <f t="shared" si="5"/>
        <v>0</v>
      </c>
      <c r="AG91" s="73"/>
      <c r="AH91" s="73">
        <f t="shared" si="6"/>
        <v>0</v>
      </c>
      <c r="AI91" s="73"/>
      <c r="AJ91" s="73">
        <f t="shared" si="7"/>
        <v>0</v>
      </c>
    </row>
    <row r="92" spans="1:36" ht="127.5" x14ac:dyDescent="0.25">
      <c r="A92" s="46">
        <v>87</v>
      </c>
      <c r="B92" s="43" t="s">
        <v>435</v>
      </c>
      <c r="C92" s="43" t="s">
        <v>288</v>
      </c>
      <c r="D92" s="43" t="s">
        <v>436</v>
      </c>
      <c r="E92" s="43" t="s">
        <v>437</v>
      </c>
      <c r="F92" s="43" t="s">
        <v>229</v>
      </c>
      <c r="G92" s="39" t="s">
        <v>46</v>
      </c>
      <c r="H92" s="56" t="s">
        <v>367</v>
      </c>
      <c r="I92" s="43" t="s">
        <v>411</v>
      </c>
      <c r="J92" s="57" t="s">
        <v>438</v>
      </c>
      <c r="K92" s="57" t="s">
        <v>439</v>
      </c>
      <c r="L92" s="39">
        <v>80</v>
      </c>
      <c r="M92" s="35" t="s">
        <v>51</v>
      </c>
      <c r="N92" s="56" t="s">
        <v>440</v>
      </c>
      <c r="O92" s="40" t="s">
        <v>330</v>
      </c>
      <c r="P92" s="48">
        <v>44958</v>
      </c>
      <c r="Q92" s="48">
        <v>45290</v>
      </c>
      <c r="R92" s="43" t="s">
        <v>372</v>
      </c>
      <c r="S92" s="43" t="s">
        <v>441</v>
      </c>
      <c r="T92" s="43" t="s">
        <v>382</v>
      </c>
      <c r="U92" s="35"/>
      <c r="V92" s="46"/>
      <c r="W92" s="46"/>
      <c r="X92" s="46"/>
      <c r="Y92" s="46"/>
      <c r="Z92" s="34"/>
      <c r="AA92" s="73"/>
      <c r="AB92" s="73"/>
      <c r="AC92" s="73"/>
      <c r="AD92" s="73">
        <f t="shared" si="4"/>
        <v>0</v>
      </c>
      <c r="AE92" s="73"/>
      <c r="AF92" s="73">
        <f t="shared" si="5"/>
        <v>0</v>
      </c>
      <c r="AG92" s="73"/>
      <c r="AH92" s="73">
        <f t="shared" si="6"/>
        <v>0</v>
      </c>
      <c r="AI92" s="73"/>
      <c r="AJ92" s="73">
        <f t="shared" si="7"/>
        <v>0</v>
      </c>
    </row>
    <row r="93" spans="1:36" ht="51" x14ac:dyDescent="0.25">
      <c r="A93" s="46">
        <v>88</v>
      </c>
      <c r="B93" s="43" t="s">
        <v>442</v>
      </c>
      <c r="C93" s="43" t="s">
        <v>288</v>
      </c>
      <c r="D93" s="43" t="s">
        <v>260</v>
      </c>
      <c r="E93" s="43" t="s">
        <v>416</v>
      </c>
      <c r="F93" s="43" t="s">
        <v>417</v>
      </c>
      <c r="G93" s="39" t="s">
        <v>46</v>
      </c>
      <c r="H93" s="56" t="s">
        <v>443</v>
      </c>
      <c r="I93" s="43" t="s">
        <v>411</v>
      </c>
      <c r="J93" s="57" t="s">
        <v>444</v>
      </c>
      <c r="K93" s="57" t="s">
        <v>445</v>
      </c>
      <c r="L93" s="39">
        <v>100</v>
      </c>
      <c r="M93" s="35" t="s">
        <v>268</v>
      </c>
      <c r="N93" s="56" t="s">
        <v>446</v>
      </c>
      <c r="O93" s="40" t="s">
        <v>330</v>
      </c>
      <c r="P93" s="48">
        <v>45062</v>
      </c>
      <c r="Q93" s="48">
        <v>45138</v>
      </c>
      <c r="R93" s="43" t="s">
        <v>372</v>
      </c>
      <c r="S93" s="43" t="s">
        <v>447</v>
      </c>
      <c r="T93" s="43" t="s">
        <v>408</v>
      </c>
      <c r="U93" s="35"/>
      <c r="V93" s="46"/>
      <c r="W93" s="46"/>
      <c r="X93" s="46"/>
      <c r="Y93" s="46"/>
      <c r="Z93" s="34"/>
      <c r="AA93" s="73"/>
      <c r="AB93" s="73"/>
      <c r="AC93" s="73"/>
      <c r="AD93" s="73">
        <f t="shared" si="4"/>
        <v>0</v>
      </c>
      <c r="AE93" s="73"/>
      <c r="AF93" s="73">
        <f t="shared" si="5"/>
        <v>0</v>
      </c>
      <c r="AG93" s="73"/>
      <c r="AH93" s="73">
        <f t="shared" si="6"/>
        <v>0</v>
      </c>
      <c r="AI93" s="73"/>
      <c r="AJ93" s="73">
        <f t="shared" si="7"/>
        <v>0</v>
      </c>
    </row>
    <row r="94" spans="1:36" ht="127.5" x14ac:dyDescent="0.25">
      <c r="A94" s="46">
        <v>89</v>
      </c>
      <c r="B94" s="43" t="s">
        <v>442</v>
      </c>
      <c r="C94" s="43" t="s">
        <v>288</v>
      </c>
      <c r="D94" s="43" t="s">
        <v>72</v>
      </c>
      <c r="E94" s="43" t="s">
        <v>45</v>
      </c>
      <c r="F94" s="43" t="s">
        <v>229</v>
      </c>
      <c r="G94" s="39" t="s">
        <v>46</v>
      </c>
      <c r="H94" s="56" t="s">
        <v>367</v>
      </c>
      <c r="I94" s="43" t="s">
        <v>411</v>
      </c>
      <c r="J94" s="57" t="s">
        <v>448</v>
      </c>
      <c r="K94" s="57" t="s">
        <v>229</v>
      </c>
      <c r="L94" s="39">
        <v>1</v>
      </c>
      <c r="M94" s="35" t="s">
        <v>101</v>
      </c>
      <c r="N94" s="56" t="s">
        <v>449</v>
      </c>
      <c r="O94" s="40" t="s">
        <v>330</v>
      </c>
      <c r="P94" s="48">
        <v>45017</v>
      </c>
      <c r="Q94" s="48">
        <v>45137</v>
      </c>
      <c r="R94" s="43" t="s">
        <v>372</v>
      </c>
      <c r="S94" s="43" t="s">
        <v>450</v>
      </c>
      <c r="T94" s="43" t="s">
        <v>408</v>
      </c>
      <c r="U94" s="35"/>
      <c r="V94" s="46"/>
      <c r="W94" s="46"/>
      <c r="X94" s="46"/>
      <c r="Y94" s="46"/>
      <c r="Z94" s="34"/>
      <c r="AA94" s="73"/>
      <c r="AB94" s="73"/>
      <c r="AC94" s="73"/>
      <c r="AD94" s="73">
        <f t="shared" si="4"/>
        <v>0</v>
      </c>
      <c r="AE94" s="73"/>
      <c r="AF94" s="73">
        <f t="shared" si="5"/>
        <v>0</v>
      </c>
      <c r="AG94" s="73"/>
      <c r="AH94" s="73">
        <f t="shared" si="6"/>
        <v>0</v>
      </c>
      <c r="AI94" s="73"/>
      <c r="AJ94" s="73">
        <f t="shared" si="7"/>
        <v>0</v>
      </c>
    </row>
    <row r="95" spans="1:36" ht="127.5" x14ac:dyDescent="0.25">
      <c r="A95" s="46">
        <v>90</v>
      </c>
      <c r="B95" s="43" t="s">
        <v>442</v>
      </c>
      <c r="C95" s="43" t="s">
        <v>288</v>
      </c>
      <c r="D95" s="43" t="s">
        <v>72</v>
      </c>
      <c r="E95" s="43" t="s">
        <v>73</v>
      </c>
      <c r="F95" s="43" t="s">
        <v>451</v>
      </c>
      <c r="G95" s="39" t="s">
        <v>46</v>
      </c>
      <c r="H95" s="56" t="s">
        <v>367</v>
      </c>
      <c r="I95" s="43" t="s">
        <v>411</v>
      </c>
      <c r="J95" s="57" t="s">
        <v>229</v>
      </c>
      <c r="K95" s="57" t="s">
        <v>229</v>
      </c>
      <c r="L95" s="39">
        <v>100</v>
      </c>
      <c r="M95" s="35" t="s">
        <v>51</v>
      </c>
      <c r="N95" s="56" t="s">
        <v>452</v>
      </c>
      <c r="O95" s="40" t="s">
        <v>422</v>
      </c>
      <c r="P95" s="48">
        <v>44927</v>
      </c>
      <c r="Q95" s="48">
        <v>45290</v>
      </c>
      <c r="R95" s="43" t="s">
        <v>372</v>
      </c>
      <c r="S95" s="43" t="s">
        <v>453</v>
      </c>
      <c r="T95" s="43" t="s">
        <v>382</v>
      </c>
      <c r="U95" s="35"/>
      <c r="V95" s="46"/>
      <c r="W95" s="46"/>
      <c r="X95" s="46"/>
      <c r="Y95" s="46"/>
      <c r="Z95" s="34"/>
      <c r="AA95" s="73"/>
      <c r="AB95" s="73"/>
      <c r="AC95" s="73"/>
      <c r="AD95" s="73">
        <f t="shared" si="4"/>
        <v>0</v>
      </c>
      <c r="AE95" s="73"/>
      <c r="AF95" s="73">
        <f t="shared" si="5"/>
        <v>0</v>
      </c>
      <c r="AG95" s="73"/>
      <c r="AH95" s="73">
        <f t="shared" si="6"/>
        <v>0</v>
      </c>
      <c r="AI95" s="73"/>
      <c r="AJ95" s="73">
        <f t="shared" si="7"/>
        <v>0</v>
      </c>
    </row>
    <row r="96" spans="1:36" ht="127.5" x14ac:dyDescent="0.25">
      <c r="A96" s="46">
        <v>91</v>
      </c>
      <c r="B96" s="43" t="s">
        <v>454</v>
      </c>
      <c r="C96" s="43" t="s">
        <v>288</v>
      </c>
      <c r="D96" s="43" t="s">
        <v>72</v>
      </c>
      <c r="E96" s="43" t="s">
        <v>364</v>
      </c>
      <c r="F96" s="43" t="s">
        <v>229</v>
      </c>
      <c r="G96" s="39" t="s">
        <v>46</v>
      </c>
      <c r="H96" s="56" t="s">
        <v>367</v>
      </c>
      <c r="I96" s="43" t="s">
        <v>411</v>
      </c>
      <c r="J96" s="57" t="s">
        <v>455</v>
      </c>
      <c r="K96" s="57" t="s">
        <v>229</v>
      </c>
      <c r="L96" s="39">
        <v>1</v>
      </c>
      <c r="M96" s="35" t="s">
        <v>101</v>
      </c>
      <c r="N96" s="56" t="s">
        <v>456</v>
      </c>
      <c r="O96" s="39" t="s">
        <v>109</v>
      </c>
      <c r="P96" s="48">
        <v>45139</v>
      </c>
      <c r="Q96" s="48">
        <v>45231</v>
      </c>
      <c r="R96" s="43" t="s">
        <v>372</v>
      </c>
      <c r="S96" s="43" t="s">
        <v>453</v>
      </c>
      <c r="T96" s="43" t="s">
        <v>382</v>
      </c>
      <c r="U96" s="35"/>
      <c r="V96" s="46"/>
      <c r="W96" s="46"/>
      <c r="X96" s="46"/>
      <c r="Y96" s="46"/>
      <c r="Z96" s="34"/>
      <c r="AA96" s="73"/>
      <c r="AB96" s="73"/>
      <c r="AC96" s="73"/>
      <c r="AD96" s="73">
        <f t="shared" si="4"/>
        <v>0</v>
      </c>
      <c r="AE96" s="73"/>
      <c r="AF96" s="73">
        <f t="shared" si="5"/>
        <v>0</v>
      </c>
      <c r="AG96" s="73"/>
      <c r="AH96" s="73">
        <f t="shared" si="6"/>
        <v>0</v>
      </c>
      <c r="AI96" s="73"/>
      <c r="AJ96" s="73">
        <f t="shared" si="7"/>
        <v>0</v>
      </c>
    </row>
    <row r="97" spans="1:36" ht="127.5" x14ac:dyDescent="0.25">
      <c r="A97" s="46">
        <v>92</v>
      </c>
      <c r="B97" s="43" t="s">
        <v>435</v>
      </c>
      <c r="C97" s="43" t="s">
        <v>288</v>
      </c>
      <c r="D97" s="43" t="s">
        <v>436</v>
      </c>
      <c r="E97" s="43" t="s">
        <v>457</v>
      </c>
      <c r="F97" s="43" t="s">
        <v>229</v>
      </c>
      <c r="G97" s="39" t="s">
        <v>46</v>
      </c>
      <c r="H97" s="56" t="s">
        <v>367</v>
      </c>
      <c r="I97" s="43" t="s">
        <v>411</v>
      </c>
      <c r="J97" s="57" t="s">
        <v>458</v>
      </c>
      <c r="K97" s="57" t="s">
        <v>229</v>
      </c>
      <c r="L97" s="39">
        <v>100</v>
      </c>
      <c r="M97" s="35" t="s">
        <v>51</v>
      </c>
      <c r="N97" s="56" t="s">
        <v>459</v>
      </c>
      <c r="O97" s="40" t="s">
        <v>422</v>
      </c>
      <c r="P97" s="48">
        <v>44927</v>
      </c>
      <c r="Q97" s="48">
        <v>45290</v>
      </c>
      <c r="R97" s="43" t="s">
        <v>372</v>
      </c>
      <c r="S97" s="43" t="s">
        <v>453</v>
      </c>
      <c r="T97" s="43" t="s">
        <v>408</v>
      </c>
      <c r="U97" s="35"/>
      <c r="V97" s="46"/>
      <c r="W97" s="46"/>
      <c r="X97" s="46"/>
      <c r="Y97" s="46"/>
      <c r="Z97" s="34"/>
      <c r="AA97" s="73"/>
      <c r="AB97" s="73"/>
      <c r="AC97" s="73"/>
      <c r="AD97" s="73">
        <f t="shared" si="4"/>
        <v>0</v>
      </c>
      <c r="AE97" s="73"/>
      <c r="AF97" s="73">
        <f t="shared" si="5"/>
        <v>0</v>
      </c>
      <c r="AG97" s="73"/>
      <c r="AH97" s="73">
        <f t="shared" si="6"/>
        <v>0</v>
      </c>
      <c r="AI97" s="73"/>
      <c r="AJ97" s="73">
        <f t="shared" si="7"/>
        <v>0</v>
      </c>
    </row>
    <row r="98" spans="1:36" ht="102" x14ac:dyDescent="0.25">
      <c r="A98" s="46">
        <v>93</v>
      </c>
      <c r="B98" s="43" t="s">
        <v>409</v>
      </c>
      <c r="C98" s="43" t="s">
        <v>388</v>
      </c>
      <c r="D98" s="43" t="s">
        <v>72</v>
      </c>
      <c r="E98" s="43" t="s">
        <v>364</v>
      </c>
      <c r="F98" s="43" t="s">
        <v>229</v>
      </c>
      <c r="G98" s="39" t="s">
        <v>46</v>
      </c>
      <c r="H98" s="56" t="s">
        <v>392</v>
      </c>
      <c r="I98" s="43" t="s">
        <v>411</v>
      </c>
      <c r="J98" s="57" t="s">
        <v>460</v>
      </c>
      <c r="K98" s="57" t="s">
        <v>229</v>
      </c>
      <c r="L98" s="39">
        <v>100</v>
      </c>
      <c r="M98" s="35" t="s">
        <v>51</v>
      </c>
      <c r="N98" s="56" t="s">
        <v>461</v>
      </c>
      <c r="O98" s="40" t="s">
        <v>422</v>
      </c>
      <c r="P98" s="48">
        <v>44927</v>
      </c>
      <c r="Q98" s="48">
        <v>45290</v>
      </c>
      <c r="R98" s="43" t="s">
        <v>372</v>
      </c>
      <c r="S98" s="43" t="s">
        <v>462</v>
      </c>
      <c r="T98" s="43" t="s">
        <v>382</v>
      </c>
      <c r="U98" s="35"/>
      <c r="V98" s="46"/>
      <c r="W98" s="46"/>
      <c r="X98" s="46"/>
      <c r="Y98" s="46"/>
      <c r="Z98" s="34"/>
      <c r="AA98" s="73"/>
      <c r="AB98" s="73"/>
      <c r="AC98" s="73"/>
      <c r="AD98" s="73">
        <f t="shared" si="4"/>
        <v>0</v>
      </c>
      <c r="AE98" s="73"/>
      <c r="AF98" s="73">
        <f t="shared" si="5"/>
        <v>0</v>
      </c>
      <c r="AG98" s="73"/>
      <c r="AH98" s="73">
        <f t="shared" si="6"/>
        <v>0</v>
      </c>
      <c r="AI98" s="73"/>
      <c r="AJ98" s="73">
        <f t="shared" si="7"/>
        <v>0</v>
      </c>
    </row>
    <row r="99" spans="1:36" ht="63.75" x14ac:dyDescent="0.25">
      <c r="A99" s="46">
        <v>94</v>
      </c>
      <c r="B99" s="43" t="s">
        <v>463</v>
      </c>
      <c r="C99" s="43" t="s">
        <v>288</v>
      </c>
      <c r="D99" s="43" t="s">
        <v>94</v>
      </c>
      <c r="E99" s="43" t="s">
        <v>464</v>
      </c>
      <c r="F99" s="43" t="s">
        <v>465</v>
      </c>
      <c r="G99" s="39" t="s">
        <v>46</v>
      </c>
      <c r="H99" s="56" t="s">
        <v>392</v>
      </c>
      <c r="I99" s="43" t="s">
        <v>411</v>
      </c>
      <c r="J99" s="57" t="s">
        <v>466</v>
      </c>
      <c r="K99" s="57" t="s">
        <v>467</v>
      </c>
      <c r="L99" s="39">
        <v>1</v>
      </c>
      <c r="M99" s="35" t="s">
        <v>51</v>
      </c>
      <c r="N99" s="56" t="s">
        <v>468</v>
      </c>
      <c r="O99" s="40" t="s">
        <v>469</v>
      </c>
      <c r="P99" s="48" t="s">
        <v>470</v>
      </c>
      <c r="Q99" s="48"/>
      <c r="R99" s="43" t="s">
        <v>471</v>
      </c>
      <c r="S99" s="43" t="s">
        <v>472</v>
      </c>
      <c r="T99" s="53" t="s">
        <v>473</v>
      </c>
      <c r="U99" s="35">
        <f>1/17</f>
        <v>5.8823529411764705E-2</v>
      </c>
      <c r="V99" s="46"/>
      <c r="W99" s="46"/>
      <c r="X99" s="46"/>
      <c r="Y99" s="46"/>
      <c r="Z99" s="34"/>
      <c r="AA99" s="73"/>
      <c r="AB99" s="73"/>
      <c r="AC99" s="73"/>
      <c r="AD99" s="73">
        <f t="shared" si="4"/>
        <v>0</v>
      </c>
      <c r="AE99" s="73"/>
      <c r="AF99" s="73">
        <f t="shared" si="5"/>
        <v>0</v>
      </c>
      <c r="AG99" s="73"/>
      <c r="AH99" s="73">
        <f t="shared" si="6"/>
        <v>0</v>
      </c>
      <c r="AI99" s="73"/>
      <c r="AJ99" s="73">
        <f t="shared" si="7"/>
        <v>0</v>
      </c>
    </row>
    <row r="100" spans="1:36" ht="63.75" x14ac:dyDescent="0.25">
      <c r="A100" s="46">
        <v>95</v>
      </c>
      <c r="B100" s="43" t="s">
        <v>463</v>
      </c>
      <c r="C100" s="43" t="s">
        <v>288</v>
      </c>
      <c r="D100" s="43" t="s">
        <v>94</v>
      </c>
      <c r="E100" s="43" t="s">
        <v>464</v>
      </c>
      <c r="F100" s="43" t="s">
        <v>465</v>
      </c>
      <c r="G100" s="39" t="s">
        <v>46</v>
      </c>
      <c r="H100" s="56" t="s">
        <v>392</v>
      </c>
      <c r="I100" s="43" t="s">
        <v>411</v>
      </c>
      <c r="J100" s="57" t="s">
        <v>474</v>
      </c>
      <c r="K100" s="57" t="s">
        <v>475</v>
      </c>
      <c r="L100" s="39">
        <v>3</v>
      </c>
      <c r="M100" s="35" t="s">
        <v>101</v>
      </c>
      <c r="N100" s="56" t="s">
        <v>476</v>
      </c>
      <c r="O100" s="40" t="s">
        <v>477</v>
      </c>
      <c r="P100" s="48">
        <v>44849</v>
      </c>
      <c r="Q100" s="48"/>
      <c r="R100" s="43" t="s">
        <v>478</v>
      </c>
      <c r="S100" s="43" t="s">
        <v>472</v>
      </c>
      <c r="T100" s="53" t="s">
        <v>473</v>
      </c>
      <c r="U100" s="35"/>
      <c r="V100" s="46"/>
      <c r="W100" s="46"/>
      <c r="X100" s="46"/>
      <c r="Y100" s="46"/>
      <c r="Z100" s="34"/>
      <c r="AA100" s="73"/>
      <c r="AB100" s="73"/>
      <c r="AC100" s="73"/>
      <c r="AD100" s="73">
        <f t="shared" si="4"/>
        <v>0</v>
      </c>
      <c r="AE100" s="73"/>
      <c r="AF100" s="73">
        <f t="shared" si="5"/>
        <v>0</v>
      </c>
      <c r="AG100" s="73"/>
      <c r="AH100" s="73">
        <f t="shared" si="6"/>
        <v>0</v>
      </c>
      <c r="AI100" s="73"/>
      <c r="AJ100" s="73">
        <f t="shared" si="7"/>
        <v>0</v>
      </c>
    </row>
    <row r="101" spans="1:36" ht="102" x14ac:dyDescent="0.25">
      <c r="A101" s="46">
        <v>96</v>
      </c>
      <c r="B101" s="43" t="s">
        <v>463</v>
      </c>
      <c r="C101" s="43" t="s">
        <v>288</v>
      </c>
      <c r="D101" s="43" t="s">
        <v>94</v>
      </c>
      <c r="E101" s="43" t="s">
        <v>464</v>
      </c>
      <c r="F101" s="43" t="s">
        <v>479</v>
      </c>
      <c r="G101" s="39" t="s">
        <v>46</v>
      </c>
      <c r="H101" s="56" t="s">
        <v>480</v>
      </c>
      <c r="I101" s="43" t="s">
        <v>411</v>
      </c>
      <c r="J101" s="57" t="s">
        <v>481</v>
      </c>
      <c r="K101" s="57" t="s">
        <v>46</v>
      </c>
      <c r="L101" s="39">
        <v>1</v>
      </c>
      <c r="M101" s="35" t="s">
        <v>101</v>
      </c>
      <c r="N101" s="56" t="s">
        <v>482</v>
      </c>
      <c r="O101" s="40" t="s">
        <v>483</v>
      </c>
      <c r="P101" s="48">
        <v>44927</v>
      </c>
      <c r="Q101" s="48"/>
      <c r="R101" s="43" t="s">
        <v>471</v>
      </c>
      <c r="S101" s="43" t="s">
        <v>472</v>
      </c>
      <c r="T101" s="53" t="s">
        <v>473</v>
      </c>
      <c r="U101" s="35"/>
      <c r="V101" s="46"/>
      <c r="W101" s="46"/>
      <c r="X101" s="46"/>
      <c r="Y101" s="46"/>
      <c r="Z101" s="34"/>
      <c r="AA101" s="73"/>
      <c r="AB101" s="73"/>
      <c r="AC101" s="73"/>
      <c r="AD101" s="73">
        <f t="shared" si="4"/>
        <v>0</v>
      </c>
      <c r="AE101" s="73"/>
      <c r="AF101" s="73">
        <f t="shared" si="5"/>
        <v>0</v>
      </c>
      <c r="AG101" s="73"/>
      <c r="AH101" s="73">
        <f t="shared" si="6"/>
        <v>0</v>
      </c>
      <c r="AI101" s="73"/>
      <c r="AJ101" s="73">
        <f t="shared" si="7"/>
        <v>0</v>
      </c>
    </row>
    <row r="102" spans="1:36" ht="76.5" x14ac:dyDescent="0.25">
      <c r="A102" s="46">
        <v>97</v>
      </c>
      <c r="B102" s="43" t="s">
        <v>463</v>
      </c>
      <c r="C102" s="43" t="s">
        <v>229</v>
      </c>
      <c r="D102" s="43" t="s">
        <v>44</v>
      </c>
      <c r="E102" s="43" t="s">
        <v>484</v>
      </c>
      <c r="F102" s="43" t="s">
        <v>229</v>
      </c>
      <c r="G102" s="56" t="s">
        <v>230</v>
      </c>
      <c r="H102" s="56" t="s">
        <v>485</v>
      </c>
      <c r="I102" s="43" t="s">
        <v>48</v>
      </c>
      <c r="J102" s="57" t="s">
        <v>486</v>
      </c>
      <c r="K102" s="57" t="s">
        <v>439</v>
      </c>
      <c r="L102" s="39">
        <v>80</v>
      </c>
      <c r="M102" s="35" t="s">
        <v>268</v>
      </c>
      <c r="N102" s="40" t="s">
        <v>487</v>
      </c>
      <c r="O102" s="39" t="s">
        <v>66</v>
      </c>
      <c r="P102" s="48">
        <v>44958</v>
      </c>
      <c r="Q102" s="41">
        <v>45290</v>
      </c>
      <c r="R102" s="43" t="s">
        <v>488</v>
      </c>
      <c r="S102" s="43" t="s">
        <v>489</v>
      </c>
      <c r="T102" s="53" t="s">
        <v>490</v>
      </c>
      <c r="U102" s="35"/>
      <c r="V102" s="46"/>
      <c r="W102" s="46"/>
      <c r="X102" s="46"/>
      <c r="Y102" s="46"/>
      <c r="Z102" s="34"/>
      <c r="AA102" s="73"/>
      <c r="AB102" s="73"/>
      <c r="AC102" s="73"/>
      <c r="AD102" s="73">
        <f t="shared" si="4"/>
        <v>0</v>
      </c>
      <c r="AE102" s="73"/>
      <c r="AF102" s="73">
        <f t="shared" si="5"/>
        <v>0</v>
      </c>
      <c r="AG102" s="73"/>
      <c r="AH102" s="73">
        <f t="shared" si="6"/>
        <v>0</v>
      </c>
      <c r="AI102" s="73"/>
      <c r="AJ102" s="73">
        <f t="shared" si="7"/>
        <v>0</v>
      </c>
    </row>
    <row r="103" spans="1:36" ht="89.25" x14ac:dyDescent="0.25">
      <c r="A103" s="46">
        <v>98</v>
      </c>
      <c r="B103" s="43" t="s">
        <v>463</v>
      </c>
      <c r="C103" s="43" t="s">
        <v>229</v>
      </c>
      <c r="D103" s="43" t="s">
        <v>44</v>
      </c>
      <c r="E103" s="43" t="s">
        <v>491</v>
      </c>
      <c r="F103" s="37" t="s">
        <v>492</v>
      </c>
      <c r="G103" s="56" t="s">
        <v>230</v>
      </c>
      <c r="H103" s="43" t="s">
        <v>493</v>
      </c>
      <c r="I103" s="57" t="s">
        <v>48</v>
      </c>
      <c r="J103" s="57" t="s">
        <v>494</v>
      </c>
      <c r="K103" s="39" t="s">
        <v>495</v>
      </c>
      <c r="L103" s="39">
        <v>80</v>
      </c>
      <c r="M103" s="38" t="s">
        <v>51</v>
      </c>
      <c r="N103" s="40" t="s">
        <v>496</v>
      </c>
      <c r="O103" s="39" t="s">
        <v>66</v>
      </c>
      <c r="P103" s="48">
        <v>44958</v>
      </c>
      <c r="Q103" s="41">
        <v>45290</v>
      </c>
      <c r="R103" s="43" t="s">
        <v>497</v>
      </c>
      <c r="S103" s="43" t="s">
        <v>498</v>
      </c>
      <c r="T103" s="53" t="s">
        <v>490</v>
      </c>
      <c r="U103" s="43"/>
      <c r="V103" s="43"/>
      <c r="W103" s="43"/>
      <c r="X103" s="43"/>
      <c r="Y103" s="39"/>
      <c r="Z103" s="56"/>
      <c r="AA103" s="73"/>
      <c r="AB103" s="73"/>
      <c r="AC103" s="73"/>
      <c r="AD103" s="73">
        <f t="shared" si="4"/>
        <v>0</v>
      </c>
      <c r="AE103" s="73"/>
      <c r="AF103" s="73">
        <f t="shared" si="5"/>
        <v>0</v>
      </c>
      <c r="AG103" s="73"/>
      <c r="AH103" s="73">
        <f t="shared" si="6"/>
        <v>0</v>
      </c>
      <c r="AI103" s="73"/>
      <c r="AJ103" s="73">
        <f t="shared" si="7"/>
        <v>0</v>
      </c>
    </row>
    <row r="104" spans="1:36" ht="63.75" x14ac:dyDescent="0.25">
      <c r="A104" s="46">
        <v>99</v>
      </c>
      <c r="B104" s="43" t="s">
        <v>435</v>
      </c>
      <c r="C104" s="43" t="s">
        <v>229</v>
      </c>
      <c r="D104" s="43" t="s">
        <v>499</v>
      </c>
      <c r="E104" s="43" t="s">
        <v>500</v>
      </c>
      <c r="F104" s="43" t="s">
        <v>229</v>
      </c>
      <c r="G104" s="56" t="s">
        <v>46</v>
      </c>
      <c r="H104" s="43" t="s">
        <v>392</v>
      </c>
      <c r="I104" s="57" t="s">
        <v>368</v>
      </c>
      <c r="J104" s="57" t="s">
        <v>501</v>
      </c>
      <c r="K104" s="39" t="s">
        <v>502</v>
      </c>
      <c r="L104" s="39">
        <v>80</v>
      </c>
      <c r="M104" s="38" t="s">
        <v>268</v>
      </c>
      <c r="N104" s="40" t="s">
        <v>503</v>
      </c>
      <c r="O104" s="48" t="s">
        <v>53</v>
      </c>
      <c r="P104" s="48">
        <v>44835</v>
      </c>
      <c r="Q104" s="41">
        <v>44865</v>
      </c>
      <c r="R104" s="43" t="s">
        <v>497</v>
      </c>
      <c r="S104" s="43" t="s">
        <v>504</v>
      </c>
      <c r="T104" s="53" t="s">
        <v>473</v>
      </c>
      <c r="U104" s="43"/>
      <c r="V104" s="43"/>
      <c r="W104" s="43"/>
      <c r="X104" s="43"/>
      <c r="Y104" s="39"/>
      <c r="Z104" s="56"/>
      <c r="AA104" s="73"/>
      <c r="AB104" s="73"/>
      <c r="AC104" s="73"/>
      <c r="AD104" s="73">
        <f t="shared" si="4"/>
        <v>0</v>
      </c>
      <c r="AE104" s="73"/>
      <c r="AF104" s="73">
        <f t="shared" si="5"/>
        <v>0</v>
      </c>
      <c r="AG104" s="73"/>
      <c r="AH104" s="73">
        <f t="shared" si="6"/>
        <v>0</v>
      </c>
      <c r="AI104" s="73"/>
      <c r="AJ104" s="73">
        <f t="shared" si="7"/>
        <v>0</v>
      </c>
    </row>
    <row r="105" spans="1:36" ht="63.75" x14ac:dyDescent="0.25">
      <c r="A105" s="46">
        <v>100</v>
      </c>
      <c r="B105" s="43" t="s">
        <v>505</v>
      </c>
      <c r="C105" s="43" t="s">
        <v>506</v>
      </c>
      <c r="D105" s="43" t="s">
        <v>72</v>
      </c>
      <c r="E105" s="43" t="s">
        <v>484</v>
      </c>
      <c r="F105" s="43" t="s">
        <v>229</v>
      </c>
      <c r="G105" s="43" t="s">
        <v>507</v>
      </c>
      <c r="H105" s="60" t="s">
        <v>485</v>
      </c>
      <c r="I105" s="43" t="s">
        <v>508</v>
      </c>
      <c r="J105" s="43" t="s">
        <v>509</v>
      </c>
      <c r="K105" s="43" t="s">
        <v>510</v>
      </c>
      <c r="L105" s="43">
        <v>1000</v>
      </c>
      <c r="M105" s="43" t="s">
        <v>511</v>
      </c>
      <c r="N105" s="40" t="s">
        <v>512</v>
      </c>
      <c r="O105" s="35" t="s">
        <v>78</v>
      </c>
      <c r="P105" s="42">
        <v>44963</v>
      </c>
      <c r="Q105" s="42">
        <v>45290</v>
      </c>
      <c r="R105" s="43" t="s">
        <v>497</v>
      </c>
      <c r="S105" s="38" t="s">
        <v>513</v>
      </c>
      <c r="T105" s="38" t="s">
        <v>514</v>
      </c>
      <c r="U105" s="47">
        <v>9.0899999999999995E-2</v>
      </c>
      <c r="V105" s="46"/>
      <c r="W105" s="46"/>
      <c r="X105" s="46"/>
      <c r="Y105" s="46"/>
      <c r="Z105" s="34"/>
      <c r="AA105" s="73"/>
      <c r="AB105" s="73"/>
      <c r="AC105" s="73"/>
      <c r="AD105" s="73">
        <f t="shared" si="4"/>
        <v>0</v>
      </c>
      <c r="AE105" s="73"/>
      <c r="AF105" s="73">
        <f t="shared" si="5"/>
        <v>0</v>
      </c>
      <c r="AG105" s="73"/>
      <c r="AH105" s="73">
        <f t="shared" si="6"/>
        <v>0</v>
      </c>
      <c r="AI105" s="73"/>
      <c r="AJ105" s="73">
        <f t="shared" si="7"/>
        <v>0</v>
      </c>
    </row>
    <row r="106" spans="1:36" ht="63.75" x14ac:dyDescent="0.25">
      <c r="A106" s="46">
        <v>101</v>
      </c>
      <c r="B106" s="43" t="s">
        <v>505</v>
      </c>
      <c r="C106" s="43" t="s">
        <v>506</v>
      </c>
      <c r="D106" s="43" t="s">
        <v>72</v>
      </c>
      <c r="E106" s="43" t="s">
        <v>484</v>
      </c>
      <c r="F106" s="43" t="s">
        <v>229</v>
      </c>
      <c r="G106" s="43" t="s">
        <v>507</v>
      </c>
      <c r="H106" s="60" t="s">
        <v>485</v>
      </c>
      <c r="I106" s="43" t="s">
        <v>508</v>
      </c>
      <c r="J106" s="43" t="s">
        <v>509</v>
      </c>
      <c r="K106" s="43" t="s">
        <v>510</v>
      </c>
      <c r="L106" s="43">
        <v>1000</v>
      </c>
      <c r="M106" s="43" t="s">
        <v>511</v>
      </c>
      <c r="N106" s="40" t="s">
        <v>515</v>
      </c>
      <c r="O106" s="35" t="s">
        <v>78</v>
      </c>
      <c r="P106" s="42">
        <v>44963</v>
      </c>
      <c r="Q106" s="42">
        <v>45290</v>
      </c>
      <c r="R106" s="43" t="s">
        <v>497</v>
      </c>
      <c r="S106" s="37" t="s">
        <v>516</v>
      </c>
      <c r="T106" s="38" t="s">
        <v>514</v>
      </c>
      <c r="U106" s="47">
        <v>2.5000000000000001E-2</v>
      </c>
      <c r="V106" s="46"/>
      <c r="W106" s="46"/>
      <c r="X106" s="46"/>
      <c r="Y106" s="46"/>
      <c r="Z106" s="34"/>
      <c r="AA106" s="73"/>
      <c r="AB106" s="73"/>
      <c r="AC106" s="73"/>
      <c r="AD106" s="73">
        <f t="shared" si="4"/>
        <v>0</v>
      </c>
      <c r="AE106" s="73"/>
      <c r="AF106" s="73">
        <f t="shared" si="5"/>
        <v>0</v>
      </c>
      <c r="AG106" s="73"/>
      <c r="AH106" s="73">
        <f t="shared" si="6"/>
        <v>0</v>
      </c>
      <c r="AI106" s="73"/>
      <c r="AJ106" s="73">
        <f t="shared" si="7"/>
        <v>0</v>
      </c>
    </row>
    <row r="107" spans="1:36" ht="63.75" x14ac:dyDescent="0.25">
      <c r="A107" s="46">
        <v>102</v>
      </c>
      <c r="B107" s="43" t="s">
        <v>505</v>
      </c>
      <c r="C107" s="43" t="s">
        <v>506</v>
      </c>
      <c r="D107" s="43" t="s">
        <v>72</v>
      </c>
      <c r="E107" s="43" t="s">
        <v>484</v>
      </c>
      <c r="F107" s="43" t="s">
        <v>229</v>
      </c>
      <c r="G107" s="43" t="s">
        <v>507</v>
      </c>
      <c r="H107" s="60" t="s">
        <v>485</v>
      </c>
      <c r="I107" s="43" t="s">
        <v>508</v>
      </c>
      <c r="J107" s="43" t="s">
        <v>509</v>
      </c>
      <c r="K107" s="43" t="s">
        <v>510</v>
      </c>
      <c r="L107" s="43">
        <v>1000</v>
      </c>
      <c r="M107" s="43" t="s">
        <v>511</v>
      </c>
      <c r="N107" s="40" t="s">
        <v>517</v>
      </c>
      <c r="O107" s="35" t="s">
        <v>78</v>
      </c>
      <c r="P107" s="42">
        <v>44963</v>
      </c>
      <c r="Q107" s="42">
        <v>45290</v>
      </c>
      <c r="R107" s="43" t="s">
        <v>497</v>
      </c>
      <c r="S107" s="37" t="s">
        <v>518</v>
      </c>
      <c r="T107" s="38" t="s">
        <v>514</v>
      </c>
      <c r="U107" s="47">
        <v>2.5000000000000001E-2</v>
      </c>
      <c r="V107" s="46"/>
      <c r="W107" s="46"/>
      <c r="X107" s="46"/>
      <c r="Y107" s="46"/>
      <c r="Z107" s="34"/>
      <c r="AA107" s="73"/>
      <c r="AB107" s="73"/>
      <c r="AC107" s="73"/>
      <c r="AD107" s="73">
        <f t="shared" si="4"/>
        <v>0</v>
      </c>
      <c r="AE107" s="73"/>
      <c r="AF107" s="73">
        <f t="shared" si="5"/>
        <v>0</v>
      </c>
      <c r="AG107" s="73"/>
      <c r="AH107" s="73">
        <f t="shared" si="6"/>
        <v>0</v>
      </c>
      <c r="AI107" s="73"/>
      <c r="AJ107" s="73">
        <f t="shared" si="7"/>
        <v>0</v>
      </c>
    </row>
    <row r="108" spans="1:36" ht="63.75" x14ac:dyDescent="0.25">
      <c r="A108" s="46">
        <v>103</v>
      </c>
      <c r="B108" s="43" t="s">
        <v>505</v>
      </c>
      <c r="C108" s="43" t="s">
        <v>506</v>
      </c>
      <c r="D108" s="43" t="s">
        <v>72</v>
      </c>
      <c r="E108" s="43" t="s">
        <v>484</v>
      </c>
      <c r="F108" s="43" t="s">
        <v>229</v>
      </c>
      <c r="G108" s="43" t="s">
        <v>507</v>
      </c>
      <c r="H108" s="60" t="s">
        <v>485</v>
      </c>
      <c r="I108" s="43" t="s">
        <v>508</v>
      </c>
      <c r="J108" s="43" t="s">
        <v>509</v>
      </c>
      <c r="K108" s="43" t="s">
        <v>510</v>
      </c>
      <c r="L108" s="43">
        <v>1000</v>
      </c>
      <c r="M108" s="43" t="s">
        <v>511</v>
      </c>
      <c r="N108" s="40" t="s">
        <v>519</v>
      </c>
      <c r="O108" s="35" t="s">
        <v>78</v>
      </c>
      <c r="P108" s="42">
        <v>44963</v>
      </c>
      <c r="Q108" s="42">
        <v>45290</v>
      </c>
      <c r="R108" s="43" t="s">
        <v>497</v>
      </c>
      <c r="S108" s="37" t="s">
        <v>520</v>
      </c>
      <c r="T108" s="38" t="s">
        <v>514</v>
      </c>
      <c r="U108" s="47">
        <v>2.5000000000000001E-2</v>
      </c>
      <c r="V108" s="46"/>
      <c r="W108" s="46"/>
      <c r="X108" s="46"/>
      <c r="Y108" s="46"/>
      <c r="Z108" s="34"/>
      <c r="AA108" s="73"/>
      <c r="AB108" s="73"/>
      <c r="AC108" s="73"/>
      <c r="AD108" s="73">
        <f t="shared" si="4"/>
        <v>0</v>
      </c>
      <c r="AE108" s="73"/>
      <c r="AF108" s="73">
        <f t="shared" si="5"/>
        <v>0</v>
      </c>
      <c r="AG108" s="73"/>
      <c r="AH108" s="73">
        <f t="shared" si="6"/>
        <v>0</v>
      </c>
      <c r="AI108" s="73"/>
      <c r="AJ108" s="73">
        <f t="shared" si="7"/>
        <v>0</v>
      </c>
    </row>
    <row r="109" spans="1:36" ht="127.5" x14ac:dyDescent="0.25">
      <c r="A109" s="46">
        <v>104</v>
      </c>
      <c r="B109" s="43" t="s">
        <v>505</v>
      </c>
      <c r="C109" s="43" t="s">
        <v>506</v>
      </c>
      <c r="D109" s="43" t="s">
        <v>72</v>
      </c>
      <c r="E109" s="43" t="s">
        <v>484</v>
      </c>
      <c r="F109" s="43" t="s">
        <v>229</v>
      </c>
      <c r="G109" s="43" t="s">
        <v>507</v>
      </c>
      <c r="H109" s="60" t="s">
        <v>485</v>
      </c>
      <c r="I109" s="43" t="s">
        <v>508</v>
      </c>
      <c r="J109" s="43" t="s">
        <v>509</v>
      </c>
      <c r="K109" s="43" t="s">
        <v>521</v>
      </c>
      <c r="L109" s="43">
        <v>400</v>
      </c>
      <c r="M109" s="43" t="s">
        <v>511</v>
      </c>
      <c r="N109" s="40" t="s">
        <v>512</v>
      </c>
      <c r="O109" s="35" t="s">
        <v>78</v>
      </c>
      <c r="P109" s="42">
        <v>44963</v>
      </c>
      <c r="Q109" s="42">
        <v>45290</v>
      </c>
      <c r="R109" s="43" t="s">
        <v>497</v>
      </c>
      <c r="S109" s="38" t="s">
        <v>513</v>
      </c>
      <c r="T109" s="38" t="s">
        <v>522</v>
      </c>
      <c r="U109" s="47">
        <v>9.0899999999999995E-2</v>
      </c>
      <c r="V109" s="46"/>
      <c r="W109" s="46"/>
      <c r="X109" s="46"/>
      <c r="Y109" s="46"/>
      <c r="Z109" s="34"/>
      <c r="AA109" s="73"/>
      <c r="AB109" s="73"/>
      <c r="AC109" s="73"/>
      <c r="AD109" s="73">
        <f t="shared" si="4"/>
        <v>0</v>
      </c>
      <c r="AE109" s="73"/>
      <c r="AF109" s="73">
        <f t="shared" si="5"/>
        <v>0</v>
      </c>
      <c r="AG109" s="73"/>
      <c r="AH109" s="73">
        <f t="shared" si="6"/>
        <v>0</v>
      </c>
      <c r="AI109" s="73"/>
      <c r="AJ109" s="73">
        <f t="shared" si="7"/>
        <v>0</v>
      </c>
    </row>
    <row r="110" spans="1:36" ht="127.5" x14ac:dyDescent="0.25">
      <c r="A110" s="46">
        <v>105</v>
      </c>
      <c r="B110" s="43" t="s">
        <v>505</v>
      </c>
      <c r="C110" s="43" t="s">
        <v>506</v>
      </c>
      <c r="D110" s="43" t="s">
        <v>72</v>
      </c>
      <c r="E110" s="43" t="s">
        <v>484</v>
      </c>
      <c r="F110" s="43" t="s">
        <v>229</v>
      </c>
      <c r="G110" s="43" t="s">
        <v>507</v>
      </c>
      <c r="H110" s="60" t="s">
        <v>485</v>
      </c>
      <c r="I110" s="43" t="s">
        <v>508</v>
      </c>
      <c r="J110" s="43" t="s">
        <v>509</v>
      </c>
      <c r="K110" s="43" t="s">
        <v>521</v>
      </c>
      <c r="L110" s="43">
        <v>400</v>
      </c>
      <c r="M110" s="43" t="s">
        <v>511</v>
      </c>
      <c r="N110" s="40" t="s">
        <v>515</v>
      </c>
      <c r="O110" s="35" t="s">
        <v>78</v>
      </c>
      <c r="P110" s="42">
        <v>44963</v>
      </c>
      <c r="Q110" s="42">
        <v>45290</v>
      </c>
      <c r="R110" s="43" t="s">
        <v>497</v>
      </c>
      <c r="S110" s="37" t="s">
        <v>523</v>
      </c>
      <c r="T110" s="38" t="s">
        <v>522</v>
      </c>
      <c r="U110" s="47">
        <v>2.5000000000000001E-2</v>
      </c>
      <c r="V110" s="46"/>
      <c r="W110" s="46"/>
      <c r="X110" s="46"/>
      <c r="Y110" s="46"/>
      <c r="Z110" s="34"/>
      <c r="AA110" s="73"/>
      <c r="AB110" s="73"/>
      <c r="AC110" s="73"/>
      <c r="AD110" s="73">
        <f t="shared" si="4"/>
        <v>0</v>
      </c>
      <c r="AE110" s="73"/>
      <c r="AF110" s="73">
        <f t="shared" si="5"/>
        <v>0</v>
      </c>
      <c r="AG110" s="73"/>
      <c r="AH110" s="73">
        <f t="shared" si="6"/>
        <v>0</v>
      </c>
      <c r="AI110" s="73"/>
      <c r="AJ110" s="73">
        <f t="shared" si="7"/>
        <v>0</v>
      </c>
    </row>
    <row r="111" spans="1:36" ht="127.5" x14ac:dyDescent="0.25">
      <c r="A111" s="46">
        <v>106</v>
      </c>
      <c r="B111" s="43" t="s">
        <v>505</v>
      </c>
      <c r="C111" s="43" t="s">
        <v>506</v>
      </c>
      <c r="D111" s="43" t="s">
        <v>72</v>
      </c>
      <c r="E111" s="43" t="s">
        <v>484</v>
      </c>
      <c r="F111" s="43" t="s">
        <v>229</v>
      </c>
      <c r="G111" s="43" t="s">
        <v>507</v>
      </c>
      <c r="H111" s="60" t="s">
        <v>485</v>
      </c>
      <c r="I111" s="43" t="s">
        <v>508</v>
      </c>
      <c r="J111" s="43" t="s">
        <v>509</v>
      </c>
      <c r="K111" s="43" t="s">
        <v>521</v>
      </c>
      <c r="L111" s="43">
        <v>400</v>
      </c>
      <c r="M111" s="43" t="s">
        <v>511</v>
      </c>
      <c r="N111" s="40" t="s">
        <v>517</v>
      </c>
      <c r="O111" s="35" t="s">
        <v>78</v>
      </c>
      <c r="P111" s="42">
        <v>44963</v>
      </c>
      <c r="Q111" s="42">
        <v>45290</v>
      </c>
      <c r="R111" s="43" t="s">
        <v>497</v>
      </c>
      <c r="S111" s="37" t="s">
        <v>518</v>
      </c>
      <c r="T111" s="38" t="s">
        <v>522</v>
      </c>
      <c r="U111" s="47">
        <v>2.5000000000000001E-2</v>
      </c>
      <c r="V111" s="46"/>
      <c r="W111" s="46"/>
      <c r="X111" s="46"/>
      <c r="Y111" s="46"/>
      <c r="Z111" s="34"/>
      <c r="AA111" s="73"/>
      <c r="AB111" s="73"/>
      <c r="AC111" s="73"/>
      <c r="AD111" s="73">
        <f t="shared" si="4"/>
        <v>0</v>
      </c>
      <c r="AE111" s="73"/>
      <c r="AF111" s="73">
        <f t="shared" si="5"/>
        <v>0</v>
      </c>
      <c r="AG111" s="73"/>
      <c r="AH111" s="73">
        <f t="shared" si="6"/>
        <v>0</v>
      </c>
      <c r="AI111" s="73"/>
      <c r="AJ111" s="73">
        <f t="shared" si="7"/>
        <v>0</v>
      </c>
    </row>
    <row r="112" spans="1:36" ht="127.5" x14ac:dyDescent="0.25">
      <c r="A112" s="46">
        <v>107</v>
      </c>
      <c r="B112" s="43" t="s">
        <v>505</v>
      </c>
      <c r="C112" s="43" t="s">
        <v>506</v>
      </c>
      <c r="D112" s="43" t="s">
        <v>72</v>
      </c>
      <c r="E112" s="43" t="s">
        <v>484</v>
      </c>
      <c r="F112" s="43" t="s">
        <v>229</v>
      </c>
      <c r="G112" s="43" t="s">
        <v>507</v>
      </c>
      <c r="H112" s="60" t="s">
        <v>485</v>
      </c>
      <c r="I112" s="43" t="s">
        <v>508</v>
      </c>
      <c r="J112" s="43" t="s">
        <v>509</v>
      </c>
      <c r="K112" s="43" t="s">
        <v>521</v>
      </c>
      <c r="L112" s="43">
        <v>400</v>
      </c>
      <c r="M112" s="43" t="s">
        <v>511</v>
      </c>
      <c r="N112" s="40" t="s">
        <v>524</v>
      </c>
      <c r="O112" s="35" t="s">
        <v>78</v>
      </c>
      <c r="P112" s="42">
        <v>44963</v>
      </c>
      <c r="Q112" s="42">
        <v>45290</v>
      </c>
      <c r="R112" s="43" t="s">
        <v>497</v>
      </c>
      <c r="S112" s="37" t="s">
        <v>525</v>
      </c>
      <c r="T112" s="38" t="s">
        <v>522</v>
      </c>
      <c r="U112" s="47">
        <v>2.5000000000000001E-2</v>
      </c>
      <c r="V112" s="46"/>
      <c r="W112" s="46"/>
      <c r="X112" s="46"/>
      <c r="Y112" s="46"/>
      <c r="Z112" s="34"/>
      <c r="AA112" s="73"/>
      <c r="AB112" s="73"/>
      <c r="AC112" s="73"/>
      <c r="AD112" s="73">
        <f t="shared" si="4"/>
        <v>0</v>
      </c>
      <c r="AE112" s="73"/>
      <c r="AF112" s="73">
        <f t="shared" si="5"/>
        <v>0</v>
      </c>
      <c r="AG112" s="73"/>
      <c r="AH112" s="73">
        <f t="shared" si="6"/>
        <v>0</v>
      </c>
      <c r="AI112" s="73"/>
      <c r="AJ112" s="73">
        <f t="shared" si="7"/>
        <v>0</v>
      </c>
    </row>
    <row r="113" spans="1:36" ht="114.75" x14ac:dyDescent="0.25">
      <c r="A113" s="46">
        <v>108</v>
      </c>
      <c r="B113" s="43" t="s">
        <v>505</v>
      </c>
      <c r="C113" s="43" t="s">
        <v>506</v>
      </c>
      <c r="D113" s="43" t="s">
        <v>72</v>
      </c>
      <c r="E113" s="43" t="s">
        <v>484</v>
      </c>
      <c r="F113" s="43" t="s">
        <v>229</v>
      </c>
      <c r="G113" s="43" t="s">
        <v>507</v>
      </c>
      <c r="H113" s="60" t="s">
        <v>485</v>
      </c>
      <c r="I113" s="43" t="s">
        <v>508</v>
      </c>
      <c r="J113" s="46" t="s">
        <v>509</v>
      </c>
      <c r="K113" s="43" t="s">
        <v>526</v>
      </c>
      <c r="L113" s="43">
        <v>450</v>
      </c>
      <c r="M113" s="43" t="s">
        <v>511</v>
      </c>
      <c r="N113" s="40" t="s">
        <v>512</v>
      </c>
      <c r="O113" s="35" t="s">
        <v>78</v>
      </c>
      <c r="P113" s="42">
        <v>44963</v>
      </c>
      <c r="Q113" s="42">
        <v>45290</v>
      </c>
      <c r="R113" s="43" t="s">
        <v>497</v>
      </c>
      <c r="S113" s="38" t="s">
        <v>513</v>
      </c>
      <c r="T113" s="38" t="s">
        <v>527</v>
      </c>
      <c r="U113" s="47">
        <v>9.0899999999999995E-2</v>
      </c>
      <c r="V113" s="46"/>
      <c r="W113" s="46"/>
      <c r="X113" s="46"/>
      <c r="Y113" s="46"/>
      <c r="Z113" s="34"/>
      <c r="AA113" s="73"/>
      <c r="AB113" s="73"/>
      <c r="AC113" s="73"/>
      <c r="AD113" s="73">
        <f t="shared" si="4"/>
        <v>0</v>
      </c>
      <c r="AE113" s="73"/>
      <c r="AF113" s="73">
        <f t="shared" si="5"/>
        <v>0</v>
      </c>
      <c r="AG113" s="73"/>
      <c r="AH113" s="73">
        <f t="shared" si="6"/>
        <v>0</v>
      </c>
      <c r="AI113" s="73"/>
      <c r="AJ113" s="73">
        <f t="shared" si="7"/>
        <v>0</v>
      </c>
    </row>
    <row r="114" spans="1:36" ht="114.75" x14ac:dyDescent="0.25">
      <c r="A114" s="46">
        <v>109</v>
      </c>
      <c r="B114" s="43" t="s">
        <v>505</v>
      </c>
      <c r="C114" s="43" t="s">
        <v>506</v>
      </c>
      <c r="D114" s="43" t="s">
        <v>72</v>
      </c>
      <c r="E114" s="43" t="s">
        <v>484</v>
      </c>
      <c r="F114" s="43" t="s">
        <v>229</v>
      </c>
      <c r="G114" s="43" t="s">
        <v>507</v>
      </c>
      <c r="H114" s="60" t="s">
        <v>485</v>
      </c>
      <c r="I114" s="43" t="s">
        <v>508</v>
      </c>
      <c r="J114" s="46" t="s">
        <v>509</v>
      </c>
      <c r="K114" s="43" t="s">
        <v>526</v>
      </c>
      <c r="L114" s="43">
        <v>450</v>
      </c>
      <c r="M114" s="43" t="s">
        <v>511</v>
      </c>
      <c r="N114" s="40" t="s">
        <v>515</v>
      </c>
      <c r="O114" s="35" t="s">
        <v>78</v>
      </c>
      <c r="P114" s="42">
        <v>44963</v>
      </c>
      <c r="Q114" s="42">
        <v>45290</v>
      </c>
      <c r="R114" s="43" t="s">
        <v>497</v>
      </c>
      <c r="S114" s="37" t="s">
        <v>523</v>
      </c>
      <c r="T114" s="38" t="s">
        <v>527</v>
      </c>
      <c r="U114" s="47">
        <v>2.5000000000000001E-2</v>
      </c>
      <c r="V114" s="46"/>
      <c r="W114" s="46"/>
      <c r="X114" s="46"/>
      <c r="Y114" s="46"/>
      <c r="Z114" s="34"/>
      <c r="AA114" s="73"/>
      <c r="AB114" s="73"/>
      <c r="AC114" s="73"/>
      <c r="AD114" s="73">
        <f t="shared" si="4"/>
        <v>0</v>
      </c>
      <c r="AE114" s="73"/>
      <c r="AF114" s="73">
        <f t="shared" si="5"/>
        <v>0</v>
      </c>
      <c r="AG114" s="73"/>
      <c r="AH114" s="73">
        <f t="shared" si="6"/>
        <v>0</v>
      </c>
      <c r="AI114" s="73"/>
      <c r="AJ114" s="73">
        <f t="shared" si="7"/>
        <v>0</v>
      </c>
    </row>
    <row r="115" spans="1:36" ht="114.75" x14ac:dyDescent="0.25">
      <c r="A115" s="46">
        <v>110</v>
      </c>
      <c r="B115" s="43" t="s">
        <v>505</v>
      </c>
      <c r="C115" s="43" t="s">
        <v>506</v>
      </c>
      <c r="D115" s="43" t="s">
        <v>72</v>
      </c>
      <c r="E115" s="43" t="s">
        <v>484</v>
      </c>
      <c r="F115" s="43" t="s">
        <v>229</v>
      </c>
      <c r="G115" s="43" t="s">
        <v>507</v>
      </c>
      <c r="H115" s="60" t="s">
        <v>485</v>
      </c>
      <c r="I115" s="43" t="s">
        <v>508</v>
      </c>
      <c r="J115" s="46" t="s">
        <v>509</v>
      </c>
      <c r="K115" s="43" t="s">
        <v>526</v>
      </c>
      <c r="L115" s="43">
        <v>450</v>
      </c>
      <c r="M115" s="43" t="s">
        <v>511</v>
      </c>
      <c r="N115" s="40" t="s">
        <v>517</v>
      </c>
      <c r="O115" s="35" t="s">
        <v>78</v>
      </c>
      <c r="P115" s="42">
        <v>44963</v>
      </c>
      <c r="Q115" s="42">
        <v>45290</v>
      </c>
      <c r="R115" s="43" t="s">
        <v>497</v>
      </c>
      <c r="S115" s="37" t="s">
        <v>518</v>
      </c>
      <c r="T115" s="38" t="s">
        <v>527</v>
      </c>
      <c r="U115" s="47">
        <v>2.5000000000000001E-2</v>
      </c>
      <c r="V115" s="46"/>
      <c r="W115" s="46"/>
      <c r="X115" s="46"/>
      <c r="Y115" s="46"/>
      <c r="Z115" s="34"/>
      <c r="AA115" s="73"/>
      <c r="AB115" s="73"/>
      <c r="AC115" s="73"/>
      <c r="AD115" s="73">
        <f t="shared" si="4"/>
        <v>0</v>
      </c>
      <c r="AE115" s="73"/>
      <c r="AF115" s="73">
        <f t="shared" si="5"/>
        <v>0</v>
      </c>
      <c r="AG115" s="73"/>
      <c r="AH115" s="73">
        <f t="shared" si="6"/>
        <v>0</v>
      </c>
      <c r="AI115" s="73"/>
      <c r="AJ115" s="73">
        <f t="shared" si="7"/>
        <v>0</v>
      </c>
    </row>
    <row r="116" spans="1:36" ht="114.75" x14ac:dyDescent="0.25">
      <c r="A116" s="46">
        <v>111</v>
      </c>
      <c r="B116" s="43" t="s">
        <v>505</v>
      </c>
      <c r="C116" s="43" t="s">
        <v>506</v>
      </c>
      <c r="D116" s="43" t="s">
        <v>72</v>
      </c>
      <c r="E116" s="43" t="s">
        <v>484</v>
      </c>
      <c r="F116" s="43" t="s">
        <v>229</v>
      </c>
      <c r="G116" s="43" t="s">
        <v>507</v>
      </c>
      <c r="H116" s="60" t="s">
        <v>485</v>
      </c>
      <c r="I116" s="43" t="s">
        <v>508</v>
      </c>
      <c r="J116" s="46" t="s">
        <v>509</v>
      </c>
      <c r="K116" s="43" t="s">
        <v>526</v>
      </c>
      <c r="L116" s="43">
        <v>450</v>
      </c>
      <c r="M116" s="43" t="s">
        <v>511</v>
      </c>
      <c r="N116" s="40" t="s">
        <v>524</v>
      </c>
      <c r="O116" s="35" t="s">
        <v>78</v>
      </c>
      <c r="P116" s="42">
        <v>44963</v>
      </c>
      <c r="Q116" s="42">
        <v>45290</v>
      </c>
      <c r="R116" s="43" t="s">
        <v>497</v>
      </c>
      <c r="S116" s="37" t="s">
        <v>525</v>
      </c>
      <c r="T116" s="38" t="s">
        <v>527</v>
      </c>
      <c r="U116" s="47">
        <v>2.5000000000000001E-2</v>
      </c>
      <c r="V116" s="46"/>
      <c r="W116" s="46"/>
      <c r="X116" s="46"/>
      <c r="Y116" s="46"/>
      <c r="Z116" s="34"/>
      <c r="AA116" s="73"/>
      <c r="AB116" s="73"/>
      <c r="AC116" s="73"/>
      <c r="AD116" s="73">
        <f t="shared" si="4"/>
        <v>0</v>
      </c>
      <c r="AE116" s="73"/>
      <c r="AF116" s="73">
        <f t="shared" si="5"/>
        <v>0</v>
      </c>
      <c r="AG116" s="73"/>
      <c r="AH116" s="73">
        <f t="shared" si="6"/>
        <v>0</v>
      </c>
      <c r="AI116" s="73"/>
      <c r="AJ116" s="73">
        <f t="shared" si="7"/>
        <v>0</v>
      </c>
    </row>
    <row r="117" spans="1:36" ht="114.75" x14ac:dyDescent="0.25">
      <c r="A117" s="46">
        <v>112</v>
      </c>
      <c r="B117" s="43" t="s">
        <v>505</v>
      </c>
      <c r="C117" s="43" t="s">
        <v>506</v>
      </c>
      <c r="D117" s="43" t="s">
        <v>72</v>
      </c>
      <c r="E117" s="43" t="s">
        <v>484</v>
      </c>
      <c r="F117" s="43" t="s">
        <v>229</v>
      </c>
      <c r="G117" s="43" t="s">
        <v>507</v>
      </c>
      <c r="H117" s="60" t="s">
        <v>485</v>
      </c>
      <c r="I117" s="43" t="s">
        <v>508</v>
      </c>
      <c r="J117" s="46" t="s">
        <v>509</v>
      </c>
      <c r="K117" s="43" t="s">
        <v>528</v>
      </c>
      <c r="L117" s="43">
        <v>150</v>
      </c>
      <c r="M117" s="43" t="s">
        <v>511</v>
      </c>
      <c r="N117" s="40" t="s">
        <v>512</v>
      </c>
      <c r="O117" s="35" t="s">
        <v>78</v>
      </c>
      <c r="P117" s="42">
        <v>44963</v>
      </c>
      <c r="Q117" s="42">
        <v>45290</v>
      </c>
      <c r="R117" s="43" t="s">
        <v>497</v>
      </c>
      <c r="S117" s="38" t="s">
        <v>513</v>
      </c>
      <c r="T117" s="38" t="s">
        <v>529</v>
      </c>
      <c r="U117" s="47">
        <v>9.0899999999999995E-2</v>
      </c>
      <c r="V117" s="46"/>
      <c r="W117" s="46"/>
      <c r="X117" s="46"/>
      <c r="Y117" s="46"/>
      <c r="Z117" s="34"/>
      <c r="AA117" s="73"/>
      <c r="AB117" s="73"/>
      <c r="AC117" s="73"/>
      <c r="AD117" s="73">
        <f t="shared" si="4"/>
        <v>0</v>
      </c>
      <c r="AE117" s="73"/>
      <c r="AF117" s="73">
        <f t="shared" si="5"/>
        <v>0</v>
      </c>
      <c r="AG117" s="73"/>
      <c r="AH117" s="73">
        <f t="shared" si="6"/>
        <v>0</v>
      </c>
      <c r="AI117" s="73"/>
      <c r="AJ117" s="73">
        <f t="shared" si="7"/>
        <v>0</v>
      </c>
    </row>
    <row r="118" spans="1:36" ht="114.75" x14ac:dyDescent="0.25">
      <c r="A118" s="46">
        <v>113</v>
      </c>
      <c r="B118" s="43" t="s">
        <v>505</v>
      </c>
      <c r="C118" s="43" t="s">
        <v>506</v>
      </c>
      <c r="D118" s="43" t="s">
        <v>72</v>
      </c>
      <c r="E118" s="43" t="s">
        <v>484</v>
      </c>
      <c r="F118" s="43" t="s">
        <v>229</v>
      </c>
      <c r="G118" s="43" t="s">
        <v>507</v>
      </c>
      <c r="H118" s="60" t="s">
        <v>485</v>
      </c>
      <c r="I118" s="43" t="s">
        <v>508</v>
      </c>
      <c r="J118" s="46" t="s">
        <v>509</v>
      </c>
      <c r="K118" s="43" t="s">
        <v>528</v>
      </c>
      <c r="L118" s="43">
        <v>150</v>
      </c>
      <c r="M118" s="43" t="s">
        <v>511</v>
      </c>
      <c r="N118" s="40" t="s">
        <v>515</v>
      </c>
      <c r="O118" s="35" t="s">
        <v>78</v>
      </c>
      <c r="P118" s="42">
        <v>44963</v>
      </c>
      <c r="Q118" s="42">
        <v>45290</v>
      </c>
      <c r="R118" s="43" t="s">
        <v>497</v>
      </c>
      <c r="S118" s="37" t="s">
        <v>523</v>
      </c>
      <c r="T118" s="38" t="s">
        <v>529</v>
      </c>
      <c r="U118" s="47">
        <v>2.5000000000000001E-2</v>
      </c>
      <c r="V118" s="46"/>
      <c r="W118" s="46"/>
      <c r="X118" s="46"/>
      <c r="Y118" s="46"/>
      <c r="Z118" s="34"/>
      <c r="AA118" s="73"/>
      <c r="AB118" s="73"/>
      <c r="AC118" s="73"/>
      <c r="AD118" s="73">
        <f t="shared" si="4"/>
        <v>0</v>
      </c>
      <c r="AE118" s="73"/>
      <c r="AF118" s="73">
        <f t="shared" si="5"/>
        <v>0</v>
      </c>
      <c r="AG118" s="73"/>
      <c r="AH118" s="73">
        <f t="shared" si="6"/>
        <v>0</v>
      </c>
      <c r="AI118" s="73"/>
      <c r="AJ118" s="73">
        <f t="shared" si="7"/>
        <v>0</v>
      </c>
    </row>
    <row r="119" spans="1:36" ht="114.75" x14ac:dyDescent="0.25">
      <c r="A119" s="46">
        <v>114</v>
      </c>
      <c r="B119" s="43" t="s">
        <v>505</v>
      </c>
      <c r="C119" s="43" t="s">
        <v>506</v>
      </c>
      <c r="D119" s="43" t="s">
        <v>72</v>
      </c>
      <c r="E119" s="43" t="s">
        <v>484</v>
      </c>
      <c r="F119" s="43" t="s">
        <v>229</v>
      </c>
      <c r="G119" s="43" t="s">
        <v>507</v>
      </c>
      <c r="H119" s="60" t="s">
        <v>485</v>
      </c>
      <c r="I119" s="43" t="s">
        <v>508</v>
      </c>
      <c r="J119" s="46" t="s">
        <v>509</v>
      </c>
      <c r="K119" s="43" t="s">
        <v>528</v>
      </c>
      <c r="L119" s="43">
        <v>150</v>
      </c>
      <c r="M119" s="43" t="s">
        <v>511</v>
      </c>
      <c r="N119" s="40" t="s">
        <v>517</v>
      </c>
      <c r="O119" s="35" t="s">
        <v>78</v>
      </c>
      <c r="P119" s="42">
        <v>44963</v>
      </c>
      <c r="Q119" s="42">
        <v>45290</v>
      </c>
      <c r="R119" s="43" t="s">
        <v>497</v>
      </c>
      <c r="S119" s="37" t="s">
        <v>518</v>
      </c>
      <c r="T119" s="38" t="s">
        <v>529</v>
      </c>
      <c r="U119" s="47">
        <v>2.5000000000000001E-2</v>
      </c>
      <c r="V119" s="46"/>
      <c r="W119" s="46"/>
      <c r="X119" s="46"/>
      <c r="Y119" s="46"/>
      <c r="Z119" s="34"/>
      <c r="AA119" s="73"/>
      <c r="AB119" s="73"/>
      <c r="AC119" s="73"/>
      <c r="AD119" s="73">
        <f t="shared" si="4"/>
        <v>0</v>
      </c>
      <c r="AE119" s="73"/>
      <c r="AF119" s="73">
        <f t="shared" si="5"/>
        <v>0</v>
      </c>
      <c r="AG119" s="73"/>
      <c r="AH119" s="73">
        <f t="shared" si="6"/>
        <v>0</v>
      </c>
      <c r="AI119" s="73"/>
      <c r="AJ119" s="73">
        <f t="shared" si="7"/>
        <v>0</v>
      </c>
    </row>
    <row r="120" spans="1:36" ht="114.75" x14ac:dyDescent="0.25">
      <c r="A120" s="46">
        <v>115</v>
      </c>
      <c r="B120" s="43" t="s">
        <v>505</v>
      </c>
      <c r="C120" s="43" t="s">
        <v>506</v>
      </c>
      <c r="D120" s="43" t="s">
        <v>72</v>
      </c>
      <c r="E120" s="43" t="s">
        <v>484</v>
      </c>
      <c r="F120" s="43" t="s">
        <v>229</v>
      </c>
      <c r="G120" s="43" t="s">
        <v>507</v>
      </c>
      <c r="H120" s="60" t="s">
        <v>485</v>
      </c>
      <c r="I120" s="43" t="s">
        <v>508</v>
      </c>
      <c r="J120" s="46" t="s">
        <v>509</v>
      </c>
      <c r="K120" s="43" t="s">
        <v>528</v>
      </c>
      <c r="L120" s="43">
        <v>150</v>
      </c>
      <c r="M120" s="43" t="s">
        <v>511</v>
      </c>
      <c r="N120" s="40" t="s">
        <v>524</v>
      </c>
      <c r="O120" s="35" t="s">
        <v>78</v>
      </c>
      <c r="P120" s="42">
        <v>44963</v>
      </c>
      <c r="Q120" s="42">
        <v>45290</v>
      </c>
      <c r="R120" s="43" t="s">
        <v>497</v>
      </c>
      <c r="S120" s="37" t="s">
        <v>525</v>
      </c>
      <c r="T120" s="38" t="s">
        <v>529</v>
      </c>
      <c r="U120" s="47">
        <v>2.5000000000000001E-2</v>
      </c>
      <c r="V120" s="46"/>
      <c r="W120" s="46"/>
      <c r="X120" s="46"/>
      <c r="Y120" s="46"/>
      <c r="Z120" s="34"/>
      <c r="AA120" s="73"/>
      <c r="AB120" s="73"/>
      <c r="AC120" s="73"/>
      <c r="AD120" s="73">
        <f t="shared" si="4"/>
        <v>0</v>
      </c>
      <c r="AE120" s="73"/>
      <c r="AF120" s="73">
        <f t="shared" si="5"/>
        <v>0</v>
      </c>
      <c r="AG120" s="73"/>
      <c r="AH120" s="73">
        <f t="shared" si="6"/>
        <v>0</v>
      </c>
      <c r="AI120" s="73"/>
      <c r="AJ120" s="73">
        <f t="shared" si="7"/>
        <v>0</v>
      </c>
    </row>
    <row r="121" spans="1:36" ht="63.75" x14ac:dyDescent="0.25">
      <c r="A121" s="46">
        <v>116</v>
      </c>
      <c r="B121" s="43" t="s">
        <v>505</v>
      </c>
      <c r="C121" s="43" t="s">
        <v>506</v>
      </c>
      <c r="D121" s="43" t="s">
        <v>72</v>
      </c>
      <c r="E121" s="43" t="s">
        <v>484</v>
      </c>
      <c r="F121" s="43" t="s">
        <v>229</v>
      </c>
      <c r="G121" s="43" t="s">
        <v>507</v>
      </c>
      <c r="H121" s="60" t="s">
        <v>485</v>
      </c>
      <c r="I121" s="43" t="s">
        <v>508</v>
      </c>
      <c r="J121" s="46" t="s">
        <v>509</v>
      </c>
      <c r="K121" s="43" t="s">
        <v>530</v>
      </c>
      <c r="L121" s="43">
        <v>300</v>
      </c>
      <c r="M121" s="43" t="s">
        <v>531</v>
      </c>
      <c r="N121" s="40" t="s">
        <v>512</v>
      </c>
      <c r="O121" s="35" t="s">
        <v>78</v>
      </c>
      <c r="P121" s="42">
        <v>44963</v>
      </c>
      <c r="Q121" s="42">
        <v>45290</v>
      </c>
      <c r="R121" s="43" t="s">
        <v>497</v>
      </c>
      <c r="S121" s="38" t="s">
        <v>513</v>
      </c>
      <c r="T121" s="38" t="s">
        <v>532</v>
      </c>
      <c r="U121" s="47">
        <v>9.0899999999999995E-2</v>
      </c>
      <c r="V121" s="46"/>
      <c r="W121" s="46"/>
      <c r="X121" s="46"/>
      <c r="Y121" s="46"/>
      <c r="Z121" s="34"/>
      <c r="AA121" s="73"/>
      <c r="AB121" s="73"/>
      <c r="AC121" s="73"/>
      <c r="AD121" s="73">
        <f t="shared" si="4"/>
        <v>0</v>
      </c>
      <c r="AE121" s="73"/>
      <c r="AF121" s="73">
        <f t="shared" si="5"/>
        <v>0</v>
      </c>
      <c r="AG121" s="73"/>
      <c r="AH121" s="73">
        <f t="shared" si="6"/>
        <v>0</v>
      </c>
      <c r="AI121" s="73"/>
      <c r="AJ121" s="73">
        <f t="shared" si="7"/>
        <v>0</v>
      </c>
    </row>
    <row r="122" spans="1:36" ht="63.75" x14ac:dyDescent="0.25">
      <c r="A122" s="46">
        <v>117</v>
      </c>
      <c r="B122" s="43" t="s">
        <v>505</v>
      </c>
      <c r="C122" s="43" t="s">
        <v>506</v>
      </c>
      <c r="D122" s="43" t="s">
        <v>72</v>
      </c>
      <c r="E122" s="43" t="s">
        <v>484</v>
      </c>
      <c r="F122" s="43" t="s">
        <v>229</v>
      </c>
      <c r="G122" s="43" t="s">
        <v>507</v>
      </c>
      <c r="H122" s="60" t="s">
        <v>485</v>
      </c>
      <c r="I122" s="43" t="s">
        <v>508</v>
      </c>
      <c r="J122" s="46" t="s">
        <v>509</v>
      </c>
      <c r="K122" s="43" t="s">
        <v>530</v>
      </c>
      <c r="L122" s="43">
        <v>300</v>
      </c>
      <c r="M122" s="43" t="s">
        <v>531</v>
      </c>
      <c r="N122" s="40" t="s">
        <v>515</v>
      </c>
      <c r="O122" s="35" t="s">
        <v>78</v>
      </c>
      <c r="P122" s="42">
        <v>44963</v>
      </c>
      <c r="Q122" s="42">
        <v>45290</v>
      </c>
      <c r="R122" s="43" t="s">
        <v>497</v>
      </c>
      <c r="S122" s="37" t="s">
        <v>523</v>
      </c>
      <c r="T122" s="38" t="s">
        <v>532</v>
      </c>
      <c r="U122" s="47">
        <v>2.5000000000000001E-2</v>
      </c>
      <c r="V122" s="46"/>
      <c r="W122" s="46"/>
      <c r="X122" s="46"/>
      <c r="Y122" s="46"/>
      <c r="Z122" s="34"/>
      <c r="AA122" s="73"/>
      <c r="AB122" s="73"/>
      <c r="AC122" s="73"/>
      <c r="AD122" s="73">
        <f t="shared" si="4"/>
        <v>0</v>
      </c>
      <c r="AE122" s="73"/>
      <c r="AF122" s="73">
        <f t="shared" si="5"/>
        <v>0</v>
      </c>
      <c r="AG122" s="73"/>
      <c r="AH122" s="73">
        <f t="shared" si="6"/>
        <v>0</v>
      </c>
      <c r="AI122" s="73"/>
      <c r="AJ122" s="73">
        <f t="shared" si="7"/>
        <v>0</v>
      </c>
    </row>
    <row r="123" spans="1:36" ht="63.75" x14ac:dyDescent="0.25">
      <c r="A123" s="46">
        <v>118</v>
      </c>
      <c r="B123" s="43" t="s">
        <v>505</v>
      </c>
      <c r="C123" s="43" t="s">
        <v>506</v>
      </c>
      <c r="D123" s="43" t="s">
        <v>72</v>
      </c>
      <c r="E123" s="43" t="s">
        <v>484</v>
      </c>
      <c r="F123" s="43" t="s">
        <v>229</v>
      </c>
      <c r="G123" s="43" t="s">
        <v>507</v>
      </c>
      <c r="H123" s="60" t="s">
        <v>485</v>
      </c>
      <c r="I123" s="43" t="s">
        <v>508</v>
      </c>
      <c r="J123" s="46" t="s">
        <v>509</v>
      </c>
      <c r="K123" s="43" t="s">
        <v>530</v>
      </c>
      <c r="L123" s="43">
        <v>300</v>
      </c>
      <c r="M123" s="43" t="s">
        <v>531</v>
      </c>
      <c r="N123" s="40" t="s">
        <v>517</v>
      </c>
      <c r="O123" s="35" t="s">
        <v>78</v>
      </c>
      <c r="P123" s="42">
        <v>44963</v>
      </c>
      <c r="Q123" s="42">
        <v>45290</v>
      </c>
      <c r="R123" s="43" t="s">
        <v>497</v>
      </c>
      <c r="S123" s="37" t="s">
        <v>518</v>
      </c>
      <c r="T123" s="38" t="s">
        <v>532</v>
      </c>
      <c r="U123" s="47">
        <v>2.5000000000000001E-2</v>
      </c>
      <c r="V123" s="46"/>
      <c r="W123" s="46"/>
      <c r="X123" s="46"/>
      <c r="Y123" s="46"/>
      <c r="Z123" s="34"/>
      <c r="AA123" s="73"/>
      <c r="AB123" s="73"/>
      <c r="AC123" s="73"/>
      <c r="AD123" s="73">
        <f t="shared" si="4"/>
        <v>0</v>
      </c>
      <c r="AE123" s="73"/>
      <c r="AF123" s="73">
        <f t="shared" si="5"/>
        <v>0</v>
      </c>
      <c r="AG123" s="73"/>
      <c r="AH123" s="73">
        <f t="shared" si="6"/>
        <v>0</v>
      </c>
      <c r="AI123" s="73"/>
      <c r="AJ123" s="73">
        <f t="shared" si="7"/>
        <v>0</v>
      </c>
    </row>
    <row r="124" spans="1:36" ht="63.75" x14ac:dyDescent="0.25">
      <c r="A124" s="46">
        <v>119</v>
      </c>
      <c r="B124" s="43" t="s">
        <v>505</v>
      </c>
      <c r="C124" s="43" t="s">
        <v>506</v>
      </c>
      <c r="D124" s="43" t="s">
        <v>72</v>
      </c>
      <c r="E124" s="43" t="s">
        <v>484</v>
      </c>
      <c r="F124" s="43" t="s">
        <v>229</v>
      </c>
      <c r="G124" s="43" t="s">
        <v>507</v>
      </c>
      <c r="H124" s="60" t="s">
        <v>485</v>
      </c>
      <c r="I124" s="43" t="s">
        <v>508</v>
      </c>
      <c r="J124" s="46" t="s">
        <v>509</v>
      </c>
      <c r="K124" s="43" t="s">
        <v>530</v>
      </c>
      <c r="L124" s="43">
        <v>300</v>
      </c>
      <c r="M124" s="43" t="s">
        <v>531</v>
      </c>
      <c r="N124" s="40" t="s">
        <v>524</v>
      </c>
      <c r="O124" s="35" t="s">
        <v>78</v>
      </c>
      <c r="P124" s="42">
        <v>44963</v>
      </c>
      <c r="Q124" s="42">
        <v>45290</v>
      </c>
      <c r="R124" s="43" t="s">
        <v>497</v>
      </c>
      <c r="S124" s="37" t="s">
        <v>525</v>
      </c>
      <c r="T124" s="38" t="s">
        <v>532</v>
      </c>
      <c r="U124" s="47">
        <v>2.5000000000000001E-2</v>
      </c>
      <c r="V124" s="46"/>
      <c r="W124" s="46"/>
      <c r="X124" s="46"/>
      <c r="Y124" s="46"/>
      <c r="Z124" s="34"/>
      <c r="AA124" s="73"/>
      <c r="AB124" s="73"/>
      <c r="AC124" s="73"/>
      <c r="AD124" s="73">
        <f t="shared" si="4"/>
        <v>0</v>
      </c>
      <c r="AE124" s="73"/>
      <c r="AF124" s="73">
        <f t="shared" si="5"/>
        <v>0</v>
      </c>
      <c r="AG124" s="73"/>
      <c r="AH124" s="73">
        <f t="shared" si="6"/>
        <v>0</v>
      </c>
      <c r="AI124" s="73"/>
      <c r="AJ124" s="73">
        <f t="shared" si="7"/>
        <v>0</v>
      </c>
    </row>
    <row r="125" spans="1:36" ht="63.75" x14ac:dyDescent="0.25">
      <c r="A125" s="46">
        <v>120</v>
      </c>
      <c r="B125" s="43" t="s">
        <v>505</v>
      </c>
      <c r="C125" s="43" t="s">
        <v>506</v>
      </c>
      <c r="D125" s="43" t="s">
        <v>72</v>
      </c>
      <c r="E125" s="43" t="s">
        <v>484</v>
      </c>
      <c r="F125" s="43" t="s">
        <v>229</v>
      </c>
      <c r="G125" s="43" t="s">
        <v>507</v>
      </c>
      <c r="H125" s="60" t="s">
        <v>485</v>
      </c>
      <c r="I125" s="43" t="s">
        <v>508</v>
      </c>
      <c r="J125" s="46" t="s">
        <v>509</v>
      </c>
      <c r="K125" s="43" t="s">
        <v>533</v>
      </c>
      <c r="L125" s="43">
        <v>60</v>
      </c>
      <c r="M125" s="43" t="s">
        <v>534</v>
      </c>
      <c r="N125" s="40" t="s">
        <v>512</v>
      </c>
      <c r="O125" s="35" t="s">
        <v>78</v>
      </c>
      <c r="P125" s="42">
        <v>44963</v>
      </c>
      <c r="Q125" s="42">
        <v>45290</v>
      </c>
      <c r="R125" s="43" t="s">
        <v>497</v>
      </c>
      <c r="S125" s="38" t="s">
        <v>513</v>
      </c>
      <c r="T125" s="38" t="s">
        <v>535</v>
      </c>
      <c r="U125" s="47">
        <v>9.0899999999999995E-2</v>
      </c>
      <c r="V125" s="46"/>
      <c r="W125" s="46"/>
      <c r="X125" s="46"/>
      <c r="Y125" s="46"/>
      <c r="Z125" s="34"/>
      <c r="AA125" s="73"/>
      <c r="AB125" s="73"/>
      <c r="AC125" s="73"/>
      <c r="AD125" s="73">
        <f t="shared" si="4"/>
        <v>0</v>
      </c>
      <c r="AE125" s="73"/>
      <c r="AF125" s="73">
        <f t="shared" si="5"/>
        <v>0</v>
      </c>
      <c r="AG125" s="73"/>
      <c r="AH125" s="73">
        <f t="shared" si="6"/>
        <v>0</v>
      </c>
      <c r="AI125" s="73"/>
      <c r="AJ125" s="73">
        <f t="shared" si="7"/>
        <v>0</v>
      </c>
    </row>
    <row r="126" spans="1:36" ht="63.75" x14ac:dyDescent="0.25">
      <c r="A126" s="46">
        <v>121</v>
      </c>
      <c r="B126" s="43" t="s">
        <v>505</v>
      </c>
      <c r="C126" s="43" t="s">
        <v>506</v>
      </c>
      <c r="D126" s="43" t="s">
        <v>72</v>
      </c>
      <c r="E126" s="43" t="s">
        <v>484</v>
      </c>
      <c r="F126" s="43" t="s">
        <v>229</v>
      </c>
      <c r="G126" s="43" t="s">
        <v>507</v>
      </c>
      <c r="H126" s="60" t="s">
        <v>485</v>
      </c>
      <c r="I126" s="43" t="s">
        <v>508</v>
      </c>
      <c r="J126" s="46" t="s">
        <v>509</v>
      </c>
      <c r="K126" s="43" t="s">
        <v>533</v>
      </c>
      <c r="L126" s="43">
        <v>60</v>
      </c>
      <c r="M126" s="43" t="s">
        <v>534</v>
      </c>
      <c r="N126" s="40" t="s">
        <v>515</v>
      </c>
      <c r="O126" s="35" t="s">
        <v>78</v>
      </c>
      <c r="P126" s="42">
        <v>44963</v>
      </c>
      <c r="Q126" s="42">
        <v>45290</v>
      </c>
      <c r="R126" s="43" t="s">
        <v>497</v>
      </c>
      <c r="S126" s="37" t="s">
        <v>523</v>
      </c>
      <c r="T126" s="38" t="s">
        <v>535</v>
      </c>
      <c r="U126" s="47">
        <v>2.5000000000000001E-2</v>
      </c>
      <c r="V126" s="46"/>
      <c r="W126" s="46"/>
      <c r="X126" s="46"/>
      <c r="Y126" s="46"/>
      <c r="Z126" s="34"/>
      <c r="AA126" s="73"/>
      <c r="AB126" s="73"/>
      <c r="AC126" s="73"/>
      <c r="AD126" s="73">
        <f t="shared" si="4"/>
        <v>0</v>
      </c>
      <c r="AE126" s="73"/>
      <c r="AF126" s="73">
        <f t="shared" si="5"/>
        <v>0</v>
      </c>
      <c r="AG126" s="73"/>
      <c r="AH126" s="73">
        <f t="shared" si="6"/>
        <v>0</v>
      </c>
      <c r="AI126" s="73"/>
      <c r="AJ126" s="73">
        <f t="shared" si="7"/>
        <v>0</v>
      </c>
    </row>
    <row r="127" spans="1:36" ht="63.75" x14ac:dyDescent="0.25">
      <c r="A127" s="46">
        <v>122</v>
      </c>
      <c r="B127" s="43" t="s">
        <v>505</v>
      </c>
      <c r="C127" s="43" t="s">
        <v>506</v>
      </c>
      <c r="D127" s="43" t="s">
        <v>72</v>
      </c>
      <c r="E127" s="43" t="s">
        <v>484</v>
      </c>
      <c r="F127" s="43" t="s">
        <v>229</v>
      </c>
      <c r="G127" s="43" t="s">
        <v>507</v>
      </c>
      <c r="H127" s="60" t="s">
        <v>485</v>
      </c>
      <c r="I127" s="43" t="s">
        <v>508</v>
      </c>
      <c r="J127" s="46" t="s">
        <v>509</v>
      </c>
      <c r="K127" s="43" t="s">
        <v>533</v>
      </c>
      <c r="L127" s="43">
        <v>60</v>
      </c>
      <c r="M127" s="43" t="s">
        <v>534</v>
      </c>
      <c r="N127" s="40" t="s">
        <v>517</v>
      </c>
      <c r="O127" s="35" t="s">
        <v>78</v>
      </c>
      <c r="P127" s="42">
        <v>44963</v>
      </c>
      <c r="Q127" s="42">
        <v>45290</v>
      </c>
      <c r="R127" s="43" t="s">
        <v>497</v>
      </c>
      <c r="S127" s="37" t="s">
        <v>518</v>
      </c>
      <c r="T127" s="38" t="s">
        <v>535</v>
      </c>
      <c r="U127" s="47">
        <v>2.5000000000000001E-2</v>
      </c>
      <c r="V127" s="46"/>
      <c r="W127" s="46"/>
      <c r="X127" s="46"/>
      <c r="Y127" s="46"/>
      <c r="Z127" s="34"/>
      <c r="AA127" s="73"/>
      <c r="AB127" s="73"/>
      <c r="AC127" s="73"/>
      <c r="AD127" s="73">
        <f t="shared" si="4"/>
        <v>0</v>
      </c>
      <c r="AE127" s="73"/>
      <c r="AF127" s="73">
        <f t="shared" si="5"/>
        <v>0</v>
      </c>
      <c r="AG127" s="73"/>
      <c r="AH127" s="73">
        <f t="shared" si="6"/>
        <v>0</v>
      </c>
      <c r="AI127" s="73"/>
      <c r="AJ127" s="73">
        <f t="shared" si="7"/>
        <v>0</v>
      </c>
    </row>
    <row r="128" spans="1:36" ht="63.75" x14ac:dyDescent="0.25">
      <c r="A128" s="46">
        <v>123</v>
      </c>
      <c r="B128" s="43" t="s">
        <v>505</v>
      </c>
      <c r="C128" s="43" t="s">
        <v>506</v>
      </c>
      <c r="D128" s="43" t="s">
        <v>72</v>
      </c>
      <c r="E128" s="43" t="s">
        <v>484</v>
      </c>
      <c r="F128" s="43" t="s">
        <v>229</v>
      </c>
      <c r="G128" s="43" t="s">
        <v>507</v>
      </c>
      <c r="H128" s="60" t="s">
        <v>485</v>
      </c>
      <c r="I128" s="43" t="s">
        <v>508</v>
      </c>
      <c r="J128" s="46" t="s">
        <v>509</v>
      </c>
      <c r="K128" s="43" t="s">
        <v>533</v>
      </c>
      <c r="L128" s="43">
        <v>60</v>
      </c>
      <c r="M128" s="43" t="s">
        <v>534</v>
      </c>
      <c r="N128" s="40" t="s">
        <v>524</v>
      </c>
      <c r="O128" s="35" t="s">
        <v>78</v>
      </c>
      <c r="P128" s="42">
        <v>44963</v>
      </c>
      <c r="Q128" s="42">
        <v>45290</v>
      </c>
      <c r="R128" s="43" t="s">
        <v>497</v>
      </c>
      <c r="S128" s="37" t="s">
        <v>525</v>
      </c>
      <c r="T128" s="38" t="s">
        <v>536</v>
      </c>
      <c r="U128" s="47">
        <v>9.0899999999999995E-2</v>
      </c>
      <c r="V128" s="46"/>
      <c r="W128" s="46"/>
      <c r="X128" s="46"/>
      <c r="Y128" s="46"/>
      <c r="Z128" s="34"/>
      <c r="AA128" s="73"/>
      <c r="AB128" s="73"/>
      <c r="AC128" s="73"/>
      <c r="AD128" s="73">
        <f t="shared" si="4"/>
        <v>0</v>
      </c>
      <c r="AE128" s="73"/>
      <c r="AF128" s="73">
        <f t="shared" si="5"/>
        <v>0</v>
      </c>
      <c r="AG128" s="73"/>
      <c r="AH128" s="73">
        <f t="shared" si="6"/>
        <v>0</v>
      </c>
      <c r="AI128" s="73"/>
      <c r="AJ128" s="73">
        <f t="shared" si="7"/>
        <v>0</v>
      </c>
    </row>
    <row r="129" spans="1:36" ht="63.75" x14ac:dyDescent="0.25">
      <c r="A129" s="46">
        <v>124</v>
      </c>
      <c r="B129" s="43" t="s">
        <v>505</v>
      </c>
      <c r="C129" s="43" t="s">
        <v>506</v>
      </c>
      <c r="D129" s="43" t="s">
        <v>72</v>
      </c>
      <c r="E129" s="43" t="s">
        <v>484</v>
      </c>
      <c r="F129" s="43" t="s">
        <v>229</v>
      </c>
      <c r="G129" s="43" t="s">
        <v>507</v>
      </c>
      <c r="H129" s="60" t="s">
        <v>485</v>
      </c>
      <c r="I129" s="43" t="s">
        <v>508</v>
      </c>
      <c r="J129" s="43" t="s">
        <v>509</v>
      </c>
      <c r="K129" s="43" t="s">
        <v>537</v>
      </c>
      <c r="L129" s="61">
        <v>60</v>
      </c>
      <c r="M129" s="43" t="s">
        <v>538</v>
      </c>
      <c r="N129" s="40" t="s">
        <v>512</v>
      </c>
      <c r="O129" s="58" t="s">
        <v>244</v>
      </c>
      <c r="P129" s="42">
        <v>44963</v>
      </c>
      <c r="Q129" s="42">
        <v>45290</v>
      </c>
      <c r="R129" s="43" t="s">
        <v>497</v>
      </c>
      <c r="S129" s="38" t="s">
        <v>513</v>
      </c>
      <c r="T129" s="38" t="s">
        <v>539</v>
      </c>
      <c r="U129" s="47">
        <v>9.0899999999999995E-2</v>
      </c>
      <c r="V129" s="46"/>
      <c r="W129" s="46"/>
      <c r="X129" s="46"/>
      <c r="Y129" s="46"/>
      <c r="Z129" s="34"/>
      <c r="AA129" s="73"/>
      <c r="AB129" s="73"/>
      <c r="AC129" s="73"/>
      <c r="AD129" s="73">
        <f t="shared" si="4"/>
        <v>0</v>
      </c>
      <c r="AE129" s="73"/>
      <c r="AF129" s="73">
        <f t="shared" si="5"/>
        <v>0</v>
      </c>
      <c r="AG129" s="73"/>
      <c r="AH129" s="73">
        <f t="shared" si="6"/>
        <v>0</v>
      </c>
      <c r="AI129" s="73"/>
      <c r="AJ129" s="73">
        <f t="shared" si="7"/>
        <v>0</v>
      </c>
    </row>
    <row r="130" spans="1:36" ht="63.75" x14ac:dyDescent="0.25">
      <c r="A130" s="46">
        <v>125</v>
      </c>
      <c r="B130" s="43" t="s">
        <v>505</v>
      </c>
      <c r="C130" s="43" t="s">
        <v>506</v>
      </c>
      <c r="D130" s="43" t="s">
        <v>72</v>
      </c>
      <c r="E130" s="43" t="s">
        <v>484</v>
      </c>
      <c r="F130" s="43" t="s">
        <v>229</v>
      </c>
      <c r="G130" s="43" t="s">
        <v>507</v>
      </c>
      <c r="H130" s="60" t="s">
        <v>485</v>
      </c>
      <c r="I130" s="43" t="s">
        <v>508</v>
      </c>
      <c r="J130" s="43" t="s">
        <v>509</v>
      </c>
      <c r="K130" s="43" t="s">
        <v>537</v>
      </c>
      <c r="L130" s="61">
        <v>60</v>
      </c>
      <c r="M130" s="43" t="s">
        <v>538</v>
      </c>
      <c r="N130" s="40" t="s">
        <v>515</v>
      </c>
      <c r="O130" s="35" t="s">
        <v>244</v>
      </c>
      <c r="P130" s="42">
        <v>44963</v>
      </c>
      <c r="Q130" s="42">
        <v>45290</v>
      </c>
      <c r="R130" s="43" t="s">
        <v>497</v>
      </c>
      <c r="S130" s="37" t="s">
        <v>523</v>
      </c>
      <c r="T130" s="38" t="s">
        <v>539</v>
      </c>
      <c r="U130" s="47">
        <v>2.5000000000000001E-2</v>
      </c>
      <c r="V130" s="46"/>
      <c r="W130" s="46"/>
      <c r="X130" s="46"/>
      <c r="Y130" s="46"/>
      <c r="Z130" s="34"/>
      <c r="AA130" s="73"/>
      <c r="AB130" s="73"/>
      <c r="AC130" s="73"/>
      <c r="AD130" s="73">
        <f t="shared" si="4"/>
        <v>0</v>
      </c>
      <c r="AE130" s="73"/>
      <c r="AF130" s="73">
        <f t="shared" si="5"/>
        <v>0</v>
      </c>
      <c r="AG130" s="73"/>
      <c r="AH130" s="73">
        <f t="shared" si="6"/>
        <v>0</v>
      </c>
      <c r="AI130" s="73"/>
      <c r="AJ130" s="73">
        <f t="shared" si="7"/>
        <v>0</v>
      </c>
    </row>
    <row r="131" spans="1:36" ht="63.75" x14ac:dyDescent="0.25">
      <c r="A131" s="46">
        <v>126</v>
      </c>
      <c r="B131" s="43" t="s">
        <v>505</v>
      </c>
      <c r="C131" s="43" t="s">
        <v>506</v>
      </c>
      <c r="D131" s="43" t="s">
        <v>72</v>
      </c>
      <c r="E131" s="43" t="s">
        <v>484</v>
      </c>
      <c r="F131" s="43" t="s">
        <v>229</v>
      </c>
      <c r="G131" s="43" t="s">
        <v>507</v>
      </c>
      <c r="H131" s="60" t="s">
        <v>485</v>
      </c>
      <c r="I131" s="43" t="s">
        <v>508</v>
      </c>
      <c r="J131" s="43" t="s">
        <v>509</v>
      </c>
      <c r="K131" s="43" t="s">
        <v>537</v>
      </c>
      <c r="L131" s="61">
        <v>60</v>
      </c>
      <c r="M131" s="43" t="s">
        <v>538</v>
      </c>
      <c r="N131" s="40" t="s">
        <v>517</v>
      </c>
      <c r="O131" s="35" t="s">
        <v>244</v>
      </c>
      <c r="P131" s="42">
        <v>44963</v>
      </c>
      <c r="Q131" s="42">
        <v>45290</v>
      </c>
      <c r="R131" s="43" t="s">
        <v>497</v>
      </c>
      <c r="S131" s="37" t="s">
        <v>518</v>
      </c>
      <c r="T131" s="38" t="s">
        <v>539</v>
      </c>
      <c r="U131" s="47">
        <v>2.5000000000000001E-2</v>
      </c>
      <c r="V131" s="46"/>
      <c r="W131" s="46"/>
      <c r="X131" s="46"/>
      <c r="Y131" s="46"/>
      <c r="Z131" s="34"/>
      <c r="AA131" s="73"/>
      <c r="AB131" s="73"/>
      <c r="AC131" s="73"/>
      <c r="AD131" s="73">
        <f t="shared" si="4"/>
        <v>0</v>
      </c>
      <c r="AE131" s="73"/>
      <c r="AF131" s="73">
        <f t="shared" si="5"/>
        <v>0</v>
      </c>
      <c r="AG131" s="73"/>
      <c r="AH131" s="73">
        <f t="shared" si="6"/>
        <v>0</v>
      </c>
      <c r="AI131" s="73"/>
      <c r="AJ131" s="73">
        <f t="shared" si="7"/>
        <v>0</v>
      </c>
    </row>
    <row r="132" spans="1:36" ht="63.75" x14ac:dyDescent="0.25">
      <c r="A132" s="46">
        <v>127</v>
      </c>
      <c r="B132" s="43" t="s">
        <v>505</v>
      </c>
      <c r="C132" s="43" t="s">
        <v>506</v>
      </c>
      <c r="D132" s="43" t="s">
        <v>72</v>
      </c>
      <c r="E132" s="43" t="s">
        <v>484</v>
      </c>
      <c r="F132" s="43" t="s">
        <v>229</v>
      </c>
      <c r="G132" s="43" t="s">
        <v>507</v>
      </c>
      <c r="H132" s="60" t="s">
        <v>485</v>
      </c>
      <c r="I132" s="43" t="s">
        <v>508</v>
      </c>
      <c r="J132" s="43" t="s">
        <v>509</v>
      </c>
      <c r="K132" s="43" t="s">
        <v>537</v>
      </c>
      <c r="L132" s="61">
        <v>60</v>
      </c>
      <c r="M132" s="43" t="s">
        <v>538</v>
      </c>
      <c r="N132" s="40" t="s">
        <v>524</v>
      </c>
      <c r="O132" s="35" t="s">
        <v>244</v>
      </c>
      <c r="P132" s="42">
        <v>44963</v>
      </c>
      <c r="Q132" s="42">
        <v>45290</v>
      </c>
      <c r="R132" s="43" t="s">
        <v>497</v>
      </c>
      <c r="S132" s="37" t="s">
        <v>525</v>
      </c>
      <c r="T132" s="38" t="s">
        <v>539</v>
      </c>
      <c r="U132" s="47">
        <v>2.5000000000000001E-2</v>
      </c>
      <c r="V132" s="46"/>
      <c r="W132" s="46"/>
      <c r="X132" s="46"/>
      <c r="Y132" s="46"/>
      <c r="Z132" s="34"/>
      <c r="AA132" s="73"/>
      <c r="AB132" s="73"/>
      <c r="AC132" s="73"/>
      <c r="AD132" s="73">
        <f t="shared" si="4"/>
        <v>0</v>
      </c>
      <c r="AE132" s="73"/>
      <c r="AF132" s="73">
        <f t="shared" si="5"/>
        <v>0</v>
      </c>
      <c r="AG132" s="73"/>
      <c r="AH132" s="73">
        <f t="shared" si="6"/>
        <v>0</v>
      </c>
      <c r="AI132" s="73"/>
      <c r="AJ132" s="73">
        <f t="shared" si="7"/>
        <v>0</v>
      </c>
    </row>
    <row r="133" spans="1:36" ht="127.5" x14ac:dyDescent="0.25">
      <c r="A133" s="46">
        <v>128</v>
      </c>
      <c r="B133" s="43" t="s">
        <v>505</v>
      </c>
      <c r="C133" s="43" t="s">
        <v>506</v>
      </c>
      <c r="D133" s="43" t="s">
        <v>72</v>
      </c>
      <c r="E133" s="43" t="s">
        <v>484</v>
      </c>
      <c r="F133" s="43" t="s">
        <v>229</v>
      </c>
      <c r="G133" s="43" t="s">
        <v>507</v>
      </c>
      <c r="H133" s="60" t="s">
        <v>485</v>
      </c>
      <c r="I133" s="43" t="s">
        <v>508</v>
      </c>
      <c r="J133" s="46" t="s">
        <v>509</v>
      </c>
      <c r="K133" s="43" t="s">
        <v>540</v>
      </c>
      <c r="L133" s="43">
        <v>30</v>
      </c>
      <c r="M133" s="43" t="s">
        <v>541</v>
      </c>
      <c r="N133" s="40" t="s">
        <v>512</v>
      </c>
      <c r="O133" s="35" t="s">
        <v>78</v>
      </c>
      <c r="P133" s="42">
        <v>44963</v>
      </c>
      <c r="Q133" s="42">
        <v>45290</v>
      </c>
      <c r="R133" s="43" t="s">
        <v>497</v>
      </c>
      <c r="S133" s="38" t="s">
        <v>513</v>
      </c>
      <c r="T133" s="38" t="s">
        <v>542</v>
      </c>
      <c r="U133" s="47">
        <v>9.0899999999999995E-2</v>
      </c>
      <c r="V133" s="46"/>
      <c r="W133" s="46"/>
      <c r="X133" s="46"/>
      <c r="Y133" s="46"/>
      <c r="Z133" s="34"/>
      <c r="AA133" s="73"/>
      <c r="AB133" s="73"/>
      <c r="AC133" s="73"/>
      <c r="AD133" s="73">
        <f t="shared" si="4"/>
        <v>0</v>
      </c>
      <c r="AE133" s="73"/>
      <c r="AF133" s="73">
        <f t="shared" si="5"/>
        <v>0</v>
      </c>
      <c r="AG133" s="73"/>
      <c r="AH133" s="73">
        <f t="shared" si="6"/>
        <v>0</v>
      </c>
      <c r="AI133" s="73"/>
      <c r="AJ133" s="73">
        <f t="shared" si="7"/>
        <v>0</v>
      </c>
    </row>
    <row r="134" spans="1:36" ht="127.5" x14ac:dyDescent="0.25">
      <c r="A134" s="46">
        <v>129</v>
      </c>
      <c r="B134" s="43" t="s">
        <v>505</v>
      </c>
      <c r="C134" s="43" t="s">
        <v>506</v>
      </c>
      <c r="D134" s="43" t="s">
        <v>72</v>
      </c>
      <c r="E134" s="43" t="s">
        <v>484</v>
      </c>
      <c r="F134" s="43" t="s">
        <v>229</v>
      </c>
      <c r="G134" s="43" t="s">
        <v>507</v>
      </c>
      <c r="H134" s="60" t="s">
        <v>485</v>
      </c>
      <c r="I134" s="43" t="s">
        <v>508</v>
      </c>
      <c r="J134" s="46" t="s">
        <v>509</v>
      </c>
      <c r="K134" s="43" t="s">
        <v>540</v>
      </c>
      <c r="L134" s="43">
        <v>30</v>
      </c>
      <c r="M134" s="43" t="s">
        <v>541</v>
      </c>
      <c r="N134" s="40" t="s">
        <v>515</v>
      </c>
      <c r="O134" s="35" t="s">
        <v>78</v>
      </c>
      <c r="P134" s="42">
        <v>44963</v>
      </c>
      <c r="Q134" s="42">
        <v>45290</v>
      </c>
      <c r="R134" s="43" t="s">
        <v>497</v>
      </c>
      <c r="S134" s="37" t="s">
        <v>523</v>
      </c>
      <c r="T134" s="38" t="s">
        <v>542</v>
      </c>
      <c r="U134" s="47">
        <v>2.5000000000000001E-2</v>
      </c>
      <c r="V134" s="46"/>
      <c r="W134" s="46"/>
      <c r="X134" s="46"/>
      <c r="Y134" s="46"/>
      <c r="Z134" s="34"/>
      <c r="AA134" s="73"/>
      <c r="AB134" s="73"/>
      <c r="AC134" s="73"/>
      <c r="AD134" s="73">
        <f t="shared" si="4"/>
        <v>0</v>
      </c>
      <c r="AE134" s="73"/>
      <c r="AF134" s="73">
        <f t="shared" si="5"/>
        <v>0</v>
      </c>
      <c r="AG134" s="73"/>
      <c r="AH134" s="73">
        <f t="shared" si="6"/>
        <v>0</v>
      </c>
      <c r="AI134" s="73"/>
      <c r="AJ134" s="73">
        <f t="shared" si="7"/>
        <v>0</v>
      </c>
    </row>
    <row r="135" spans="1:36" ht="127.5" x14ac:dyDescent="0.25">
      <c r="A135" s="46">
        <v>130</v>
      </c>
      <c r="B135" s="43" t="s">
        <v>505</v>
      </c>
      <c r="C135" s="43" t="s">
        <v>506</v>
      </c>
      <c r="D135" s="43" t="s">
        <v>72</v>
      </c>
      <c r="E135" s="43" t="s">
        <v>484</v>
      </c>
      <c r="F135" s="43" t="s">
        <v>229</v>
      </c>
      <c r="G135" s="43" t="s">
        <v>507</v>
      </c>
      <c r="H135" s="60" t="s">
        <v>485</v>
      </c>
      <c r="I135" s="43" t="s">
        <v>508</v>
      </c>
      <c r="J135" s="46" t="s">
        <v>509</v>
      </c>
      <c r="K135" s="43" t="s">
        <v>540</v>
      </c>
      <c r="L135" s="43">
        <v>30</v>
      </c>
      <c r="M135" s="43" t="s">
        <v>541</v>
      </c>
      <c r="N135" s="40" t="s">
        <v>517</v>
      </c>
      <c r="O135" s="35" t="s">
        <v>78</v>
      </c>
      <c r="P135" s="42">
        <v>44963</v>
      </c>
      <c r="Q135" s="42">
        <v>45290</v>
      </c>
      <c r="R135" s="43" t="s">
        <v>497</v>
      </c>
      <c r="S135" s="37" t="s">
        <v>518</v>
      </c>
      <c r="T135" s="38" t="s">
        <v>542</v>
      </c>
      <c r="U135" s="47">
        <v>2.5000000000000001E-2</v>
      </c>
      <c r="V135" s="46"/>
      <c r="W135" s="46"/>
      <c r="X135" s="46"/>
      <c r="Y135" s="46"/>
      <c r="Z135" s="34"/>
      <c r="AA135" s="73"/>
      <c r="AB135" s="73"/>
      <c r="AC135" s="73"/>
      <c r="AD135" s="73">
        <f t="shared" ref="AD135:AD198" si="8">+$AA135*AC135</f>
        <v>0</v>
      </c>
      <c r="AE135" s="73"/>
      <c r="AF135" s="73">
        <f t="shared" ref="AF135:AF198" si="9">+$AA135*AE135</f>
        <v>0</v>
      </c>
      <c r="AG135" s="73"/>
      <c r="AH135" s="73">
        <f t="shared" ref="AH135:AH198" si="10">+$AA135*AG135</f>
        <v>0</v>
      </c>
      <c r="AI135" s="73"/>
      <c r="AJ135" s="73">
        <f t="shared" ref="AJ135:AJ198" si="11">+$AA135*AI135</f>
        <v>0</v>
      </c>
    </row>
    <row r="136" spans="1:36" ht="127.5" x14ac:dyDescent="0.25">
      <c r="A136" s="46">
        <v>131</v>
      </c>
      <c r="B136" s="43" t="s">
        <v>505</v>
      </c>
      <c r="C136" s="43" t="s">
        <v>506</v>
      </c>
      <c r="D136" s="43" t="s">
        <v>72</v>
      </c>
      <c r="E136" s="43" t="s">
        <v>484</v>
      </c>
      <c r="F136" s="43" t="s">
        <v>229</v>
      </c>
      <c r="G136" s="43" t="s">
        <v>507</v>
      </c>
      <c r="H136" s="60" t="s">
        <v>485</v>
      </c>
      <c r="I136" s="43" t="s">
        <v>508</v>
      </c>
      <c r="J136" s="46" t="s">
        <v>509</v>
      </c>
      <c r="K136" s="43" t="s">
        <v>540</v>
      </c>
      <c r="L136" s="43">
        <v>30</v>
      </c>
      <c r="M136" s="43" t="s">
        <v>541</v>
      </c>
      <c r="N136" s="40" t="s">
        <v>524</v>
      </c>
      <c r="O136" s="35" t="s">
        <v>78</v>
      </c>
      <c r="P136" s="42">
        <v>44963</v>
      </c>
      <c r="Q136" s="42">
        <v>45290</v>
      </c>
      <c r="R136" s="43" t="s">
        <v>497</v>
      </c>
      <c r="S136" s="37" t="s">
        <v>525</v>
      </c>
      <c r="T136" s="38" t="s">
        <v>542</v>
      </c>
      <c r="U136" s="47">
        <v>2.5000000000000001E-2</v>
      </c>
      <c r="V136" s="46"/>
      <c r="W136" s="46"/>
      <c r="X136" s="46"/>
      <c r="Y136" s="46"/>
      <c r="Z136" s="34"/>
      <c r="AA136" s="73"/>
      <c r="AB136" s="73"/>
      <c r="AC136" s="73"/>
      <c r="AD136" s="73">
        <f t="shared" si="8"/>
        <v>0</v>
      </c>
      <c r="AE136" s="73"/>
      <c r="AF136" s="73">
        <f t="shared" si="9"/>
        <v>0</v>
      </c>
      <c r="AG136" s="73"/>
      <c r="AH136" s="73">
        <f t="shared" si="10"/>
        <v>0</v>
      </c>
      <c r="AI136" s="73"/>
      <c r="AJ136" s="73">
        <f t="shared" si="11"/>
        <v>0</v>
      </c>
    </row>
    <row r="137" spans="1:36" ht="127.5" x14ac:dyDescent="0.25">
      <c r="A137" s="46">
        <v>132</v>
      </c>
      <c r="B137" s="43" t="s">
        <v>505</v>
      </c>
      <c r="C137" s="43" t="s">
        <v>543</v>
      </c>
      <c r="D137" s="43" t="s">
        <v>72</v>
      </c>
      <c r="E137" s="43" t="s">
        <v>484</v>
      </c>
      <c r="F137" s="43" t="s">
        <v>229</v>
      </c>
      <c r="G137" s="43" t="s">
        <v>507</v>
      </c>
      <c r="H137" s="60" t="s">
        <v>485</v>
      </c>
      <c r="I137" s="43" t="s">
        <v>508</v>
      </c>
      <c r="J137" s="43" t="s">
        <v>544</v>
      </c>
      <c r="K137" s="43" t="s">
        <v>545</v>
      </c>
      <c r="L137" s="43">
        <v>170</v>
      </c>
      <c r="M137" s="43" t="s">
        <v>546</v>
      </c>
      <c r="N137" s="40" t="s">
        <v>547</v>
      </c>
      <c r="O137" s="35" t="s">
        <v>78</v>
      </c>
      <c r="P137" s="42">
        <v>44963</v>
      </c>
      <c r="Q137" s="42">
        <v>45290</v>
      </c>
      <c r="R137" s="43" t="s">
        <v>497</v>
      </c>
      <c r="S137" s="38" t="s">
        <v>548</v>
      </c>
      <c r="T137" s="38" t="s">
        <v>549</v>
      </c>
      <c r="U137" s="47">
        <v>9.0899999999999995E-2</v>
      </c>
      <c r="V137" s="46"/>
      <c r="W137" s="46"/>
      <c r="X137" s="46"/>
      <c r="Y137" s="46"/>
      <c r="Z137" s="34"/>
      <c r="AA137" s="73"/>
      <c r="AB137" s="73"/>
      <c r="AC137" s="73"/>
      <c r="AD137" s="73">
        <f t="shared" si="8"/>
        <v>0</v>
      </c>
      <c r="AE137" s="73"/>
      <c r="AF137" s="73">
        <f t="shared" si="9"/>
        <v>0</v>
      </c>
      <c r="AG137" s="73"/>
      <c r="AH137" s="73">
        <f t="shared" si="10"/>
        <v>0</v>
      </c>
      <c r="AI137" s="73"/>
      <c r="AJ137" s="73">
        <f t="shared" si="11"/>
        <v>0</v>
      </c>
    </row>
    <row r="138" spans="1:36" ht="127.5" x14ac:dyDescent="0.25">
      <c r="A138" s="46">
        <v>133</v>
      </c>
      <c r="B138" s="43" t="s">
        <v>505</v>
      </c>
      <c r="C138" s="43" t="s">
        <v>543</v>
      </c>
      <c r="D138" s="43" t="s">
        <v>72</v>
      </c>
      <c r="E138" s="43" t="s">
        <v>484</v>
      </c>
      <c r="F138" s="43" t="s">
        <v>229</v>
      </c>
      <c r="G138" s="43" t="s">
        <v>507</v>
      </c>
      <c r="H138" s="60" t="s">
        <v>485</v>
      </c>
      <c r="I138" s="43" t="s">
        <v>508</v>
      </c>
      <c r="J138" s="43" t="s">
        <v>544</v>
      </c>
      <c r="K138" s="43" t="s">
        <v>545</v>
      </c>
      <c r="L138" s="43">
        <v>170</v>
      </c>
      <c r="M138" s="43" t="s">
        <v>546</v>
      </c>
      <c r="N138" s="40" t="s">
        <v>550</v>
      </c>
      <c r="O138" s="35" t="s">
        <v>78</v>
      </c>
      <c r="P138" s="42">
        <v>44963</v>
      </c>
      <c r="Q138" s="42">
        <v>45290</v>
      </c>
      <c r="R138" s="43" t="s">
        <v>497</v>
      </c>
      <c r="S138" s="38" t="s">
        <v>520</v>
      </c>
      <c r="T138" s="38" t="s">
        <v>549</v>
      </c>
      <c r="U138" s="47">
        <v>2.5000000000000001E-2</v>
      </c>
      <c r="V138" s="46"/>
      <c r="W138" s="46"/>
      <c r="X138" s="46"/>
      <c r="Y138" s="46"/>
      <c r="Z138" s="34"/>
      <c r="AA138" s="73"/>
      <c r="AB138" s="73"/>
      <c r="AC138" s="73"/>
      <c r="AD138" s="73">
        <f t="shared" si="8"/>
        <v>0</v>
      </c>
      <c r="AE138" s="73"/>
      <c r="AF138" s="73">
        <f t="shared" si="9"/>
        <v>0</v>
      </c>
      <c r="AG138" s="73"/>
      <c r="AH138" s="73">
        <f t="shared" si="10"/>
        <v>0</v>
      </c>
      <c r="AI138" s="73"/>
      <c r="AJ138" s="73">
        <f t="shared" si="11"/>
        <v>0</v>
      </c>
    </row>
    <row r="139" spans="1:36" ht="127.5" x14ac:dyDescent="0.25">
      <c r="A139" s="46">
        <v>134</v>
      </c>
      <c r="B139" s="43" t="s">
        <v>505</v>
      </c>
      <c r="C139" s="43" t="s">
        <v>543</v>
      </c>
      <c r="D139" s="43" t="s">
        <v>72</v>
      </c>
      <c r="E139" s="43" t="s">
        <v>484</v>
      </c>
      <c r="F139" s="43" t="s">
        <v>229</v>
      </c>
      <c r="G139" s="43" t="s">
        <v>507</v>
      </c>
      <c r="H139" s="60" t="s">
        <v>485</v>
      </c>
      <c r="I139" s="43" t="s">
        <v>508</v>
      </c>
      <c r="J139" s="43" t="s">
        <v>544</v>
      </c>
      <c r="K139" s="43" t="s">
        <v>545</v>
      </c>
      <c r="L139" s="43">
        <v>170</v>
      </c>
      <c r="M139" s="43" t="s">
        <v>546</v>
      </c>
      <c r="N139" s="40" t="s">
        <v>551</v>
      </c>
      <c r="O139" s="35" t="s">
        <v>78</v>
      </c>
      <c r="P139" s="42">
        <v>44963</v>
      </c>
      <c r="Q139" s="42">
        <v>45290</v>
      </c>
      <c r="R139" s="43" t="s">
        <v>497</v>
      </c>
      <c r="S139" s="38" t="s">
        <v>520</v>
      </c>
      <c r="T139" s="38" t="s">
        <v>549</v>
      </c>
      <c r="U139" s="47">
        <v>2.5000000000000001E-2</v>
      </c>
      <c r="V139" s="46"/>
      <c r="W139" s="46"/>
      <c r="X139" s="46"/>
      <c r="Y139" s="46"/>
      <c r="Z139" s="34"/>
      <c r="AA139" s="73"/>
      <c r="AB139" s="73"/>
      <c r="AC139" s="73"/>
      <c r="AD139" s="73">
        <f t="shared" si="8"/>
        <v>0</v>
      </c>
      <c r="AE139" s="73"/>
      <c r="AF139" s="73">
        <f t="shared" si="9"/>
        <v>0</v>
      </c>
      <c r="AG139" s="73"/>
      <c r="AH139" s="73">
        <f t="shared" si="10"/>
        <v>0</v>
      </c>
      <c r="AI139" s="73"/>
      <c r="AJ139" s="73">
        <f t="shared" si="11"/>
        <v>0</v>
      </c>
    </row>
    <row r="140" spans="1:36" ht="127.5" x14ac:dyDescent="0.25">
      <c r="A140" s="46">
        <v>135</v>
      </c>
      <c r="B140" s="43" t="s">
        <v>505</v>
      </c>
      <c r="C140" s="43" t="s">
        <v>543</v>
      </c>
      <c r="D140" s="43" t="s">
        <v>72</v>
      </c>
      <c r="E140" s="43" t="s">
        <v>484</v>
      </c>
      <c r="F140" s="43" t="s">
        <v>229</v>
      </c>
      <c r="G140" s="43" t="s">
        <v>507</v>
      </c>
      <c r="H140" s="60" t="s">
        <v>485</v>
      </c>
      <c r="I140" s="43" t="s">
        <v>508</v>
      </c>
      <c r="J140" s="43" t="s">
        <v>544</v>
      </c>
      <c r="K140" s="43" t="s">
        <v>545</v>
      </c>
      <c r="L140" s="43">
        <v>170</v>
      </c>
      <c r="M140" s="43" t="s">
        <v>546</v>
      </c>
      <c r="N140" s="40" t="s">
        <v>552</v>
      </c>
      <c r="O140" s="35" t="s">
        <v>78</v>
      </c>
      <c r="P140" s="42">
        <v>44963</v>
      </c>
      <c r="Q140" s="42">
        <v>45290</v>
      </c>
      <c r="R140" s="43" t="s">
        <v>497</v>
      </c>
      <c r="S140" s="38" t="s">
        <v>520</v>
      </c>
      <c r="T140" s="38" t="s">
        <v>549</v>
      </c>
      <c r="U140" s="47">
        <v>2.5000000000000001E-2</v>
      </c>
      <c r="V140" s="46"/>
      <c r="W140" s="46"/>
      <c r="X140" s="46"/>
      <c r="Y140" s="46"/>
      <c r="Z140" s="34"/>
      <c r="AA140" s="73"/>
      <c r="AB140" s="73"/>
      <c r="AC140" s="73"/>
      <c r="AD140" s="73">
        <f t="shared" si="8"/>
        <v>0</v>
      </c>
      <c r="AE140" s="73"/>
      <c r="AF140" s="73">
        <f t="shared" si="9"/>
        <v>0</v>
      </c>
      <c r="AG140" s="73"/>
      <c r="AH140" s="73">
        <f t="shared" si="10"/>
        <v>0</v>
      </c>
      <c r="AI140" s="73"/>
      <c r="AJ140" s="73">
        <f t="shared" si="11"/>
        <v>0</v>
      </c>
    </row>
    <row r="141" spans="1:36" ht="140.25" x14ac:dyDescent="0.25">
      <c r="A141" s="46">
        <v>136</v>
      </c>
      <c r="B141" s="43" t="s">
        <v>505</v>
      </c>
      <c r="C141" s="43" t="s">
        <v>553</v>
      </c>
      <c r="D141" s="43" t="s">
        <v>72</v>
      </c>
      <c r="E141" s="43" t="s">
        <v>484</v>
      </c>
      <c r="F141" s="43" t="s">
        <v>229</v>
      </c>
      <c r="G141" s="43" t="s">
        <v>507</v>
      </c>
      <c r="H141" s="60" t="s">
        <v>485</v>
      </c>
      <c r="I141" s="43" t="s">
        <v>508</v>
      </c>
      <c r="J141" s="46" t="s">
        <v>554</v>
      </c>
      <c r="K141" s="43" t="s">
        <v>555</v>
      </c>
      <c r="L141" s="43">
        <v>4</v>
      </c>
      <c r="M141" s="43" t="s">
        <v>556</v>
      </c>
      <c r="N141" s="40" t="s">
        <v>557</v>
      </c>
      <c r="O141" s="35" t="s">
        <v>78</v>
      </c>
      <c r="P141" s="48">
        <v>44946</v>
      </c>
      <c r="Q141" s="48">
        <v>45290</v>
      </c>
      <c r="R141" s="43" t="s">
        <v>497</v>
      </c>
      <c r="S141" s="53" t="s">
        <v>558</v>
      </c>
      <c r="T141" s="53" t="s">
        <v>559</v>
      </c>
      <c r="U141" s="47">
        <v>9.0899999999999995E-2</v>
      </c>
      <c r="V141" s="46"/>
      <c r="W141" s="46"/>
      <c r="X141" s="46"/>
      <c r="Y141" s="46"/>
      <c r="Z141" s="34"/>
      <c r="AA141" s="73"/>
      <c r="AB141" s="73"/>
      <c r="AC141" s="73"/>
      <c r="AD141" s="73">
        <f t="shared" si="8"/>
        <v>0</v>
      </c>
      <c r="AE141" s="73"/>
      <c r="AF141" s="73">
        <f t="shared" si="9"/>
        <v>0</v>
      </c>
      <c r="AG141" s="73"/>
      <c r="AH141" s="73">
        <f t="shared" si="10"/>
        <v>0</v>
      </c>
      <c r="AI141" s="73"/>
      <c r="AJ141" s="73">
        <f t="shared" si="11"/>
        <v>0</v>
      </c>
    </row>
    <row r="142" spans="1:36" ht="140.25" x14ac:dyDescent="0.25">
      <c r="A142" s="46">
        <v>137</v>
      </c>
      <c r="B142" s="43" t="s">
        <v>505</v>
      </c>
      <c r="C142" s="43" t="s">
        <v>553</v>
      </c>
      <c r="D142" s="43" t="s">
        <v>72</v>
      </c>
      <c r="E142" s="43" t="s">
        <v>484</v>
      </c>
      <c r="F142" s="43" t="s">
        <v>229</v>
      </c>
      <c r="G142" s="43" t="s">
        <v>507</v>
      </c>
      <c r="H142" s="60" t="s">
        <v>485</v>
      </c>
      <c r="I142" s="43" t="s">
        <v>508</v>
      </c>
      <c r="J142" s="46" t="s">
        <v>554</v>
      </c>
      <c r="K142" s="43" t="s">
        <v>555</v>
      </c>
      <c r="L142" s="43">
        <v>4</v>
      </c>
      <c r="M142" s="43" t="s">
        <v>556</v>
      </c>
      <c r="N142" s="40" t="s">
        <v>560</v>
      </c>
      <c r="O142" s="35" t="s">
        <v>78</v>
      </c>
      <c r="P142" s="48">
        <v>44571</v>
      </c>
      <c r="Q142" s="48">
        <v>44925</v>
      </c>
      <c r="R142" s="43" t="s">
        <v>497</v>
      </c>
      <c r="S142" s="53" t="s">
        <v>558</v>
      </c>
      <c r="T142" s="53" t="s">
        <v>559</v>
      </c>
      <c r="U142" s="47">
        <v>2.5000000000000001E-2</v>
      </c>
      <c r="V142" s="46"/>
      <c r="W142" s="46"/>
      <c r="X142" s="46"/>
      <c r="Y142" s="46"/>
      <c r="Z142" s="34"/>
      <c r="AA142" s="73"/>
      <c r="AB142" s="73"/>
      <c r="AC142" s="73"/>
      <c r="AD142" s="73">
        <f t="shared" si="8"/>
        <v>0</v>
      </c>
      <c r="AE142" s="73"/>
      <c r="AF142" s="73">
        <f t="shared" si="9"/>
        <v>0</v>
      </c>
      <c r="AG142" s="73"/>
      <c r="AH142" s="73">
        <f t="shared" si="10"/>
        <v>0</v>
      </c>
      <c r="AI142" s="73"/>
      <c r="AJ142" s="73">
        <f t="shared" si="11"/>
        <v>0</v>
      </c>
    </row>
    <row r="143" spans="1:36" ht="140.25" x14ac:dyDescent="0.25">
      <c r="A143" s="46">
        <v>138</v>
      </c>
      <c r="B143" s="43" t="s">
        <v>505</v>
      </c>
      <c r="C143" s="43" t="s">
        <v>553</v>
      </c>
      <c r="D143" s="43" t="s">
        <v>72</v>
      </c>
      <c r="E143" s="43" t="s">
        <v>484</v>
      </c>
      <c r="F143" s="43" t="s">
        <v>229</v>
      </c>
      <c r="G143" s="43" t="s">
        <v>507</v>
      </c>
      <c r="H143" s="60" t="s">
        <v>485</v>
      </c>
      <c r="I143" s="43" t="s">
        <v>508</v>
      </c>
      <c r="J143" s="46" t="s">
        <v>554</v>
      </c>
      <c r="K143" s="43" t="s">
        <v>555</v>
      </c>
      <c r="L143" s="43">
        <v>4</v>
      </c>
      <c r="M143" s="43" t="s">
        <v>556</v>
      </c>
      <c r="N143" s="40" t="s">
        <v>561</v>
      </c>
      <c r="O143" s="35" t="s">
        <v>78</v>
      </c>
      <c r="P143" s="48">
        <v>44597</v>
      </c>
      <c r="Q143" s="48">
        <v>44925</v>
      </c>
      <c r="R143" s="43" t="s">
        <v>497</v>
      </c>
      <c r="S143" s="53" t="s">
        <v>562</v>
      </c>
      <c r="T143" s="53" t="s">
        <v>559</v>
      </c>
      <c r="U143" s="47">
        <v>2.5000000000000001E-2</v>
      </c>
      <c r="V143" s="46"/>
      <c r="W143" s="46"/>
      <c r="X143" s="46"/>
      <c r="Y143" s="46"/>
      <c r="Z143" s="34"/>
      <c r="AA143" s="73"/>
      <c r="AB143" s="73"/>
      <c r="AC143" s="73"/>
      <c r="AD143" s="73">
        <f t="shared" si="8"/>
        <v>0</v>
      </c>
      <c r="AE143" s="73"/>
      <c r="AF143" s="73">
        <f t="shared" si="9"/>
        <v>0</v>
      </c>
      <c r="AG143" s="73"/>
      <c r="AH143" s="73">
        <f t="shared" si="10"/>
        <v>0</v>
      </c>
      <c r="AI143" s="73"/>
      <c r="AJ143" s="73">
        <f t="shared" si="11"/>
        <v>0</v>
      </c>
    </row>
    <row r="144" spans="1:36" ht="140.25" x14ac:dyDescent="0.25">
      <c r="A144" s="46">
        <v>139</v>
      </c>
      <c r="B144" s="43" t="s">
        <v>505</v>
      </c>
      <c r="C144" s="43" t="s">
        <v>553</v>
      </c>
      <c r="D144" s="43" t="s">
        <v>72</v>
      </c>
      <c r="E144" s="43" t="s">
        <v>484</v>
      </c>
      <c r="F144" s="43" t="s">
        <v>229</v>
      </c>
      <c r="G144" s="43" t="s">
        <v>507</v>
      </c>
      <c r="H144" s="60" t="s">
        <v>485</v>
      </c>
      <c r="I144" s="43" t="s">
        <v>508</v>
      </c>
      <c r="J144" s="46" t="s">
        <v>554</v>
      </c>
      <c r="K144" s="43" t="s">
        <v>555</v>
      </c>
      <c r="L144" s="43">
        <v>4</v>
      </c>
      <c r="M144" s="43" t="s">
        <v>556</v>
      </c>
      <c r="N144" s="40" t="s">
        <v>563</v>
      </c>
      <c r="O144" s="35" t="s">
        <v>78</v>
      </c>
      <c r="P144" s="48">
        <v>44597</v>
      </c>
      <c r="Q144" s="48">
        <v>44925</v>
      </c>
      <c r="R144" s="43" t="s">
        <v>497</v>
      </c>
      <c r="S144" s="53" t="s">
        <v>520</v>
      </c>
      <c r="T144" s="53" t="s">
        <v>559</v>
      </c>
      <c r="U144" s="47">
        <v>2.5000000000000001E-2</v>
      </c>
      <c r="V144" s="46"/>
      <c r="W144" s="46"/>
      <c r="X144" s="46"/>
      <c r="Y144" s="46"/>
      <c r="Z144" s="34"/>
      <c r="AA144" s="73"/>
      <c r="AB144" s="73"/>
      <c r="AC144" s="73"/>
      <c r="AD144" s="73">
        <f t="shared" si="8"/>
        <v>0</v>
      </c>
      <c r="AE144" s="73"/>
      <c r="AF144" s="73">
        <f t="shared" si="9"/>
        <v>0</v>
      </c>
      <c r="AG144" s="73"/>
      <c r="AH144" s="73">
        <f t="shared" si="10"/>
        <v>0</v>
      </c>
      <c r="AI144" s="73"/>
      <c r="AJ144" s="73">
        <f t="shared" si="11"/>
        <v>0</v>
      </c>
    </row>
    <row r="145" spans="1:36" ht="63.75" x14ac:dyDescent="0.25">
      <c r="A145" s="46">
        <v>140</v>
      </c>
      <c r="B145" s="43" t="s">
        <v>505</v>
      </c>
      <c r="C145" s="43" t="s">
        <v>564</v>
      </c>
      <c r="D145" s="43" t="s">
        <v>72</v>
      </c>
      <c r="E145" s="43" t="s">
        <v>484</v>
      </c>
      <c r="F145" s="43" t="s">
        <v>229</v>
      </c>
      <c r="G145" s="43" t="s">
        <v>507</v>
      </c>
      <c r="H145" s="60" t="s">
        <v>485</v>
      </c>
      <c r="I145" s="43" t="s">
        <v>565</v>
      </c>
      <c r="J145" s="46" t="s">
        <v>509</v>
      </c>
      <c r="K145" s="43" t="s">
        <v>566</v>
      </c>
      <c r="L145" s="43">
        <v>1000</v>
      </c>
      <c r="M145" s="43" t="s">
        <v>511</v>
      </c>
      <c r="N145" s="40" t="s">
        <v>567</v>
      </c>
      <c r="O145" s="35" t="s">
        <v>78</v>
      </c>
      <c r="P145" s="48">
        <v>44928</v>
      </c>
      <c r="Q145" s="48">
        <v>45290</v>
      </c>
      <c r="R145" s="43" t="s">
        <v>497</v>
      </c>
      <c r="S145" s="43" t="s">
        <v>568</v>
      </c>
      <c r="T145" s="53" t="s">
        <v>569</v>
      </c>
      <c r="U145" s="47">
        <v>0.25</v>
      </c>
      <c r="V145" s="46"/>
      <c r="W145" s="46"/>
      <c r="X145" s="46"/>
      <c r="Y145" s="46"/>
      <c r="Z145" s="34"/>
      <c r="AA145" s="73"/>
      <c r="AB145" s="73"/>
      <c r="AC145" s="73"/>
      <c r="AD145" s="73">
        <f t="shared" si="8"/>
        <v>0</v>
      </c>
      <c r="AE145" s="73"/>
      <c r="AF145" s="73">
        <f t="shared" si="9"/>
        <v>0</v>
      </c>
      <c r="AG145" s="73"/>
      <c r="AH145" s="73">
        <f t="shared" si="10"/>
        <v>0</v>
      </c>
      <c r="AI145" s="73"/>
      <c r="AJ145" s="73">
        <f t="shared" si="11"/>
        <v>0</v>
      </c>
    </row>
    <row r="146" spans="1:36" ht="63.75" x14ac:dyDescent="0.25">
      <c r="A146" s="46">
        <v>141</v>
      </c>
      <c r="B146" s="43" t="s">
        <v>505</v>
      </c>
      <c r="C146" s="43" t="s">
        <v>564</v>
      </c>
      <c r="D146" s="43" t="s">
        <v>72</v>
      </c>
      <c r="E146" s="43" t="s">
        <v>484</v>
      </c>
      <c r="F146" s="43" t="s">
        <v>229</v>
      </c>
      <c r="G146" s="43" t="s">
        <v>507</v>
      </c>
      <c r="H146" s="60" t="s">
        <v>485</v>
      </c>
      <c r="I146" s="43" t="s">
        <v>565</v>
      </c>
      <c r="J146" s="46" t="s">
        <v>509</v>
      </c>
      <c r="K146" s="43" t="s">
        <v>570</v>
      </c>
      <c r="L146" s="43">
        <v>300</v>
      </c>
      <c r="M146" s="43" t="s">
        <v>511</v>
      </c>
      <c r="N146" s="40" t="s">
        <v>567</v>
      </c>
      <c r="O146" s="35" t="s">
        <v>78</v>
      </c>
      <c r="P146" s="48">
        <v>44928</v>
      </c>
      <c r="Q146" s="48">
        <v>45290</v>
      </c>
      <c r="R146" s="43" t="s">
        <v>497</v>
      </c>
      <c r="S146" s="43" t="s">
        <v>568</v>
      </c>
      <c r="T146" s="53" t="s">
        <v>569</v>
      </c>
      <c r="U146" s="47">
        <v>0.25</v>
      </c>
      <c r="V146" s="46"/>
      <c r="W146" s="46"/>
      <c r="X146" s="46"/>
      <c r="Y146" s="46"/>
      <c r="Z146" s="34"/>
      <c r="AA146" s="73"/>
      <c r="AB146" s="73"/>
      <c r="AC146" s="73"/>
      <c r="AD146" s="73">
        <f t="shared" si="8"/>
        <v>0</v>
      </c>
      <c r="AE146" s="73"/>
      <c r="AF146" s="73">
        <f t="shared" si="9"/>
        <v>0</v>
      </c>
      <c r="AG146" s="73"/>
      <c r="AH146" s="73">
        <f t="shared" si="10"/>
        <v>0</v>
      </c>
      <c r="AI146" s="73"/>
      <c r="AJ146" s="73">
        <f t="shared" si="11"/>
        <v>0</v>
      </c>
    </row>
    <row r="147" spans="1:36" ht="63.75" x14ac:dyDescent="0.25">
      <c r="A147" s="46">
        <v>142</v>
      </c>
      <c r="B147" s="43" t="s">
        <v>505</v>
      </c>
      <c r="C147" s="43" t="s">
        <v>564</v>
      </c>
      <c r="D147" s="43" t="s">
        <v>72</v>
      </c>
      <c r="E147" s="43" t="s">
        <v>484</v>
      </c>
      <c r="F147" s="43" t="s">
        <v>229</v>
      </c>
      <c r="G147" s="43" t="s">
        <v>507</v>
      </c>
      <c r="H147" s="60" t="s">
        <v>485</v>
      </c>
      <c r="I147" s="43" t="s">
        <v>565</v>
      </c>
      <c r="J147" s="46" t="s">
        <v>571</v>
      </c>
      <c r="K147" s="43" t="s">
        <v>572</v>
      </c>
      <c r="L147" s="43">
        <v>12</v>
      </c>
      <c r="M147" s="43" t="s">
        <v>573</v>
      </c>
      <c r="N147" s="40" t="s">
        <v>574</v>
      </c>
      <c r="O147" s="58" t="s">
        <v>244</v>
      </c>
      <c r="P147" s="48">
        <v>44928</v>
      </c>
      <c r="Q147" s="48">
        <v>45290</v>
      </c>
      <c r="R147" s="43" t="s">
        <v>497</v>
      </c>
      <c r="S147" s="43" t="s">
        <v>568</v>
      </c>
      <c r="T147" s="53" t="s">
        <v>575</v>
      </c>
      <c r="U147" s="47">
        <v>0.25</v>
      </c>
      <c r="V147" s="46"/>
      <c r="W147" s="46"/>
      <c r="X147" s="46"/>
      <c r="Y147" s="46"/>
      <c r="Z147" s="34"/>
      <c r="AA147" s="73"/>
      <c r="AB147" s="73"/>
      <c r="AC147" s="73"/>
      <c r="AD147" s="73">
        <f t="shared" si="8"/>
        <v>0</v>
      </c>
      <c r="AE147" s="73"/>
      <c r="AF147" s="73">
        <f t="shared" si="9"/>
        <v>0</v>
      </c>
      <c r="AG147" s="73"/>
      <c r="AH147" s="73">
        <f t="shared" si="10"/>
        <v>0</v>
      </c>
      <c r="AI147" s="73"/>
      <c r="AJ147" s="73">
        <f t="shared" si="11"/>
        <v>0</v>
      </c>
    </row>
    <row r="148" spans="1:36" ht="63.75" x14ac:dyDescent="0.25">
      <c r="A148" s="46">
        <v>143</v>
      </c>
      <c r="B148" s="43" t="s">
        <v>505</v>
      </c>
      <c r="C148" s="43" t="s">
        <v>564</v>
      </c>
      <c r="D148" s="43" t="s">
        <v>72</v>
      </c>
      <c r="E148" s="43" t="s">
        <v>484</v>
      </c>
      <c r="F148" s="43" t="s">
        <v>229</v>
      </c>
      <c r="G148" s="43" t="s">
        <v>507</v>
      </c>
      <c r="H148" s="60" t="s">
        <v>485</v>
      </c>
      <c r="I148" s="43" t="s">
        <v>565</v>
      </c>
      <c r="J148" s="46" t="s">
        <v>571</v>
      </c>
      <c r="K148" s="43" t="s">
        <v>576</v>
      </c>
      <c r="L148" s="62">
        <v>0.7</v>
      </c>
      <c r="M148" s="43" t="s">
        <v>51</v>
      </c>
      <c r="N148" s="40" t="s">
        <v>577</v>
      </c>
      <c r="O148" s="58" t="s">
        <v>244</v>
      </c>
      <c r="P148" s="48">
        <v>44928</v>
      </c>
      <c r="Q148" s="48">
        <v>45290</v>
      </c>
      <c r="R148" s="43" t="s">
        <v>497</v>
      </c>
      <c r="S148" s="43" t="s">
        <v>568</v>
      </c>
      <c r="T148" s="53" t="s">
        <v>575</v>
      </c>
      <c r="U148" s="47">
        <v>0.25</v>
      </c>
      <c r="V148" s="46"/>
      <c r="W148" s="46"/>
      <c r="X148" s="46"/>
      <c r="Y148" s="46"/>
      <c r="Z148" s="34"/>
      <c r="AA148" s="73"/>
      <c r="AB148" s="73"/>
      <c r="AC148" s="73"/>
      <c r="AD148" s="73">
        <f t="shared" si="8"/>
        <v>0</v>
      </c>
      <c r="AE148" s="73"/>
      <c r="AF148" s="73">
        <f t="shared" si="9"/>
        <v>0</v>
      </c>
      <c r="AG148" s="73"/>
      <c r="AH148" s="73">
        <f t="shared" si="10"/>
        <v>0</v>
      </c>
      <c r="AI148" s="73"/>
      <c r="AJ148" s="73">
        <f t="shared" si="11"/>
        <v>0</v>
      </c>
    </row>
    <row r="149" spans="1:36" ht="60" customHeight="1" x14ac:dyDescent="0.25">
      <c r="A149" s="46">
        <v>144</v>
      </c>
      <c r="B149" s="43" t="s">
        <v>505</v>
      </c>
      <c r="C149" s="43" t="s">
        <v>578</v>
      </c>
      <c r="D149" s="43" t="s">
        <v>72</v>
      </c>
      <c r="E149" s="43" t="s">
        <v>484</v>
      </c>
      <c r="F149" s="43" t="s">
        <v>229</v>
      </c>
      <c r="G149" s="43" t="s">
        <v>46</v>
      </c>
      <c r="H149" s="43" t="s">
        <v>579</v>
      </c>
      <c r="I149" s="43" t="s">
        <v>580</v>
      </c>
      <c r="J149" s="46" t="s">
        <v>509</v>
      </c>
      <c r="K149" s="43" t="s">
        <v>581</v>
      </c>
      <c r="L149" s="43">
        <v>125</v>
      </c>
      <c r="M149" s="40" t="s">
        <v>582</v>
      </c>
      <c r="N149" s="40" t="s">
        <v>583</v>
      </c>
      <c r="O149" s="58" t="s">
        <v>103</v>
      </c>
      <c r="P149" s="48">
        <v>44958</v>
      </c>
      <c r="Q149" s="48">
        <v>45290</v>
      </c>
      <c r="R149" s="43" t="s">
        <v>55</v>
      </c>
      <c r="S149" s="43" t="s">
        <v>584</v>
      </c>
      <c r="T149" s="53" t="s">
        <v>585</v>
      </c>
      <c r="U149" s="47">
        <v>0.05</v>
      </c>
      <c r="AA149" s="73"/>
      <c r="AB149" s="73"/>
      <c r="AC149" s="73"/>
      <c r="AD149" s="73">
        <f t="shared" si="8"/>
        <v>0</v>
      </c>
      <c r="AE149" s="73"/>
      <c r="AF149" s="73">
        <f t="shared" si="9"/>
        <v>0</v>
      </c>
      <c r="AG149" s="73"/>
      <c r="AH149" s="73">
        <f t="shared" si="10"/>
        <v>0</v>
      </c>
      <c r="AI149" s="73"/>
      <c r="AJ149" s="73">
        <f t="shared" si="11"/>
        <v>0</v>
      </c>
    </row>
    <row r="150" spans="1:36" ht="89.25" x14ac:dyDescent="0.25">
      <c r="A150" s="46">
        <v>145</v>
      </c>
      <c r="B150" s="43" t="s">
        <v>586</v>
      </c>
      <c r="C150" s="43" t="s">
        <v>578</v>
      </c>
      <c r="D150" s="43" t="s">
        <v>72</v>
      </c>
      <c r="E150" s="43" t="s">
        <v>484</v>
      </c>
      <c r="F150" s="43" t="s">
        <v>229</v>
      </c>
      <c r="G150" s="43" t="s">
        <v>46</v>
      </c>
      <c r="H150" s="43" t="s">
        <v>579</v>
      </c>
      <c r="I150" s="43" t="s">
        <v>580</v>
      </c>
      <c r="J150" s="46" t="s">
        <v>509</v>
      </c>
      <c r="K150" s="43" t="s">
        <v>581</v>
      </c>
      <c r="L150" s="43">
        <v>125</v>
      </c>
      <c r="M150" s="40" t="s">
        <v>582</v>
      </c>
      <c r="N150" s="40" t="s">
        <v>587</v>
      </c>
      <c r="O150" s="58" t="s">
        <v>103</v>
      </c>
      <c r="P150" s="48">
        <v>44958</v>
      </c>
      <c r="Q150" s="48">
        <v>45290</v>
      </c>
      <c r="R150" s="43" t="s">
        <v>55</v>
      </c>
      <c r="S150" s="43" t="s">
        <v>588</v>
      </c>
      <c r="T150" s="53" t="s">
        <v>589</v>
      </c>
      <c r="U150" s="47">
        <v>0.2</v>
      </c>
      <c r="AA150" s="73"/>
      <c r="AB150" s="73"/>
      <c r="AC150" s="73"/>
      <c r="AD150" s="73">
        <f t="shared" si="8"/>
        <v>0</v>
      </c>
      <c r="AE150" s="73"/>
      <c r="AF150" s="73">
        <f t="shared" si="9"/>
        <v>0</v>
      </c>
      <c r="AG150" s="73"/>
      <c r="AH150" s="73">
        <f t="shared" si="10"/>
        <v>0</v>
      </c>
      <c r="AI150" s="73"/>
      <c r="AJ150" s="73">
        <f t="shared" si="11"/>
        <v>0</v>
      </c>
    </row>
    <row r="151" spans="1:36" ht="89.25" x14ac:dyDescent="0.25">
      <c r="A151" s="46">
        <v>146</v>
      </c>
      <c r="B151" s="43" t="s">
        <v>590</v>
      </c>
      <c r="C151" s="43" t="s">
        <v>578</v>
      </c>
      <c r="D151" s="43" t="s">
        <v>72</v>
      </c>
      <c r="E151" s="43" t="s">
        <v>484</v>
      </c>
      <c r="F151" s="43" t="s">
        <v>229</v>
      </c>
      <c r="G151" s="43" t="s">
        <v>46</v>
      </c>
      <c r="H151" s="43" t="s">
        <v>579</v>
      </c>
      <c r="I151" s="43" t="s">
        <v>580</v>
      </c>
      <c r="J151" s="46" t="s">
        <v>509</v>
      </c>
      <c r="K151" s="43" t="s">
        <v>581</v>
      </c>
      <c r="L151" s="43">
        <v>125</v>
      </c>
      <c r="M151" s="40" t="s">
        <v>582</v>
      </c>
      <c r="N151" s="40" t="s">
        <v>591</v>
      </c>
      <c r="O151" s="58" t="s">
        <v>103</v>
      </c>
      <c r="P151" s="48">
        <v>44958</v>
      </c>
      <c r="Q151" s="48">
        <v>45290</v>
      </c>
      <c r="R151" s="43" t="s">
        <v>55</v>
      </c>
      <c r="S151" s="43" t="s">
        <v>588</v>
      </c>
      <c r="T151" s="53" t="s">
        <v>589</v>
      </c>
      <c r="U151" s="47">
        <v>0.05</v>
      </c>
      <c r="AA151" s="73"/>
      <c r="AB151" s="73"/>
      <c r="AC151" s="73"/>
      <c r="AD151" s="73">
        <f t="shared" si="8"/>
        <v>0</v>
      </c>
      <c r="AE151" s="73"/>
      <c r="AF151" s="73">
        <f t="shared" si="9"/>
        <v>0</v>
      </c>
      <c r="AG151" s="73"/>
      <c r="AH151" s="73">
        <f t="shared" si="10"/>
        <v>0</v>
      </c>
      <c r="AI151" s="73"/>
      <c r="AJ151" s="73">
        <f t="shared" si="11"/>
        <v>0</v>
      </c>
    </row>
    <row r="152" spans="1:36" ht="89.25" x14ac:dyDescent="0.25">
      <c r="A152" s="46">
        <v>147</v>
      </c>
      <c r="B152" s="43" t="s">
        <v>592</v>
      </c>
      <c r="C152" s="43" t="s">
        <v>578</v>
      </c>
      <c r="D152" s="43" t="s">
        <v>72</v>
      </c>
      <c r="E152" s="43" t="s">
        <v>484</v>
      </c>
      <c r="F152" s="43" t="s">
        <v>229</v>
      </c>
      <c r="G152" s="43" t="s">
        <v>46</v>
      </c>
      <c r="H152" s="43" t="s">
        <v>579</v>
      </c>
      <c r="I152" s="43" t="s">
        <v>580</v>
      </c>
      <c r="J152" s="46" t="s">
        <v>509</v>
      </c>
      <c r="K152" s="43" t="s">
        <v>581</v>
      </c>
      <c r="L152" s="43">
        <v>125</v>
      </c>
      <c r="M152" s="40" t="s">
        <v>582</v>
      </c>
      <c r="N152" s="40" t="s">
        <v>593</v>
      </c>
      <c r="O152" s="58" t="s">
        <v>103</v>
      </c>
      <c r="P152" s="48">
        <v>44958</v>
      </c>
      <c r="Q152" s="48">
        <v>45290</v>
      </c>
      <c r="R152" s="43" t="s">
        <v>55</v>
      </c>
      <c r="S152" s="43" t="s">
        <v>594</v>
      </c>
      <c r="T152" s="53" t="s">
        <v>589</v>
      </c>
      <c r="U152" s="47">
        <v>0.45</v>
      </c>
      <c r="AA152" s="73"/>
      <c r="AB152" s="73"/>
      <c r="AC152" s="73"/>
      <c r="AD152" s="73">
        <f t="shared" si="8"/>
        <v>0</v>
      </c>
      <c r="AE152" s="73"/>
      <c r="AF152" s="73">
        <f t="shared" si="9"/>
        <v>0</v>
      </c>
      <c r="AG152" s="73"/>
      <c r="AH152" s="73">
        <f t="shared" si="10"/>
        <v>0</v>
      </c>
      <c r="AI152" s="73"/>
      <c r="AJ152" s="73">
        <f t="shared" si="11"/>
        <v>0</v>
      </c>
    </row>
    <row r="153" spans="1:36" ht="89.25" x14ac:dyDescent="0.25">
      <c r="A153" s="46">
        <v>148</v>
      </c>
      <c r="B153" s="43" t="s">
        <v>595</v>
      </c>
      <c r="C153" s="43" t="s">
        <v>578</v>
      </c>
      <c r="D153" s="43" t="s">
        <v>72</v>
      </c>
      <c r="E153" s="43" t="s">
        <v>484</v>
      </c>
      <c r="F153" s="43" t="s">
        <v>229</v>
      </c>
      <c r="G153" s="43" t="s">
        <v>46</v>
      </c>
      <c r="H153" s="43" t="s">
        <v>579</v>
      </c>
      <c r="I153" s="43" t="s">
        <v>580</v>
      </c>
      <c r="J153" s="46" t="s">
        <v>509</v>
      </c>
      <c r="K153" s="43" t="s">
        <v>581</v>
      </c>
      <c r="L153" s="43">
        <v>125</v>
      </c>
      <c r="M153" s="40" t="s">
        <v>582</v>
      </c>
      <c r="N153" s="40" t="s">
        <v>596</v>
      </c>
      <c r="O153" s="58" t="s">
        <v>103</v>
      </c>
      <c r="P153" s="48">
        <v>44958</v>
      </c>
      <c r="Q153" s="48">
        <v>45290</v>
      </c>
      <c r="R153" s="43" t="s">
        <v>55</v>
      </c>
      <c r="S153" s="43" t="s">
        <v>594</v>
      </c>
      <c r="T153" s="53" t="s">
        <v>589</v>
      </c>
      <c r="U153" s="47">
        <v>0.1</v>
      </c>
      <c r="AA153" s="73"/>
      <c r="AB153" s="73"/>
      <c r="AC153" s="73"/>
      <c r="AD153" s="73">
        <f t="shared" si="8"/>
        <v>0</v>
      </c>
      <c r="AE153" s="73"/>
      <c r="AF153" s="73">
        <f t="shared" si="9"/>
        <v>0</v>
      </c>
      <c r="AG153" s="73"/>
      <c r="AH153" s="73">
        <f t="shared" si="10"/>
        <v>0</v>
      </c>
      <c r="AI153" s="73"/>
      <c r="AJ153" s="73">
        <f t="shared" si="11"/>
        <v>0</v>
      </c>
    </row>
    <row r="154" spans="1:36" ht="89.25" x14ac:dyDescent="0.25">
      <c r="A154" s="46">
        <v>149</v>
      </c>
      <c r="B154" s="43" t="s">
        <v>597</v>
      </c>
      <c r="C154" s="43" t="s">
        <v>578</v>
      </c>
      <c r="D154" s="43" t="s">
        <v>72</v>
      </c>
      <c r="E154" s="43" t="s">
        <v>484</v>
      </c>
      <c r="F154" s="43" t="s">
        <v>229</v>
      </c>
      <c r="G154" s="43" t="s">
        <v>46</v>
      </c>
      <c r="H154" s="43" t="s">
        <v>579</v>
      </c>
      <c r="I154" s="43" t="s">
        <v>580</v>
      </c>
      <c r="J154" s="46" t="s">
        <v>509</v>
      </c>
      <c r="K154" s="43" t="s">
        <v>581</v>
      </c>
      <c r="L154" s="43">
        <v>125</v>
      </c>
      <c r="M154" s="40" t="s">
        <v>582</v>
      </c>
      <c r="N154" s="40" t="s">
        <v>598</v>
      </c>
      <c r="O154" s="58" t="s">
        <v>103</v>
      </c>
      <c r="P154" s="48">
        <v>44958</v>
      </c>
      <c r="Q154" s="48">
        <v>45290</v>
      </c>
      <c r="R154" s="43" t="s">
        <v>55</v>
      </c>
      <c r="S154" s="43" t="s">
        <v>594</v>
      </c>
      <c r="T154" s="53" t="s">
        <v>589</v>
      </c>
      <c r="U154" s="47">
        <v>0.1</v>
      </c>
      <c r="AA154" s="73"/>
      <c r="AB154" s="73"/>
      <c r="AC154" s="73"/>
      <c r="AD154" s="73">
        <f t="shared" si="8"/>
        <v>0</v>
      </c>
      <c r="AE154" s="73"/>
      <c r="AF154" s="73">
        <f t="shared" si="9"/>
        <v>0</v>
      </c>
      <c r="AG154" s="73"/>
      <c r="AH154" s="73">
        <f t="shared" si="10"/>
        <v>0</v>
      </c>
      <c r="AI154" s="73"/>
      <c r="AJ154" s="73">
        <f t="shared" si="11"/>
        <v>0</v>
      </c>
    </row>
    <row r="155" spans="1:36" ht="89.25" x14ac:dyDescent="0.25">
      <c r="A155" s="46">
        <v>150</v>
      </c>
      <c r="B155" s="43" t="s">
        <v>599</v>
      </c>
      <c r="C155" s="43" t="s">
        <v>578</v>
      </c>
      <c r="D155" s="43" t="s">
        <v>72</v>
      </c>
      <c r="E155" s="43" t="s">
        <v>484</v>
      </c>
      <c r="F155" s="43" t="s">
        <v>229</v>
      </c>
      <c r="G155" s="43" t="s">
        <v>46</v>
      </c>
      <c r="H155" s="43" t="s">
        <v>579</v>
      </c>
      <c r="I155" s="43" t="s">
        <v>580</v>
      </c>
      <c r="J155" s="46" t="s">
        <v>509</v>
      </c>
      <c r="K155" s="43" t="s">
        <v>581</v>
      </c>
      <c r="L155" s="43">
        <v>125</v>
      </c>
      <c r="M155" s="40" t="s">
        <v>582</v>
      </c>
      <c r="N155" s="40" t="s">
        <v>600</v>
      </c>
      <c r="O155" s="58" t="s">
        <v>103</v>
      </c>
      <c r="P155" s="48">
        <v>44958</v>
      </c>
      <c r="Q155" s="48">
        <v>45290</v>
      </c>
      <c r="R155" s="43" t="s">
        <v>55</v>
      </c>
      <c r="S155" s="43" t="s">
        <v>594</v>
      </c>
      <c r="T155" s="53" t="s">
        <v>589</v>
      </c>
      <c r="U155" s="47">
        <v>0.05</v>
      </c>
      <c r="AA155" s="73"/>
      <c r="AB155" s="73"/>
      <c r="AC155" s="73"/>
      <c r="AD155" s="73">
        <f t="shared" si="8"/>
        <v>0</v>
      </c>
      <c r="AE155" s="73"/>
      <c r="AF155" s="73">
        <f t="shared" si="9"/>
        <v>0</v>
      </c>
      <c r="AG155" s="73"/>
      <c r="AH155" s="73">
        <f t="shared" si="10"/>
        <v>0</v>
      </c>
      <c r="AI155" s="73"/>
      <c r="AJ155" s="73">
        <f t="shared" si="11"/>
        <v>0</v>
      </c>
    </row>
    <row r="156" spans="1:36" ht="89.25" x14ac:dyDescent="0.25">
      <c r="A156" s="46">
        <v>151</v>
      </c>
      <c r="B156" s="43" t="s">
        <v>601</v>
      </c>
      <c r="C156" s="43" t="s">
        <v>578</v>
      </c>
      <c r="D156" s="43" t="s">
        <v>72</v>
      </c>
      <c r="E156" s="43" t="s">
        <v>484</v>
      </c>
      <c r="F156" s="43" t="s">
        <v>229</v>
      </c>
      <c r="G156" s="43" t="s">
        <v>46</v>
      </c>
      <c r="H156" s="43" t="s">
        <v>579</v>
      </c>
      <c r="I156" s="43" t="s">
        <v>580</v>
      </c>
      <c r="J156" s="46" t="s">
        <v>554</v>
      </c>
      <c r="K156" s="43" t="s">
        <v>602</v>
      </c>
      <c r="L156" s="43">
        <v>40</v>
      </c>
      <c r="M156" s="40" t="s">
        <v>582</v>
      </c>
      <c r="N156" s="40" t="s">
        <v>603</v>
      </c>
      <c r="O156" s="58" t="s">
        <v>103</v>
      </c>
      <c r="P156" s="48">
        <v>44958</v>
      </c>
      <c r="Q156" s="48">
        <v>45290</v>
      </c>
      <c r="R156" s="43" t="s">
        <v>55</v>
      </c>
      <c r="S156" s="43" t="s">
        <v>588</v>
      </c>
      <c r="T156" s="53" t="s">
        <v>604</v>
      </c>
      <c r="U156" s="47">
        <v>0.15</v>
      </c>
      <c r="AA156" s="73"/>
      <c r="AB156" s="73"/>
      <c r="AC156" s="73"/>
      <c r="AD156" s="73">
        <f t="shared" si="8"/>
        <v>0</v>
      </c>
      <c r="AE156" s="73"/>
      <c r="AF156" s="73">
        <f t="shared" si="9"/>
        <v>0</v>
      </c>
      <c r="AG156" s="73"/>
      <c r="AH156" s="73">
        <f t="shared" si="10"/>
        <v>0</v>
      </c>
      <c r="AI156" s="73"/>
      <c r="AJ156" s="73">
        <f t="shared" si="11"/>
        <v>0</v>
      </c>
    </row>
    <row r="157" spans="1:36" ht="89.25" x14ac:dyDescent="0.25">
      <c r="A157" s="46">
        <v>152</v>
      </c>
      <c r="B157" s="43" t="s">
        <v>605</v>
      </c>
      <c r="C157" s="43" t="s">
        <v>578</v>
      </c>
      <c r="D157" s="43" t="s">
        <v>72</v>
      </c>
      <c r="E157" s="43" t="s">
        <v>484</v>
      </c>
      <c r="F157" s="43" t="s">
        <v>229</v>
      </c>
      <c r="G157" s="43" t="s">
        <v>46</v>
      </c>
      <c r="H157" s="43" t="s">
        <v>579</v>
      </c>
      <c r="I157" s="43" t="s">
        <v>580</v>
      </c>
      <c r="J157" s="46" t="s">
        <v>554</v>
      </c>
      <c r="K157" s="43" t="s">
        <v>602</v>
      </c>
      <c r="L157" s="43">
        <v>40</v>
      </c>
      <c r="M157" s="40" t="s">
        <v>582</v>
      </c>
      <c r="N157" s="40" t="s">
        <v>606</v>
      </c>
      <c r="O157" s="58" t="s">
        <v>103</v>
      </c>
      <c r="P157" s="48">
        <v>44958</v>
      </c>
      <c r="Q157" s="48">
        <v>45290</v>
      </c>
      <c r="R157" s="43" t="s">
        <v>55</v>
      </c>
      <c r="S157" s="43" t="s">
        <v>588</v>
      </c>
      <c r="T157" s="53" t="s">
        <v>589</v>
      </c>
      <c r="U157" s="47">
        <v>0.15</v>
      </c>
      <c r="AA157" s="73"/>
      <c r="AB157" s="73"/>
      <c r="AC157" s="73"/>
      <c r="AD157" s="73">
        <f t="shared" si="8"/>
        <v>0</v>
      </c>
      <c r="AE157" s="73"/>
      <c r="AF157" s="73">
        <f t="shared" si="9"/>
        <v>0</v>
      </c>
      <c r="AG157" s="73"/>
      <c r="AH157" s="73">
        <f t="shared" si="10"/>
        <v>0</v>
      </c>
      <c r="AI157" s="73"/>
      <c r="AJ157" s="73">
        <f t="shared" si="11"/>
        <v>0</v>
      </c>
    </row>
    <row r="158" spans="1:36" ht="89.25" x14ac:dyDescent="0.25">
      <c r="A158" s="46">
        <v>153</v>
      </c>
      <c r="B158" s="43" t="s">
        <v>607</v>
      </c>
      <c r="C158" s="43" t="s">
        <v>578</v>
      </c>
      <c r="D158" s="43" t="s">
        <v>72</v>
      </c>
      <c r="E158" s="43" t="s">
        <v>484</v>
      </c>
      <c r="F158" s="43" t="s">
        <v>229</v>
      </c>
      <c r="G158" s="43" t="s">
        <v>46</v>
      </c>
      <c r="H158" s="43" t="s">
        <v>579</v>
      </c>
      <c r="I158" s="43" t="s">
        <v>580</v>
      </c>
      <c r="J158" s="46" t="s">
        <v>554</v>
      </c>
      <c r="K158" s="43" t="s">
        <v>602</v>
      </c>
      <c r="L158" s="43">
        <v>40</v>
      </c>
      <c r="M158" s="40" t="s">
        <v>582</v>
      </c>
      <c r="N158" s="40" t="s">
        <v>608</v>
      </c>
      <c r="O158" s="58" t="s">
        <v>103</v>
      </c>
      <c r="P158" s="48">
        <v>44958</v>
      </c>
      <c r="Q158" s="48">
        <v>45290</v>
      </c>
      <c r="R158" s="43" t="s">
        <v>55</v>
      </c>
      <c r="S158" s="43" t="s">
        <v>588</v>
      </c>
      <c r="T158" s="53" t="s">
        <v>589</v>
      </c>
      <c r="U158" s="47">
        <v>0.05</v>
      </c>
      <c r="AA158" s="73"/>
      <c r="AB158" s="73"/>
      <c r="AC158" s="73"/>
      <c r="AD158" s="73">
        <f t="shared" si="8"/>
        <v>0</v>
      </c>
      <c r="AE158" s="73"/>
      <c r="AF158" s="73">
        <f t="shared" si="9"/>
        <v>0</v>
      </c>
      <c r="AG158" s="73"/>
      <c r="AH158" s="73">
        <f t="shared" si="10"/>
        <v>0</v>
      </c>
      <c r="AI158" s="73"/>
      <c r="AJ158" s="73">
        <f t="shared" si="11"/>
        <v>0</v>
      </c>
    </row>
    <row r="159" spans="1:36" ht="89.25" x14ac:dyDescent="0.25">
      <c r="A159" s="46">
        <v>154</v>
      </c>
      <c r="B159" s="43" t="s">
        <v>609</v>
      </c>
      <c r="C159" s="43" t="s">
        <v>578</v>
      </c>
      <c r="D159" s="43" t="s">
        <v>72</v>
      </c>
      <c r="E159" s="43" t="s">
        <v>484</v>
      </c>
      <c r="F159" s="43" t="s">
        <v>229</v>
      </c>
      <c r="G159" s="43" t="s">
        <v>46</v>
      </c>
      <c r="H159" s="43" t="s">
        <v>579</v>
      </c>
      <c r="I159" s="43" t="s">
        <v>580</v>
      </c>
      <c r="J159" s="46" t="s">
        <v>554</v>
      </c>
      <c r="K159" s="43" t="s">
        <v>602</v>
      </c>
      <c r="L159" s="43">
        <v>40</v>
      </c>
      <c r="M159" s="40" t="s">
        <v>582</v>
      </c>
      <c r="N159" s="40" t="s">
        <v>610</v>
      </c>
      <c r="O159" s="58" t="s">
        <v>103</v>
      </c>
      <c r="P159" s="48">
        <v>44958</v>
      </c>
      <c r="Q159" s="48">
        <v>45290</v>
      </c>
      <c r="R159" s="43" t="s">
        <v>55</v>
      </c>
      <c r="S159" s="43" t="s">
        <v>588</v>
      </c>
      <c r="T159" s="53" t="s">
        <v>604</v>
      </c>
      <c r="U159" s="47">
        <v>0.15</v>
      </c>
      <c r="AA159" s="73"/>
      <c r="AB159" s="73"/>
      <c r="AC159" s="73"/>
      <c r="AD159" s="73">
        <f t="shared" si="8"/>
        <v>0</v>
      </c>
      <c r="AE159" s="73"/>
      <c r="AF159" s="73">
        <f t="shared" si="9"/>
        <v>0</v>
      </c>
      <c r="AG159" s="73"/>
      <c r="AH159" s="73">
        <f t="shared" si="10"/>
        <v>0</v>
      </c>
      <c r="AI159" s="73"/>
      <c r="AJ159" s="73">
        <f t="shared" si="11"/>
        <v>0</v>
      </c>
    </row>
    <row r="160" spans="1:36" ht="89.25" x14ac:dyDescent="0.25">
      <c r="A160" s="46">
        <v>155</v>
      </c>
      <c r="B160" s="43" t="s">
        <v>611</v>
      </c>
      <c r="C160" s="43" t="s">
        <v>578</v>
      </c>
      <c r="D160" s="43" t="s">
        <v>72</v>
      </c>
      <c r="E160" s="43" t="s">
        <v>484</v>
      </c>
      <c r="F160" s="43" t="s">
        <v>229</v>
      </c>
      <c r="G160" s="43" t="s">
        <v>46</v>
      </c>
      <c r="H160" s="43" t="s">
        <v>579</v>
      </c>
      <c r="I160" s="43" t="s">
        <v>580</v>
      </c>
      <c r="J160" s="46" t="s">
        <v>554</v>
      </c>
      <c r="K160" s="43" t="s">
        <v>602</v>
      </c>
      <c r="L160" s="43">
        <v>40</v>
      </c>
      <c r="M160" s="40" t="s">
        <v>582</v>
      </c>
      <c r="N160" s="40" t="s">
        <v>612</v>
      </c>
      <c r="O160" s="58" t="s">
        <v>103</v>
      </c>
      <c r="P160" s="48">
        <v>44958</v>
      </c>
      <c r="Q160" s="48">
        <v>45290</v>
      </c>
      <c r="R160" s="43" t="s">
        <v>55</v>
      </c>
      <c r="S160" s="43" t="s">
        <v>613</v>
      </c>
      <c r="T160" s="53" t="s">
        <v>585</v>
      </c>
      <c r="U160" s="47">
        <v>0.1</v>
      </c>
      <c r="AA160" s="73"/>
      <c r="AB160" s="73"/>
      <c r="AC160" s="73"/>
      <c r="AD160" s="73">
        <f t="shared" si="8"/>
        <v>0</v>
      </c>
      <c r="AE160" s="73"/>
      <c r="AF160" s="73">
        <f t="shared" si="9"/>
        <v>0</v>
      </c>
      <c r="AG160" s="73"/>
      <c r="AH160" s="73">
        <f t="shared" si="10"/>
        <v>0</v>
      </c>
      <c r="AI160" s="73"/>
      <c r="AJ160" s="73">
        <f t="shared" si="11"/>
        <v>0</v>
      </c>
    </row>
    <row r="161" spans="1:36" ht="89.25" x14ac:dyDescent="0.25">
      <c r="A161" s="46">
        <v>156</v>
      </c>
      <c r="B161" s="43" t="s">
        <v>614</v>
      </c>
      <c r="C161" s="43" t="s">
        <v>578</v>
      </c>
      <c r="D161" s="43" t="s">
        <v>72</v>
      </c>
      <c r="E161" s="43" t="s">
        <v>484</v>
      </c>
      <c r="F161" s="43" t="s">
        <v>229</v>
      </c>
      <c r="G161" s="43" t="s">
        <v>46</v>
      </c>
      <c r="H161" s="43" t="s">
        <v>579</v>
      </c>
      <c r="I161" s="43" t="s">
        <v>580</v>
      </c>
      <c r="J161" s="46" t="s">
        <v>554</v>
      </c>
      <c r="K161" s="43" t="s">
        <v>602</v>
      </c>
      <c r="L161" s="43">
        <v>40</v>
      </c>
      <c r="M161" s="40" t="s">
        <v>582</v>
      </c>
      <c r="N161" s="40" t="s">
        <v>615</v>
      </c>
      <c r="O161" s="58" t="s">
        <v>103</v>
      </c>
      <c r="P161" s="48">
        <v>44958</v>
      </c>
      <c r="Q161" s="48">
        <v>45290</v>
      </c>
      <c r="R161" s="43" t="s">
        <v>55</v>
      </c>
      <c r="S161" s="43" t="s">
        <v>588</v>
      </c>
      <c r="T161" s="53" t="s">
        <v>589</v>
      </c>
      <c r="U161" s="47">
        <v>0.3</v>
      </c>
      <c r="AA161" s="73"/>
      <c r="AB161" s="73"/>
      <c r="AC161" s="73"/>
      <c r="AD161" s="73">
        <f t="shared" si="8"/>
        <v>0</v>
      </c>
      <c r="AE161" s="73"/>
      <c r="AF161" s="73">
        <f t="shared" si="9"/>
        <v>0</v>
      </c>
      <c r="AG161" s="73"/>
      <c r="AH161" s="73">
        <f t="shared" si="10"/>
        <v>0</v>
      </c>
      <c r="AI161" s="73"/>
      <c r="AJ161" s="73">
        <f t="shared" si="11"/>
        <v>0</v>
      </c>
    </row>
    <row r="162" spans="1:36" ht="89.25" x14ac:dyDescent="0.25">
      <c r="A162" s="46">
        <v>157</v>
      </c>
      <c r="B162" s="43" t="s">
        <v>616</v>
      </c>
      <c r="C162" s="43" t="s">
        <v>578</v>
      </c>
      <c r="D162" s="43" t="s">
        <v>72</v>
      </c>
      <c r="E162" s="43" t="s">
        <v>484</v>
      </c>
      <c r="F162" s="43" t="s">
        <v>229</v>
      </c>
      <c r="G162" s="43" t="s">
        <v>46</v>
      </c>
      <c r="H162" s="43" t="s">
        <v>579</v>
      </c>
      <c r="I162" s="43" t="s">
        <v>580</v>
      </c>
      <c r="J162" s="46" t="s">
        <v>554</v>
      </c>
      <c r="K162" s="43" t="s">
        <v>602</v>
      </c>
      <c r="L162" s="43">
        <v>40</v>
      </c>
      <c r="M162" s="40" t="s">
        <v>582</v>
      </c>
      <c r="N162" s="40" t="s">
        <v>617</v>
      </c>
      <c r="O162" s="58" t="s">
        <v>103</v>
      </c>
      <c r="P162" s="48">
        <v>44958</v>
      </c>
      <c r="Q162" s="48">
        <v>45290</v>
      </c>
      <c r="R162" s="43" t="s">
        <v>55</v>
      </c>
      <c r="S162" s="43" t="s">
        <v>594</v>
      </c>
      <c r="T162" s="53" t="s">
        <v>589</v>
      </c>
      <c r="U162" s="47">
        <v>0.1</v>
      </c>
      <c r="AA162" s="73"/>
      <c r="AB162" s="73"/>
      <c r="AC162" s="73"/>
      <c r="AD162" s="73">
        <f t="shared" si="8"/>
        <v>0</v>
      </c>
      <c r="AE162" s="73"/>
      <c r="AF162" s="73">
        <f t="shared" si="9"/>
        <v>0</v>
      </c>
      <c r="AG162" s="73"/>
      <c r="AH162" s="73">
        <f t="shared" si="10"/>
        <v>0</v>
      </c>
      <c r="AI162" s="73"/>
      <c r="AJ162" s="73">
        <f t="shared" si="11"/>
        <v>0</v>
      </c>
    </row>
    <row r="163" spans="1:36" ht="38.25" customHeight="1" x14ac:dyDescent="0.25">
      <c r="A163" s="46">
        <v>158</v>
      </c>
      <c r="B163" s="43" t="s">
        <v>618</v>
      </c>
      <c r="C163" s="43" t="s">
        <v>578</v>
      </c>
      <c r="D163" s="43" t="s">
        <v>72</v>
      </c>
      <c r="E163" s="43" t="s">
        <v>484</v>
      </c>
      <c r="F163" s="43" t="s">
        <v>229</v>
      </c>
      <c r="G163" s="43" t="s">
        <v>46</v>
      </c>
      <c r="H163" s="43" t="s">
        <v>579</v>
      </c>
      <c r="I163" s="43" t="s">
        <v>580</v>
      </c>
      <c r="J163" s="46" t="s">
        <v>554</v>
      </c>
      <c r="K163" s="43" t="s">
        <v>619</v>
      </c>
      <c r="L163" s="43">
        <v>9</v>
      </c>
      <c r="M163" s="40" t="s">
        <v>582</v>
      </c>
      <c r="N163" s="40" t="s">
        <v>620</v>
      </c>
      <c r="O163" s="58" t="s">
        <v>103</v>
      </c>
      <c r="P163" s="48">
        <v>44958</v>
      </c>
      <c r="Q163" s="48">
        <v>45290</v>
      </c>
      <c r="R163" s="43" t="s">
        <v>55</v>
      </c>
      <c r="S163" s="43" t="s">
        <v>588</v>
      </c>
      <c r="T163" s="53" t="s">
        <v>589</v>
      </c>
      <c r="U163" s="47">
        <v>0.15</v>
      </c>
      <c r="AA163" s="73"/>
      <c r="AB163" s="73"/>
      <c r="AC163" s="73"/>
      <c r="AD163" s="73">
        <f t="shared" si="8"/>
        <v>0</v>
      </c>
      <c r="AE163" s="73"/>
      <c r="AF163" s="73">
        <f t="shared" si="9"/>
        <v>0</v>
      </c>
      <c r="AG163" s="73"/>
      <c r="AH163" s="73">
        <f t="shared" si="10"/>
        <v>0</v>
      </c>
      <c r="AI163" s="73"/>
      <c r="AJ163" s="73">
        <f t="shared" si="11"/>
        <v>0</v>
      </c>
    </row>
    <row r="164" spans="1:36" ht="89.25" x14ac:dyDescent="0.25">
      <c r="A164" s="46">
        <v>159</v>
      </c>
      <c r="B164" s="43" t="s">
        <v>621</v>
      </c>
      <c r="C164" s="43" t="s">
        <v>578</v>
      </c>
      <c r="D164" s="43" t="s">
        <v>72</v>
      </c>
      <c r="E164" s="43" t="s">
        <v>484</v>
      </c>
      <c r="F164" s="43" t="s">
        <v>229</v>
      </c>
      <c r="G164" s="43" t="s">
        <v>46</v>
      </c>
      <c r="H164" s="43" t="s">
        <v>579</v>
      </c>
      <c r="I164" s="43" t="s">
        <v>580</v>
      </c>
      <c r="J164" s="46" t="s">
        <v>554</v>
      </c>
      <c r="K164" s="43" t="s">
        <v>619</v>
      </c>
      <c r="L164" s="43">
        <v>9</v>
      </c>
      <c r="M164" s="40" t="s">
        <v>582</v>
      </c>
      <c r="N164" s="40" t="s">
        <v>622</v>
      </c>
      <c r="O164" s="58" t="s">
        <v>103</v>
      </c>
      <c r="P164" s="48">
        <v>44958</v>
      </c>
      <c r="Q164" s="48">
        <v>45290</v>
      </c>
      <c r="R164" s="43" t="s">
        <v>55</v>
      </c>
      <c r="S164" s="43" t="s">
        <v>588</v>
      </c>
      <c r="T164" s="53" t="s">
        <v>589</v>
      </c>
      <c r="U164" s="47">
        <v>0.15</v>
      </c>
      <c r="AA164" s="73"/>
      <c r="AB164" s="73"/>
      <c r="AC164" s="73"/>
      <c r="AD164" s="73">
        <f t="shared" si="8"/>
        <v>0</v>
      </c>
      <c r="AE164" s="73"/>
      <c r="AF164" s="73">
        <f t="shared" si="9"/>
        <v>0</v>
      </c>
      <c r="AG164" s="73"/>
      <c r="AH164" s="73">
        <f t="shared" si="10"/>
        <v>0</v>
      </c>
      <c r="AI164" s="73"/>
      <c r="AJ164" s="73">
        <f t="shared" si="11"/>
        <v>0</v>
      </c>
    </row>
    <row r="165" spans="1:36" ht="89.25" x14ac:dyDescent="0.25">
      <c r="A165" s="46">
        <v>160</v>
      </c>
      <c r="B165" s="43" t="s">
        <v>623</v>
      </c>
      <c r="C165" s="43" t="s">
        <v>578</v>
      </c>
      <c r="D165" s="43" t="s">
        <v>72</v>
      </c>
      <c r="E165" s="43" t="s">
        <v>484</v>
      </c>
      <c r="F165" s="43" t="s">
        <v>229</v>
      </c>
      <c r="G165" s="43" t="s">
        <v>46</v>
      </c>
      <c r="H165" s="43" t="s">
        <v>579</v>
      </c>
      <c r="I165" s="43" t="s">
        <v>580</v>
      </c>
      <c r="J165" s="46" t="s">
        <v>554</v>
      </c>
      <c r="K165" s="43" t="s">
        <v>619</v>
      </c>
      <c r="L165" s="43">
        <v>9</v>
      </c>
      <c r="M165" s="40" t="s">
        <v>582</v>
      </c>
      <c r="N165" s="40" t="s">
        <v>624</v>
      </c>
      <c r="O165" s="58" t="s">
        <v>103</v>
      </c>
      <c r="P165" s="48">
        <v>44958</v>
      </c>
      <c r="Q165" s="48">
        <v>45290</v>
      </c>
      <c r="R165" s="43" t="s">
        <v>55</v>
      </c>
      <c r="S165" s="43" t="s">
        <v>588</v>
      </c>
      <c r="T165" s="53" t="s">
        <v>589</v>
      </c>
      <c r="U165" s="47">
        <v>0.05</v>
      </c>
      <c r="AA165" s="73"/>
      <c r="AB165" s="73"/>
      <c r="AC165" s="73"/>
      <c r="AD165" s="73">
        <f t="shared" si="8"/>
        <v>0</v>
      </c>
      <c r="AE165" s="73"/>
      <c r="AF165" s="73">
        <f t="shared" si="9"/>
        <v>0</v>
      </c>
      <c r="AG165" s="73"/>
      <c r="AH165" s="73">
        <f t="shared" si="10"/>
        <v>0</v>
      </c>
      <c r="AI165" s="73"/>
      <c r="AJ165" s="73">
        <f t="shared" si="11"/>
        <v>0</v>
      </c>
    </row>
    <row r="166" spans="1:36" ht="89.25" x14ac:dyDescent="0.25">
      <c r="A166" s="46">
        <v>161</v>
      </c>
      <c r="B166" s="43" t="s">
        <v>625</v>
      </c>
      <c r="C166" s="43" t="s">
        <v>578</v>
      </c>
      <c r="D166" s="43" t="s">
        <v>72</v>
      </c>
      <c r="E166" s="43" t="s">
        <v>484</v>
      </c>
      <c r="F166" s="43" t="s">
        <v>229</v>
      </c>
      <c r="G166" s="43" t="s">
        <v>46</v>
      </c>
      <c r="H166" s="43" t="s">
        <v>579</v>
      </c>
      <c r="I166" s="43" t="s">
        <v>580</v>
      </c>
      <c r="J166" s="46" t="s">
        <v>554</v>
      </c>
      <c r="K166" s="43" t="s">
        <v>619</v>
      </c>
      <c r="L166" s="43">
        <v>9</v>
      </c>
      <c r="M166" s="40" t="s">
        <v>582</v>
      </c>
      <c r="N166" s="40" t="s">
        <v>626</v>
      </c>
      <c r="O166" s="58" t="s">
        <v>103</v>
      </c>
      <c r="P166" s="48">
        <v>44958</v>
      </c>
      <c r="Q166" s="48">
        <v>45290</v>
      </c>
      <c r="R166" s="43" t="s">
        <v>55</v>
      </c>
      <c r="S166" s="43" t="s">
        <v>588</v>
      </c>
      <c r="T166" s="53" t="s">
        <v>589</v>
      </c>
      <c r="U166" s="47">
        <v>0.15</v>
      </c>
      <c r="AA166" s="73"/>
      <c r="AB166" s="73"/>
      <c r="AC166" s="73"/>
      <c r="AD166" s="73">
        <f t="shared" si="8"/>
        <v>0</v>
      </c>
      <c r="AE166" s="73"/>
      <c r="AF166" s="73">
        <f t="shared" si="9"/>
        <v>0</v>
      </c>
      <c r="AG166" s="73"/>
      <c r="AH166" s="73">
        <f t="shared" si="10"/>
        <v>0</v>
      </c>
      <c r="AI166" s="73"/>
      <c r="AJ166" s="73">
        <f t="shared" si="11"/>
        <v>0</v>
      </c>
    </row>
    <row r="167" spans="1:36" ht="89.25" x14ac:dyDescent="0.25">
      <c r="A167" s="46">
        <v>162</v>
      </c>
      <c r="B167" s="43" t="s">
        <v>627</v>
      </c>
      <c r="C167" s="43" t="s">
        <v>578</v>
      </c>
      <c r="D167" s="43" t="s">
        <v>72</v>
      </c>
      <c r="E167" s="43" t="s">
        <v>484</v>
      </c>
      <c r="F167" s="43" t="s">
        <v>229</v>
      </c>
      <c r="G167" s="43" t="s">
        <v>46</v>
      </c>
      <c r="H167" s="43" t="s">
        <v>579</v>
      </c>
      <c r="I167" s="43" t="s">
        <v>580</v>
      </c>
      <c r="J167" s="46" t="s">
        <v>554</v>
      </c>
      <c r="K167" s="43" t="s">
        <v>619</v>
      </c>
      <c r="L167" s="43">
        <v>9</v>
      </c>
      <c r="M167" s="40" t="s">
        <v>582</v>
      </c>
      <c r="N167" s="40" t="s">
        <v>628</v>
      </c>
      <c r="O167" s="58" t="s">
        <v>103</v>
      </c>
      <c r="P167" s="48">
        <v>44958</v>
      </c>
      <c r="Q167" s="48">
        <v>45290</v>
      </c>
      <c r="R167" s="43" t="s">
        <v>55</v>
      </c>
      <c r="S167" s="43" t="s">
        <v>613</v>
      </c>
      <c r="T167" s="53" t="s">
        <v>585</v>
      </c>
      <c r="U167" s="47">
        <v>0.1</v>
      </c>
      <c r="AA167" s="73"/>
      <c r="AB167" s="73"/>
      <c r="AC167" s="73"/>
      <c r="AD167" s="73">
        <f t="shared" si="8"/>
        <v>0</v>
      </c>
      <c r="AE167" s="73"/>
      <c r="AF167" s="73">
        <f t="shared" si="9"/>
        <v>0</v>
      </c>
      <c r="AG167" s="73"/>
      <c r="AH167" s="73">
        <f t="shared" si="10"/>
        <v>0</v>
      </c>
      <c r="AI167" s="73"/>
      <c r="AJ167" s="73">
        <f t="shared" si="11"/>
        <v>0</v>
      </c>
    </row>
    <row r="168" spans="1:36" ht="89.25" x14ac:dyDescent="0.25">
      <c r="A168" s="46">
        <v>163</v>
      </c>
      <c r="B168" s="43" t="s">
        <v>629</v>
      </c>
      <c r="C168" s="43" t="s">
        <v>578</v>
      </c>
      <c r="D168" s="43" t="s">
        <v>72</v>
      </c>
      <c r="E168" s="43" t="s">
        <v>484</v>
      </c>
      <c r="F168" s="43" t="s">
        <v>229</v>
      </c>
      <c r="G168" s="43" t="s">
        <v>46</v>
      </c>
      <c r="H168" s="43" t="s">
        <v>579</v>
      </c>
      <c r="I168" s="43" t="s">
        <v>580</v>
      </c>
      <c r="J168" s="46" t="s">
        <v>554</v>
      </c>
      <c r="K168" s="43" t="s">
        <v>619</v>
      </c>
      <c r="L168" s="43">
        <v>9</v>
      </c>
      <c r="M168" s="40" t="s">
        <v>582</v>
      </c>
      <c r="N168" s="40" t="s">
        <v>630</v>
      </c>
      <c r="O168" s="58" t="s">
        <v>103</v>
      </c>
      <c r="P168" s="48">
        <v>44958</v>
      </c>
      <c r="Q168" s="48">
        <v>45290</v>
      </c>
      <c r="R168" s="43" t="s">
        <v>55</v>
      </c>
      <c r="S168" s="43" t="s">
        <v>588</v>
      </c>
      <c r="T168" s="53" t="s">
        <v>589</v>
      </c>
      <c r="U168" s="47">
        <v>0.1</v>
      </c>
      <c r="AA168" s="73"/>
      <c r="AB168" s="73"/>
      <c r="AC168" s="73"/>
      <c r="AD168" s="73">
        <f t="shared" si="8"/>
        <v>0</v>
      </c>
      <c r="AE168" s="73"/>
      <c r="AF168" s="73">
        <f t="shared" si="9"/>
        <v>0</v>
      </c>
      <c r="AG168" s="73"/>
      <c r="AH168" s="73">
        <f t="shared" si="10"/>
        <v>0</v>
      </c>
      <c r="AI168" s="73"/>
      <c r="AJ168" s="73">
        <f t="shared" si="11"/>
        <v>0</v>
      </c>
    </row>
    <row r="169" spans="1:36" ht="89.25" x14ac:dyDescent="0.25">
      <c r="A169" s="46">
        <v>164</v>
      </c>
      <c r="B169" s="43" t="s">
        <v>631</v>
      </c>
      <c r="C169" s="43" t="s">
        <v>578</v>
      </c>
      <c r="D169" s="43" t="s">
        <v>72</v>
      </c>
      <c r="E169" s="43" t="s">
        <v>484</v>
      </c>
      <c r="F169" s="43" t="s">
        <v>229</v>
      </c>
      <c r="G169" s="43" t="s">
        <v>46</v>
      </c>
      <c r="H169" s="43" t="s">
        <v>579</v>
      </c>
      <c r="I169" s="43" t="s">
        <v>580</v>
      </c>
      <c r="J169" s="46" t="s">
        <v>554</v>
      </c>
      <c r="K169" s="43" t="s">
        <v>619</v>
      </c>
      <c r="L169" s="43">
        <v>9</v>
      </c>
      <c r="M169" s="40" t="s">
        <v>582</v>
      </c>
      <c r="N169" s="40" t="s">
        <v>632</v>
      </c>
      <c r="O169" s="58" t="s">
        <v>103</v>
      </c>
      <c r="P169" s="48">
        <v>44958</v>
      </c>
      <c r="Q169" s="48">
        <v>45290</v>
      </c>
      <c r="R169" s="43" t="s">
        <v>55</v>
      </c>
      <c r="S169" s="43" t="s">
        <v>588</v>
      </c>
      <c r="T169" s="53" t="s">
        <v>589</v>
      </c>
      <c r="U169" s="47">
        <v>0.3</v>
      </c>
      <c r="AA169" s="73"/>
      <c r="AB169" s="73"/>
      <c r="AC169" s="73"/>
      <c r="AD169" s="73">
        <f t="shared" si="8"/>
        <v>0</v>
      </c>
      <c r="AE169" s="73"/>
      <c r="AF169" s="73">
        <f t="shared" si="9"/>
        <v>0</v>
      </c>
      <c r="AG169" s="73"/>
      <c r="AH169" s="73">
        <f t="shared" si="10"/>
        <v>0</v>
      </c>
      <c r="AI169" s="73"/>
      <c r="AJ169" s="73">
        <f t="shared" si="11"/>
        <v>0</v>
      </c>
    </row>
    <row r="170" spans="1:36" ht="191.25" x14ac:dyDescent="0.25">
      <c r="A170" s="46">
        <v>165</v>
      </c>
      <c r="B170" s="43" t="s">
        <v>631</v>
      </c>
      <c r="C170" s="43" t="s">
        <v>633</v>
      </c>
      <c r="D170" s="43" t="s">
        <v>72</v>
      </c>
      <c r="E170" s="43" t="s">
        <v>484</v>
      </c>
      <c r="F170" s="43" t="s">
        <v>229</v>
      </c>
      <c r="G170" s="43" t="s">
        <v>46</v>
      </c>
      <c r="H170" s="43" t="s">
        <v>634</v>
      </c>
      <c r="I170" s="43" t="s">
        <v>580</v>
      </c>
      <c r="J170" s="46" t="s">
        <v>509</v>
      </c>
      <c r="K170" s="43" t="s">
        <v>635</v>
      </c>
      <c r="L170" s="43">
        <v>125</v>
      </c>
      <c r="M170" s="40" t="s">
        <v>582</v>
      </c>
      <c r="N170" s="40" t="s">
        <v>636</v>
      </c>
      <c r="O170" s="58" t="s">
        <v>103</v>
      </c>
      <c r="P170" s="48">
        <v>44593</v>
      </c>
      <c r="Q170" s="48">
        <v>44925</v>
      </c>
      <c r="R170" s="43" t="s">
        <v>55</v>
      </c>
      <c r="S170" s="43" t="s">
        <v>584</v>
      </c>
      <c r="T170" s="53" t="s">
        <v>637</v>
      </c>
      <c r="U170" s="47">
        <v>0.05</v>
      </c>
      <c r="AA170" s="73"/>
      <c r="AB170" s="73"/>
      <c r="AC170" s="73"/>
      <c r="AD170" s="73">
        <f t="shared" si="8"/>
        <v>0</v>
      </c>
      <c r="AE170" s="73"/>
      <c r="AF170" s="73">
        <f t="shared" si="9"/>
        <v>0</v>
      </c>
      <c r="AG170" s="73"/>
      <c r="AH170" s="73">
        <f t="shared" si="10"/>
        <v>0</v>
      </c>
      <c r="AI170" s="73"/>
      <c r="AJ170" s="73">
        <f t="shared" si="11"/>
        <v>0</v>
      </c>
    </row>
    <row r="171" spans="1:36" ht="191.25" x14ac:dyDescent="0.25">
      <c r="A171" s="46">
        <v>166</v>
      </c>
      <c r="B171" s="43" t="s">
        <v>631</v>
      </c>
      <c r="C171" s="43" t="s">
        <v>633</v>
      </c>
      <c r="D171" s="43" t="s">
        <v>72</v>
      </c>
      <c r="E171" s="43" t="s">
        <v>484</v>
      </c>
      <c r="F171" s="43" t="s">
        <v>229</v>
      </c>
      <c r="G171" s="43" t="s">
        <v>46</v>
      </c>
      <c r="H171" s="43" t="s">
        <v>634</v>
      </c>
      <c r="I171" s="43" t="s">
        <v>580</v>
      </c>
      <c r="J171" s="46" t="s">
        <v>509</v>
      </c>
      <c r="K171" s="43" t="s">
        <v>635</v>
      </c>
      <c r="L171" s="43">
        <v>125</v>
      </c>
      <c r="M171" s="40" t="s">
        <v>582</v>
      </c>
      <c r="N171" s="40" t="s">
        <v>587</v>
      </c>
      <c r="O171" s="58" t="s">
        <v>103</v>
      </c>
      <c r="P171" s="48">
        <v>44593</v>
      </c>
      <c r="Q171" s="48">
        <v>44925</v>
      </c>
      <c r="R171" s="43" t="s">
        <v>55</v>
      </c>
      <c r="S171" s="43" t="s">
        <v>588</v>
      </c>
      <c r="T171" s="53" t="s">
        <v>637</v>
      </c>
      <c r="U171" s="47">
        <v>0.2</v>
      </c>
      <c r="AA171" s="73"/>
      <c r="AB171" s="73"/>
      <c r="AC171" s="73"/>
      <c r="AD171" s="73">
        <f t="shared" si="8"/>
        <v>0</v>
      </c>
      <c r="AE171" s="73"/>
      <c r="AF171" s="73">
        <f t="shared" si="9"/>
        <v>0</v>
      </c>
      <c r="AG171" s="73"/>
      <c r="AH171" s="73">
        <f t="shared" si="10"/>
        <v>0</v>
      </c>
      <c r="AI171" s="73"/>
      <c r="AJ171" s="73">
        <f t="shared" si="11"/>
        <v>0</v>
      </c>
    </row>
    <row r="172" spans="1:36" ht="191.25" x14ac:dyDescent="0.25">
      <c r="A172" s="46">
        <v>167</v>
      </c>
      <c r="B172" s="43" t="s">
        <v>631</v>
      </c>
      <c r="C172" s="43" t="s">
        <v>633</v>
      </c>
      <c r="D172" s="43" t="s">
        <v>72</v>
      </c>
      <c r="E172" s="43" t="s">
        <v>484</v>
      </c>
      <c r="F172" s="43" t="s">
        <v>229</v>
      </c>
      <c r="G172" s="43" t="s">
        <v>46</v>
      </c>
      <c r="H172" s="43" t="s">
        <v>634</v>
      </c>
      <c r="I172" s="43" t="s">
        <v>580</v>
      </c>
      <c r="J172" s="46" t="s">
        <v>509</v>
      </c>
      <c r="K172" s="43" t="s">
        <v>635</v>
      </c>
      <c r="L172" s="43">
        <v>125</v>
      </c>
      <c r="M172" s="40" t="s">
        <v>582</v>
      </c>
      <c r="N172" s="40" t="s">
        <v>591</v>
      </c>
      <c r="O172" s="58" t="s">
        <v>103</v>
      </c>
      <c r="P172" s="48">
        <v>44593</v>
      </c>
      <c r="Q172" s="48">
        <v>44925</v>
      </c>
      <c r="R172" s="43" t="s">
        <v>55</v>
      </c>
      <c r="S172" s="43" t="s">
        <v>588</v>
      </c>
      <c r="T172" s="53" t="s">
        <v>637</v>
      </c>
      <c r="U172" s="47">
        <v>0.05</v>
      </c>
      <c r="AA172" s="73"/>
      <c r="AB172" s="73"/>
      <c r="AC172" s="73"/>
      <c r="AD172" s="73">
        <f t="shared" si="8"/>
        <v>0</v>
      </c>
      <c r="AE172" s="73"/>
      <c r="AF172" s="73">
        <f t="shared" si="9"/>
        <v>0</v>
      </c>
      <c r="AG172" s="73"/>
      <c r="AH172" s="73">
        <f t="shared" si="10"/>
        <v>0</v>
      </c>
      <c r="AI172" s="73"/>
      <c r="AJ172" s="73">
        <f t="shared" si="11"/>
        <v>0</v>
      </c>
    </row>
    <row r="173" spans="1:36" ht="191.25" x14ac:dyDescent="0.25">
      <c r="A173" s="46">
        <v>168</v>
      </c>
      <c r="B173" s="43" t="s">
        <v>631</v>
      </c>
      <c r="C173" s="43" t="s">
        <v>633</v>
      </c>
      <c r="D173" s="43" t="s">
        <v>72</v>
      </c>
      <c r="E173" s="43" t="s">
        <v>484</v>
      </c>
      <c r="F173" s="43" t="s">
        <v>229</v>
      </c>
      <c r="G173" s="43" t="s">
        <v>46</v>
      </c>
      <c r="H173" s="43" t="s">
        <v>634</v>
      </c>
      <c r="I173" s="43" t="s">
        <v>580</v>
      </c>
      <c r="J173" s="46" t="s">
        <v>509</v>
      </c>
      <c r="K173" s="43" t="s">
        <v>635</v>
      </c>
      <c r="L173" s="43">
        <v>125</v>
      </c>
      <c r="M173" s="40" t="s">
        <v>582</v>
      </c>
      <c r="N173" s="40" t="s">
        <v>593</v>
      </c>
      <c r="O173" s="58" t="s">
        <v>103</v>
      </c>
      <c r="P173" s="48">
        <v>44593</v>
      </c>
      <c r="Q173" s="48">
        <v>44925</v>
      </c>
      <c r="R173" s="43" t="s">
        <v>55</v>
      </c>
      <c r="S173" s="43" t="s">
        <v>594</v>
      </c>
      <c r="T173" s="53" t="s">
        <v>637</v>
      </c>
      <c r="U173" s="47">
        <v>0.45</v>
      </c>
      <c r="AA173" s="73"/>
      <c r="AB173" s="73"/>
      <c r="AC173" s="73"/>
      <c r="AD173" s="73">
        <f t="shared" si="8"/>
        <v>0</v>
      </c>
      <c r="AE173" s="73"/>
      <c r="AF173" s="73">
        <f t="shared" si="9"/>
        <v>0</v>
      </c>
      <c r="AG173" s="73"/>
      <c r="AH173" s="73">
        <f t="shared" si="10"/>
        <v>0</v>
      </c>
      <c r="AI173" s="73"/>
      <c r="AJ173" s="73">
        <f t="shared" si="11"/>
        <v>0</v>
      </c>
    </row>
    <row r="174" spans="1:36" ht="153" x14ac:dyDescent="0.25">
      <c r="A174" s="46">
        <v>169</v>
      </c>
      <c r="B174" s="43" t="s">
        <v>631</v>
      </c>
      <c r="C174" s="43" t="s">
        <v>633</v>
      </c>
      <c r="D174" s="43" t="s">
        <v>72</v>
      </c>
      <c r="E174" s="43" t="s">
        <v>484</v>
      </c>
      <c r="F174" s="43" t="s">
        <v>229</v>
      </c>
      <c r="G174" s="43" t="s">
        <v>46</v>
      </c>
      <c r="H174" s="43" t="s">
        <v>634</v>
      </c>
      <c r="I174" s="43" t="s">
        <v>580</v>
      </c>
      <c r="J174" s="46" t="s">
        <v>509</v>
      </c>
      <c r="K174" s="43" t="s">
        <v>635</v>
      </c>
      <c r="L174" s="43">
        <v>125</v>
      </c>
      <c r="M174" s="40" t="s">
        <v>582</v>
      </c>
      <c r="N174" s="40" t="s">
        <v>638</v>
      </c>
      <c r="O174" s="58" t="s">
        <v>103</v>
      </c>
      <c r="P174" s="48">
        <v>44593</v>
      </c>
      <c r="Q174" s="48">
        <v>44925</v>
      </c>
      <c r="R174" s="43" t="s">
        <v>55</v>
      </c>
      <c r="S174" s="43" t="s">
        <v>594</v>
      </c>
      <c r="T174" s="53" t="s">
        <v>639</v>
      </c>
      <c r="U174" s="47">
        <v>0.1</v>
      </c>
      <c r="AA174" s="73"/>
      <c r="AB174" s="73"/>
      <c r="AC174" s="73"/>
      <c r="AD174" s="73">
        <f t="shared" si="8"/>
        <v>0</v>
      </c>
      <c r="AE174" s="73"/>
      <c r="AF174" s="73">
        <f t="shared" si="9"/>
        <v>0</v>
      </c>
      <c r="AG174" s="73"/>
      <c r="AH174" s="73">
        <f t="shared" si="10"/>
        <v>0</v>
      </c>
      <c r="AI174" s="73"/>
      <c r="AJ174" s="73">
        <f t="shared" si="11"/>
        <v>0</v>
      </c>
    </row>
    <row r="175" spans="1:36" ht="153" x14ac:dyDescent="0.25">
      <c r="A175" s="46">
        <v>170</v>
      </c>
      <c r="B175" s="43" t="s">
        <v>631</v>
      </c>
      <c r="C175" s="43" t="s">
        <v>633</v>
      </c>
      <c r="D175" s="43" t="s">
        <v>72</v>
      </c>
      <c r="E175" s="43" t="s">
        <v>484</v>
      </c>
      <c r="F175" s="43" t="s">
        <v>229</v>
      </c>
      <c r="G175" s="43" t="s">
        <v>46</v>
      </c>
      <c r="H175" s="43" t="s">
        <v>634</v>
      </c>
      <c r="I175" s="43" t="s">
        <v>580</v>
      </c>
      <c r="J175" s="46" t="s">
        <v>509</v>
      </c>
      <c r="K175" s="43" t="s">
        <v>635</v>
      </c>
      <c r="L175" s="43">
        <v>125</v>
      </c>
      <c r="M175" s="40" t="s">
        <v>582</v>
      </c>
      <c r="N175" s="40" t="s">
        <v>640</v>
      </c>
      <c r="O175" s="58" t="s">
        <v>103</v>
      </c>
      <c r="P175" s="48">
        <v>44593</v>
      </c>
      <c r="Q175" s="48">
        <v>44925</v>
      </c>
      <c r="R175" s="43" t="s">
        <v>55</v>
      </c>
      <c r="S175" s="43" t="s">
        <v>594</v>
      </c>
      <c r="T175" s="53" t="s">
        <v>639</v>
      </c>
      <c r="U175" s="47">
        <v>0.1</v>
      </c>
      <c r="AA175" s="73"/>
      <c r="AB175" s="73"/>
      <c r="AC175" s="73"/>
      <c r="AD175" s="73">
        <f t="shared" si="8"/>
        <v>0</v>
      </c>
      <c r="AE175" s="73"/>
      <c r="AF175" s="73">
        <f t="shared" si="9"/>
        <v>0</v>
      </c>
      <c r="AG175" s="73"/>
      <c r="AH175" s="73">
        <f t="shared" si="10"/>
        <v>0</v>
      </c>
      <c r="AI175" s="73"/>
      <c r="AJ175" s="73">
        <f t="shared" si="11"/>
        <v>0</v>
      </c>
    </row>
    <row r="176" spans="1:36" ht="153" x14ac:dyDescent="0.25">
      <c r="A176" s="46">
        <v>171</v>
      </c>
      <c r="B176" s="43" t="s">
        <v>631</v>
      </c>
      <c r="C176" s="43" t="s">
        <v>633</v>
      </c>
      <c r="D176" s="43" t="s">
        <v>72</v>
      </c>
      <c r="E176" s="43" t="s">
        <v>484</v>
      </c>
      <c r="F176" s="43" t="s">
        <v>229</v>
      </c>
      <c r="G176" s="43" t="s">
        <v>46</v>
      </c>
      <c r="H176" s="43" t="s">
        <v>634</v>
      </c>
      <c r="I176" s="43" t="s">
        <v>580</v>
      </c>
      <c r="J176" s="46" t="s">
        <v>509</v>
      </c>
      <c r="K176" s="43" t="s">
        <v>635</v>
      </c>
      <c r="L176" s="43">
        <v>125</v>
      </c>
      <c r="M176" s="40" t="s">
        <v>582</v>
      </c>
      <c r="N176" s="40" t="s">
        <v>600</v>
      </c>
      <c r="O176" s="58" t="s">
        <v>103</v>
      </c>
      <c r="P176" s="48">
        <v>44593</v>
      </c>
      <c r="Q176" s="48">
        <v>44925</v>
      </c>
      <c r="R176" s="43" t="s">
        <v>55</v>
      </c>
      <c r="S176" s="43" t="s">
        <v>594</v>
      </c>
      <c r="T176" s="53" t="s">
        <v>639</v>
      </c>
      <c r="U176" s="47">
        <v>0.05</v>
      </c>
      <c r="AA176" s="73"/>
      <c r="AB176" s="73"/>
      <c r="AC176" s="73"/>
      <c r="AD176" s="73">
        <f t="shared" si="8"/>
        <v>0</v>
      </c>
      <c r="AE176" s="73"/>
      <c r="AF176" s="73">
        <f t="shared" si="9"/>
        <v>0</v>
      </c>
      <c r="AG176" s="73"/>
      <c r="AH176" s="73">
        <f t="shared" si="10"/>
        <v>0</v>
      </c>
      <c r="AI176" s="73"/>
      <c r="AJ176" s="73">
        <f t="shared" si="11"/>
        <v>0</v>
      </c>
    </row>
    <row r="177" spans="1:36" ht="38.25" customHeight="1" x14ac:dyDescent="0.25">
      <c r="A177" s="46">
        <v>172</v>
      </c>
      <c r="B177" s="43" t="s">
        <v>631</v>
      </c>
      <c r="C177" s="43" t="s">
        <v>633</v>
      </c>
      <c r="D177" s="43" t="s">
        <v>72</v>
      </c>
      <c r="E177" s="43" t="s">
        <v>484</v>
      </c>
      <c r="F177" s="43" t="s">
        <v>229</v>
      </c>
      <c r="G177" s="43" t="s">
        <v>46</v>
      </c>
      <c r="H177" s="43" t="s">
        <v>634</v>
      </c>
      <c r="I177" s="43" t="s">
        <v>580</v>
      </c>
      <c r="J177" s="46" t="s">
        <v>554</v>
      </c>
      <c r="K177" s="43" t="s">
        <v>641</v>
      </c>
      <c r="L177" s="43">
        <v>33</v>
      </c>
      <c r="M177" s="40" t="s">
        <v>582</v>
      </c>
      <c r="N177" s="40" t="s">
        <v>642</v>
      </c>
      <c r="O177" s="58" t="s">
        <v>103</v>
      </c>
      <c r="P177" s="48">
        <v>44593</v>
      </c>
      <c r="Q177" s="48">
        <v>44925</v>
      </c>
      <c r="R177" s="43" t="s">
        <v>55</v>
      </c>
      <c r="S177" s="43" t="s">
        <v>588</v>
      </c>
      <c r="T177" s="53" t="s">
        <v>639</v>
      </c>
      <c r="U177" s="47">
        <v>0.15</v>
      </c>
      <c r="AA177" s="73"/>
      <c r="AB177" s="73"/>
      <c r="AC177" s="73"/>
      <c r="AD177" s="73">
        <f t="shared" si="8"/>
        <v>0</v>
      </c>
      <c r="AE177" s="73"/>
      <c r="AF177" s="73">
        <f t="shared" si="9"/>
        <v>0</v>
      </c>
      <c r="AG177" s="73"/>
      <c r="AH177" s="73">
        <f t="shared" si="10"/>
        <v>0</v>
      </c>
      <c r="AI177" s="73"/>
      <c r="AJ177" s="73">
        <f t="shared" si="11"/>
        <v>0</v>
      </c>
    </row>
    <row r="178" spans="1:36" ht="191.25" x14ac:dyDescent="0.25">
      <c r="A178" s="46">
        <v>173</v>
      </c>
      <c r="B178" s="43" t="s">
        <v>631</v>
      </c>
      <c r="C178" s="43" t="s">
        <v>633</v>
      </c>
      <c r="D178" s="43" t="s">
        <v>72</v>
      </c>
      <c r="E178" s="43" t="s">
        <v>484</v>
      </c>
      <c r="F178" s="43" t="s">
        <v>229</v>
      </c>
      <c r="G178" s="43" t="s">
        <v>46</v>
      </c>
      <c r="H178" s="43" t="s">
        <v>634</v>
      </c>
      <c r="I178" s="43" t="s">
        <v>580</v>
      </c>
      <c r="J178" s="46" t="s">
        <v>554</v>
      </c>
      <c r="K178" s="43" t="s">
        <v>641</v>
      </c>
      <c r="L178" s="43">
        <v>33</v>
      </c>
      <c r="M178" s="40" t="s">
        <v>582</v>
      </c>
      <c r="N178" s="40" t="s">
        <v>643</v>
      </c>
      <c r="O178" s="58" t="s">
        <v>103</v>
      </c>
      <c r="P178" s="48">
        <v>44593</v>
      </c>
      <c r="Q178" s="48">
        <v>44925</v>
      </c>
      <c r="R178" s="43" t="s">
        <v>55</v>
      </c>
      <c r="S178" s="43" t="s">
        <v>588</v>
      </c>
      <c r="T178" s="53" t="s">
        <v>637</v>
      </c>
      <c r="U178" s="47">
        <v>0.15</v>
      </c>
      <c r="AA178" s="73"/>
      <c r="AB178" s="73"/>
      <c r="AC178" s="73"/>
      <c r="AD178" s="73">
        <f t="shared" si="8"/>
        <v>0</v>
      </c>
      <c r="AE178" s="73"/>
      <c r="AF178" s="73">
        <f t="shared" si="9"/>
        <v>0</v>
      </c>
      <c r="AG178" s="73"/>
      <c r="AH178" s="73">
        <f t="shared" si="10"/>
        <v>0</v>
      </c>
      <c r="AI178" s="73"/>
      <c r="AJ178" s="73">
        <f t="shared" si="11"/>
        <v>0</v>
      </c>
    </row>
    <row r="179" spans="1:36" ht="191.25" x14ac:dyDescent="0.25">
      <c r="A179" s="46">
        <v>174</v>
      </c>
      <c r="B179" s="43" t="s">
        <v>631</v>
      </c>
      <c r="C179" s="43" t="s">
        <v>633</v>
      </c>
      <c r="D179" s="43" t="s">
        <v>72</v>
      </c>
      <c r="E179" s="43" t="s">
        <v>484</v>
      </c>
      <c r="F179" s="43" t="s">
        <v>229</v>
      </c>
      <c r="G179" s="43" t="s">
        <v>46</v>
      </c>
      <c r="H179" s="43" t="s">
        <v>634</v>
      </c>
      <c r="I179" s="43" t="s">
        <v>580</v>
      </c>
      <c r="J179" s="46" t="s">
        <v>554</v>
      </c>
      <c r="K179" s="43" t="s">
        <v>641</v>
      </c>
      <c r="L179" s="43">
        <v>33</v>
      </c>
      <c r="M179" s="40" t="s">
        <v>582</v>
      </c>
      <c r="N179" s="40" t="s">
        <v>644</v>
      </c>
      <c r="O179" s="58" t="s">
        <v>103</v>
      </c>
      <c r="P179" s="48">
        <v>44593</v>
      </c>
      <c r="Q179" s="48">
        <v>44925</v>
      </c>
      <c r="R179" s="43" t="s">
        <v>55</v>
      </c>
      <c r="S179" s="43" t="s">
        <v>588</v>
      </c>
      <c r="T179" s="53" t="s">
        <v>637</v>
      </c>
      <c r="U179" s="47">
        <v>0.05</v>
      </c>
      <c r="AA179" s="73"/>
      <c r="AB179" s="73"/>
      <c r="AC179" s="73"/>
      <c r="AD179" s="73">
        <f t="shared" si="8"/>
        <v>0</v>
      </c>
      <c r="AE179" s="73"/>
      <c r="AF179" s="73">
        <f t="shared" si="9"/>
        <v>0</v>
      </c>
      <c r="AG179" s="73"/>
      <c r="AH179" s="73">
        <f t="shared" si="10"/>
        <v>0</v>
      </c>
      <c r="AI179" s="73"/>
      <c r="AJ179" s="73">
        <f t="shared" si="11"/>
        <v>0</v>
      </c>
    </row>
    <row r="180" spans="1:36" ht="191.25" x14ac:dyDescent="0.25">
      <c r="A180" s="46">
        <v>175</v>
      </c>
      <c r="B180" s="43" t="s">
        <v>631</v>
      </c>
      <c r="C180" s="43" t="s">
        <v>633</v>
      </c>
      <c r="D180" s="43" t="s">
        <v>72</v>
      </c>
      <c r="E180" s="43" t="s">
        <v>484</v>
      </c>
      <c r="F180" s="43" t="s">
        <v>229</v>
      </c>
      <c r="G180" s="43" t="s">
        <v>46</v>
      </c>
      <c r="H180" s="43" t="s">
        <v>634</v>
      </c>
      <c r="I180" s="43" t="s">
        <v>580</v>
      </c>
      <c r="J180" s="46" t="s">
        <v>554</v>
      </c>
      <c r="K180" s="43" t="s">
        <v>641</v>
      </c>
      <c r="L180" s="43">
        <v>33</v>
      </c>
      <c r="M180" s="40" t="s">
        <v>582</v>
      </c>
      <c r="N180" s="40" t="s">
        <v>645</v>
      </c>
      <c r="O180" s="58" t="s">
        <v>103</v>
      </c>
      <c r="P180" s="48">
        <v>44593</v>
      </c>
      <c r="Q180" s="48">
        <v>44925</v>
      </c>
      <c r="R180" s="43" t="s">
        <v>55</v>
      </c>
      <c r="S180" s="43" t="s">
        <v>588</v>
      </c>
      <c r="T180" s="53" t="s">
        <v>637</v>
      </c>
      <c r="U180" s="47">
        <v>0.15</v>
      </c>
      <c r="AA180" s="73"/>
      <c r="AB180" s="73"/>
      <c r="AC180" s="73"/>
      <c r="AD180" s="73">
        <f t="shared" si="8"/>
        <v>0</v>
      </c>
      <c r="AE180" s="73"/>
      <c r="AF180" s="73">
        <f t="shared" si="9"/>
        <v>0</v>
      </c>
      <c r="AG180" s="73"/>
      <c r="AH180" s="73">
        <f t="shared" si="10"/>
        <v>0</v>
      </c>
      <c r="AI180" s="73"/>
      <c r="AJ180" s="73">
        <f t="shared" si="11"/>
        <v>0</v>
      </c>
    </row>
    <row r="181" spans="1:36" ht="191.25" x14ac:dyDescent="0.25">
      <c r="A181" s="46">
        <v>176</v>
      </c>
      <c r="B181" s="43" t="s">
        <v>631</v>
      </c>
      <c r="C181" s="43" t="s">
        <v>633</v>
      </c>
      <c r="D181" s="43" t="s">
        <v>72</v>
      </c>
      <c r="E181" s="43" t="s">
        <v>484</v>
      </c>
      <c r="F181" s="43" t="s">
        <v>229</v>
      </c>
      <c r="G181" s="43" t="s">
        <v>46</v>
      </c>
      <c r="H181" s="43" t="s">
        <v>634</v>
      </c>
      <c r="I181" s="43" t="s">
        <v>580</v>
      </c>
      <c r="J181" s="46" t="s">
        <v>554</v>
      </c>
      <c r="K181" s="43" t="s">
        <v>641</v>
      </c>
      <c r="L181" s="43">
        <v>33</v>
      </c>
      <c r="M181" s="40" t="s">
        <v>582</v>
      </c>
      <c r="N181" s="40" t="s">
        <v>646</v>
      </c>
      <c r="O181" s="58" t="s">
        <v>103</v>
      </c>
      <c r="P181" s="48">
        <v>44593</v>
      </c>
      <c r="Q181" s="48">
        <v>44925</v>
      </c>
      <c r="R181" s="43" t="s">
        <v>55</v>
      </c>
      <c r="S181" s="43" t="s">
        <v>613</v>
      </c>
      <c r="T181" s="53" t="s">
        <v>637</v>
      </c>
      <c r="U181" s="47">
        <v>0.1</v>
      </c>
      <c r="AA181" s="73"/>
      <c r="AB181" s="73"/>
      <c r="AC181" s="73"/>
      <c r="AD181" s="73">
        <f t="shared" si="8"/>
        <v>0</v>
      </c>
      <c r="AE181" s="73"/>
      <c r="AF181" s="73">
        <f t="shared" si="9"/>
        <v>0</v>
      </c>
      <c r="AG181" s="73"/>
      <c r="AH181" s="73">
        <f t="shared" si="10"/>
        <v>0</v>
      </c>
      <c r="AI181" s="73"/>
      <c r="AJ181" s="73">
        <f t="shared" si="11"/>
        <v>0</v>
      </c>
    </row>
    <row r="182" spans="1:36" ht="153" x14ac:dyDescent="0.25">
      <c r="A182" s="46">
        <v>177</v>
      </c>
      <c r="B182" s="43" t="s">
        <v>631</v>
      </c>
      <c r="C182" s="43" t="s">
        <v>633</v>
      </c>
      <c r="D182" s="43" t="s">
        <v>72</v>
      </c>
      <c r="E182" s="43" t="s">
        <v>484</v>
      </c>
      <c r="F182" s="43" t="s">
        <v>229</v>
      </c>
      <c r="G182" s="43" t="s">
        <v>46</v>
      </c>
      <c r="H182" s="43" t="s">
        <v>634</v>
      </c>
      <c r="I182" s="43" t="s">
        <v>580</v>
      </c>
      <c r="J182" s="46" t="s">
        <v>554</v>
      </c>
      <c r="K182" s="43" t="s">
        <v>641</v>
      </c>
      <c r="L182" s="43">
        <v>33</v>
      </c>
      <c r="M182" s="40" t="s">
        <v>582</v>
      </c>
      <c r="N182" s="40" t="s">
        <v>647</v>
      </c>
      <c r="O182" s="58" t="s">
        <v>103</v>
      </c>
      <c r="P182" s="48">
        <v>44593</v>
      </c>
      <c r="Q182" s="48">
        <v>44925</v>
      </c>
      <c r="R182" s="43" t="s">
        <v>55</v>
      </c>
      <c r="S182" s="43" t="s">
        <v>588</v>
      </c>
      <c r="T182" s="53" t="s">
        <v>639</v>
      </c>
      <c r="U182" s="47">
        <v>0.3</v>
      </c>
      <c r="AA182" s="73"/>
      <c r="AB182" s="73"/>
      <c r="AC182" s="73"/>
      <c r="AD182" s="73">
        <f t="shared" si="8"/>
        <v>0</v>
      </c>
      <c r="AE182" s="73"/>
      <c r="AF182" s="73">
        <f t="shared" si="9"/>
        <v>0</v>
      </c>
      <c r="AG182" s="73"/>
      <c r="AH182" s="73">
        <f t="shared" si="10"/>
        <v>0</v>
      </c>
      <c r="AI182" s="73"/>
      <c r="AJ182" s="73">
        <f t="shared" si="11"/>
        <v>0</v>
      </c>
    </row>
    <row r="183" spans="1:36" ht="153" x14ac:dyDescent="0.25">
      <c r="A183" s="46">
        <v>178</v>
      </c>
      <c r="B183" s="43" t="s">
        <v>631</v>
      </c>
      <c r="C183" s="43" t="s">
        <v>633</v>
      </c>
      <c r="D183" s="43" t="s">
        <v>72</v>
      </c>
      <c r="E183" s="43" t="s">
        <v>484</v>
      </c>
      <c r="F183" s="43" t="s">
        <v>229</v>
      </c>
      <c r="G183" s="43" t="s">
        <v>46</v>
      </c>
      <c r="H183" s="43" t="s">
        <v>634</v>
      </c>
      <c r="I183" s="43" t="s">
        <v>580</v>
      </c>
      <c r="J183" s="46" t="s">
        <v>554</v>
      </c>
      <c r="K183" s="43" t="s">
        <v>641</v>
      </c>
      <c r="L183" s="43">
        <v>33</v>
      </c>
      <c r="M183" s="40" t="s">
        <v>582</v>
      </c>
      <c r="N183" s="40" t="s">
        <v>648</v>
      </c>
      <c r="O183" s="58" t="s">
        <v>103</v>
      </c>
      <c r="P183" s="48">
        <v>44593</v>
      </c>
      <c r="Q183" s="48">
        <v>44925</v>
      </c>
      <c r="R183" s="43" t="s">
        <v>55</v>
      </c>
      <c r="S183" s="43" t="s">
        <v>594</v>
      </c>
      <c r="T183" s="53" t="s">
        <v>639</v>
      </c>
      <c r="U183" s="47">
        <v>0.1</v>
      </c>
      <c r="AA183" s="73"/>
      <c r="AB183" s="73"/>
      <c r="AC183" s="73"/>
      <c r="AD183" s="73">
        <f t="shared" si="8"/>
        <v>0</v>
      </c>
      <c r="AE183" s="73"/>
      <c r="AF183" s="73">
        <f t="shared" si="9"/>
        <v>0</v>
      </c>
      <c r="AG183" s="73"/>
      <c r="AH183" s="73">
        <f t="shared" si="10"/>
        <v>0</v>
      </c>
      <c r="AI183" s="73"/>
      <c r="AJ183" s="73">
        <f t="shared" si="11"/>
        <v>0</v>
      </c>
    </row>
    <row r="184" spans="1:36" ht="38.25" customHeight="1" x14ac:dyDescent="0.25">
      <c r="A184" s="46">
        <v>179</v>
      </c>
      <c r="B184" s="43" t="s">
        <v>631</v>
      </c>
      <c r="C184" s="43" t="s">
        <v>633</v>
      </c>
      <c r="D184" s="43" t="s">
        <v>72</v>
      </c>
      <c r="E184" s="43" t="s">
        <v>484</v>
      </c>
      <c r="F184" s="43" t="s">
        <v>229</v>
      </c>
      <c r="G184" s="43" t="s">
        <v>46</v>
      </c>
      <c r="H184" s="43" t="s">
        <v>634</v>
      </c>
      <c r="I184" s="43" t="s">
        <v>580</v>
      </c>
      <c r="J184" s="46" t="s">
        <v>554</v>
      </c>
      <c r="K184" s="43" t="s">
        <v>649</v>
      </c>
      <c r="L184" s="43">
        <v>22</v>
      </c>
      <c r="M184" s="40" t="s">
        <v>582</v>
      </c>
      <c r="N184" s="40" t="s">
        <v>620</v>
      </c>
      <c r="O184" s="58" t="s">
        <v>103</v>
      </c>
      <c r="P184" s="48">
        <v>44593</v>
      </c>
      <c r="Q184" s="48">
        <v>44925</v>
      </c>
      <c r="R184" s="43" t="s">
        <v>55</v>
      </c>
      <c r="S184" s="43" t="s">
        <v>588</v>
      </c>
      <c r="T184" s="53" t="s">
        <v>637</v>
      </c>
      <c r="U184" s="47">
        <v>0.15</v>
      </c>
      <c r="AA184" s="73"/>
      <c r="AB184" s="73"/>
      <c r="AC184" s="73"/>
      <c r="AD184" s="73">
        <f t="shared" si="8"/>
        <v>0</v>
      </c>
      <c r="AE184" s="73"/>
      <c r="AF184" s="73">
        <f t="shared" si="9"/>
        <v>0</v>
      </c>
      <c r="AG184" s="73"/>
      <c r="AH184" s="73">
        <f t="shared" si="10"/>
        <v>0</v>
      </c>
      <c r="AI184" s="73"/>
      <c r="AJ184" s="73">
        <f t="shared" si="11"/>
        <v>0</v>
      </c>
    </row>
    <row r="185" spans="1:36" ht="191.25" x14ac:dyDescent="0.25">
      <c r="A185" s="46">
        <v>180</v>
      </c>
      <c r="B185" s="43" t="s">
        <v>631</v>
      </c>
      <c r="C185" s="43" t="s">
        <v>633</v>
      </c>
      <c r="D185" s="43" t="s">
        <v>72</v>
      </c>
      <c r="E185" s="43" t="s">
        <v>484</v>
      </c>
      <c r="F185" s="43" t="s">
        <v>229</v>
      </c>
      <c r="G185" s="43" t="s">
        <v>46</v>
      </c>
      <c r="H185" s="43" t="s">
        <v>634</v>
      </c>
      <c r="I185" s="43" t="s">
        <v>580</v>
      </c>
      <c r="J185" s="46" t="s">
        <v>554</v>
      </c>
      <c r="K185" s="43" t="s">
        <v>649</v>
      </c>
      <c r="L185" s="43">
        <v>22</v>
      </c>
      <c r="M185" s="40" t="s">
        <v>582</v>
      </c>
      <c r="N185" s="40" t="s">
        <v>650</v>
      </c>
      <c r="O185" s="58" t="s">
        <v>103</v>
      </c>
      <c r="P185" s="48">
        <v>44593</v>
      </c>
      <c r="Q185" s="48">
        <v>44925</v>
      </c>
      <c r="R185" s="43" t="s">
        <v>55</v>
      </c>
      <c r="S185" s="43" t="s">
        <v>588</v>
      </c>
      <c r="T185" s="53" t="s">
        <v>637</v>
      </c>
      <c r="U185" s="47">
        <v>0.15</v>
      </c>
      <c r="AA185" s="73"/>
      <c r="AB185" s="73"/>
      <c r="AC185" s="73"/>
      <c r="AD185" s="73">
        <f t="shared" si="8"/>
        <v>0</v>
      </c>
      <c r="AE185" s="73"/>
      <c r="AF185" s="73">
        <f t="shared" si="9"/>
        <v>0</v>
      </c>
      <c r="AG185" s="73"/>
      <c r="AH185" s="73">
        <f t="shared" si="10"/>
        <v>0</v>
      </c>
      <c r="AI185" s="73"/>
      <c r="AJ185" s="73">
        <f t="shared" si="11"/>
        <v>0</v>
      </c>
    </row>
    <row r="186" spans="1:36" ht="191.25" x14ac:dyDescent="0.25">
      <c r="A186" s="46">
        <v>181</v>
      </c>
      <c r="B186" s="43" t="s">
        <v>631</v>
      </c>
      <c r="C186" s="43" t="s">
        <v>633</v>
      </c>
      <c r="D186" s="43" t="s">
        <v>72</v>
      </c>
      <c r="E186" s="43" t="s">
        <v>484</v>
      </c>
      <c r="F186" s="43" t="s">
        <v>229</v>
      </c>
      <c r="G186" s="43" t="s">
        <v>46</v>
      </c>
      <c r="H186" s="43" t="s">
        <v>634</v>
      </c>
      <c r="I186" s="43" t="s">
        <v>580</v>
      </c>
      <c r="J186" s="46" t="s">
        <v>554</v>
      </c>
      <c r="K186" s="43" t="s">
        <v>649</v>
      </c>
      <c r="L186" s="43">
        <v>22</v>
      </c>
      <c r="M186" s="40" t="s">
        <v>582</v>
      </c>
      <c r="N186" s="40" t="s">
        <v>651</v>
      </c>
      <c r="O186" s="58" t="s">
        <v>103</v>
      </c>
      <c r="P186" s="48">
        <v>44593</v>
      </c>
      <c r="Q186" s="48">
        <v>44925</v>
      </c>
      <c r="R186" s="43" t="s">
        <v>55</v>
      </c>
      <c r="S186" s="43" t="s">
        <v>588</v>
      </c>
      <c r="T186" s="53" t="s">
        <v>637</v>
      </c>
      <c r="U186" s="47">
        <v>0.05</v>
      </c>
      <c r="AA186" s="73"/>
      <c r="AB186" s="73"/>
      <c r="AC186" s="73"/>
      <c r="AD186" s="73">
        <f t="shared" si="8"/>
        <v>0</v>
      </c>
      <c r="AE186" s="73"/>
      <c r="AF186" s="73">
        <f t="shared" si="9"/>
        <v>0</v>
      </c>
      <c r="AG186" s="73"/>
      <c r="AH186" s="73">
        <f t="shared" si="10"/>
        <v>0</v>
      </c>
      <c r="AI186" s="73"/>
      <c r="AJ186" s="73">
        <f t="shared" si="11"/>
        <v>0</v>
      </c>
    </row>
    <row r="187" spans="1:36" ht="191.25" x14ac:dyDescent="0.25">
      <c r="A187" s="46">
        <v>182</v>
      </c>
      <c r="B187" s="43" t="s">
        <v>631</v>
      </c>
      <c r="C187" s="43" t="s">
        <v>633</v>
      </c>
      <c r="D187" s="43" t="s">
        <v>72</v>
      </c>
      <c r="E187" s="43" t="s">
        <v>484</v>
      </c>
      <c r="F187" s="43" t="s">
        <v>229</v>
      </c>
      <c r="G187" s="43" t="s">
        <v>46</v>
      </c>
      <c r="H187" s="43" t="s">
        <v>634</v>
      </c>
      <c r="I187" s="43" t="s">
        <v>580</v>
      </c>
      <c r="J187" s="46" t="s">
        <v>554</v>
      </c>
      <c r="K187" s="43" t="s">
        <v>649</v>
      </c>
      <c r="L187" s="43">
        <v>22</v>
      </c>
      <c r="M187" s="40" t="s">
        <v>582</v>
      </c>
      <c r="N187" s="40" t="s">
        <v>652</v>
      </c>
      <c r="O187" s="58" t="s">
        <v>103</v>
      </c>
      <c r="P187" s="48">
        <v>44593</v>
      </c>
      <c r="Q187" s="48">
        <v>44925</v>
      </c>
      <c r="R187" s="43" t="s">
        <v>55</v>
      </c>
      <c r="S187" s="43" t="s">
        <v>588</v>
      </c>
      <c r="T187" s="53" t="s">
        <v>637</v>
      </c>
      <c r="U187" s="47">
        <v>0.15</v>
      </c>
      <c r="AA187" s="73"/>
      <c r="AB187" s="73"/>
      <c r="AC187" s="73"/>
      <c r="AD187" s="73">
        <f t="shared" si="8"/>
        <v>0</v>
      </c>
      <c r="AE187" s="73"/>
      <c r="AF187" s="73">
        <f t="shared" si="9"/>
        <v>0</v>
      </c>
      <c r="AG187" s="73"/>
      <c r="AH187" s="73">
        <f t="shared" si="10"/>
        <v>0</v>
      </c>
      <c r="AI187" s="73"/>
      <c r="AJ187" s="73">
        <f t="shared" si="11"/>
        <v>0</v>
      </c>
    </row>
    <row r="188" spans="1:36" ht="191.25" x14ac:dyDescent="0.25">
      <c r="A188" s="46">
        <v>183</v>
      </c>
      <c r="B188" s="43" t="s">
        <v>631</v>
      </c>
      <c r="C188" s="43" t="s">
        <v>633</v>
      </c>
      <c r="D188" s="43" t="s">
        <v>72</v>
      </c>
      <c r="E188" s="43" t="s">
        <v>484</v>
      </c>
      <c r="F188" s="43" t="s">
        <v>229</v>
      </c>
      <c r="G188" s="43" t="s">
        <v>46</v>
      </c>
      <c r="H188" s="43" t="s">
        <v>634</v>
      </c>
      <c r="I188" s="43" t="s">
        <v>580</v>
      </c>
      <c r="J188" s="46" t="s">
        <v>554</v>
      </c>
      <c r="K188" s="43" t="s">
        <v>649</v>
      </c>
      <c r="L188" s="43">
        <v>22</v>
      </c>
      <c r="M188" s="40" t="s">
        <v>582</v>
      </c>
      <c r="N188" s="40" t="s">
        <v>628</v>
      </c>
      <c r="O188" s="58" t="s">
        <v>103</v>
      </c>
      <c r="P188" s="48">
        <v>44593</v>
      </c>
      <c r="Q188" s="48">
        <v>44925</v>
      </c>
      <c r="R188" s="43" t="s">
        <v>55</v>
      </c>
      <c r="S188" s="43" t="s">
        <v>613</v>
      </c>
      <c r="T188" s="53" t="s">
        <v>637</v>
      </c>
      <c r="U188" s="47">
        <v>0.1</v>
      </c>
      <c r="AA188" s="73"/>
      <c r="AB188" s="73"/>
      <c r="AC188" s="73"/>
      <c r="AD188" s="73">
        <f t="shared" si="8"/>
        <v>0</v>
      </c>
      <c r="AE188" s="73"/>
      <c r="AF188" s="73">
        <f t="shared" si="9"/>
        <v>0</v>
      </c>
      <c r="AG188" s="73"/>
      <c r="AH188" s="73">
        <f t="shared" si="10"/>
        <v>0</v>
      </c>
      <c r="AI188" s="73"/>
      <c r="AJ188" s="73">
        <f t="shared" si="11"/>
        <v>0</v>
      </c>
    </row>
    <row r="189" spans="1:36" ht="153" x14ac:dyDescent="0.25">
      <c r="A189" s="46">
        <v>184</v>
      </c>
      <c r="B189" s="43" t="s">
        <v>631</v>
      </c>
      <c r="C189" s="43" t="s">
        <v>633</v>
      </c>
      <c r="D189" s="43" t="s">
        <v>72</v>
      </c>
      <c r="E189" s="43" t="s">
        <v>484</v>
      </c>
      <c r="F189" s="43" t="s">
        <v>229</v>
      </c>
      <c r="G189" s="43" t="s">
        <v>46</v>
      </c>
      <c r="H189" s="43" t="s">
        <v>634</v>
      </c>
      <c r="I189" s="43" t="s">
        <v>580</v>
      </c>
      <c r="J189" s="46" t="s">
        <v>554</v>
      </c>
      <c r="K189" s="43" t="s">
        <v>649</v>
      </c>
      <c r="L189" s="43">
        <v>22</v>
      </c>
      <c r="M189" s="40" t="s">
        <v>582</v>
      </c>
      <c r="N189" s="40" t="s">
        <v>653</v>
      </c>
      <c r="O189" s="58" t="s">
        <v>103</v>
      </c>
      <c r="P189" s="48">
        <v>44593</v>
      </c>
      <c r="Q189" s="48">
        <v>44925</v>
      </c>
      <c r="R189" s="43" t="s">
        <v>55</v>
      </c>
      <c r="S189" s="43" t="s">
        <v>588</v>
      </c>
      <c r="T189" s="53" t="s">
        <v>639</v>
      </c>
      <c r="U189" s="47">
        <v>0.1</v>
      </c>
      <c r="AA189" s="73"/>
      <c r="AB189" s="73"/>
      <c r="AC189" s="73"/>
      <c r="AD189" s="73">
        <f t="shared" si="8"/>
        <v>0</v>
      </c>
      <c r="AE189" s="73"/>
      <c r="AF189" s="73">
        <f t="shared" si="9"/>
        <v>0</v>
      </c>
      <c r="AG189" s="73"/>
      <c r="AH189" s="73">
        <f t="shared" si="10"/>
        <v>0</v>
      </c>
      <c r="AI189" s="73"/>
      <c r="AJ189" s="73">
        <f t="shared" si="11"/>
        <v>0</v>
      </c>
    </row>
    <row r="190" spans="1:36" ht="153" x14ac:dyDescent="0.25">
      <c r="A190" s="46">
        <v>185</v>
      </c>
      <c r="B190" s="43" t="s">
        <v>631</v>
      </c>
      <c r="C190" s="43" t="s">
        <v>633</v>
      </c>
      <c r="D190" s="43" t="s">
        <v>72</v>
      </c>
      <c r="E190" s="43" t="s">
        <v>484</v>
      </c>
      <c r="F190" s="43" t="s">
        <v>229</v>
      </c>
      <c r="G190" s="43" t="s">
        <v>46</v>
      </c>
      <c r="H190" s="43" t="s">
        <v>634</v>
      </c>
      <c r="I190" s="43" t="s">
        <v>580</v>
      </c>
      <c r="J190" s="46" t="s">
        <v>554</v>
      </c>
      <c r="K190" s="43" t="s">
        <v>649</v>
      </c>
      <c r="L190" s="43">
        <v>22</v>
      </c>
      <c r="M190" s="40" t="s">
        <v>582</v>
      </c>
      <c r="N190" s="40" t="s">
        <v>654</v>
      </c>
      <c r="O190" s="58" t="s">
        <v>103</v>
      </c>
      <c r="P190" s="48">
        <v>44593</v>
      </c>
      <c r="Q190" s="48">
        <v>44925</v>
      </c>
      <c r="R190" s="43" t="s">
        <v>55</v>
      </c>
      <c r="S190" s="43" t="s">
        <v>588</v>
      </c>
      <c r="T190" s="53" t="s">
        <v>639</v>
      </c>
      <c r="U190" s="47">
        <v>0.3</v>
      </c>
      <c r="AA190" s="73"/>
      <c r="AB190" s="73"/>
      <c r="AC190" s="73"/>
      <c r="AD190" s="73">
        <f t="shared" si="8"/>
        <v>0</v>
      </c>
      <c r="AE190" s="73"/>
      <c r="AF190" s="73">
        <f t="shared" si="9"/>
        <v>0</v>
      </c>
      <c r="AG190" s="73"/>
      <c r="AH190" s="73">
        <f t="shared" si="10"/>
        <v>0</v>
      </c>
      <c r="AI190" s="73"/>
      <c r="AJ190" s="73">
        <f t="shared" si="11"/>
        <v>0</v>
      </c>
    </row>
    <row r="191" spans="1:36" ht="51" customHeight="1" x14ac:dyDescent="0.25">
      <c r="A191" s="46">
        <v>186</v>
      </c>
      <c r="B191" s="43" t="s">
        <v>631</v>
      </c>
      <c r="C191" s="43" t="s">
        <v>633</v>
      </c>
      <c r="D191" s="43" t="s">
        <v>72</v>
      </c>
      <c r="E191" s="43" t="s">
        <v>484</v>
      </c>
      <c r="F191" s="43" t="s">
        <v>229</v>
      </c>
      <c r="G191" s="43" t="s">
        <v>46</v>
      </c>
      <c r="H191" s="43" t="s">
        <v>634</v>
      </c>
      <c r="I191" s="43" t="s">
        <v>580</v>
      </c>
      <c r="J191" s="46" t="s">
        <v>554</v>
      </c>
      <c r="K191" s="43" t="s">
        <v>655</v>
      </c>
      <c r="L191" s="43">
        <v>9</v>
      </c>
      <c r="M191" s="40" t="s">
        <v>582</v>
      </c>
      <c r="N191" s="40" t="s">
        <v>656</v>
      </c>
      <c r="O191" s="58" t="s">
        <v>103</v>
      </c>
      <c r="P191" s="48">
        <v>44593</v>
      </c>
      <c r="Q191" s="48">
        <v>44925</v>
      </c>
      <c r="R191" s="43" t="s">
        <v>55</v>
      </c>
      <c r="S191" s="43" t="s">
        <v>588</v>
      </c>
      <c r="T191" s="53" t="s">
        <v>637</v>
      </c>
      <c r="U191" s="47">
        <v>0.15</v>
      </c>
      <c r="AA191" s="73"/>
      <c r="AB191" s="73"/>
      <c r="AC191" s="73"/>
      <c r="AD191" s="73">
        <f t="shared" si="8"/>
        <v>0</v>
      </c>
      <c r="AE191" s="73"/>
      <c r="AF191" s="73">
        <f t="shared" si="9"/>
        <v>0</v>
      </c>
      <c r="AG191" s="73"/>
      <c r="AH191" s="73">
        <f t="shared" si="10"/>
        <v>0</v>
      </c>
      <c r="AI191" s="73"/>
      <c r="AJ191" s="73">
        <f t="shared" si="11"/>
        <v>0</v>
      </c>
    </row>
    <row r="192" spans="1:36" ht="191.25" x14ac:dyDescent="0.25">
      <c r="A192" s="46">
        <v>187</v>
      </c>
      <c r="B192" s="43" t="s">
        <v>631</v>
      </c>
      <c r="C192" s="43" t="s">
        <v>633</v>
      </c>
      <c r="D192" s="43" t="s">
        <v>72</v>
      </c>
      <c r="E192" s="43" t="s">
        <v>484</v>
      </c>
      <c r="F192" s="43" t="s">
        <v>229</v>
      </c>
      <c r="G192" s="43" t="s">
        <v>46</v>
      </c>
      <c r="H192" s="43" t="s">
        <v>634</v>
      </c>
      <c r="I192" s="43" t="s">
        <v>580</v>
      </c>
      <c r="J192" s="46" t="s">
        <v>554</v>
      </c>
      <c r="K192" s="43" t="s">
        <v>655</v>
      </c>
      <c r="L192" s="43">
        <v>9</v>
      </c>
      <c r="M192" s="40" t="s">
        <v>582</v>
      </c>
      <c r="N192" s="40" t="s">
        <v>657</v>
      </c>
      <c r="O192" s="58" t="s">
        <v>103</v>
      </c>
      <c r="P192" s="48">
        <v>44593</v>
      </c>
      <c r="Q192" s="48">
        <v>44925</v>
      </c>
      <c r="R192" s="43" t="s">
        <v>55</v>
      </c>
      <c r="S192" s="43" t="s">
        <v>588</v>
      </c>
      <c r="T192" s="53" t="s">
        <v>637</v>
      </c>
      <c r="U192" s="47">
        <v>0.15</v>
      </c>
      <c r="AA192" s="73"/>
      <c r="AB192" s="73"/>
      <c r="AC192" s="73"/>
      <c r="AD192" s="73">
        <f t="shared" si="8"/>
        <v>0</v>
      </c>
      <c r="AE192" s="73"/>
      <c r="AF192" s="73">
        <f t="shared" si="9"/>
        <v>0</v>
      </c>
      <c r="AG192" s="73"/>
      <c r="AH192" s="73">
        <f t="shared" si="10"/>
        <v>0</v>
      </c>
      <c r="AI192" s="73"/>
      <c r="AJ192" s="73">
        <f t="shared" si="11"/>
        <v>0</v>
      </c>
    </row>
    <row r="193" spans="1:36" ht="191.25" x14ac:dyDescent="0.25">
      <c r="A193" s="46">
        <v>188</v>
      </c>
      <c r="B193" s="43" t="s">
        <v>631</v>
      </c>
      <c r="C193" s="43" t="s">
        <v>633</v>
      </c>
      <c r="D193" s="43" t="s">
        <v>72</v>
      </c>
      <c r="E193" s="43" t="s">
        <v>484</v>
      </c>
      <c r="F193" s="43" t="s">
        <v>229</v>
      </c>
      <c r="G193" s="43" t="s">
        <v>46</v>
      </c>
      <c r="H193" s="43" t="s">
        <v>634</v>
      </c>
      <c r="I193" s="43" t="s">
        <v>580</v>
      </c>
      <c r="J193" s="46" t="s">
        <v>554</v>
      </c>
      <c r="K193" s="43" t="s">
        <v>655</v>
      </c>
      <c r="L193" s="43">
        <v>9</v>
      </c>
      <c r="M193" s="40" t="s">
        <v>582</v>
      </c>
      <c r="N193" s="40" t="s">
        <v>658</v>
      </c>
      <c r="O193" s="58" t="s">
        <v>103</v>
      </c>
      <c r="P193" s="48">
        <v>44593</v>
      </c>
      <c r="Q193" s="48">
        <v>44925</v>
      </c>
      <c r="R193" s="43" t="s">
        <v>55</v>
      </c>
      <c r="S193" s="43" t="s">
        <v>588</v>
      </c>
      <c r="T193" s="53" t="s">
        <v>637</v>
      </c>
      <c r="U193" s="47">
        <v>0.05</v>
      </c>
      <c r="AA193" s="73"/>
      <c r="AB193" s="73"/>
      <c r="AC193" s="73"/>
      <c r="AD193" s="73">
        <f t="shared" si="8"/>
        <v>0</v>
      </c>
      <c r="AE193" s="73"/>
      <c r="AF193" s="73">
        <f t="shared" si="9"/>
        <v>0</v>
      </c>
      <c r="AG193" s="73"/>
      <c r="AH193" s="73">
        <f t="shared" si="10"/>
        <v>0</v>
      </c>
      <c r="AI193" s="73"/>
      <c r="AJ193" s="73">
        <f t="shared" si="11"/>
        <v>0</v>
      </c>
    </row>
    <row r="194" spans="1:36" ht="191.25" x14ac:dyDescent="0.25">
      <c r="A194" s="46">
        <v>189</v>
      </c>
      <c r="B194" s="43" t="s">
        <v>631</v>
      </c>
      <c r="C194" s="43" t="s">
        <v>633</v>
      </c>
      <c r="D194" s="43" t="s">
        <v>72</v>
      </c>
      <c r="E194" s="43" t="s">
        <v>484</v>
      </c>
      <c r="F194" s="43" t="s">
        <v>229</v>
      </c>
      <c r="G194" s="43" t="s">
        <v>46</v>
      </c>
      <c r="H194" s="43" t="s">
        <v>634</v>
      </c>
      <c r="I194" s="43" t="s">
        <v>580</v>
      </c>
      <c r="J194" s="46" t="s">
        <v>554</v>
      </c>
      <c r="K194" s="43" t="s">
        <v>655</v>
      </c>
      <c r="L194" s="43">
        <v>9</v>
      </c>
      <c r="M194" s="40" t="s">
        <v>582</v>
      </c>
      <c r="N194" s="40" t="s">
        <v>628</v>
      </c>
      <c r="O194" s="58" t="s">
        <v>103</v>
      </c>
      <c r="P194" s="48">
        <v>44593</v>
      </c>
      <c r="Q194" s="48">
        <v>44925</v>
      </c>
      <c r="R194" s="43" t="s">
        <v>55</v>
      </c>
      <c r="S194" s="43" t="s">
        <v>588</v>
      </c>
      <c r="T194" s="53" t="s">
        <v>637</v>
      </c>
      <c r="U194" s="47">
        <v>0.15</v>
      </c>
      <c r="AA194" s="73"/>
      <c r="AB194" s="73"/>
      <c r="AC194" s="73"/>
      <c r="AD194" s="73">
        <f t="shared" si="8"/>
        <v>0</v>
      </c>
      <c r="AE194" s="73"/>
      <c r="AF194" s="73">
        <f t="shared" si="9"/>
        <v>0</v>
      </c>
      <c r="AG194" s="73"/>
      <c r="AH194" s="73">
        <f t="shared" si="10"/>
        <v>0</v>
      </c>
      <c r="AI194" s="73"/>
      <c r="AJ194" s="73">
        <f t="shared" si="11"/>
        <v>0</v>
      </c>
    </row>
    <row r="195" spans="1:36" ht="153" x14ac:dyDescent="0.25">
      <c r="A195" s="46">
        <v>190</v>
      </c>
      <c r="B195" s="43" t="s">
        <v>631</v>
      </c>
      <c r="C195" s="43" t="s">
        <v>633</v>
      </c>
      <c r="D195" s="43" t="s">
        <v>72</v>
      </c>
      <c r="E195" s="43" t="s">
        <v>484</v>
      </c>
      <c r="F195" s="43" t="s">
        <v>229</v>
      </c>
      <c r="G195" s="43" t="s">
        <v>46</v>
      </c>
      <c r="H195" s="43" t="s">
        <v>634</v>
      </c>
      <c r="I195" s="43" t="s">
        <v>580</v>
      </c>
      <c r="J195" s="46" t="s">
        <v>554</v>
      </c>
      <c r="K195" s="43" t="s">
        <v>655</v>
      </c>
      <c r="L195" s="43">
        <v>9</v>
      </c>
      <c r="M195" s="40" t="s">
        <v>582</v>
      </c>
      <c r="N195" s="40" t="s">
        <v>659</v>
      </c>
      <c r="O195" s="58" t="s">
        <v>103</v>
      </c>
      <c r="P195" s="48">
        <v>44593</v>
      </c>
      <c r="Q195" s="48">
        <v>44925</v>
      </c>
      <c r="R195" s="43" t="s">
        <v>55</v>
      </c>
      <c r="S195" s="43" t="s">
        <v>588</v>
      </c>
      <c r="T195" s="53" t="s">
        <v>639</v>
      </c>
      <c r="U195" s="47">
        <v>0.1</v>
      </c>
      <c r="AA195" s="73"/>
      <c r="AB195" s="73"/>
      <c r="AC195" s="73"/>
      <c r="AD195" s="73">
        <f t="shared" si="8"/>
        <v>0</v>
      </c>
      <c r="AE195" s="73"/>
      <c r="AF195" s="73">
        <f t="shared" si="9"/>
        <v>0</v>
      </c>
      <c r="AG195" s="73"/>
      <c r="AH195" s="73">
        <f t="shared" si="10"/>
        <v>0</v>
      </c>
      <c r="AI195" s="73"/>
      <c r="AJ195" s="73">
        <f t="shared" si="11"/>
        <v>0</v>
      </c>
    </row>
    <row r="196" spans="1:36" ht="102" x14ac:dyDescent="0.25">
      <c r="A196" s="46">
        <v>191</v>
      </c>
      <c r="B196" s="43" t="s">
        <v>631</v>
      </c>
      <c r="C196" s="43" t="s">
        <v>660</v>
      </c>
      <c r="D196" s="43" t="s">
        <v>72</v>
      </c>
      <c r="E196" s="43" t="s">
        <v>484</v>
      </c>
      <c r="F196" s="43" t="s">
        <v>229</v>
      </c>
      <c r="G196" s="43" t="s">
        <v>46</v>
      </c>
      <c r="H196" s="43" t="s">
        <v>661</v>
      </c>
      <c r="I196" s="43" t="s">
        <v>580</v>
      </c>
      <c r="J196" s="46" t="s">
        <v>544</v>
      </c>
      <c r="K196" s="43" t="s">
        <v>662</v>
      </c>
      <c r="L196" s="43">
        <v>50000</v>
      </c>
      <c r="M196" s="40" t="s">
        <v>582</v>
      </c>
      <c r="N196" s="40" t="s">
        <v>663</v>
      </c>
      <c r="O196" s="58" t="s">
        <v>103</v>
      </c>
      <c r="P196" s="48">
        <v>44593</v>
      </c>
      <c r="Q196" s="48">
        <v>44925</v>
      </c>
      <c r="R196" s="43" t="s">
        <v>55</v>
      </c>
      <c r="S196" s="43" t="s">
        <v>664</v>
      </c>
      <c r="T196" s="53" t="s">
        <v>665</v>
      </c>
      <c r="U196" s="47">
        <v>0.05</v>
      </c>
      <c r="AA196" s="73"/>
      <c r="AB196" s="73"/>
      <c r="AC196" s="73"/>
      <c r="AD196" s="73">
        <f t="shared" si="8"/>
        <v>0</v>
      </c>
      <c r="AE196" s="73"/>
      <c r="AF196" s="73">
        <f t="shared" si="9"/>
        <v>0</v>
      </c>
      <c r="AG196" s="73"/>
      <c r="AH196" s="73">
        <f t="shared" si="10"/>
        <v>0</v>
      </c>
      <c r="AI196" s="73"/>
      <c r="AJ196" s="73">
        <f t="shared" si="11"/>
        <v>0</v>
      </c>
    </row>
    <row r="197" spans="1:36" ht="102" x14ac:dyDescent="0.25">
      <c r="A197" s="46">
        <v>192</v>
      </c>
      <c r="B197" s="43" t="s">
        <v>631</v>
      </c>
      <c r="C197" s="43" t="s">
        <v>660</v>
      </c>
      <c r="D197" s="43" t="s">
        <v>72</v>
      </c>
      <c r="E197" s="43" t="s">
        <v>484</v>
      </c>
      <c r="F197" s="43" t="s">
        <v>229</v>
      </c>
      <c r="G197" s="43" t="s">
        <v>46</v>
      </c>
      <c r="H197" s="43" t="s">
        <v>661</v>
      </c>
      <c r="I197" s="43" t="s">
        <v>580</v>
      </c>
      <c r="J197" s="46" t="s">
        <v>544</v>
      </c>
      <c r="K197" s="43" t="s">
        <v>662</v>
      </c>
      <c r="L197" s="43">
        <v>50000</v>
      </c>
      <c r="M197" s="40" t="s">
        <v>582</v>
      </c>
      <c r="N197" s="40" t="s">
        <v>666</v>
      </c>
      <c r="O197" s="58" t="s">
        <v>103</v>
      </c>
      <c r="P197" s="48">
        <v>44593</v>
      </c>
      <c r="Q197" s="48">
        <v>44925</v>
      </c>
      <c r="R197" s="43" t="s">
        <v>55</v>
      </c>
      <c r="S197" s="43" t="s">
        <v>664</v>
      </c>
      <c r="T197" s="53" t="s">
        <v>665</v>
      </c>
      <c r="U197" s="47">
        <v>0.2</v>
      </c>
      <c r="AA197" s="73"/>
      <c r="AB197" s="73"/>
      <c r="AC197" s="73"/>
      <c r="AD197" s="73">
        <f t="shared" si="8"/>
        <v>0</v>
      </c>
      <c r="AE197" s="73"/>
      <c r="AF197" s="73">
        <f t="shared" si="9"/>
        <v>0</v>
      </c>
      <c r="AG197" s="73"/>
      <c r="AH197" s="73">
        <f t="shared" si="10"/>
        <v>0</v>
      </c>
      <c r="AI197" s="73"/>
      <c r="AJ197" s="73">
        <f t="shared" si="11"/>
        <v>0</v>
      </c>
    </row>
    <row r="198" spans="1:36" ht="102" x14ac:dyDescent="0.25">
      <c r="A198" s="46">
        <v>193</v>
      </c>
      <c r="B198" s="43" t="s">
        <v>631</v>
      </c>
      <c r="C198" s="43" t="s">
        <v>660</v>
      </c>
      <c r="D198" s="43" t="s">
        <v>72</v>
      </c>
      <c r="E198" s="43" t="s">
        <v>484</v>
      </c>
      <c r="F198" s="43" t="s">
        <v>229</v>
      </c>
      <c r="G198" s="43" t="s">
        <v>46</v>
      </c>
      <c r="H198" s="43" t="s">
        <v>661</v>
      </c>
      <c r="I198" s="43" t="s">
        <v>580</v>
      </c>
      <c r="J198" s="46" t="s">
        <v>544</v>
      </c>
      <c r="K198" s="43" t="s">
        <v>662</v>
      </c>
      <c r="L198" s="43">
        <v>50000</v>
      </c>
      <c r="M198" s="40" t="s">
        <v>582</v>
      </c>
      <c r="N198" s="40" t="s">
        <v>667</v>
      </c>
      <c r="O198" s="58" t="s">
        <v>103</v>
      </c>
      <c r="P198" s="48">
        <v>44593</v>
      </c>
      <c r="Q198" s="48">
        <v>44925</v>
      </c>
      <c r="R198" s="43" t="s">
        <v>55</v>
      </c>
      <c r="S198" s="43" t="s">
        <v>664</v>
      </c>
      <c r="T198" s="53" t="s">
        <v>665</v>
      </c>
      <c r="U198" s="47">
        <v>0.05</v>
      </c>
      <c r="AA198" s="73"/>
      <c r="AB198" s="73"/>
      <c r="AC198" s="73"/>
      <c r="AD198" s="73">
        <f t="shared" si="8"/>
        <v>0</v>
      </c>
      <c r="AE198" s="73"/>
      <c r="AF198" s="73">
        <f t="shared" si="9"/>
        <v>0</v>
      </c>
      <c r="AG198" s="73"/>
      <c r="AH198" s="73">
        <f t="shared" si="10"/>
        <v>0</v>
      </c>
      <c r="AI198" s="73"/>
      <c r="AJ198" s="73">
        <f t="shared" si="11"/>
        <v>0</v>
      </c>
    </row>
    <row r="199" spans="1:36" ht="127.5" x14ac:dyDescent="0.25">
      <c r="A199" s="46">
        <v>194</v>
      </c>
      <c r="B199" s="43" t="s">
        <v>631</v>
      </c>
      <c r="C199" s="43" t="s">
        <v>660</v>
      </c>
      <c r="D199" s="43" t="s">
        <v>72</v>
      </c>
      <c r="E199" s="43" t="s">
        <v>484</v>
      </c>
      <c r="F199" s="43" t="s">
        <v>229</v>
      </c>
      <c r="G199" s="43" t="s">
        <v>46</v>
      </c>
      <c r="H199" s="43" t="s">
        <v>661</v>
      </c>
      <c r="I199" s="43" t="s">
        <v>580</v>
      </c>
      <c r="J199" s="46" t="s">
        <v>544</v>
      </c>
      <c r="K199" s="43" t="s">
        <v>662</v>
      </c>
      <c r="L199" s="43">
        <v>50000</v>
      </c>
      <c r="M199" s="40" t="s">
        <v>582</v>
      </c>
      <c r="N199" s="40" t="s">
        <v>668</v>
      </c>
      <c r="O199" s="58" t="s">
        <v>103</v>
      </c>
      <c r="P199" s="48">
        <v>44593</v>
      </c>
      <c r="Q199" s="48">
        <v>44925</v>
      </c>
      <c r="R199" s="43" t="s">
        <v>55</v>
      </c>
      <c r="S199" s="43" t="s">
        <v>664</v>
      </c>
      <c r="T199" s="53" t="s">
        <v>669</v>
      </c>
      <c r="U199" s="47">
        <v>0.15</v>
      </c>
      <c r="AA199" s="73"/>
      <c r="AB199" s="73"/>
      <c r="AC199" s="73"/>
      <c r="AD199" s="73">
        <f t="shared" ref="AD199:AD262" si="12">+$AA199*AC199</f>
        <v>0</v>
      </c>
      <c r="AE199" s="73"/>
      <c r="AF199" s="73">
        <f t="shared" ref="AF199:AF262" si="13">+$AA199*AE199</f>
        <v>0</v>
      </c>
      <c r="AG199" s="73"/>
      <c r="AH199" s="73">
        <f t="shared" ref="AH199:AH262" si="14">+$AA199*AG199</f>
        <v>0</v>
      </c>
      <c r="AI199" s="73"/>
      <c r="AJ199" s="73">
        <f t="shared" ref="AJ199:AJ262" si="15">+$AA199*AI199</f>
        <v>0</v>
      </c>
    </row>
    <row r="200" spans="1:36" ht="127.5" x14ac:dyDescent="0.25">
      <c r="A200" s="46">
        <v>195</v>
      </c>
      <c r="B200" s="43" t="s">
        <v>631</v>
      </c>
      <c r="C200" s="43" t="s">
        <v>660</v>
      </c>
      <c r="D200" s="43" t="s">
        <v>72</v>
      </c>
      <c r="E200" s="43" t="s">
        <v>484</v>
      </c>
      <c r="F200" s="43" t="s">
        <v>229</v>
      </c>
      <c r="G200" s="43" t="s">
        <v>46</v>
      </c>
      <c r="H200" s="43" t="s">
        <v>661</v>
      </c>
      <c r="I200" s="43" t="s">
        <v>580</v>
      </c>
      <c r="J200" s="46" t="s">
        <v>544</v>
      </c>
      <c r="K200" s="43" t="s">
        <v>662</v>
      </c>
      <c r="L200" s="43">
        <v>50000</v>
      </c>
      <c r="M200" s="40" t="s">
        <v>582</v>
      </c>
      <c r="N200" s="40" t="s">
        <v>670</v>
      </c>
      <c r="O200" s="58" t="s">
        <v>103</v>
      </c>
      <c r="P200" s="48">
        <v>44593</v>
      </c>
      <c r="Q200" s="48">
        <v>44925</v>
      </c>
      <c r="R200" s="43" t="s">
        <v>55</v>
      </c>
      <c r="S200" s="43" t="s">
        <v>664</v>
      </c>
      <c r="T200" s="53" t="s">
        <v>669</v>
      </c>
      <c r="U200" s="47">
        <v>0.05</v>
      </c>
      <c r="AA200" s="73"/>
      <c r="AB200" s="73"/>
      <c r="AC200" s="73"/>
      <c r="AD200" s="73">
        <f t="shared" si="12"/>
        <v>0</v>
      </c>
      <c r="AE200" s="73"/>
      <c r="AF200" s="73">
        <f t="shared" si="13"/>
        <v>0</v>
      </c>
      <c r="AG200" s="73"/>
      <c r="AH200" s="73">
        <f t="shared" si="14"/>
        <v>0</v>
      </c>
      <c r="AI200" s="73"/>
      <c r="AJ200" s="73">
        <f t="shared" si="15"/>
        <v>0</v>
      </c>
    </row>
    <row r="201" spans="1:36" ht="127.5" x14ac:dyDescent="0.25">
      <c r="A201" s="46">
        <v>196</v>
      </c>
      <c r="B201" s="43" t="s">
        <v>631</v>
      </c>
      <c r="C201" s="43" t="s">
        <v>660</v>
      </c>
      <c r="D201" s="43" t="s">
        <v>72</v>
      </c>
      <c r="E201" s="43" t="s">
        <v>484</v>
      </c>
      <c r="F201" s="43" t="s">
        <v>229</v>
      </c>
      <c r="G201" s="43" t="s">
        <v>46</v>
      </c>
      <c r="H201" s="43" t="s">
        <v>661</v>
      </c>
      <c r="I201" s="43" t="s">
        <v>580</v>
      </c>
      <c r="J201" s="46" t="s">
        <v>544</v>
      </c>
      <c r="K201" s="43" t="s">
        <v>662</v>
      </c>
      <c r="L201" s="43">
        <v>50000</v>
      </c>
      <c r="M201" s="40" t="s">
        <v>582</v>
      </c>
      <c r="N201" s="40" t="s">
        <v>671</v>
      </c>
      <c r="O201" s="58" t="s">
        <v>103</v>
      </c>
      <c r="P201" s="48">
        <v>44593</v>
      </c>
      <c r="Q201" s="48">
        <v>44925</v>
      </c>
      <c r="R201" s="43" t="s">
        <v>55</v>
      </c>
      <c r="S201" s="43" t="s">
        <v>664</v>
      </c>
      <c r="T201" s="53" t="s">
        <v>669</v>
      </c>
      <c r="U201" s="47">
        <v>0.2</v>
      </c>
      <c r="AA201" s="73"/>
      <c r="AB201" s="73"/>
      <c r="AC201" s="73"/>
      <c r="AD201" s="73">
        <f t="shared" si="12"/>
        <v>0</v>
      </c>
      <c r="AE201" s="73"/>
      <c r="AF201" s="73">
        <f t="shared" si="13"/>
        <v>0</v>
      </c>
      <c r="AG201" s="73"/>
      <c r="AH201" s="73">
        <f t="shared" si="14"/>
        <v>0</v>
      </c>
      <c r="AI201" s="73"/>
      <c r="AJ201" s="73">
        <f t="shared" si="15"/>
        <v>0</v>
      </c>
    </row>
    <row r="202" spans="1:36" ht="102" x14ac:dyDescent="0.25">
      <c r="A202" s="46">
        <v>197</v>
      </c>
      <c r="B202" s="43" t="s">
        <v>631</v>
      </c>
      <c r="C202" s="43" t="s">
        <v>660</v>
      </c>
      <c r="D202" s="43" t="s">
        <v>72</v>
      </c>
      <c r="E202" s="43" t="s">
        <v>484</v>
      </c>
      <c r="F202" s="43" t="s">
        <v>229</v>
      </c>
      <c r="G202" s="43" t="s">
        <v>46</v>
      </c>
      <c r="H202" s="43" t="s">
        <v>661</v>
      </c>
      <c r="I202" s="43" t="s">
        <v>580</v>
      </c>
      <c r="J202" s="46" t="s">
        <v>544</v>
      </c>
      <c r="K202" s="43" t="s">
        <v>662</v>
      </c>
      <c r="L202" s="43">
        <v>50000</v>
      </c>
      <c r="M202" s="40" t="s">
        <v>582</v>
      </c>
      <c r="N202" s="40" t="s">
        <v>672</v>
      </c>
      <c r="O202" s="58" t="s">
        <v>103</v>
      </c>
      <c r="P202" s="48">
        <v>44593</v>
      </c>
      <c r="Q202" s="48">
        <v>44925</v>
      </c>
      <c r="R202" s="43" t="s">
        <v>55</v>
      </c>
      <c r="S202" s="43" t="s">
        <v>664</v>
      </c>
      <c r="T202" s="53" t="s">
        <v>665</v>
      </c>
      <c r="U202" s="47">
        <v>0.1</v>
      </c>
      <c r="AA202" s="73"/>
      <c r="AB202" s="73"/>
      <c r="AC202" s="73"/>
      <c r="AD202" s="73">
        <f t="shared" si="12"/>
        <v>0</v>
      </c>
      <c r="AE202" s="73"/>
      <c r="AF202" s="73">
        <f t="shared" si="13"/>
        <v>0</v>
      </c>
      <c r="AG202" s="73"/>
      <c r="AH202" s="73">
        <f t="shared" si="14"/>
        <v>0</v>
      </c>
      <c r="AI202" s="73"/>
      <c r="AJ202" s="73">
        <f t="shared" si="15"/>
        <v>0</v>
      </c>
    </row>
    <row r="203" spans="1:36" ht="127.5" x14ac:dyDescent="0.25">
      <c r="A203" s="46">
        <v>198</v>
      </c>
      <c r="B203" s="43" t="s">
        <v>631</v>
      </c>
      <c r="C203" s="43" t="s">
        <v>660</v>
      </c>
      <c r="D203" s="43" t="s">
        <v>72</v>
      </c>
      <c r="E203" s="43" t="s">
        <v>484</v>
      </c>
      <c r="F203" s="43" t="s">
        <v>229</v>
      </c>
      <c r="G203" s="43" t="s">
        <v>46</v>
      </c>
      <c r="H203" s="43" t="s">
        <v>661</v>
      </c>
      <c r="I203" s="43" t="s">
        <v>580</v>
      </c>
      <c r="J203" s="46" t="s">
        <v>544</v>
      </c>
      <c r="K203" s="43" t="s">
        <v>662</v>
      </c>
      <c r="L203" s="43">
        <v>50000</v>
      </c>
      <c r="M203" s="40" t="s">
        <v>582</v>
      </c>
      <c r="N203" s="40" t="s">
        <v>673</v>
      </c>
      <c r="O203" s="58" t="s">
        <v>103</v>
      </c>
      <c r="P203" s="48">
        <v>44593</v>
      </c>
      <c r="Q203" s="48">
        <v>44925</v>
      </c>
      <c r="R203" s="43" t="s">
        <v>55</v>
      </c>
      <c r="S203" s="43" t="s">
        <v>664</v>
      </c>
      <c r="T203" s="53" t="s">
        <v>669</v>
      </c>
      <c r="U203" s="47">
        <v>0.2</v>
      </c>
      <c r="AA203" s="73"/>
      <c r="AB203" s="73"/>
      <c r="AC203" s="73"/>
      <c r="AD203" s="73">
        <f t="shared" si="12"/>
        <v>0</v>
      </c>
      <c r="AE203" s="73"/>
      <c r="AF203" s="73">
        <f t="shared" si="13"/>
        <v>0</v>
      </c>
      <c r="AG203" s="73"/>
      <c r="AH203" s="73">
        <f t="shared" si="14"/>
        <v>0</v>
      </c>
      <c r="AI203" s="73"/>
      <c r="AJ203" s="73">
        <f t="shared" si="15"/>
        <v>0</v>
      </c>
    </row>
    <row r="204" spans="1:36" ht="51" customHeight="1" x14ac:dyDescent="0.25">
      <c r="A204" s="46">
        <v>199</v>
      </c>
      <c r="B204" s="43" t="s">
        <v>631</v>
      </c>
      <c r="C204" s="43" t="s">
        <v>674</v>
      </c>
      <c r="D204" s="43" t="s">
        <v>72</v>
      </c>
      <c r="E204" s="43" t="s">
        <v>484</v>
      </c>
      <c r="F204" s="43" t="s">
        <v>229</v>
      </c>
      <c r="G204" s="43" t="s">
        <v>46</v>
      </c>
      <c r="H204" s="43" t="s">
        <v>661</v>
      </c>
      <c r="I204" s="43" t="s">
        <v>580</v>
      </c>
      <c r="J204" s="46" t="s">
        <v>554</v>
      </c>
      <c r="K204" s="43" t="s">
        <v>675</v>
      </c>
      <c r="L204" s="43">
        <v>1300</v>
      </c>
      <c r="M204" s="40" t="s">
        <v>582</v>
      </c>
      <c r="N204" s="43" t="s">
        <v>663</v>
      </c>
      <c r="O204" s="58" t="s">
        <v>103</v>
      </c>
      <c r="P204" s="48">
        <v>44593</v>
      </c>
      <c r="Q204" s="48">
        <v>44925</v>
      </c>
      <c r="R204" s="43" t="s">
        <v>55</v>
      </c>
      <c r="S204" s="43" t="s">
        <v>664</v>
      </c>
      <c r="T204" s="53" t="s">
        <v>665</v>
      </c>
      <c r="U204" s="47">
        <v>0.05</v>
      </c>
      <c r="AA204" s="73"/>
      <c r="AB204" s="73"/>
      <c r="AC204" s="73"/>
      <c r="AD204" s="73">
        <f t="shared" si="12"/>
        <v>0</v>
      </c>
      <c r="AE204" s="73"/>
      <c r="AF204" s="73">
        <f t="shared" si="13"/>
        <v>0</v>
      </c>
      <c r="AG204" s="73"/>
      <c r="AH204" s="73">
        <f t="shared" si="14"/>
        <v>0</v>
      </c>
      <c r="AI204" s="73"/>
      <c r="AJ204" s="73">
        <f t="shared" si="15"/>
        <v>0</v>
      </c>
    </row>
    <row r="205" spans="1:36" ht="102" x14ac:dyDescent="0.25">
      <c r="A205" s="46">
        <v>200</v>
      </c>
      <c r="B205" s="43" t="s">
        <v>631</v>
      </c>
      <c r="C205" s="43" t="s">
        <v>674</v>
      </c>
      <c r="D205" s="43" t="s">
        <v>72</v>
      </c>
      <c r="E205" s="43" t="s">
        <v>484</v>
      </c>
      <c r="F205" s="43" t="s">
        <v>229</v>
      </c>
      <c r="G205" s="43" t="s">
        <v>46</v>
      </c>
      <c r="H205" s="43" t="s">
        <v>661</v>
      </c>
      <c r="I205" s="43" t="s">
        <v>580</v>
      </c>
      <c r="J205" s="46" t="s">
        <v>554</v>
      </c>
      <c r="K205" s="43" t="s">
        <v>675</v>
      </c>
      <c r="L205" s="43">
        <v>1300</v>
      </c>
      <c r="M205" s="40" t="s">
        <v>582</v>
      </c>
      <c r="N205" s="43" t="s">
        <v>676</v>
      </c>
      <c r="O205" s="58" t="s">
        <v>103</v>
      </c>
      <c r="P205" s="48">
        <v>44593</v>
      </c>
      <c r="Q205" s="48">
        <v>44925</v>
      </c>
      <c r="R205" s="43" t="s">
        <v>55</v>
      </c>
      <c r="S205" s="43" t="s">
        <v>664</v>
      </c>
      <c r="T205" s="53" t="s">
        <v>665</v>
      </c>
      <c r="U205" s="47">
        <v>0.15</v>
      </c>
      <c r="AA205" s="73"/>
      <c r="AB205" s="73"/>
      <c r="AC205" s="73"/>
      <c r="AD205" s="73">
        <f t="shared" si="12"/>
        <v>0</v>
      </c>
      <c r="AE205" s="73"/>
      <c r="AF205" s="73">
        <f t="shared" si="13"/>
        <v>0</v>
      </c>
      <c r="AG205" s="73"/>
      <c r="AH205" s="73">
        <f t="shared" si="14"/>
        <v>0</v>
      </c>
      <c r="AI205" s="73"/>
      <c r="AJ205" s="73">
        <f t="shared" si="15"/>
        <v>0</v>
      </c>
    </row>
    <row r="206" spans="1:36" ht="102" x14ac:dyDescent="0.25">
      <c r="A206" s="46">
        <v>201</v>
      </c>
      <c r="B206" s="43" t="s">
        <v>631</v>
      </c>
      <c r="C206" s="43" t="s">
        <v>674</v>
      </c>
      <c r="D206" s="43" t="s">
        <v>72</v>
      </c>
      <c r="E206" s="43" t="s">
        <v>484</v>
      </c>
      <c r="F206" s="43" t="s">
        <v>229</v>
      </c>
      <c r="G206" s="43" t="s">
        <v>46</v>
      </c>
      <c r="H206" s="43" t="s">
        <v>661</v>
      </c>
      <c r="I206" s="43" t="s">
        <v>580</v>
      </c>
      <c r="J206" s="46" t="s">
        <v>554</v>
      </c>
      <c r="K206" s="43" t="s">
        <v>675</v>
      </c>
      <c r="L206" s="43">
        <v>1300</v>
      </c>
      <c r="M206" s="40" t="s">
        <v>582</v>
      </c>
      <c r="N206" s="43" t="s">
        <v>677</v>
      </c>
      <c r="O206" s="58" t="s">
        <v>103</v>
      </c>
      <c r="P206" s="48">
        <v>44593</v>
      </c>
      <c r="Q206" s="48">
        <v>44925</v>
      </c>
      <c r="R206" s="43" t="s">
        <v>55</v>
      </c>
      <c r="S206" s="43" t="s">
        <v>664</v>
      </c>
      <c r="T206" s="53" t="s">
        <v>665</v>
      </c>
      <c r="U206" s="47">
        <v>0.05</v>
      </c>
      <c r="AA206" s="73"/>
      <c r="AB206" s="73"/>
      <c r="AC206" s="73"/>
      <c r="AD206" s="73">
        <f t="shared" si="12"/>
        <v>0</v>
      </c>
      <c r="AE206" s="73"/>
      <c r="AF206" s="73">
        <f t="shared" si="13"/>
        <v>0</v>
      </c>
      <c r="AG206" s="73"/>
      <c r="AH206" s="73">
        <f t="shared" si="14"/>
        <v>0</v>
      </c>
      <c r="AI206" s="73"/>
      <c r="AJ206" s="73">
        <f t="shared" si="15"/>
        <v>0</v>
      </c>
    </row>
    <row r="207" spans="1:36" ht="127.5" x14ac:dyDescent="0.25">
      <c r="A207" s="46">
        <v>202</v>
      </c>
      <c r="B207" s="43" t="s">
        <v>631</v>
      </c>
      <c r="C207" s="43" t="s">
        <v>674</v>
      </c>
      <c r="D207" s="43" t="s">
        <v>72</v>
      </c>
      <c r="E207" s="43" t="s">
        <v>484</v>
      </c>
      <c r="F207" s="43" t="s">
        <v>229</v>
      </c>
      <c r="G207" s="43" t="s">
        <v>46</v>
      </c>
      <c r="H207" s="43" t="s">
        <v>661</v>
      </c>
      <c r="I207" s="43" t="s">
        <v>580</v>
      </c>
      <c r="J207" s="46" t="s">
        <v>554</v>
      </c>
      <c r="K207" s="43" t="s">
        <v>675</v>
      </c>
      <c r="L207" s="43">
        <v>1300</v>
      </c>
      <c r="M207" s="40" t="s">
        <v>582</v>
      </c>
      <c r="N207" s="43" t="s">
        <v>668</v>
      </c>
      <c r="O207" s="58" t="s">
        <v>103</v>
      </c>
      <c r="P207" s="48">
        <v>44593</v>
      </c>
      <c r="Q207" s="48">
        <v>44925</v>
      </c>
      <c r="R207" s="43" t="s">
        <v>55</v>
      </c>
      <c r="S207" s="43" t="s">
        <v>664</v>
      </c>
      <c r="T207" s="53" t="s">
        <v>669</v>
      </c>
      <c r="U207" s="47">
        <v>0.15</v>
      </c>
      <c r="AA207" s="73"/>
      <c r="AB207" s="73"/>
      <c r="AC207" s="73"/>
      <c r="AD207" s="73">
        <f t="shared" si="12"/>
        <v>0</v>
      </c>
      <c r="AE207" s="73"/>
      <c r="AF207" s="73">
        <f t="shared" si="13"/>
        <v>0</v>
      </c>
      <c r="AG207" s="73"/>
      <c r="AH207" s="73">
        <f t="shared" si="14"/>
        <v>0</v>
      </c>
      <c r="AI207" s="73"/>
      <c r="AJ207" s="73">
        <f t="shared" si="15"/>
        <v>0</v>
      </c>
    </row>
    <row r="208" spans="1:36" ht="127.5" x14ac:dyDescent="0.25">
      <c r="A208" s="46">
        <v>203</v>
      </c>
      <c r="B208" s="43" t="s">
        <v>631</v>
      </c>
      <c r="C208" s="43" t="s">
        <v>674</v>
      </c>
      <c r="D208" s="43" t="s">
        <v>72</v>
      </c>
      <c r="E208" s="43" t="s">
        <v>484</v>
      </c>
      <c r="F208" s="43" t="s">
        <v>229</v>
      </c>
      <c r="G208" s="43" t="s">
        <v>46</v>
      </c>
      <c r="H208" s="43" t="s">
        <v>661</v>
      </c>
      <c r="I208" s="43" t="s">
        <v>580</v>
      </c>
      <c r="J208" s="46" t="s">
        <v>554</v>
      </c>
      <c r="K208" s="43" t="s">
        <v>675</v>
      </c>
      <c r="L208" s="43">
        <v>1300</v>
      </c>
      <c r="M208" s="40" t="s">
        <v>582</v>
      </c>
      <c r="N208" s="43" t="s">
        <v>670</v>
      </c>
      <c r="O208" s="58" t="s">
        <v>103</v>
      </c>
      <c r="P208" s="48">
        <v>44593</v>
      </c>
      <c r="Q208" s="48">
        <v>44925</v>
      </c>
      <c r="R208" s="43" t="s">
        <v>55</v>
      </c>
      <c r="S208" s="43" t="s">
        <v>664</v>
      </c>
      <c r="T208" s="53" t="s">
        <v>669</v>
      </c>
      <c r="U208" s="47">
        <v>0.05</v>
      </c>
      <c r="AA208" s="73"/>
      <c r="AB208" s="73"/>
      <c r="AC208" s="73"/>
      <c r="AD208" s="73">
        <f t="shared" si="12"/>
        <v>0</v>
      </c>
      <c r="AE208" s="73"/>
      <c r="AF208" s="73">
        <f t="shared" si="13"/>
        <v>0</v>
      </c>
      <c r="AG208" s="73"/>
      <c r="AH208" s="73">
        <f t="shared" si="14"/>
        <v>0</v>
      </c>
      <c r="AI208" s="73"/>
      <c r="AJ208" s="73">
        <f t="shared" si="15"/>
        <v>0</v>
      </c>
    </row>
    <row r="209" spans="1:36" ht="127.5" x14ac:dyDescent="0.25">
      <c r="A209" s="46">
        <v>204</v>
      </c>
      <c r="B209" s="43" t="s">
        <v>631</v>
      </c>
      <c r="C209" s="43" t="s">
        <v>674</v>
      </c>
      <c r="D209" s="43" t="s">
        <v>72</v>
      </c>
      <c r="E209" s="43" t="s">
        <v>484</v>
      </c>
      <c r="F209" s="43" t="s">
        <v>229</v>
      </c>
      <c r="G209" s="43" t="s">
        <v>46</v>
      </c>
      <c r="H209" s="43" t="s">
        <v>661</v>
      </c>
      <c r="I209" s="43" t="s">
        <v>580</v>
      </c>
      <c r="J209" s="46" t="s">
        <v>554</v>
      </c>
      <c r="K209" s="43" t="s">
        <v>675</v>
      </c>
      <c r="L209" s="43">
        <v>1300</v>
      </c>
      <c r="M209" s="40" t="s">
        <v>582</v>
      </c>
      <c r="N209" s="43" t="s">
        <v>678</v>
      </c>
      <c r="O209" s="58" t="s">
        <v>103</v>
      </c>
      <c r="P209" s="48">
        <v>44593</v>
      </c>
      <c r="Q209" s="48">
        <v>44925</v>
      </c>
      <c r="R209" s="43" t="s">
        <v>55</v>
      </c>
      <c r="S209" s="43" t="s">
        <v>664</v>
      </c>
      <c r="T209" s="53" t="s">
        <v>669</v>
      </c>
      <c r="U209" s="47">
        <v>0.05</v>
      </c>
      <c r="AA209" s="73"/>
      <c r="AB209" s="73"/>
      <c r="AC209" s="73"/>
      <c r="AD209" s="73">
        <f t="shared" si="12"/>
        <v>0</v>
      </c>
      <c r="AE209" s="73"/>
      <c r="AF209" s="73">
        <f t="shared" si="13"/>
        <v>0</v>
      </c>
      <c r="AG209" s="73"/>
      <c r="AH209" s="73">
        <f t="shared" si="14"/>
        <v>0</v>
      </c>
      <c r="AI209" s="73"/>
      <c r="AJ209" s="73">
        <f t="shared" si="15"/>
        <v>0</v>
      </c>
    </row>
    <row r="210" spans="1:36" ht="102" x14ac:dyDescent="0.25">
      <c r="A210" s="46">
        <v>205</v>
      </c>
      <c r="B210" s="43" t="s">
        <v>631</v>
      </c>
      <c r="C210" s="43" t="s">
        <v>674</v>
      </c>
      <c r="D210" s="43" t="s">
        <v>72</v>
      </c>
      <c r="E210" s="43" t="s">
        <v>484</v>
      </c>
      <c r="F210" s="43" t="s">
        <v>229</v>
      </c>
      <c r="G210" s="43" t="s">
        <v>46</v>
      </c>
      <c r="H210" s="43" t="s">
        <v>661</v>
      </c>
      <c r="I210" s="43" t="s">
        <v>580</v>
      </c>
      <c r="J210" s="46" t="s">
        <v>554</v>
      </c>
      <c r="K210" s="43" t="s">
        <v>675</v>
      </c>
      <c r="L210" s="43">
        <v>1300</v>
      </c>
      <c r="M210" s="40" t="s">
        <v>582</v>
      </c>
      <c r="N210" s="43" t="s">
        <v>671</v>
      </c>
      <c r="O210" s="58" t="s">
        <v>103</v>
      </c>
      <c r="P210" s="48">
        <v>44593</v>
      </c>
      <c r="Q210" s="48">
        <v>44925</v>
      </c>
      <c r="R210" s="43" t="s">
        <v>55</v>
      </c>
      <c r="S210" s="43" t="s">
        <v>664</v>
      </c>
      <c r="T210" s="53" t="s">
        <v>665</v>
      </c>
      <c r="U210" s="47">
        <v>0.2</v>
      </c>
      <c r="AA210" s="73"/>
      <c r="AB210" s="73"/>
      <c r="AC210" s="73"/>
      <c r="AD210" s="73">
        <f t="shared" si="12"/>
        <v>0</v>
      </c>
      <c r="AE210" s="73"/>
      <c r="AF210" s="73">
        <f t="shared" si="13"/>
        <v>0</v>
      </c>
      <c r="AG210" s="73"/>
      <c r="AH210" s="73">
        <f t="shared" si="14"/>
        <v>0</v>
      </c>
      <c r="AI210" s="73"/>
      <c r="AJ210" s="73">
        <f t="shared" si="15"/>
        <v>0</v>
      </c>
    </row>
    <row r="211" spans="1:36" ht="102" x14ac:dyDescent="0.25">
      <c r="A211" s="46">
        <v>206</v>
      </c>
      <c r="B211" s="43" t="s">
        <v>631</v>
      </c>
      <c r="C211" s="43" t="s">
        <v>674</v>
      </c>
      <c r="D211" s="43" t="s">
        <v>72</v>
      </c>
      <c r="E211" s="43" t="s">
        <v>484</v>
      </c>
      <c r="F211" s="43" t="s">
        <v>229</v>
      </c>
      <c r="G211" s="43" t="s">
        <v>46</v>
      </c>
      <c r="H211" s="43" t="s">
        <v>661</v>
      </c>
      <c r="I211" s="43" t="s">
        <v>580</v>
      </c>
      <c r="J211" s="46" t="s">
        <v>554</v>
      </c>
      <c r="K211" s="43" t="s">
        <v>675</v>
      </c>
      <c r="L211" s="43">
        <v>1300</v>
      </c>
      <c r="M211" s="40" t="s">
        <v>582</v>
      </c>
      <c r="N211" s="43" t="s">
        <v>672</v>
      </c>
      <c r="O211" s="58" t="s">
        <v>103</v>
      </c>
      <c r="P211" s="48">
        <v>44593</v>
      </c>
      <c r="Q211" s="48">
        <v>44925</v>
      </c>
      <c r="R211" s="43" t="s">
        <v>55</v>
      </c>
      <c r="S211" s="43" t="s">
        <v>664</v>
      </c>
      <c r="T211" s="53" t="s">
        <v>665</v>
      </c>
      <c r="U211" s="47">
        <v>0.1</v>
      </c>
      <c r="AA211" s="73"/>
      <c r="AB211" s="73"/>
      <c r="AC211" s="73"/>
      <c r="AD211" s="73">
        <f t="shared" si="12"/>
        <v>0</v>
      </c>
      <c r="AE211" s="73"/>
      <c r="AF211" s="73">
        <f t="shared" si="13"/>
        <v>0</v>
      </c>
      <c r="AG211" s="73"/>
      <c r="AH211" s="73">
        <f t="shared" si="14"/>
        <v>0</v>
      </c>
      <c r="AI211" s="73"/>
      <c r="AJ211" s="73">
        <f t="shared" si="15"/>
        <v>0</v>
      </c>
    </row>
    <row r="212" spans="1:36" ht="127.5" x14ac:dyDescent="0.25">
      <c r="A212" s="46">
        <v>207</v>
      </c>
      <c r="B212" s="43" t="s">
        <v>631</v>
      </c>
      <c r="C212" s="43" t="s">
        <v>674</v>
      </c>
      <c r="D212" s="43" t="s">
        <v>72</v>
      </c>
      <c r="E212" s="43" t="s">
        <v>484</v>
      </c>
      <c r="F212" s="43" t="s">
        <v>229</v>
      </c>
      <c r="G212" s="43" t="s">
        <v>46</v>
      </c>
      <c r="H212" s="43" t="s">
        <v>661</v>
      </c>
      <c r="I212" s="43" t="s">
        <v>580</v>
      </c>
      <c r="J212" s="46" t="s">
        <v>554</v>
      </c>
      <c r="K212" s="43" t="s">
        <v>675</v>
      </c>
      <c r="L212" s="43">
        <v>1300</v>
      </c>
      <c r="M212" s="40" t="s">
        <v>582</v>
      </c>
      <c r="N212" s="43" t="s">
        <v>679</v>
      </c>
      <c r="O212" s="58" t="s">
        <v>103</v>
      </c>
      <c r="P212" s="48">
        <v>44593</v>
      </c>
      <c r="Q212" s="48">
        <v>44925</v>
      </c>
      <c r="R212" s="43" t="s">
        <v>55</v>
      </c>
      <c r="S212" s="43" t="s">
        <v>664</v>
      </c>
      <c r="T212" s="53" t="s">
        <v>669</v>
      </c>
      <c r="U212" s="47">
        <v>0.2</v>
      </c>
      <c r="AA212" s="73"/>
      <c r="AB212" s="73"/>
      <c r="AC212" s="73"/>
      <c r="AD212" s="73">
        <f t="shared" si="12"/>
        <v>0</v>
      </c>
      <c r="AE212" s="73"/>
      <c r="AF212" s="73">
        <f t="shared" si="13"/>
        <v>0</v>
      </c>
      <c r="AG212" s="73"/>
      <c r="AH212" s="73">
        <f t="shared" si="14"/>
        <v>0</v>
      </c>
      <c r="AI212" s="73"/>
      <c r="AJ212" s="73">
        <f t="shared" si="15"/>
        <v>0</v>
      </c>
    </row>
    <row r="213" spans="1:36" ht="127.5" x14ac:dyDescent="0.25">
      <c r="A213" s="46">
        <v>208</v>
      </c>
      <c r="B213" s="43" t="s">
        <v>631</v>
      </c>
      <c r="C213" s="43" t="s">
        <v>680</v>
      </c>
      <c r="D213" s="43" t="s">
        <v>72</v>
      </c>
      <c r="E213" s="43" t="s">
        <v>484</v>
      </c>
      <c r="F213" s="43" t="s">
        <v>229</v>
      </c>
      <c r="G213" s="43" t="s">
        <v>46</v>
      </c>
      <c r="H213" s="43" t="s">
        <v>681</v>
      </c>
      <c r="I213" s="43" t="s">
        <v>580</v>
      </c>
      <c r="J213" s="46" t="s">
        <v>509</v>
      </c>
      <c r="K213" s="43" t="s">
        <v>682</v>
      </c>
      <c r="L213" s="43">
        <v>125</v>
      </c>
      <c r="M213" s="40" t="s">
        <v>582</v>
      </c>
      <c r="N213" s="40" t="s">
        <v>683</v>
      </c>
      <c r="O213" s="58" t="s">
        <v>103</v>
      </c>
      <c r="P213" s="48">
        <v>44958</v>
      </c>
      <c r="Q213" s="48">
        <v>45290</v>
      </c>
      <c r="R213" s="43" t="s">
        <v>55</v>
      </c>
      <c r="S213" s="43" t="s">
        <v>584</v>
      </c>
      <c r="T213" s="53" t="s">
        <v>684</v>
      </c>
      <c r="U213" s="47">
        <v>0.05</v>
      </c>
      <c r="AA213" s="73"/>
      <c r="AB213" s="73"/>
      <c r="AC213" s="73"/>
      <c r="AD213" s="73">
        <f t="shared" si="12"/>
        <v>0</v>
      </c>
      <c r="AE213" s="73"/>
      <c r="AF213" s="73">
        <f t="shared" si="13"/>
        <v>0</v>
      </c>
      <c r="AG213" s="73"/>
      <c r="AH213" s="73">
        <f t="shared" si="14"/>
        <v>0</v>
      </c>
      <c r="AI213" s="73"/>
      <c r="AJ213" s="73">
        <f t="shared" si="15"/>
        <v>0</v>
      </c>
    </row>
    <row r="214" spans="1:36" ht="127.5" x14ac:dyDescent="0.25">
      <c r="A214" s="46">
        <v>209</v>
      </c>
      <c r="B214" s="43" t="s">
        <v>631</v>
      </c>
      <c r="C214" s="43" t="s">
        <v>680</v>
      </c>
      <c r="D214" s="43" t="s">
        <v>72</v>
      </c>
      <c r="E214" s="43" t="s">
        <v>484</v>
      </c>
      <c r="F214" s="43" t="s">
        <v>229</v>
      </c>
      <c r="G214" s="43" t="s">
        <v>46</v>
      </c>
      <c r="H214" s="43" t="s">
        <v>681</v>
      </c>
      <c r="I214" s="43" t="s">
        <v>580</v>
      </c>
      <c r="J214" s="46" t="s">
        <v>509</v>
      </c>
      <c r="K214" s="43" t="s">
        <v>682</v>
      </c>
      <c r="L214" s="43">
        <v>125</v>
      </c>
      <c r="M214" s="40" t="s">
        <v>582</v>
      </c>
      <c r="N214" s="40" t="s">
        <v>587</v>
      </c>
      <c r="O214" s="58" t="s">
        <v>103</v>
      </c>
      <c r="P214" s="48">
        <v>44958</v>
      </c>
      <c r="Q214" s="48">
        <v>45290</v>
      </c>
      <c r="R214" s="43" t="s">
        <v>55</v>
      </c>
      <c r="S214" s="43" t="s">
        <v>685</v>
      </c>
      <c r="T214" s="53" t="s">
        <v>686</v>
      </c>
      <c r="U214" s="47">
        <v>0.25</v>
      </c>
      <c r="AA214" s="73"/>
      <c r="AB214" s="73"/>
      <c r="AC214" s="73"/>
      <c r="AD214" s="73">
        <f t="shared" si="12"/>
        <v>0</v>
      </c>
      <c r="AE214" s="73"/>
      <c r="AF214" s="73">
        <f t="shared" si="13"/>
        <v>0</v>
      </c>
      <c r="AG214" s="73"/>
      <c r="AH214" s="73">
        <f t="shared" si="14"/>
        <v>0</v>
      </c>
      <c r="AI214" s="73"/>
      <c r="AJ214" s="73">
        <f t="shared" si="15"/>
        <v>0</v>
      </c>
    </row>
    <row r="215" spans="1:36" ht="127.5" x14ac:dyDescent="0.25">
      <c r="A215" s="46">
        <v>210</v>
      </c>
      <c r="B215" s="43" t="s">
        <v>631</v>
      </c>
      <c r="C215" s="43" t="s">
        <v>680</v>
      </c>
      <c r="D215" s="43" t="s">
        <v>72</v>
      </c>
      <c r="E215" s="43" t="s">
        <v>484</v>
      </c>
      <c r="F215" s="43" t="s">
        <v>229</v>
      </c>
      <c r="G215" s="43" t="s">
        <v>46</v>
      </c>
      <c r="H215" s="43" t="s">
        <v>681</v>
      </c>
      <c r="I215" s="43" t="s">
        <v>580</v>
      </c>
      <c r="J215" s="46" t="s">
        <v>509</v>
      </c>
      <c r="K215" s="43" t="s">
        <v>682</v>
      </c>
      <c r="L215" s="43">
        <v>125</v>
      </c>
      <c r="M215" s="40" t="s">
        <v>582</v>
      </c>
      <c r="N215" s="40" t="s">
        <v>591</v>
      </c>
      <c r="O215" s="58" t="s">
        <v>103</v>
      </c>
      <c r="P215" s="48">
        <v>44958</v>
      </c>
      <c r="Q215" s="48">
        <v>45290</v>
      </c>
      <c r="R215" s="43" t="s">
        <v>55</v>
      </c>
      <c r="S215" s="43" t="s">
        <v>687</v>
      </c>
      <c r="T215" s="53" t="s">
        <v>686</v>
      </c>
      <c r="U215" s="47">
        <v>0.05</v>
      </c>
      <c r="AA215" s="73"/>
      <c r="AB215" s="73"/>
      <c r="AC215" s="73"/>
      <c r="AD215" s="73">
        <f t="shared" si="12"/>
        <v>0</v>
      </c>
      <c r="AE215" s="73"/>
      <c r="AF215" s="73">
        <f t="shared" si="13"/>
        <v>0</v>
      </c>
      <c r="AG215" s="73"/>
      <c r="AH215" s="73">
        <f t="shared" si="14"/>
        <v>0</v>
      </c>
      <c r="AI215" s="73"/>
      <c r="AJ215" s="73">
        <f t="shared" si="15"/>
        <v>0</v>
      </c>
    </row>
    <row r="216" spans="1:36" ht="127.5" x14ac:dyDescent="0.25">
      <c r="A216" s="46">
        <v>211</v>
      </c>
      <c r="B216" s="43" t="s">
        <v>631</v>
      </c>
      <c r="C216" s="43" t="s">
        <v>680</v>
      </c>
      <c r="D216" s="43" t="s">
        <v>72</v>
      </c>
      <c r="E216" s="43" t="s">
        <v>484</v>
      </c>
      <c r="F216" s="43" t="s">
        <v>229</v>
      </c>
      <c r="G216" s="43" t="s">
        <v>46</v>
      </c>
      <c r="H216" s="43" t="s">
        <v>681</v>
      </c>
      <c r="I216" s="43" t="s">
        <v>580</v>
      </c>
      <c r="J216" s="46" t="s">
        <v>509</v>
      </c>
      <c r="K216" s="43" t="s">
        <v>682</v>
      </c>
      <c r="L216" s="43">
        <v>125</v>
      </c>
      <c r="M216" s="40" t="s">
        <v>582</v>
      </c>
      <c r="N216" s="40" t="s">
        <v>593</v>
      </c>
      <c r="O216" s="58" t="s">
        <v>103</v>
      </c>
      <c r="P216" s="48">
        <v>44958</v>
      </c>
      <c r="Q216" s="48">
        <v>45290</v>
      </c>
      <c r="R216" s="43" t="s">
        <v>55</v>
      </c>
      <c r="S216" s="43" t="s">
        <v>688</v>
      </c>
      <c r="T216" s="53" t="s">
        <v>686</v>
      </c>
      <c r="U216" s="47">
        <v>0.45</v>
      </c>
      <c r="AA216" s="73"/>
      <c r="AB216" s="73"/>
      <c r="AC216" s="73"/>
      <c r="AD216" s="73">
        <f t="shared" si="12"/>
        <v>0</v>
      </c>
      <c r="AE216" s="73"/>
      <c r="AF216" s="73">
        <f t="shared" si="13"/>
        <v>0</v>
      </c>
      <c r="AG216" s="73"/>
      <c r="AH216" s="73">
        <f t="shared" si="14"/>
        <v>0</v>
      </c>
      <c r="AI216" s="73"/>
      <c r="AJ216" s="73">
        <f t="shared" si="15"/>
        <v>0</v>
      </c>
    </row>
    <row r="217" spans="1:36" ht="127.5" x14ac:dyDescent="0.25">
      <c r="A217" s="46">
        <v>212</v>
      </c>
      <c r="B217" s="43" t="s">
        <v>631</v>
      </c>
      <c r="C217" s="43" t="s">
        <v>680</v>
      </c>
      <c r="D217" s="43" t="s">
        <v>72</v>
      </c>
      <c r="E217" s="43" t="s">
        <v>484</v>
      </c>
      <c r="F217" s="43" t="s">
        <v>229</v>
      </c>
      <c r="G217" s="43" t="s">
        <v>46</v>
      </c>
      <c r="H217" s="43" t="s">
        <v>681</v>
      </c>
      <c r="I217" s="43" t="s">
        <v>580</v>
      </c>
      <c r="J217" s="46" t="s">
        <v>509</v>
      </c>
      <c r="K217" s="43" t="s">
        <v>682</v>
      </c>
      <c r="L217" s="43">
        <v>125</v>
      </c>
      <c r="M217" s="40" t="s">
        <v>582</v>
      </c>
      <c r="N217" s="40" t="s">
        <v>689</v>
      </c>
      <c r="O217" s="58" t="s">
        <v>103</v>
      </c>
      <c r="P217" s="48">
        <v>44958</v>
      </c>
      <c r="Q217" s="48">
        <v>45290</v>
      </c>
      <c r="R217" s="43" t="s">
        <v>55</v>
      </c>
      <c r="S217" s="43" t="s">
        <v>594</v>
      </c>
      <c r="T217" s="53" t="s">
        <v>686</v>
      </c>
      <c r="U217" s="47">
        <v>0.15</v>
      </c>
      <c r="AA217" s="73"/>
      <c r="AB217" s="73"/>
      <c r="AC217" s="73"/>
      <c r="AD217" s="73">
        <f t="shared" si="12"/>
        <v>0</v>
      </c>
      <c r="AE217" s="73"/>
      <c r="AF217" s="73">
        <f t="shared" si="13"/>
        <v>0</v>
      </c>
      <c r="AG217" s="73"/>
      <c r="AH217" s="73">
        <f t="shared" si="14"/>
        <v>0</v>
      </c>
      <c r="AI217" s="73"/>
      <c r="AJ217" s="73">
        <f t="shared" si="15"/>
        <v>0</v>
      </c>
    </row>
    <row r="218" spans="1:36" ht="127.5" x14ac:dyDescent="0.25">
      <c r="A218" s="46">
        <v>213</v>
      </c>
      <c r="B218" s="43" t="s">
        <v>631</v>
      </c>
      <c r="C218" s="43" t="s">
        <v>680</v>
      </c>
      <c r="D218" s="43" t="s">
        <v>72</v>
      </c>
      <c r="E218" s="43" t="s">
        <v>484</v>
      </c>
      <c r="F218" s="43" t="s">
        <v>229</v>
      </c>
      <c r="G218" s="43" t="s">
        <v>46</v>
      </c>
      <c r="H218" s="43" t="s">
        <v>681</v>
      </c>
      <c r="I218" s="43" t="s">
        <v>580</v>
      </c>
      <c r="J218" s="46" t="s">
        <v>509</v>
      </c>
      <c r="K218" s="43" t="s">
        <v>682</v>
      </c>
      <c r="L218" s="43">
        <v>125</v>
      </c>
      <c r="M218" s="40" t="s">
        <v>582</v>
      </c>
      <c r="N218" s="40" t="s">
        <v>690</v>
      </c>
      <c r="O218" s="58" t="s">
        <v>103</v>
      </c>
      <c r="P218" s="48">
        <v>44958</v>
      </c>
      <c r="Q218" s="48">
        <v>45290</v>
      </c>
      <c r="R218" s="43" t="s">
        <v>55</v>
      </c>
      <c r="S218" s="43" t="s">
        <v>594</v>
      </c>
      <c r="T218" s="53" t="s">
        <v>686</v>
      </c>
      <c r="U218" s="47">
        <v>0.05</v>
      </c>
      <c r="AA218" s="73"/>
      <c r="AB218" s="73"/>
      <c r="AC218" s="73"/>
      <c r="AD218" s="73">
        <f t="shared" si="12"/>
        <v>0</v>
      </c>
      <c r="AE218" s="73"/>
      <c r="AF218" s="73">
        <f t="shared" si="13"/>
        <v>0</v>
      </c>
      <c r="AG218" s="73"/>
      <c r="AH218" s="73">
        <f t="shared" si="14"/>
        <v>0</v>
      </c>
      <c r="AI218" s="73"/>
      <c r="AJ218" s="73">
        <f t="shared" si="15"/>
        <v>0</v>
      </c>
    </row>
    <row r="219" spans="1:36" ht="38.25" customHeight="1" x14ac:dyDescent="0.25">
      <c r="A219" s="46">
        <v>214</v>
      </c>
      <c r="B219" s="43" t="s">
        <v>631</v>
      </c>
      <c r="C219" s="43" t="s">
        <v>680</v>
      </c>
      <c r="D219" s="43" t="s">
        <v>72</v>
      </c>
      <c r="E219" s="43" t="s">
        <v>484</v>
      </c>
      <c r="F219" s="43" t="s">
        <v>229</v>
      </c>
      <c r="G219" s="43" t="s">
        <v>46</v>
      </c>
      <c r="H219" s="43" t="s">
        <v>681</v>
      </c>
      <c r="I219" s="43" t="s">
        <v>580</v>
      </c>
      <c r="J219" s="46" t="s">
        <v>554</v>
      </c>
      <c r="K219" s="43" t="s">
        <v>691</v>
      </c>
      <c r="L219" s="43">
        <v>14</v>
      </c>
      <c r="M219" s="40" t="s">
        <v>582</v>
      </c>
      <c r="N219" s="40" t="s">
        <v>692</v>
      </c>
      <c r="O219" s="58" t="s">
        <v>103</v>
      </c>
      <c r="P219" s="48">
        <v>44958</v>
      </c>
      <c r="Q219" s="48">
        <v>45290</v>
      </c>
      <c r="R219" s="43" t="s">
        <v>55</v>
      </c>
      <c r="S219" s="43" t="s">
        <v>687</v>
      </c>
      <c r="T219" s="53" t="s">
        <v>686</v>
      </c>
      <c r="U219" s="47">
        <v>0.15</v>
      </c>
      <c r="AA219" s="73"/>
      <c r="AB219" s="73"/>
      <c r="AC219" s="73"/>
      <c r="AD219" s="73">
        <f t="shared" si="12"/>
        <v>0</v>
      </c>
      <c r="AE219" s="73"/>
      <c r="AF219" s="73">
        <f t="shared" si="13"/>
        <v>0</v>
      </c>
      <c r="AG219" s="73"/>
      <c r="AH219" s="73">
        <f t="shared" si="14"/>
        <v>0</v>
      </c>
      <c r="AI219" s="73"/>
      <c r="AJ219" s="73">
        <f t="shared" si="15"/>
        <v>0</v>
      </c>
    </row>
    <row r="220" spans="1:36" ht="127.5" x14ac:dyDescent="0.25">
      <c r="A220" s="46">
        <v>215</v>
      </c>
      <c r="B220" s="43" t="s">
        <v>631</v>
      </c>
      <c r="C220" s="43" t="s">
        <v>680</v>
      </c>
      <c r="D220" s="43" t="s">
        <v>72</v>
      </c>
      <c r="E220" s="43" t="s">
        <v>484</v>
      </c>
      <c r="F220" s="43" t="s">
        <v>229</v>
      </c>
      <c r="G220" s="43" t="s">
        <v>46</v>
      </c>
      <c r="H220" s="43" t="s">
        <v>681</v>
      </c>
      <c r="I220" s="43" t="s">
        <v>580</v>
      </c>
      <c r="J220" s="46" t="s">
        <v>554</v>
      </c>
      <c r="K220" s="43" t="s">
        <v>691</v>
      </c>
      <c r="L220" s="43">
        <v>14</v>
      </c>
      <c r="M220" s="40" t="s">
        <v>582</v>
      </c>
      <c r="N220" s="40" t="s">
        <v>693</v>
      </c>
      <c r="O220" s="58" t="s">
        <v>103</v>
      </c>
      <c r="P220" s="48">
        <v>44958</v>
      </c>
      <c r="Q220" s="48">
        <v>45290</v>
      </c>
      <c r="R220" s="43" t="s">
        <v>55</v>
      </c>
      <c r="S220" s="43" t="s">
        <v>687</v>
      </c>
      <c r="T220" s="53" t="s">
        <v>684</v>
      </c>
      <c r="U220" s="47">
        <v>0.15</v>
      </c>
      <c r="AA220" s="73"/>
      <c r="AB220" s="73"/>
      <c r="AC220" s="73"/>
      <c r="AD220" s="73">
        <f t="shared" si="12"/>
        <v>0</v>
      </c>
      <c r="AE220" s="73"/>
      <c r="AF220" s="73">
        <f t="shared" si="13"/>
        <v>0</v>
      </c>
      <c r="AG220" s="73"/>
      <c r="AH220" s="73">
        <f t="shared" si="14"/>
        <v>0</v>
      </c>
      <c r="AI220" s="73"/>
      <c r="AJ220" s="73">
        <f t="shared" si="15"/>
        <v>0</v>
      </c>
    </row>
    <row r="221" spans="1:36" ht="127.5" x14ac:dyDescent="0.25">
      <c r="A221" s="46">
        <v>216</v>
      </c>
      <c r="B221" s="43" t="s">
        <v>631</v>
      </c>
      <c r="C221" s="43" t="s">
        <v>680</v>
      </c>
      <c r="D221" s="43" t="s">
        <v>72</v>
      </c>
      <c r="E221" s="43" t="s">
        <v>484</v>
      </c>
      <c r="F221" s="43" t="s">
        <v>229</v>
      </c>
      <c r="G221" s="43" t="s">
        <v>46</v>
      </c>
      <c r="H221" s="43" t="s">
        <v>681</v>
      </c>
      <c r="I221" s="43" t="s">
        <v>580</v>
      </c>
      <c r="J221" s="46" t="s">
        <v>554</v>
      </c>
      <c r="K221" s="43" t="s">
        <v>691</v>
      </c>
      <c r="L221" s="43">
        <v>14</v>
      </c>
      <c r="M221" s="40" t="s">
        <v>582</v>
      </c>
      <c r="N221" s="40" t="s">
        <v>694</v>
      </c>
      <c r="O221" s="58" t="s">
        <v>103</v>
      </c>
      <c r="P221" s="48">
        <v>44958</v>
      </c>
      <c r="Q221" s="48">
        <v>45290</v>
      </c>
      <c r="R221" s="43" t="s">
        <v>55</v>
      </c>
      <c r="S221" s="43" t="s">
        <v>687</v>
      </c>
      <c r="T221" s="53" t="s">
        <v>686</v>
      </c>
      <c r="U221" s="47">
        <v>0.05</v>
      </c>
      <c r="AA221" s="73"/>
      <c r="AB221" s="73"/>
      <c r="AC221" s="73"/>
      <c r="AD221" s="73">
        <f t="shared" si="12"/>
        <v>0</v>
      </c>
      <c r="AE221" s="73"/>
      <c r="AF221" s="73">
        <f t="shared" si="13"/>
        <v>0</v>
      </c>
      <c r="AG221" s="73"/>
      <c r="AH221" s="73">
        <f t="shared" si="14"/>
        <v>0</v>
      </c>
      <c r="AI221" s="73"/>
      <c r="AJ221" s="73">
        <f t="shared" si="15"/>
        <v>0</v>
      </c>
    </row>
    <row r="222" spans="1:36" ht="127.5" x14ac:dyDescent="0.25">
      <c r="A222" s="46">
        <v>217</v>
      </c>
      <c r="B222" s="43" t="s">
        <v>631</v>
      </c>
      <c r="C222" s="43" t="s">
        <v>680</v>
      </c>
      <c r="D222" s="43" t="s">
        <v>72</v>
      </c>
      <c r="E222" s="43" t="s">
        <v>484</v>
      </c>
      <c r="F222" s="43" t="s">
        <v>229</v>
      </c>
      <c r="G222" s="43" t="s">
        <v>46</v>
      </c>
      <c r="H222" s="43" t="s">
        <v>681</v>
      </c>
      <c r="I222" s="43" t="s">
        <v>580</v>
      </c>
      <c r="J222" s="46" t="s">
        <v>554</v>
      </c>
      <c r="K222" s="43" t="s">
        <v>691</v>
      </c>
      <c r="L222" s="43">
        <v>14</v>
      </c>
      <c r="M222" s="40" t="s">
        <v>582</v>
      </c>
      <c r="N222" s="40" t="s">
        <v>695</v>
      </c>
      <c r="O222" s="58" t="s">
        <v>103</v>
      </c>
      <c r="P222" s="48">
        <v>44958</v>
      </c>
      <c r="Q222" s="48">
        <v>45290</v>
      </c>
      <c r="R222" s="43" t="s">
        <v>55</v>
      </c>
      <c r="S222" s="43" t="s">
        <v>687</v>
      </c>
      <c r="T222" s="53" t="s">
        <v>686</v>
      </c>
      <c r="U222" s="47">
        <v>0.15</v>
      </c>
      <c r="AA222" s="73"/>
      <c r="AB222" s="73"/>
      <c r="AC222" s="73"/>
      <c r="AD222" s="73">
        <f t="shared" si="12"/>
        <v>0</v>
      </c>
      <c r="AE222" s="73"/>
      <c r="AF222" s="73">
        <f t="shared" si="13"/>
        <v>0</v>
      </c>
      <c r="AG222" s="73"/>
      <c r="AH222" s="73">
        <f t="shared" si="14"/>
        <v>0</v>
      </c>
      <c r="AI222" s="73"/>
      <c r="AJ222" s="73">
        <f t="shared" si="15"/>
        <v>0</v>
      </c>
    </row>
    <row r="223" spans="1:36" ht="127.5" x14ac:dyDescent="0.25">
      <c r="A223" s="46">
        <v>218</v>
      </c>
      <c r="B223" s="43" t="s">
        <v>631</v>
      </c>
      <c r="C223" s="43" t="s">
        <v>680</v>
      </c>
      <c r="D223" s="43" t="s">
        <v>72</v>
      </c>
      <c r="E223" s="43" t="s">
        <v>484</v>
      </c>
      <c r="F223" s="43" t="s">
        <v>229</v>
      </c>
      <c r="G223" s="43" t="s">
        <v>46</v>
      </c>
      <c r="H223" s="43" t="s">
        <v>681</v>
      </c>
      <c r="I223" s="43" t="s">
        <v>580</v>
      </c>
      <c r="J223" s="46" t="s">
        <v>554</v>
      </c>
      <c r="K223" s="43" t="s">
        <v>691</v>
      </c>
      <c r="L223" s="43">
        <v>14</v>
      </c>
      <c r="M223" s="40" t="s">
        <v>582</v>
      </c>
      <c r="N223" s="40" t="s">
        <v>646</v>
      </c>
      <c r="O223" s="58" t="s">
        <v>103</v>
      </c>
      <c r="P223" s="48">
        <v>44958</v>
      </c>
      <c r="Q223" s="48">
        <v>45290</v>
      </c>
      <c r="R223" s="43" t="s">
        <v>55</v>
      </c>
      <c r="S223" s="43" t="s">
        <v>696</v>
      </c>
      <c r="T223" s="53" t="s">
        <v>684</v>
      </c>
      <c r="U223" s="47">
        <v>0.1</v>
      </c>
      <c r="AA223" s="73"/>
      <c r="AB223" s="73"/>
      <c r="AC223" s="73"/>
      <c r="AD223" s="73">
        <f t="shared" si="12"/>
        <v>0</v>
      </c>
      <c r="AE223" s="73"/>
      <c r="AF223" s="73">
        <f t="shared" si="13"/>
        <v>0</v>
      </c>
      <c r="AG223" s="73"/>
      <c r="AH223" s="73">
        <f t="shared" si="14"/>
        <v>0</v>
      </c>
      <c r="AI223" s="73"/>
      <c r="AJ223" s="73">
        <f t="shared" si="15"/>
        <v>0</v>
      </c>
    </row>
    <row r="224" spans="1:36" ht="127.5" x14ac:dyDescent="0.25">
      <c r="A224" s="46">
        <v>219</v>
      </c>
      <c r="B224" s="43" t="s">
        <v>631</v>
      </c>
      <c r="C224" s="43" t="s">
        <v>680</v>
      </c>
      <c r="D224" s="43" t="s">
        <v>72</v>
      </c>
      <c r="E224" s="43" t="s">
        <v>484</v>
      </c>
      <c r="F224" s="43" t="s">
        <v>229</v>
      </c>
      <c r="G224" s="43" t="s">
        <v>46</v>
      </c>
      <c r="H224" s="43" t="s">
        <v>681</v>
      </c>
      <c r="I224" s="43" t="s">
        <v>580</v>
      </c>
      <c r="J224" s="46" t="s">
        <v>554</v>
      </c>
      <c r="K224" s="43" t="s">
        <v>691</v>
      </c>
      <c r="L224" s="43">
        <v>14</v>
      </c>
      <c r="M224" s="40" t="s">
        <v>582</v>
      </c>
      <c r="N224" s="40" t="s">
        <v>697</v>
      </c>
      <c r="O224" s="58" t="s">
        <v>103</v>
      </c>
      <c r="P224" s="48">
        <v>44958</v>
      </c>
      <c r="Q224" s="48">
        <v>45290</v>
      </c>
      <c r="R224" s="43" t="s">
        <v>55</v>
      </c>
      <c r="S224" s="43" t="s">
        <v>687</v>
      </c>
      <c r="T224" s="53" t="s">
        <v>686</v>
      </c>
      <c r="U224" s="47">
        <v>0.3</v>
      </c>
      <c r="AA224" s="73"/>
      <c r="AB224" s="73"/>
      <c r="AC224" s="73"/>
      <c r="AD224" s="73">
        <f t="shared" si="12"/>
        <v>0</v>
      </c>
      <c r="AE224" s="73"/>
      <c r="AF224" s="73">
        <f t="shared" si="13"/>
        <v>0</v>
      </c>
      <c r="AG224" s="73"/>
      <c r="AH224" s="73">
        <f t="shared" si="14"/>
        <v>0</v>
      </c>
      <c r="AI224" s="73"/>
      <c r="AJ224" s="73">
        <f t="shared" si="15"/>
        <v>0</v>
      </c>
    </row>
    <row r="225" spans="1:36" ht="127.5" x14ac:dyDescent="0.25">
      <c r="A225" s="46">
        <v>220</v>
      </c>
      <c r="B225" s="43" t="s">
        <v>631</v>
      </c>
      <c r="C225" s="43" t="s">
        <v>680</v>
      </c>
      <c r="D225" s="43" t="s">
        <v>72</v>
      </c>
      <c r="E225" s="43" t="s">
        <v>484</v>
      </c>
      <c r="F225" s="43" t="s">
        <v>229</v>
      </c>
      <c r="G225" s="43" t="s">
        <v>46</v>
      </c>
      <c r="H225" s="43" t="s">
        <v>681</v>
      </c>
      <c r="I225" s="43" t="s">
        <v>580</v>
      </c>
      <c r="J225" s="46" t="s">
        <v>554</v>
      </c>
      <c r="K225" s="43" t="s">
        <v>691</v>
      </c>
      <c r="L225" s="43">
        <v>14</v>
      </c>
      <c r="M225" s="40" t="s">
        <v>582</v>
      </c>
      <c r="N225" s="40" t="s">
        <v>698</v>
      </c>
      <c r="O225" s="58" t="s">
        <v>103</v>
      </c>
      <c r="P225" s="48">
        <v>44958</v>
      </c>
      <c r="Q225" s="48">
        <v>45290</v>
      </c>
      <c r="R225" s="43" t="s">
        <v>55</v>
      </c>
      <c r="S225" s="43" t="s">
        <v>688</v>
      </c>
      <c r="T225" s="53" t="s">
        <v>686</v>
      </c>
      <c r="U225" s="47">
        <v>0.1</v>
      </c>
      <c r="AA225" s="73"/>
      <c r="AB225" s="73"/>
      <c r="AC225" s="73"/>
      <c r="AD225" s="73">
        <f t="shared" si="12"/>
        <v>0</v>
      </c>
      <c r="AE225" s="73"/>
      <c r="AF225" s="73">
        <f t="shared" si="13"/>
        <v>0</v>
      </c>
      <c r="AG225" s="73"/>
      <c r="AH225" s="73">
        <f t="shared" si="14"/>
        <v>0</v>
      </c>
      <c r="AI225" s="73"/>
      <c r="AJ225" s="73">
        <f t="shared" si="15"/>
        <v>0</v>
      </c>
    </row>
    <row r="226" spans="1:36" ht="38.25" customHeight="1" x14ac:dyDescent="0.25">
      <c r="A226" s="46">
        <v>221</v>
      </c>
      <c r="B226" s="43" t="s">
        <v>631</v>
      </c>
      <c r="C226" s="43" t="s">
        <v>680</v>
      </c>
      <c r="D226" s="43" t="s">
        <v>72</v>
      </c>
      <c r="E226" s="43" t="s">
        <v>484</v>
      </c>
      <c r="F226" s="43" t="s">
        <v>229</v>
      </c>
      <c r="G226" s="43" t="s">
        <v>46</v>
      </c>
      <c r="H226" s="43" t="s">
        <v>681</v>
      </c>
      <c r="I226" s="43" t="s">
        <v>580</v>
      </c>
      <c r="J226" s="46" t="s">
        <v>554</v>
      </c>
      <c r="K226" s="43" t="s">
        <v>699</v>
      </c>
      <c r="L226" s="43">
        <v>24</v>
      </c>
      <c r="M226" s="40" t="s">
        <v>582</v>
      </c>
      <c r="N226" s="40" t="s">
        <v>620</v>
      </c>
      <c r="O226" s="58" t="s">
        <v>103</v>
      </c>
      <c r="P226" s="48">
        <v>44958</v>
      </c>
      <c r="Q226" s="48">
        <v>45290</v>
      </c>
      <c r="R226" s="43" t="s">
        <v>55</v>
      </c>
      <c r="S226" s="43" t="s">
        <v>588</v>
      </c>
      <c r="T226" s="53" t="s">
        <v>686</v>
      </c>
      <c r="U226" s="47">
        <v>0.15</v>
      </c>
      <c r="AA226" s="73"/>
      <c r="AB226" s="73"/>
      <c r="AC226" s="73"/>
      <c r="AD226" s="73">
        <f t="shared" si="12"/>
        <v>0</v>
      </c>
      <c r="AE226" s="73"/>
      <c r="AF226" s="73">
        <f t="shared" si="13"/>
        <v>0</v>
      </c>
      <c r="AG226" s="73"/>
      <c r="AH226" s="73">
        <f t="shared" si="14"/>
        <v>0</v>
      </c>
      <c r="AI226" s="73"/>
      <c r="AJ226" s="73">
        <f t="shared" si="15"/>
        <v>0</v>
      </c>
    </row>
    <row r="227" spans="1:36" ht="127.5" x14ac:dyDescent="0.25">
      <c r="A227" s="46">
        <v>222</v>
      </c>
      <c r="B227" s="43" t="s">
        <v>631</v>
      </c>
      <c r="C227" s="43" t="s">
        <v>680</v>
      </c>
      <c r="D227" s="43" t="s">
        <v>72</v>
      </c>
      <c r="E227" s="43" t="s">
        <v>484</v>
      </c>
      <c r="F227" s="43" t="s">
        <v>229</v>
      </c>
      <c r="G227" s="43" t="s">
        <v>46</v>
      </c>
      <c r="H227" s="43" t="s">
        <v>681</v>
      </c>
      <c r="I227" s="43" t="s">
        <v>580</v>
      </c>
      <c r="J227" s="46" t="s">
        <v>554</v>
      </c>
      <c r="K227" s="43" t="s">
        <v>699</v>
      </c>
      <c r="L227" s="43">
        <v>24</v>
      </c>
      <c r="M227" s="40" t="s">
        <v>582</v>
      </c>
      <c r="N227" s="40" t="s">
        <v>700</v>
      </c>
      <c r="O227" s="58" t="s">
        <v>103</v>
      </c>
      <c r="P227" s="48">
        <v>44958</v>
      </c>
      <c r="Q227" s="48">
        <v>45290</v>
      </c>
      <c r="R227" s="43" t="s">
        <v>55</v>
      </c>
      <c r="S227" s="43" t="s">
        <v>588</v>
      </c>
      <c r="T227" s="53" t="s">
        <v>686</v>
      </c>
      <c r="U227" s="47">
        <v>0.15</v>
      </c>
      <c r="AA227" s="73"/>
      <c r="AB227" s="73"/>
      <c r="AC227" s="73"/>
      <c r="AD227" s="73">
        <f t="shared" si="12"/>
        <v>0</v>
      </c>
      <c r="AE227" s="73"/>
      <c r="AF227" s="73">
        <f t="shared" si="13"/>
        <v>0</v>
      </c>
      <c r="AG227" s="73"/>
      <c r="AH227" s="73">
        <f t="shared" si="14"/>
        <v>0</v>
      </c>
      <c r="AI227" s="73"/>
      <c r="AJ227" s="73">
        <f t="shared" si="15"/>
        <v>0</v>
      </c>
    </row>
    <row r="228" spans="1:36" ht="127.5" x14ac:dyDescent="0.25">
      <c r="A228" s="46">
        <v>223</v>
      </c>
      <c r="B228" s="43" t="s">
        <v>631</v>
      </c>
      <c r="C228" s="43" t="s">
        <v>680</v>
      </c>
      <c r="D228" s="43" t="s">
        <v>72</v>
      </c>
      <c r="E228" s="43" t="s">
        <v>484</v>
      </c>
      <c r="F228" s="43" t="s">
        <v>229</v>
      </c>
      <c r="G228" s="43" t="s">
        <v>46</v>
      </c>
      <c r="H228" s="43" t="s">
        <v>681</v>
      </c>
      <c r="I228" s="43" t="s">
        <v>580</v>
      </c>
      <c r="J228" s="46" t="s">
        <v>554</v>
      </c>
      <c r="K228" s="43" t="s">
        <v>699</v>
      </c>
      <c r="L228" s="43">
        <v>24</v>
      </c>
      <c r="M228" s="40" t="s">
        <v>582</v>
      </c>
      <c r="N228" s="40" t="s">
        <v>628</v>
      </c>
      <c r="O228" s="58" t="s">
        <v>103</v>
      </c>
      <c r="P228" s="48">
        <v>44958</v>
      </c>
      <c r="Q228" s="48">
        <v>45290</v>
      </c>
      <c r="R228" s="43" t="s">
        <v>55</v>
      </c>
      <c r="S228" s="43" t="s">
        <v>613</v>
      </c>
      <c r="T228" s="53" t="s">
        <v>684</v>
      </c>
      <c r="U228" s="47">
        <v>0.15</v>
      </c>
      <c r="AA228" s="73"/>
      <c r="AB228" s="73"/>
      <c r="AC228" s="73"/>
      <c r="AD228" s="73">
        <f t="shared" si="12"/>
        <v>0</v>
      </c>
      <c r="AE228" s="73"/>
      <c r="AF228" s="73">
        <f t="shared" si="13"/>
        <v>0</v>
      </c>
      <c r="AG228" s="73"/>
      <c r="AH228" s="73">
        <f t="shared" si="14"/>
        <v>0</v>
      </c>
      <c r="AI228" s="73"/>
      <c r="AJ228" s="73">
        <f t="shared" si="15"/>
        <v>0</v>
      </c>
    </row>
    <row r="229" spans="1:36" ht="127.5" x14ac:dyDescent="0.25">
      <c r="A229" s="46">
        <v>224</v>
      </c>
      <c r="B229" s="43" t="s">
        <v>631</v>
      </c>
      <c r="C229" s="43" t="s">
        <v>680</v>
      </c>
      <c r="D229" s="43" t="s">
        <v>72</v>
      </c>
      <c r="E229" s="43" t="s">
        <v>484</v>
      </c>
      <c r="F229" s="43" t="s">
        <v>229</v>
      </c>
      <c r="G229" s="43" t="s">
        <v>46</v>
      </c>
      <c r="H229" s="43" t="s">
        <v>681</v>
      </c>
      <c r="I229" s="43" t="s">
        <v>580</v>
      </c>
      <c r="J229" s="46" t="s">
        <v>554</v>
      </c>
      <c r="K229" s="43" t="s">
        <v>699</v>
      </c>
      <c r="L229" s="43">
        <v>24</v>
      </c>
      <c r="M229" s="40" t="s">
        <v>582</v>
      </c>
      <c r="N229" s="40" t="s">
        <v>701</v>
      </c>
      <c r="O229" s="58" t="s">
        <v>103</v>
      </c>
      <c r="P229" s="48">
        <v>44958</v>
      </c>
      <c r="Q229" s="48">
        <v>45290</v>
      </c>
      <c r="R229" s="43" t="s">
        <v>55</v>
      </c>
      <c r="S229" s="43" t="s">
        <v>588</v>
      </c>
      <c r="T229" s="53" t="s">
        <v>686</v>
      </c>
      <c r="U229" s="47">
        <v>0.2</v>
      </c>
      <c r="AA229" s="73"/>
      <c r="AB229" s="73"/>
      <c r="AC229" s="73"/>
      <c r="AD229" s="73">
        <f t="shared" si="12"/>
        <v>0</v>
      </c>
      <c r="AE229" s="73"/>
      <c r="AF229" s="73">
        <f t="shared" si="13"/>
        <v>0</v>
      </c>
      <c r="AG229" s="73"/>
      <c r="AH229" s="73">
        <f t="shared" si="14"/>
        <v>0</v>
      </c>
      <c r="AI229" s="73"/>
      <c r="AJ229" s="73">
        <f t="shared" si="15"/>
        <v>0</v>
      </c>
    </row>
    <row r="230" spans="1:36" ht="127.5" x14ac:dyDescent="0.25">
      <c r="A230" s="46">
        <v>225</v>
      </c>
      <c r="B230" s="43" t="s">
        <v>631</v>
      </c>
      <c r="C230" s="43" t="s">
        <v>680</v>
      </c>
      <c r="D230" s="43" t="s">
        <v>72</v>
      </c>
      <c r="E230" s="43" t="s">
        <v>484</v>
      </c>
      <c r="F230" s="43" t="s">
        <v>229</v>
      </c>
      <c r="G230" s="43" t="s">
        <v>46</v>
      </c>
      <c r="H230" s="43" t="s">
        <v>681</v>
      </c>
      <c r="I230" s="43" t="s">
        <v>580</v>
      </c>
      <c r="J230" s="46" t="s">
        <v>554</v>
      </c>
      <c r="K230" s="43" t="s">
        <v>699</v>
      </c>
      <c r="L230" s="43">
        <v>24</v>
      </c>
      <c r="M230" s="40" t="s">
        <v>582</v>
      </c>
      <c r="N230" s="40" t="s">
        <v>702</v>
      </c>
      <c r="O230" s="58" t="s">
        <v>103</v>
      </c>
      <c r="P230" s="48">
        <v>44958</v>
      </c>
      <c r="Q230" s="48">
        <v>45290</v>
      </c>
      <c r="R230" s="43" t="s">
        <v>55</v>
      </c>
      <c r="S230" s="43" t="s">
        <v>588</v>
      </c>
      <c r="T230" s="53" t="s">
        <v>686</v>
      </c>
      <c r="U230" s="47">
        <v>0.35</v>
      </c>
      <c r="AA230" s="73"/>
      <c r="AB230" s="73"/>
      <c r="AC230" s="73"/>
      <c r="AD230" s="73">
        <f t="shared" si="12"/>
        <v>0</v>
      </c>
      <c r="AE230" s="73"/>
      <c r="AF230" s="73">
        <f t="shared" si="13"/>
        <v>0</v>
      </c>
      <c r="AG230" s="73"/>
      <c r="AH230" s="73">
        <f t="shared" si="14"/>
        <v>0</v>
      </c>
      <c r="AI230" s="73"/>
      <c r="AJ230" s="73">
        <f t="shared" si="15"/>
        <v>0</v>
      </c>
    </row>
    <row r="231" spans="1:36" ht="89.25" x14ac:dyDescent="0.25">
      <c r="A231" s="46">
        <v>226</v>
      </c>
      <c r="B231" s="43" t="s">
        <v>631</v>
      </c>
      <c r="C231" s="43" t="s">
        <v>703</v>
      </c>
      <c r="D231" s="43" t="s">
        <v>72</v>
      </c>
      <c r="E231" s="43" t="s">
        <v>484</v>
      </c>
      <c r="F231" s="43" t="s">
        <v>229</v>
      </c>
      <c r="G231" s="43" t="s">
        <v>46</v>
      </c>
      <c r="H231" s="43" t="s">
        <v>704</v>
      </c>
      <c r="I231" s="43" t="s">
        <v>580</v>
      </c>
      <c r="J231" s="46" t="s">
        <v>544</v>
      </c>
      <c r="K231" s="43" t="s">
        <v>705</v>
      </c>
      <c r="L231" s="43">
        <v>32</v>
      </c>
      <c r="M231" s="40" t="s">
        <v>582</v>
      </c>
      <c r="N231" s="40" t="s">
        <v>706</v>
      </c>
      <c r="O231" s="58" t="s">
        <v>103</v>
      </c>
      <c r="P231" s="48">
        <v>44958</v>
      </c>
      <c r="Q231" s="48">
        <v>45290</v>
      </c>
      <c r="R231" s="43" t="s">
        <v>55</v>
      </c>
      <c r="S231" s="43" t="s">
        <v>584</v>
      </c>
      <c r="T231" s="53" t="s">
        <v>707</v>
      </c>
      <c r="U231" s="47">
        <v>0.05</v>
      </c>
      <c r="AA231" s="73"/>
      <c r="AB231" s="73"/>
      <c r="AC231" s="73"/>
      <c r="AD231" s="73">
        <f t="shared" si="12"/>
        <v>0</v>
      </c>
      <c r="AE231" s="73"/>
      <c r="AF231" s="73">
        <f t="shared" si="13"/>
        <v>0</v>
      </c>
      <c r="AG231" s="73"/>
      <c r="AH231" s="73">
        <f t="shared" si="14"/>
        <v>0</v>
      </c>
      <c r="AI231" s="73"/>
      <c r="AJ231" s="73">
        <f t="shared" si="15"/>
        <v>0</v>
      </c>
    </row>
    <row r="232" spans="1:36" ht="89.25" x14ac:dyDescent="0.25">
      <c r="A232" s="46">
        <v>227</v>
      </c>
      <c r="B232" s="43" t="s">
        <v>631</v>
      </c>
      <c r="C232" s="43" t="s">
        <v>703</v>
      </c>
      <c r="D232" s="43" t="s">
        <v>72</v>
      </c>
      <c r="E232" s="43" t="s">
        <v>484</v>
      </c>
      <c r="F232" s="43" t="s">
        <v>229</v>
      </c>
      <c r="G232" s="43" t="s">
        <v>46</v>
      </c>
      <c r="H232" s="43" t="s">
        <v>704</v>
      </c>
      <c r="I232" s="43" t="s">
        <v>580</v>
      </c>
      <c r="J232" s="46" t="s">
        <v>544</v>
      </c>
      <c r="K232" s="43" t="s">
        <v>705</v>
      </c>
      <c r="L232" s="43">
        <v>32</v>
      </c>
      <c r="M232" s="40" t="s">
        <v>582</v>
      </c>
      <c r="N232" s="40" t="s">
        <v>708</v>
      </c>
      <c r="O232" s="58" t="s">
        <v>103</v>
      </c>
      <c r="P232" s="48">
        <v>44958</v>
      </c>
      <c r="Q232" s="48">
        <v>45290</v>
      </c>
      <c r="R232" s="43" t="s">
        <v>55</v>
      </c>
      <c r="S232" s="43" t="s">
        <v>709</v>
      </c>
      <c r="T232" s="53" t="s">
        <v>707</v>
      </c>
      <c r="U232" s="47">
        <v>0.15</v>
      </c>
      <c r="AA232" s="73"/>
      <c r="AB232" s="73"/>
      <c r="AC232" s="73"/>
      <c r="AD232" s="73">
        <f t="shared" si="12"/>
        <v>0</v>
      </c>
      <c r="AE232" s="73"/>
      <c r="AF232" s="73">
        <f t="shared" si="13"/>
        <v>0</v>
      </c>
      <c r="AG232" s="73"/>
      <c r="AH232" s="73">
        <f t="shared" si="14"/>
        <v>0</v>
      </c>
      <c r="AI232" s="73"/>
      <c r="AJ232" s="73">
        <f t="shared" si="15"/>
        <v>0</v>
      </c>
    </row>
    <row r="233" spans="1:36" ht="89.25" x14ac:dyDescent="0.25">
      <c r="A233" s="46">
        <v>228</v>
      </c>
      <c r="B233" s="43" t="s">
        <v>631</v>
      </c>
      <c r="C233" s="43" t="s">
        <v>703</v>
      </c>
      <c r="D233" s="43" t="s">
        <v>72</v>
      </c>
      <c r="E233" s="43" t="s">
        <v>484</v>
      </c>
      <c r="F233" s="43" t="s">
        <v>229</v>
      </c>
      <c r="G233" s="43" t="s">
        <v>46</v>
      </c>
      <c r="H233" s="43" t="s">
        <v>704</v>
      </c>
      <c r="I233" s="43" t="s">
        <v>580</v>
      </c>
      <c r="J233" s="46" t="s">
        <v>544</v>
      </c>
      <c r="K233" s="43" t="s">
        <v>705</v>
      </c>
      <c r="L233" s="43">
        <v>32</v>
      </c>
      <c r="M233" s="40" t="s">
        <v>582</v>
      </c>
      <c r="N233" s="40" t="s">
        <v>710</v>
      </c>
      <c r="O233" s="58" t="s">
        <v>103</v>
      </c>
      <c r="P233" s="48">
        <v>44958</v>
      </c>
      <c r="Q233" s="48">
        <v>45290</v>
      </c>
      <c r="R233" s="43" t="s">
        <v>55</v>
      </c>
      <c r="S233" s="43" t="s">
        <v>709</v>
      </c>
      <c r="T233" s="53" t="s">
        <v>707</v>
      </c>
      <c r="U233" s="47">
        <v>0.1</v>
      </c>
      <c r="AA233" s="73"/>
      <c r="AB233" s="73"/>
      <c r="AC233" s="73"/>
      <c r="AD233" s="73">
        <f t="shared" si="12"/>
        <v>0</v>
      </c>
      <c r="AE233" s="73"/>
      <c r="AF233" s="73">
        <f t="shared" si="13"/>
        <v>0</v>
      </c>
      <c r="AG233" s="73"/>
      <c r="AH233" s="73">
        <f t="shared" si="14"/>
        <v>0</v>
      </c>
      <c r="AI233" s="73"/>
      <c r="AJ233" s="73">
        <f t="shared" si="15"/>
        <v>0</v>
      </c>
    </row>
    <row r="234" spans="1:36" ht="89.25" x14ac:dyDescent="0.25">
      <c r="A234" s="46">
        <v>229</v>
      </c>
      <c r="B234" s="43" t="s">
        <v>631</v>
      </c>
      <c r="C234" s="43" t="s">
        <v>703</v>
      </c>
      <c r="D234" s="43" t="s">
        <v>72</v>
      </c>
      <c r="E234" s="43" t="s">
        <v>484</v>
      </c>
      <c r="F234" s="43" t="s">
        <v>229</v>
      </c>
      <c r="G234" s="43" t="s">
        <v>46</v>
      </c>
      <c r="H234" s="43" t="s">
        <v>704</v>
      </c>
      <c r="I234" s="43" t="s">
        <v>580</v>
      </c>
      <c r="J234" s="46" t="s">
        <v>544</v>
      </c>
      <c r="K234" s="43" t="s">
        <v>705</v>
      </c>
      <c r="L234" s="43">
        <v>32</v>
      </c>
      <c r="M234" s="40" t="s">
        <v>582</v>
      </c>
      <c r="N234" s="40" t="s">
        <v>711</v>
      </c>
      <c r="O234" s="58" t="s">
        <v>103</v>
      </c>
      <c r="P234" s="48">
        <v>44958</v>
      </c>
      <c r="Q234" s="48">
        <v>45290</v>
      </c>
      <c r="R234" s="43" t="s">
        <v>55</v>
      </c>
      <c r="S234" s="43" t="s">
        <v>712</v>
      </c>
      <c r="T234" s="53" t="s">
        <v>707</v>
      </c>
      <c r="U234" s="47">
        <v>0.2</v>
      </c>
      <c r="AA234" s="73"/>
      <c r="AB234" s="73"/>
      <c r="AC234" s="73"/>
      <c r="AD234" s="73">
        <f t="shared" si="12"/>
        <v>0</v>
      </c>
      <c r="AE234" s="73"/>
      <c r="AF234" s="73">
        <f t="shared" si="13"/>
        <v>0</v>
      </c>
      <c r="AG234" s="73"/>
      <c r="AH234" s="73">
        <f t="shared" si="14"/>
        <v>0</v>
      </c>
      <c r="AI234" s="73"/>
      <c r="AJ234" s="73">
        <f t="shared" si="15"/>
        <v>0</v>
      </c>
    </row>
    <row r="235" spans="1:36" ht="89.25" x14ac:dyDescent="0.25">
      <c r="A235" s="46">
        <v>230</v>
      </c>
      <c r="B235" s="43" t="s">
        <v>631</v>
      </c>
      <c r="C235" s="43" t="s">
        <v>703</v>
      </c>
      <c r="D235" s="43" t="s">
        <v>72</v>
      </c>
      <c r="E235" s="43" t="s">
        <v>484</v>
      </c>
      <c r="F235" s="43" t="s">
        <v>229</v>
      </c>
      <c r="G235" s="43" t="s">
        <v>46</v>
      </c>
      <c r="H235" s="43" t="s">
        <v>704</v>
      </c>
      <c r="I235" s="43" t="s">
        <v>580</v>
      </c>
      <c r="J235" s="46" t="s">
        <v>544</v>
      </c>
      <c r="K235" s="43" t="s">
        <v>705</v>
      </c>
      <c r="L235" s="43">
        <v>32</v>
      </c>
      <c r="M235" s="40" t="s">
        <v>582</v>
      </c>
      <c r="N235" s="40" t="s">
        <v>713</v>
      </c>
      <c r="O235" s="58" t="s">
        <v>103</v>
      </c>
      <c r="P235" s="48">
        <v>44958</v>
      </c>
      <c r="Q235" s="48">
        <v>45290</v>
      </c>
      <c r="R235" s="43" t="s">
        <v>55</v>
      </c>
      <c r="S235" s="43" t="s">
        <v>712</v>
      </c>
      <c r="T235" s="53" t="s">
        <v>707</v>
      </c>
      <c r="U235" s="47">
        <v>0.4</v>
      </c>
      <c r="AA235" s="73"/>
      <c r="AB235" s="73"/>
      <c r="AC235" s="73"/>
      <c r="AD235" s="73">
        <f t="shared" si="12"/>
        <v>0</v>
      </c>
      <c r="AE235" s="73"/>
      <c r="AF235" s="73">
        <f t="shared" si="13"/>
        <v>0</v>
      </c>
      <c r="AG235" s="73"/>
      <c r="AH235" s="73">
        <f t="shared" si="14"/>
        <v>0</v>
      </c>
      <c r="AI235" s="73"/>
      <c r="AJ235" s="73">
        <f t="shared" si="15"/>
        <v>0</v>
      </c>
    </row>
    <row r="236" spans="1:36" ht="89.25" x14ac:dyDescent="0.25">
      <c r="A236" s="46">
        <v>231</v>
      </c>
      <c r="B236" s="43" t="s">
        <v>631</v>
      </c>
      <c r="C236" s="43" t="s">
        <v>703</v>
      </c>
      <c r="D236" s="43" t="s">
        <v>72</v>
      </c>
      <c r="E236" s="43" t="s">
        <v>484</v>
      </c>
      <c r="F236" s="43" t="s">
        <v>229</v>
      </c>
      <c r="G236" s="43" t="s">
        <v>46</v>
      </c>
      <c r="H236" s="43" t="s">
        <v>704</v>
      </c>
      <c r="I236" s="43" t="s">
        <v>580</v>
      </c>
      <c r="J236" s="46" t="s">
        <v>544</v>
      </c>
      <c r="K236" s="43" t="s">
        <v>705</v>
      </c>
      <c r="L236" s="43">
        <v>32</v>
      </c>
      <c r="M236" s="40" t="s">
        <v>582</v>
      </c>
      <c r="N236" s="40" t="s">
        <v>714</v>
      </c>
      <c r="O236" s="58" t="s">
        <v>103</v>
      </c>
      <c r="P236" s="48">
        <v>44958</v>
      </c>
      <c r="Q236" s="48">
        <v>45290</v>
      </c>
      <c r="R236" s="43" t="s">
        <v>55</v>
      </c>
      <c r="S236" s="43" t="s">
        <v>712</v>
      </c>
      <c r="T236" s="53" t="s">
        <v>707</v>
      </c>
      <c r="U236" s="47">
        <v>0.1</v>
      </c>
      <c r="AA236" s="73"/>
      <c r="AB236" s="73"/>
      <c r="AC236" s="73"/>
      <c r="AD236" s="73">
        <f t="shared" si="12"/>
        <v>0</v>
      </c>
      <c r="AE236" s="73"/>
      <c r="AF236" s="73">
        <f t="shared" si="13"/>
        <v>0</v>
      </c>
      <c r="AG236" s="73"/>
      <c r="AH236" s="73">
        <f t="shared" si="14"/>
        <v>0</v>
      </c>
      <c r="AI236" s="73"/>
      <c r="AJ236" s="73">
        <f t="shared" si="15"/>
        <v>0</v>
      </c>
    </row>
    <row r="237" spans="1:36" ht="102" x14ac:dyDescent="0.25">
      <c r="A237" s="46">
        <v>232</v>
      </c>
      <c r="B237" s="43" t="s">
        <v>631</v>
      </c>
      <c r="C237" s="43" t="s">
        <v>715</v>
      </c>
      <c r="D237" s="43" t="s">
        <v>72</v>
      </c>
      <c r="E237" s="43" t="s">
        <v>484</v>
      </c>
      <c r="F237" s="43" t="s">
        <v>229</v>
      </c>
      <c r="G237" s="43" t="s">
        <v>46</v>
      </c>
      <c r="H237" s="43" t="s">
        <v>716</v>
      </c>
      <c r="I237" s="43" t="s">
        <v>717</v>
      </c>
      <c r="J237" s="46" t="s">
        <v>544</v>
      </c>
      <c r="K237" s="43" t="s">
        <v>718</v>
      </c>
      <c r="L237" s="43">
        <v>15000</v>
      </c>
      <c r="M237" s="40" t="s">
        <v>719</v>
      </c>
      <c r="N237" s="40" t="s">
        <v>720</v>
      </c>
      <c r="O237" s="58" t="s">
        <v>103</v>
      </c>
      <c r="P237" s="48">
        <v>44958</v>
      </c>
      <c r="Q237" s="48">
        <v>44925</v>
      </c>
      <c r="R237" s="43" t="s">
        <v>55</v>
      </c>
      <c r="S237" s="43" t="s">
        <v>721</v>
      </c>
      <c r="T237" s="53" t="s">
        <v>722</v>
      </c>
      <c r="U237" s="47">
        <v>0.1</v>
      </c>
      <c r="AA237" s="73"/>
      <c r="AB237" s="73"/>
      <c r="AC237" s="73"/>
      <c r="AD237" s="73">
        <f t="shared" si="12"/>
        <v>0</v>
      </c>
      <c r="AE237" s="73"/>
      <c r="AF237" s="73">
        <f t="shared" si="13"/>
        <v>0</v>
      </c>
      <c r="AG237" s="73"/>
      <c r="AH237" s="73">
        <f t="shared" si="14"/>
        <v>0</v>
      </c>
      <c r="AI237" s="73"/>
      <c r="AJ237" s="73">
        <f t="shared" si="15"/>
        <v>0</v>
      </c>
    </row>
    <row r="238" spans="1:36" ht="102" x14ac:dyDescent="0.25">
      <c r="A238" s="46">
        <v>233</v>
      </c>
      <c r="B238" s="43" t="s">
        <v>631</v>
      </c>
      <c r="C238" s="43" t="s">
        <v>715</v>
      </c>
      <c r="D238" s="43" t="s">
        <v>72</v>
      </c>
      <c r="E238" s="43" t="s">
        <v>484</v>
      </c>
      <c r="F238" s="43" t="s">
        <v>229</v>
      </c>
      <c r="G238" s="43" t="s">
        <v>46</v>
      </c>
      <c r="H238" s="43" t="s">
        <v>716</v>
      </c>
      <c r="I238" s="43" t="s">
        <v>717</v>
      </c>
      <c r="J238" s="46" t="s">
        <v>544</v>
      </c>
      <c r="K238" s="43" t="s">
        <v>718</v>
      </c>
      <c r="L238" s="43">
        <v>15000</v>
      </c>
      <c r="M238" s="40" t="s">
        <v>719</v>
      </c>
      <c r="N238" s="40" t="s">
        <v>723</v>
      </c>
      <c r="O238" s="58" t="s">
        <v>103</v>
      </c>
      <c r="P238" s="48">
        <v>44958</v>
      </c>
      <c r="Q238" s="48">
        <v>44925</v>
      </c>
      <c r="R238" s="43" t="s">
        <v>55</v>
      </c>
      <c r="S238" s="43" t="s">
        <v>724</v>
      </c>
      <c r="T238" s="53" t="s">
        <v>725</v>
      </c>
      <c r="U238" s="47">
        <v>0.1</v>
      </c>
      <c r="AA238" s="73"/>
      <c r="AB238" s="73"/>
      <c r="AC238" s="73"/>
      <c r="AD238" s="73">
        <f t="shared" si="12"/>
        <v>0</v>
      </c>
      <c r="AE238" s="73"/>
      <c r="AF238" s="73">
        <f t="shared" si="13"/>
        <v>0</v>
      </c>
      <c r="AG238" s="73"/>
      <c r="AH238" s="73">
        <f t="shared" si="14"/>
        <v>0</v>
      </c>
      <c r="AI238" s="73"/>
      <c r="AJ238" s="73">
        <f t="shared" si="15"/>
        <v>0</v>
      </c>
    </row>
    <row r="239" spans="1:36" ht="102" x14ac:dyDescent="0.25">
      <c r="A239" s="46">
        <v>234</v>
      </c>
      <c r="B239" s="43" t="s">
        <v>631</v>
      </c>
      <c r="C239" s="43" t="s">
        <v>715</v>
      </c>
      <c r="D239" s="43" t="s">
        <v>72</v>
      </c>
      <c r="E239" s="43" t="s">
        <v>484</v>
      </c>
      <c r="F239" s="43" t="s">
        <v>229</v>
      </c>
      <c r="G239" s="43" t="s">
        <v>46</v>
      </c>
      <c r="H239" s="43" t="s">
        <v>716</v>
      </c>
      <c r="I239" s="43" t="s">
        <v>717</v>
      </c>
      <c r="J239" s="46" t="s">
        <v>544</v>
      </c>
      <c r="K239" s="43" t="s">
        <v>718</v>
      </c>
      <c r="L239" s="43">
        <v>15000</v>
      </c>
      <c r="M239" s="40" t="s">
        <v>719</v>
      </c>
      <c r="N239" s="40" t="s">
        <v>726</v>
      </c>
      <c r="O239" s="58" t="s">
        <v>103</v>
      </c>
      <c r="P239" s="48">
        <v>44958</v>
      </c>
      <c r="Q239" s="48">
        <v>44925</v>
      </c>
      <c r="R239" s="43" t="s">
        <v>55</v>
      </c>
      <c r="S239" s="43" t="s">
        <v>727</v>
      </c>
      <c r="T239" s="53" t="s">
        <v>722</v>
      </c>
      <c r="U239" s="47">
        <v>0.2</v>
      </c>
      <c r="AA239" s="73"/>
      <c r="AB239" s="73"/>
      <c r="AC239" s="73"/>
      <c r="AD239" s="73">
        <f t="shared" si="12"/>
        <v>0</v>
      </c>
      <c r="AE239" s="73"/>
      <c r="AF239" s="73">
        <f t="shared" si="13"/>
        <v>0</v>
      </c>
      <c r="AG239" s="73"/>
      <c r="AH239" s="73">
        <f t="shared" si="14"/>
        <v>0</v>
      </c>
      <c r="AI239" s="73"/>
      <c r="AJ239" s="73">
        <f t="shared" si="15"/>
        <v>0</v>
      </c>
    </row>
    <row r="240" spans="1:36" ht="102" x14ac:dyDescent="0.25">
      <c r="A240" s="46">
        <v>235</v>
      </c>
      <c r="B240" s="43" t="s">
        <v>631</v>
      </c>
      <c r="C240" s="43" t="s">
        <v>715</v>
      </c>
      <c r="D240" s="43" t="s">
        <v>72</v>
      </c>
      <c r="E240" s="43" t="s">
        <v>484</v>
      </c>
      <c r="F240" s="43" t="s">
        <v>229</v>
      </c>
      <c r="G240" s="43" t="s">
        <v>46</v>
      </c>
      <c r="H240" s="43" t="s">
        <v>716</v>
      </c>
      <c r="I240" s="43" t="s">
        <v>717</v>
      </c>
      <c r="J240" s="46" t="s">
        <v>544</v>
      </c>
      <c r="K240" s="43" t="s">
        <v>718</v>
      </c>
      <c r="L240" s="43">
        <v>15000</v>
      </c>
      <c r="M240" s="40" t="s">
        <v>719</v>
      </c>
      <c r="N240" s="40" t="s">
        <v>728</v>
      </c>
      <c r="O240" s="58" t="s">
        <v>103</v>
      </c>
      <c r="P240" s="48">
        <v>44958</v>
      </c>
      <c r="Q240" s="48">
        <v>44925</v>
      </c>
      <c r="R240" s="43" t="s">
        <v>55</v>
      </c>
      <c r="S240" s="43" t="s">
        <v>727</v>
      </c>
      <c r="T240" s="53" t="s">
        <v>722</v>
      </c>
      <c r="U240" s="47">
        <v>0.2</v>
      </c>
      <c r="AA240" s="73"/>
      <c r="AB240" s="73"/>
      <c r="AC240" s="73"/>
      <c r="AD240" s="73">
        <f t="shared" si="12"/>
        <v>0</v>
      </c>
      <c r="AE240" s="73"/>
      <c r="AF240" s="73">
        <f t="shared" si="13"/>
        <v>0</v>
      </c>
      <c r="AG240" s="73"/>
      <c r="AH240" s="73">
        <f t="shared" si="14"/>
        <v>0</v>
      </c>
      <c r="AI240" s="73"/>
      <c r="AJ240" s="73">
        <f t="shared" si="15"/>
        <v>0</v>
      </c>
    </row>
    <row r="241" spans="1:36" ht="102" x14ac:dyDescent="0.25">
      <c r="A241" s="46">
        <v>236</v>
      </c>
      <c r="B241" s="43" t="s">
        <v>631</v>
      </c>
      <c r="C241" s="43" t="s">
        <v>715</v>
      </c>
      <c r="D241" s="43" t="s">
        <v>72</v>
      </c>
      <c r="E241" s="43" t="s">
        <v>484</v>
      </c>
      <c r="F241" s="43" t="s">
        <v>229</v>
      </c>
      <c r="G241" s="43" t="s">
        <v>46</v>
      </c>
      <c r="H241" s="43" t="s">
        <v>716</v>
      </c>
      <c r="I241" s="43" t="s">
        <v>717</v>
      </c>
      <c r="J241" s="46" t="s">
        <v>544</v>
      </c>
      <c r="K241" s="43" t="s">
        <v>718</v>
      </c>
      <c r="L241" s="43">
        <v>15000</v>
      </c>
      <c r="M241" s="40" t="s">
        <v>719</v>
      </c>
      <c r="N241" s="40" t="s">
        <v>729</v>
      </c>
      <c r="O241" s="58" t="s">
        <v>103</v>
      </c>
      <c r="P241" s="48">
        <v>44958</v>
      </c>
      <c r="Q241" s="48">
        <v>44925</v>
      </c>
      <c r="R241" s="43" t="s">
        <v>55</v>
      </c>
      <c r="S241" s="43" t="s">
        <v>730</v>
      </c>
      <c r="T241" s="53" t="s">
        <v>725</v>
      </c>
      <c r="U241" s="47">
        <v>0.1</v>
      </c>
      <c r="AA241" s="73"/>
      <c r="AB241" s="73"/>
      <c r="AC241" s="73"/>
      <c r="AD241" s="73">
        <f t="shared" si="12"/>
        <v>0</v>
      </c>
      <c r="AE241" s="73"/>
      <c r="AF241" s="73">
        <f t="shared" si="13"/>
        <v>0</v>
      </c>
      <c r="AG241" s="73"/>
      <c r="AH241" s="73">
        <f t="shared" si="14"/>
        <v>0</v>
      </c>
      <c r="AI241" s="73"/>
      <c r="AJ241" s="73">
        <f t="shared" si="15"/>
        <v>0</v>
      </c>
    </row>
    <row r="242" spans="1:36" ht="102" x14ac:dyDescent="0.25">
      <c r="A242" s="46">
        <v>237</v>
      </c>
      <c r="B242" s="43" t="s">
        <v>631</v>
      </c>
      <c r="C242" s="43" t="s">
        <v>715</v>
      </c>
      <c r="D242" s="43" t="s">
        <v>72</v>
      </c>
      <c r="E242" s="43" t="s">
        <v>484</v>
      </c>
      <c r="F242" s="43" t="s">
        <v>229</v>
      </c>
      <c r="G242" s="43" t="s">
        <v>46</v>
      </c>
      <c r="H242" s="43" t="s">
        <v>716</v>
      </c>
      <c r="I242" s="43" t="s">
        <v>717</v>
      </c>
      <c r="J242" s="43" t="s">
        <v>544</v>
      </c>
      <c r="K242" s="43" t="s">
        <v>718</v>
      </c>
      <c r="L242" s="43">
        <v>15000</v>
      </c>
      <c r="M242" s="40" t="s">
        <v>719</v>
      </c>
      <c r="N242" s="40" t="s">
        <v>731</v>
      </c>
      <c r="O242" s="58" t="s">
        <v>103</v>
      </c>
      <c r="P242" s="48">
        <v>44958</v>
      </c>
      <c r="Q242" s="48">
        <v>44925</v>
      </c>
      <c r="R242" s="43" t="s">
        <v>55</v>
      </c>
      <c r="S242" s="43" t="s">
        <v>732</v>
      </c>
      <c r="T242" s="53" t="s">
        <v>722</v>
      </c>
      <c r="U242" s="47">
        <v>0.2</v>
      </c>
      <c r="AA242" s="73"/>
      <c r="AB242" s="73"/>
      <c r="AC242" s="73"/>
      <c r="AD242" s="73">
        <f t="shared" si="12"/>
        <v>0</v>
      </c>
      <c r="AE242" s="73"/>
      <c r="AF242" s="73">
        <f t="shared" si="13"/>
        <v>0</v>
      </c>
      <c r="AG242" s="73"/>
      <c r="AH242" s="73">
        <f t="shared" si="14"/>
        <v>0</v>
      </c>
      <c r="AI242" s="73"/>
      <c r="AJ242" s="73">
        <f t="shared" si="15"/>
        <v>0</v>
      </c>
    </row>
    <row r="243" spans="1:36" ht="191.25" x14ac:dyDescent="0.25">
      <c r="A243" s="46">
        <v>238</v>
      </c>
      <c r="B243" s="43" t="s">
        <v>631</v>
      </c>
      <c r="C243" s="43" t="s">
        <v>715</v>
      </c>
      <c r="D243" s="43" t="s">
        <v>72</v>
      </c>
      <c r="E243" s="43" t="s">
        <v>484</v>
      </c>
      <c r="F243" s="43" t="s">
        <v>229</v>
      </c>
      <c r="G243" s="43" t="s">
        <v>46</v>
      </c>
      <c r="H243" s="43" t="s">
        <v>716</v>
      </c>
      <c r="I243" s="43" t="s">
        <v>717</v>
      </c>
      <c r="J243" s="43" t="s">
        <v>544</v>
      </c>
      <c r="K243" s="43" t="s">
        <v>718</v>
      </c>
      <c r="L243" s="43">
        <v>15000</v>
      </c>
      <c r="M243" s="40" t="s">
        <v>719</v>
      </c>
      <c r="N243" s="40" t="s">
        <v>733</v>
      </c>
      <c r="O243" s="58" t="s">
        <v>103</v>
      </c>
      <c r="P243" s="48">
        <v>44958</v>
      </c>
      <c r="Q243" s="48">
        <v>44925</v>
      </c>
      <c r="R243" s="43" t="s">
        <v>55</v>
      </c>
      <c r="S243" s="43" t="s">
        <v>732</v>
      </c>
      <c r="T243" s="53" t="s">
        <v>734</v>
      </c>
      <c r="U243" s="47">
        <v>0.1</v>
      </c>
      <c r="AA243" s="73"/>
      <c r="AB243" s="73"/>
      <c r="AC243" s="73"/>
      <c r="AD243" s="73">
        <f t="shared" si="12"/>
        <v>0</v>
      </c>
      <c r="AE243" s="73"/>
      <c r="AF243" s="73">
        <f t="shared" si="13"/>
        <v>0</v>
      </c>
      <c r="AG243" s="73"/>
      <c r="AH243" s="73">
        <f t="shared" si="14"/>
        <v>0</v>
      </c>
      <c r="AI243" s="73"/>
      <c r="AJ243" s="73">
        <f t="shared" si="15"/>
        <v>0</v>
      </c>
    </row>
    <row r="244" spans="1:36" ht="114.75" x14ac:dyDescent="0.25">
      <c r="A244" s="46">
        <v>239</v>
      </c>
      <c r="B244" s="43" t="s">
        <v>735</v>
      </c>
      <c r="C244" s="43" t="s">
        <v>736</v>
      </c>
      <c r="D244" s="43" t="s">
        <v>46</v>
      </c>
      <c r="E244" s="43" t="s">
        <v>737</v>
      </c>
      <c r="F244" s="43" t="s">
        <v>229</v>
      </c>
      <c r="G244" s="43" t="s">
        <v>735</v>
      </c>
      <c r="H244" s="43" t="s">
        <v>738</v>
      </c>
      <c r="I244" s="43" t="s">
        <v>739</v>
      </c>
      <c r="J244" s="43" t="s">
        <v>740</v>
      </c>
      <c r="K244" s="43" t="s">
        <v>741</v>
      </c>
      <c r="L244" s="43">
        <v>14</v>
      </c>
      <c r="M244" s="40" t="s">
        <v>582</v>
      </c>
      <c r="N244" s="40" t="s">
        <v>742</v>
      </c>
      <c r="O244" s="35" t="s">
        <v>78</v>
      </c>
      <c r="P244" s="48">
        <v>44958</v>
      </c>
      <c r="Q244" s="48">
        <v>45291</v>
      </c>
      <c r="R244" s="43" t="s">
        <v>55</v>
      </c>
      <c r="S244" s="43" t="s">
        <v>739</v>
      </c>
      <c r="T244" s="53" t="s">
        <v>743</v>
      </c>
      <c r="U244" s="47">
        <v>0.1</v>
      </c>
      <c r="AA244" s="73"/>
      <c r="AB244" s="73"/>
      <c r="AC244" s="73"/>
      <c r="AD244" s="73">
        <f t="shared" si="12"/>
        <v>0</v>
      </c>
      <c r="AE244" s="73"/>
      <c r="AF244" s="73">
        <f t="shared" si="13"/>
        <v>0</v>
      </c>
      <c r="AG244" s="73"/>
      <c r="AH244" s="73">
        <f t="shared" si="14"/>
        <v>0</v>
      </c>
      <c r="AI244" s="73"/>
      <c r="AJ244" s="73">
        <f t="shared" si="15"/>
        <v>0</v>
      </c>
    </row>
    <row r="245" spans="1:36" ht="76.5" x14ac:dyDescent="0.25">
      <c r="A245" s="46">
        <v>240</v>
      </c>
      <c r="B245" s="43" t="s">
        <v>735</v>
      </c>
      <c r="C245" s="43" t="s">
        <v>44</v>
      </c>
      <c r="D245" s="43" t="s">
        <v>46</v>
      </c>
      <c r="E245" s="43" t="s">
        <v>744</v>
      </c>
      <c r="F245" s="43" t="s">
        <v>229</v>
      </c>
      <c r="G245" s="43" t="s">
        <v>735</v>
      </c>
      <c r="H245" s="43" t="s">
        <v>738</v>
      </c>
      <c r="I245" s="43" t="s">
        <v>739</v>
      </c>
      <c r="J245" s="43" t="s">
        <v>745</v>
      </c>
      <c r="K245" s="43" t="s">
        <v>746</v>
      </c>
      <c r="L245" s="43">
        <v>714</v>
      </c>
      <c r="M245" s="40" t="s">
        <v>582</v>
      </c>
      <c r="N245" s="40" t="s">
        <v>747</v>
      </c>
      <c r="O245" s="35" t="s">
        <v>78</v>
      </c>
      <c r="P245" s="48">
        <v>44927</v>
      </c>
      <c r="Q245" s="48">
        <v>45291</v>
      </c>
      <c r="R245" s="43" t="s">
        <v>55</v>
      </c>
      <c r="S245" s="43" t="s">
        <v>739</v>
      </c>
      <c r="T245" s="53" t="s">
        <v>748</v>
      </c>
      <c r="U245" s="47">
        <v>0.2</v>
      </c>
      <c r="AA245" s="73"/>
      <c r="AB245" s="73"/>
      <c r="AC245" s="73"/>
      <c r="AD245" s="73">
        <f t="shared" si="12"/>
        <v>0</v>
      </c>
      <c r="AE245" s="73"/>
      <c r="AF245" s="73">
        <f t="shared" si="13"/>
        <v>0</v>
      </c>
      <c r="AG245" s="73"/>
      <c r="AH245" s="73">
        <f t="shared" si="14"/>
        <v>0</v>
      </c>
      <c r="AI245" s="73"/>
      <c r="AJ245" s="73">
        <f t="shared" si="15"/>
        <v>0</v>
      </c>
    </row>
    <row r="246" spans="1:36" ht="102" x14ac:dyDescent="0.25">
      <c r="A246" s="46">
        <v>241</v>
      </c>
      <c r="B246" s="43" t="s">
        <v>735</v>
      </c>
      <c r="C246" s="43" t="s">
        <v>749</v>
      </c>
      <c r="D246" s="43" t="s">
        <v>46</v>
      </c>
      <c r="E246" s="43" t="s">
        <v>750</v>
      </c>
      <c r="F246" s="43" t="s">
        <v>229</v>
      </c>
      <c r="G246" s="43" t="s">
        <v>735</v>
      </c>
      <c r="H246" s="43" t="s">
        <v>738</v>
      </c>
      <c r="I246" s="43" t="s">
        <v>739</v>
      </c>
      <c r="J246" s="43" t="s">
        <v>751</v>
      </c>
      <c r="K246" s="43" t="s">
        <v>752</v>
      </c>
      <c r="L246" s="43">
        <v>4819</v>
      </c>
      <c r="M246" s="40" t="s">
        <v>582</v>
      </c>
      <c r="N246" s="40" t="s">
        <v>753</v>
      </c>
      <c r="O246" s="35" t="s">
        <v>78</v>
      </c>
      <c r="P246" s="48">
        <v>44927</v>
      </c>
      <c r="Q246" s="48">
        <v>45291</v>
      </c>
      <c r="R246" s="43" t="s">
        <v>55</v>
      </c>
      <c r="S246" s="43" t="s">
        <v>739</v>
      </c>
      <c r="T246" s="53" t="s">
        <v>754</v>
      </c>
      <c r="U246" s="47">
        <v>0.1</v>
      </c>
      <c r="AA246" s="73"/>
      <c r="AB246" s="73"/>
      <c r="AC246" s="73"/>
      <c r="AD246" s="73">
        <f t="shared" si="12"/>
        <v>0</v>
      </c>
      <c r="AE246" s="73"/>
      <c r="AF246" s="73">
        <f t="shared" si="13"/>
        <v>0</v>
      </c>
      <c r="AG246" s="73"/>
      <c r="AH246" s="73">
        <f t="shared" si="14"/>
        <v>0</v>
      </c>
      <c r="AI246" s="73"/>
      <c r="AJ246" s="73">
        <f t="shared" si="15"/>
        <v>0</v>
      </c>
    </row>
    <row r="247" spans="1:36" ht="76.5" x14ac:dyDescent="0.25">
      <c r="A247" s="46">
        <v>242</v>
      </c>
      <c r="B247" s="43" t="s">
        <v>735</v>
      </c>
      <c r="C247" s="43" t="s">
        <v>44</v>
      </c>
      <c r="D247" s="43" t="s">
        <v>46</v>
      </c>
      <c r="E247" s="43" t="s">
        <v>744</v>
      </c>
      <c r="F247" s="43" t="s">
        <v>229</v>
      </c>
      <c r="G247" s="43" t="s">
        <v>735</v>
      </c>
      <c r="H247" s="43" t="s">
        <v>738</v>
      </c>
      <c r="I247" s="43" t="s">
        <v>739</v>
      </c>
      <c r="J247" s="43" t="s">
        <v>745</v>
      </c>
      <c r="K247" s="43" t="s">
        <v>755</v>
      </c>
      <c r="L247" s="43">
        <v>1</v>
      </c>
      <c r="M247" s="40" t="s">
        <v>51</v>
      </c>
      <c r="N247" s="40" t="s">
        <v>756</v>
      </c>
      <c r="O247" s="35" t="s">
        <v>78</v>
      </c>
      <c r="P247" s="48">
        <v>44625</v>
      </c>
      <c r="Q247" s="48">
        <v>45291</v>
      </c>
      <c r="R247" s="43" t="s">
        <v>55</v>
      </c>
      <c r="S247" s="43" t="s">
        <v>739</v>
      </c>
      <c r="T247" s="53" t="s">
        <v>748</v>
      </c>
      <c r="U247" s="47">
        <v>0.1</v>
      </c>
      <c r="AA247" s="73"/>
      <c r="AB247" s="73"/>
      <c r="AC247" s="73"/>
      <c r="AD247" s="73">
        <f t="shared" si="12"/>
        <v>0</v>
      </c>
      <c r="AE247" s="73"/>
      <c r="AF247" s="73">
        <f t="shared" si="13"/>
        <v>0</v>
      </c>
      <c r="AG247" s="73"/>
      <c r="AH247" s="73">
        <f t="shared" si="14"/>
        <v>0</v>
      </c>
      <c r="AI247" s="73"/>
      <c r="AJ247" s="73">
        <f t="shared" si="15"/>
        <v>0</v>
      </c>
    </row>
    <row r="248" spans="1:36" ht="63.75" x14ac:dyDescent="0.25">
      <c r="A248" s="46">
        <v>243</v>
      </c>
      <c r="B248" s="43" t="s">
        <v>735</v>
      </c>
      <c r="C248" s="43" t="s">
        <v>757</v>
      </c>
      <c r="D248" s="43" t="s">
        <v>46</v>
      </c>
      <c r="E248" s="43" t="s">
        <v>757</v>
      </c>
      <c r="F248" s="43" t="s">
        <v>229</v>
      </c>
      <c r="G248" s="43" t="s">
        <v>735</v>
      </c>
      <c r="H248" s="43" t="s">
        <v>738</v>
      </c>
      <c r="I248" s="43" t="s">
        <v>739</v>
      </c>
      <c r="J248" s="43" t="s">
        <v>758</v>
      </c>
      <c r="K248" s="43" t="s">
        <v>759</v>
      </c>
      <c r="L248" s="43">
        <v>12</v>
      </c>
      <c r="M248" s="40" t="s">
        <v>582</v>
      </c>
      <c r="N248" s="40" t="s">
        <v>760</v>
      </c>
      <c r="O248" s="35" t="s">
        <v>78</v>
      </c>
      <c r="P248" s="48">
        <v>44927</v>
      </c>
      <c r="Q248" s="48">
        <v>45291</v>
      </c>
      <c r="R248" s="43" t="s">
        <v>55</v>
      </c>
      <c r="S248" s="43" t="s">
        <v>739</v>
      </c>
      <c r="T248" s="53" t="s">
        <v>761</v>
      </c>
      <c r="U248" s="47">
        <v>0.1</v>
      </c>
      <c r="AA248" s="73"/>
      <c r="AB248" s="73"/>
      <c r="AC248" s="73"/>
      <c r="AD248" s="73">
        <f t="shared" si="12"/>
        <v>0</v>
      </c>
      <c r="AE248" s="73"/>
      <c r="AF248" s="73">
        <f t="shared" si="13"/>
        <v>0</v>
      </c>
      <c r="AG248" s="73"/>
      <c r="AH248" s="73">
        <f t="shared" si="14"/>
        <v>0</v>
      </c>
      <c r="AI248" s="73"/>
      <c r="AJ248" s="73">
        <f t="shared" si="15"/>
        <v>0</v>
      </c>
    </row>
    <row r="249" spans="1:36" ht="409.5" x14ac:dyDescent="0.25">
      <c r="A249" s="46">
        <v>244</v>
      </c>
      <c r="B249" s="43" t="s">
        <v>735</v>
      </c>
      <c r="C249" s="43" t="s">
        <v>94</v>
      </c>
      <c r="D249" s="43" t="s">
        <v>46</v>
      </c>
      <c r="E249" s="43" t="s">
        <v>762</v>
      </c>
      <c r="F249" s="43" t="s">
        <v>229</v>
      </c>
      <c r="G249" s="43" t="s">
        <v>735</v>
      </c>
      <c r="H249" s="43" t="s">
        <v>738</v>
      </c>
      <c r="I249" s="43" t="s">
        <v>739</v>
      </c>
      <c r="J249" s="43" t="s">
        <v>763</v>
      </c>
      <c r="K249" s="43" t="s">
        <v>764</v>
      </c>
      <c r="L249" s="43" t="s">
        <v>765</v>
      </c>
      <c r="M249" s="40" t="s">
        <v>582</v>
      </c>
      <c r="N249" s="40" t="s">
        <v>766</v>
      </c>
      <c r="O249" s="35" t="s">
        <v>78</v>
      </c>
      <c r="P249" s="48">
        <v>44927</v>
      </c>
      <c r="Q249" s="48">
        <v>45291</v>
      </c>
      <c r="R249" s="43" t="s">
        <v>55</v>
      </c>
      <c r="S249" s="43" t="s">
        <v>739</v>
      </c>
      <c r="T249" s="53" t="s">
        <v>748</v>
      </c>
      <c r="U249" s="47">
        <v>0.2</v>
      </c>
      <c r="AA249" s="73"/>
      <c r="AB249" s="73"/>
      <c r="AC249" s="73"/>
      <c r="AD249" s="73">
        <f t="shared" si="12"/>
        <v>0</v>
      </c>
      <c r="AE249" s="73"/>
      <c r="AF249" s="73">
        <f t="shared" si="13"/>
        <v>0</v>
      </c>
      <c r="AG249" s="73"/>
      <c r="AH249" s="73">
        <f t="shared" si="14"/>
        <v>0</v>
      </c>
      <c r="AI249" s="73"/>
      <c r="AJ249" s="73">
        <f t="shared" si="15"/>
        <v>0</v>
      </c>
    </row>
    <row r="250" spans="1:36" ht="153" x14ac:dyDescent="0.25">
      <c r="A250" s="46">
        <v>245</v>
      </c>
      <c r="B250" s="43" t="s">
        <v>735</v>
      </c>
      <c r="C250" s="43" t="s">
        <v>94</v>
      </c>
      <c r="D250" s="43" t="s">
        <v>46</v>
      </c>
      <c r="E250" s="43" t="s">
        <v>762</v>
      </c>
      <c r="F250" s="43" t="s">
        <v>229</v>
      </c>
      <c r="G250" s="43" t="s">
        <v>735</v>
      </c>
      <c r="H250" s="43" t="s">
        <v>738</v>
      </c>
      <c r="I250" s="43" t="s">
        <v>739</v>
      </c>
      <c r="J250" s="43" t="s">
        <v>767</v>
      </c>
      <c r="K250" s="43" t="s">
        <v>768</v>
      </c>
      <c r="L250" s="43" t="s">
        <v>769</v>
      </c>
      <c r="M250" s="40" t="s">
        <v>582</v>
      </c>
      <c r="N250" s="40" t="s">
        <v>770</v>
      </c>
      <c r="O250" s="35" t="s">
        <v>78</v>
      </c>
      <c r="P250" s="48">
        <v>44927</v>
      </c>
      <c r="Q250" s="48">
        <v>45291</v>
      </c>
      <c r="R250" s="43" t="s">
        <v>55</v>
      </c>
      <c r="S250" s="43" t="s">
        <v>739</v>
      </c>
      <c r="T250" s="53" t="s">
        <v>748</v>
      </c>
      <c r="U250" s="47">
        <v>0.2</v>
      </c>
      <c r="AA250" s="73"/>
      <c r="AB250" s="73"/>
      <c r="AC250" s="73"/>
      <c r="AD250" s="73">
        <f t="shared" si="12"/>
        <v>0</v>
      </c>
      <c r="AE250" s="73"/>
      <c r="AF250" s="73">
        <f t="shared" si="13"/>
        <v>0</v>
      </c>
      <c r="AG250" s="73"/>
      <c r="AH250" s="73">
        <f t="shared" si="14"/>
        <v>0</v>
      </c>
      <c r="AI250" s="73"/>
      <c r="AJ250" s="73">
        <f t="shared" si="15"/>
        <v>0</v>
      </c>
    </row>
    <row r="251" spans="1:36" ht="102" x14ac:dyDescent="0.25">
      <c r="A251" s="46">
        <v>246</v>
      </c>
      <c r="B251" s="43" t="s">
        <v>463</v>
      </c>
      <c r="C251" s="43" t="s">
        <v>229</v>
      </c>
      <c r="D251" s="43" t="s">
        <v>736</v>
      </c>
      <c r="E251" s="43" t="s">
        <v>771</v>
      </c>
      <c r="F251" s="43" t="s">
        <v>772</v>
      </c>
      <c r="G251" s="43" t="s">
        <v>773</v>
      </c>
      <c r="H251" s="43" t="s">
        <v>774</v>
      </c>
      <c r="I251" s="43" t="s">
        <v>775</v>
      </c>
      <c r="J251" s="46" t="s">
        <v>776</v>
      </c>
      <c r="K251" s="43" t="s">
        <v>777</v>
      </c>
      <c r="L251" s="43">
        <v>100</v>
      </c>
      <c r="M251" s="40" t="s">
        <v>268</v>
      </c>
      <c r="N251" s="40" t="s">
        <v>778</v>
      </c>
      <c r="O251" s="39" t="s">
        <v>66</v>
      </c>
      <c r="P251" s="48">
        <v>44928</v>
      </c>
      <c r="Q251" s="48">
        <v>45291</v>
      </c>
      <c r="R251" s="43" t="s">
        <v>779</v>
      </c>
      <c r="S251" s="43" t="s">
        <v>780</v>
      </c>
      <c r="T251" s="53" t="s">
        <v>781</v>
      </c>
      <c r="U251" s="47"/>
      <c r="AA251" s="73"/>
      <c r="AB251" s="73"/>
      <c r="AC251" s="73"/>
      <c r="AD251" s="73">
        <f t="shared" si="12"/>
        <v>0</v>
      </c>
      <c r="AE251" s="73"/>
      <c r="AF251" s="73">
        <f t="shared" si="13"/>
        <v>0</v>
      </c>
      <c r="AG251" s="73"/>
      <c r="AH251" s="73">
        <f t="shared" si="14"/>
        <v>0</v>
      </c>
      <c r="AI251" s="73"/>
      <c r="AJ251" s="73">
        <f t="shared" si="15"/>
        <v>0</v>
      </c>
    </row>
    <row r="252" spans="1:36" ht="76.5" x14ac:dyDescent="0.25">
      <c r="A252" s="46">
        <v>247</v>
      </c>
      <c r="B252" s="43" t="s">
        <v>463</v>
      </c>
      <c r="C252" s="43" t="s">
        <v>229</v>
      </c>
      <c r="D252" s="43" t="s">
        <v>736</v>
      </c>
      <c r="E252" s="43" t="s">
        <v>771</v>
      </c>
      <c r="F252" s="43" t="s">
        <v>782</v>
      </c>
      <c r="G252" s="43" t="s">
        <v>773</v>
      </c>
      <c r="H252" s="43" t="s">
        <v>774</v>
      </c>
      <c r="I252" s="43" t="s">
        <v>775</v>
      </c>
      <c r="J252" s="46" t="s">
        <v>783</v>
      </c>
      <c r="K252" s="43" t="s">
        <v>784</v>
      </c>
      <c r="L252" s="43">
        <v>100</v>
      </c>
      <c r="M252" s="40" t="s">
        <v>268</v>
      </c>
      <c r="N252" s="40" t="s">
        <v>785</v>
      </c>
      <c r="O252" s="39" t="s">
        <v>109</v>
      </c>
      <c r="P252" s="48">
        <v>44928</v>
      </c>
      <c r="Q252" s="48">
        <v>45016</v>
      </c>
      <c r="R252" s="43" t="s">
        <v>786</v>
      </c>
      <c r="S252" s="43" t="s">
        <v>780</v>
      </c>
      <c r="T252" s="53" t="s">
        <v>787</v>
      </c>
      <c r="U252" s="47"/>
      <c r="AA252" s="73"/>
      <c r="AB252" s="73"/>
      <c r="AC252" s="73"/>
      <c r="AD252" s="73">
        <f t="shared" si="12"/>
        <v>0</v>
      </c>
      <c r="AE252" s="73"/>
      <c r="AF252" s="73">
        <f t="shared" si="13"/>
        <v>0</v>
      </c>
      <c r="AG252" s="73"/>
      <c r="AH252" s="73">
        <f t="shared" si="14"/>
        <v>0</v>
      </c>
      <c r="AI252" s="73"/>
      <c r="AJ252" s="73">
        <f t="shared" si="15"/>
        <v>0</v>
      </c>
    </row>
    <row r="253" spans="1:36" ht="76.5" x14ac:dyDescent="0.25">
      <c r="A253" s="46">
        <v>248</v>
      </c>
      <c r="B253" s="43" t="s">
        <v>463</v>
      </c>
      <c r="C253" s="43" t="s">
        <v>229</v>
      </c>
      <c r="D253" s="43" t="s">
        <v>736</v>
      </c>
      <c r="E253" s="43" t="s">
        <v>771</v>
      </c>
      <c r="F253" s="43" t="s">
        <v>788</v>
      </c>
      <c r="G253" s="43" t="s">
        <v>771</v>
      </c>
      <c r="H253" s="43" t="s">
        <v>774</v>
      </c>
      <c r="I253" s="43" t="s">
        <v>775</v>
      </c>
      <c r="J253" s="46" t="s">
        <v>789</v>
      </c>
      <c r="K253" s="43" t="s">
        <v>790</v>
      </c>
      <c r="L253" s="43">
        <v>100</v>
      </c>
      <c r="M253" s="40" t="s">
        <v>51</v>
      </c>
      <c r="N253" s="40" t="s">
        <v>791</v>
      </c>
      <c r="O253" s="58" t="s">
        <v>244</v>
      </c>
      <c r="P253" s="48">
        <v>44986</v>
      </c>
      <c r="Q253" s="48">
        <v>45291</v>
      </c>
      <c r="R253" s="43" t="s">
        <v>779</v>
      </c>
      <c r="S253" s="43" t="s">
        <v>780</v>
      </c>
      <c r="T253" s="53" t="s">
        <v>787</v>
      </c>
      <c r="U253" s="47"/>
      <c r="AA253" s="73"/>
      <c r="AB253" s="73"/>
      <c r="AC253" s="73"/>
      <c r="AD253" s="73">
        <f t="shared" si="12"/>
        <v>0</v>
      </c>
      <c r="AE253" s="73"/>
      <c r="AF253" s="73">
        <f t="shared" si="13"/>
        <v>0</v>
      </c>
      <c r="AG253" s="73"/>
      <c r="AH253" s="73">
        <f t="shared" si="14"/>
        <v>0</v>
      </c>
      <c r="AI253" s="73"/>
      <c r="AJ253" s="73">
        <f t="shared" si="15"/>
        <v>0</v>
      </c>
    </row>
    <row r="254" spans="1:36" ht="76.5" x14ac:dyDescent="0.25">
      <c r="A254" s="46">
        <v>249</v>
      </c>
      <c r="B254" s="43" t="s">
        <v>463</v>
      </c>
      <c r="C254" s="43" t="s">
        <v>229</v>
      </c>
      <c r="D254" s="43" t="s">
        <v>736</v>
      </c>
      <c r="E254" s="43" t="s">
        <v>792</v>
      </c>
      <c r="F254" s="43" t="s">
        <v>793</v>
      </c>
      <c r="G254" s="43" t="s">
        <v>794</v>
      </c>
      <c r="H254" s="43" t="s">
        <v>774</v>
      </c>
      <c r="I254" s="43" t="s">
        <v>775</v>
      </c>
      <c r="J254" s="46" t="s">
        <v>795</v>
      </c>
      <c r="K254" s="43" t="s">
        <v>796</v>
      </c>
      <c r="L254" s="43">
        <v>0.7</v>
      </c>
      <c r="M254" s="40" t="s">
        <v>51</v>
      </c>
      <c r="N254" s="40" t="s">
        <v>797</v>
      </c>
      <c r="O254" s="58" t="s">
        <v>244</v>
      </c>
      <c r="P254" s="48">
        <v>44958</v>
      </c>
      <c r="Q254" s="48">
        <v>45291</v>
      </c>
      <c r="R254" s="43" t="s">
        <v>786</v>
      </c>
      <c r="S254" s="43" t="s">
        <v>780</v>
      </c>
      <c r="T254" s="53" t="s">
        <v>787</v>
      </c>
      <c r="U254" s="47"/>
      <c r="AA254" s="73"/>
      <c r="AB254" s="73"/>
      <c r="AC254" s="73"/>
      <c r="AD254" s="73">
        <f t="shared" si="12"/>
        <v>0</v>
      </c>
      <c r="AE254" s="73"/>
      <c r="AF254" s="73">
        <f t="shared" si="13"/>
        <v>0</v>
      </c>
      <c r="AG254" s="73"/>
      <c r="AH254" s="73">
        <f t="shared" si="14"/>
        <v>0</v>
      </c>
      <c r="AI254" s="73"/>
      <c r="AJ254" s="73">
        <f t="shared" si="15"/>
        <v>0</v>
      </c>
    </row>
    <row r="255" spans="1:36" ht="76.5" x14ac:dyDescent="0.25">
      <c r="A255" s="46">
        <v>250</v>
      </c>
      <c r="B255" s="43" t="s">
        <v>463</v>
      </c>
      <c r="C255" s="43" t="s">
        <v>229</v>
      </c>
      <c r="D255" s="43" t="s">
        <v>736</v>
      </c>
      <c r="E255" s="43" t="s">
        <v>771</v>
      </c>
      <c r="F255" s="43" t="s">
        <v>798</v>
      </c>
      <c r="G255" s="43" t="s">
        <v>799</v>
      </c>
      <c r="H255" s="43" t="s">
        <v>774</v>
      </c>
      <c r="I255" s="43" t="s">
        <v>775</v>
      </c>
      <c r="J255" s="46" t="s">
        <v>800</v>
      </c>
      <c r="K255" s="43" t="s">
        <v>801</v>
      </c>
      <c r="L255" s="43">
        <v>2</v>
      </c>
      <c r="M255" s="40" t="s">
        <v>101</v>
      </c>
      <c r="N255" s="40" t="s">
        <v>802</v>
      </c>
      <c r="O255" s="58" t="s">
        <v>103</v>
      </c>
      <c r="P255" s="48">
        <v>45017</v>
      </c>
      <c r="Q255" s="48">
        <v>45291</v>
      </c>
      <c r="R255" s="43" t="s">
        <v>786</v>
      </c>
      <c r="S255" s="43" t="s">
        <v>780</v>
      </c>
      <c r="T255" s="53" t="s">
        <v>787</v>
      </c>
      <c r="U255" s="47"/>
      <c r="AA255" s="73"/>
      <c r="AB255" s="73"/>
      <c r="AC255" s="73"/>
      <c r="AD255" s="73">
        <f t="shared" si="12"/>
        <v>0</v>
      </c>
      <c r="AE255" s="73"/>
      <c r="AF255" s="73">
        <f t="shared" si="13"/>
        <v>0</v>
      </c>
      <c r="AG255" s="73"/>
      <c r="AH255" s="73">
        <f t="shared" si="14"/>
        <v>0</v>
      </c>
      <c r="AI255" s="73"/>
      <c r="AJ255" s="73">
        <f t="shared" si="15"/>
        <v>0</v>
      </c>
    </row>
    <row r="256" spans="1:36" ht="89.25" x14ac:dyDescent="0.25">
      <c r="A256" s="46">
        <v>251</v>
      </c>
      <c r="B256" s="43" t="s">
        <v>463</v>
      </c>
      <c r="C256" s="43" t="s">
        <v>229</v>
      </c>
      <c r="D256" s="43" t="s">
        <v>736</v>
      </c>
      <c r="E256" s="43" t="s">
        <v>771</v>
      </c>
      <c r="F256" s="43" t="s">
        <v>798</v>
      </c>
      <c r="G256" s="43" t="s">
        <v>803</v>
      </c>
      <c r="H256" s="43" t="s">
        <v>774</v>
      </c>
      <c r="I256" s="43" t="s">
        <v>775</v>
      </c>
      <c r="J256" s="46" t="s">
        <v>804</v>
      </c>
      <c r="K256" s="43" t="s">
        <v>805</v>
      </c>
      <c r="L256" s="43">
        <v>1</v>
      </c>
      <c r="M256" s="40" t="s">
        <v>51</v>
      </c>
      <c r="N256" s="40" t="s">
        <v>806</v>
      </c>
      <c r="O256" s="58" t="s">
        <v>103</v>
      </c>
      <c r="P256" s="48">
        <v>44958</v>
      </c>
      <c r="Q256" s="48">
        <v>45291</v>
      </c>
      <c r="R256" s="43" t="s">
        <v>786</v>
      </c>
      <c r="S256" s="43" t="s">
        <v>780</v>
      </c>
      <c r="T256" s="53" t="s">
        <v>781</v>
      </c>
      <c r="U256" s="47"/>
      <c r="AA256" s="73"/>
      <c r="AB256" s="73"/>
      <c r="AC256" s="73"/>
      <c r="AD256" s="73">
        <f t="shared" si="12"/>
        <v>0</v>
      </c>
      <c r="AE256" s="73"/>
      <c r="AF256" s="73">
        <f t="shared" si="13"/>
        <v>0</v>
      </c>
      <c r="AG256" s="73"/>
      <c r="AH256" s="73">
        <f t="shared" si="14"/>
        <v>0</v>
      </c>
      <c r="AI256" s="73"/>
      <c r="AJ256" s="73">
        <f t="shared" si="15"/>
        <v>0</v>
      </c>
    </row>
    <row r="257" spans="1:36" ht="89.25" x14ac:dyDescent="0.25">
      <c r="A257" s="46">
        <v>252</v>
      </c>
      <c r="B257" s="43" t="s">
        <v>463</v>
      </c>
      <c r="C257" s="43" t="s">
        <v>229</v>
      </c>
      <c r="D257" s="43" t="s">
        <v>736</v>
      </c>
      <c r="E257" s="43" t="s">
        <v>771</v>
      </c>
      <c r="F257" s="43" t="s">
        <v>798</v>
      </c>
      <c r="G257" s="43" t="s">
        <v>803</v>
      </c>
      <c r="H257" s="43" t="s">
        <v>774</v>
      </c>
      <c r="I257" s="43" t="s">
        <v>775</v>
      </c>
      <c r="J257" s="46" t="s">
        <v>807</v>
      </c>
      <c r="K257" s="43" t="s">
        <v>808</v>
      </c>
      <c r="L257" s="43">
        <v>1</v>
      </c>
      <c r="M257" s="40" t="s">
        <v>51</v>
      </c>
      <c r="N257" s="40" t="s">
        <v>809</v>
      </c>
      <c r="O257" s="58" t="s">
        <v>244</v>
      </c>
      <c r="P257" s="48">
        <v>44927</v>
      </c>
      <c r="Q257" s="48">
        <v>45291</v>
      </c>
      <c r="R257" s="43" t="s">
        <v>779</v>
      </c>
      <c r="S257" s="43" t="s">
        <v>810</v>
      </c>
      <c r="T257" s="53" t="s">
        <v>781</v>
      </c>
      <c r="U257" s="47"/>
      <c r="AA257" s="73"/>
      <c r="AB257" s="73"/>
      <c r="AC257" s="73"/>
      <c r="AD257" s="73">
        <f t="shared" si="12"/>
        <v>0</v>
      </c>
      <c r="AE257" s="73"/>
      <c r="AF257" s="73">
        <f t="shared" si="13"/>
        <v>0</v>
      </c>
      <c r="AG257" s="73"/>
      <c r="AH257" s="73">
        <f t="shared" si="14"/>
        <v>0</v>
      </c>
      <c r="AI257" s="73"/>
      <c r="AJ257" s="73">
        <f t="shared" si="15"/>
        <v>0</v>
      </c>
    </row>
    <row r="258" spans="1:36" ht="89.25" x14ac:dyDescent="0.25">
      <c r="A258" s="46">
        <v>253</v>
      </c>
      <c r="B258" s="43" t="s">
        <v>463</v>
      </c>
      <c r="C258" s="43" t="s">
        <v>229</v>
      </c>
      <c r="D258" s="43" t="s">
        <v>736</v>
      </c>
      <c r="E258" s="43" t="s">
        <v>771</v>
      </c>
      <c r="F258" s="43" t="s">
        <v>798</v>
      </c>
      <c r="G258" s="43" t="s">
        <v>803</v>
      </c>
      <c r="H258" s="43" t="s">
        <v>774</v>
      </c>
      <c r="I258" s="43" t="s">
        <v>775</v>
      </c>
      <c r="J258" s="46" t="s">
        <v>811</v>
      </c>
      <c r="K258" s="43" t="s">
        <v>812</v>
      </c>
      <c r="L258" s="43">
        <v>1</v>
      </c>
      <c r="M258" s="40" t="s">
        <v>51</v>
      </c>
      <c r="N258" s="40" t="s">
        <v>813</v>
      </c>
      <c r="O258" s="39" t="s">
        <v>66</v>
      </c>
      <c r="P258" s="48">
        <v>44928</v>
      </c>
      <c r="Q258" s="48">
        <v>45291</v>
      </c>
      <c r="R258" s="43" t="s">
        <v>779</v>
      </c>
      <c r="S258" s="43" t="s">
        <v>814</v>
      </c>
      <c r="T258" s="53" t="s">
        <v>781</v>
      </c>
      <c r="U258" s="47"/>
      <c r="AA258" s="73"/>
      <c r="AB258" s="73"/>
      <c r="AC258" s="73"/>
      <c r="AD258" s="73">
        <f t="shared" si="12"/>
        <v>0</v>
      </c>
      <c r="AE258" s="73"/>
      <c r="AF258" s="73">
        <f t="shared" si="13"/>
        <v>0</v>
      </c>
      <c r="AG258" s="73"/>
      <c r="AH258" s="73">
        <f t="shared" si="14"/>
        <v>0</v>
      </c>
      <c r="AI258" s="73"/>
      <c r="AJ258" s="73">
        <f t="shared" si="15"/>
        <v>0</v>
      </c>
    </row>
    <row r="259" spans="1:36" ht="76.5" x14ac:dyDescent="0.25">
      <c r="A259" s="46">
        <v>254</v>
      </c>
      <c r="B259" s="43" t="s">
        <v>463</v>
      </c>
      <c r="C259" s="43" t="s">
        <v>229</v>
      </c>
      <c r="D259" s="43" t="s">
        <v>736</v>
      </c>
      <c r="E259" s="43" t="s">
        <v>771</v>
      </c>
      <c r="F259" s="43" t="s">
        <v>798</v>
      </c>
      <c r="G259" s="43" t="s">
        <v>815</v>
      </c>
      <c r="H259" s="43" t="s">
        <v>774</v>
      </c>
      <c r="I259" s="43" t="s">
        <v>775</v>
      </c>
      <c r="J259" s="46" t="s">
        <v>816</v>
      </c>
      <c r="K259" s="43" t="s">
        <v>817</v>
      </c>
      <c r="L259" s="43">
        <v>1</v>
      </c>
      <c r="M259" s="40" t="s">
        <v>51</v>
      </c>
      <c r="N259" s="40" t="s">
        <v>818</v>
      </c>
      <c r="O259" s="58" t="s">
        <v>244</v>
      </c>
      <c r="P259" s="48">
        <v>45170</v>
      </c>
      <c r="Q259" s="48">
        <v>45350</v>
      </c>
      <c r="R259" s="43" t="s">
        <v>786</v>
      </c>
      <c r="S259" s="43" t="s">
        <v>819</v>
      </c>
      <c r="T259" s="53" t="s">
        <v>820</v>
      </c>
      <c r="U259" s="47"/>
      <c r="AA259" s="73"/>
      <c r="AB259" s="73"/>
      <c r="AC259" s="73"/>
      <c r="AD259" s="73">
        <f t="shared" si="12"/>
        <v>0</v>
      </c>
      <c r="AE259" s="73"/>
      <c r="AF259" s="73">
        <f t="shared" si="13"/>
        <v>0</v>
      </c>
      <c r="AG259" s="73"/>
      <c r="AH259" s="73">
        <f t="shared" si="14"/>
        <v>0</v>
      </c>
      <c r="AI259" s="73"/>
      <c r="AJ259" s="73">
        <f t="shared" si="15"/>
        <v>0</v>
      </c>
    </row>
    <row r="260" spans="1:36" ht="76.5" x14ac:dyDescent="0.25">
      <c r="A260" s="46">
        <v>255</v>
      </c>
      <c r="B260" s="43" t="s">
        <v>463</v>
      </c>
      <c r="C260" s="43" t="s">
        <v>229</v>
      </c>
      <c r="D260" s="43" t="s">
        <v>736</v>
      </c>
      <c r="E260" s="43" t="s">
        <v>771</v>
      </c>
      <c r="F260" s="43" t="s">
        <v>798</v>
      </c>
      <c r="G260" s="43" t="s">
        <v>815</v>
      </c>
      <c r="H260" s="43" t="s">
        <v>774</v>
      </c>
      <c r="I260" s="43" t="s">
        <v>775</v>
      </c>
      <c r="J260" s="46" t="s">
        <v>821</v>
      </c>
      <c r="K260" s="43" t="s">
        <v>822</v>
      </c>
      <c r="L260" s="43">
        <v>1</v>
      </c>
      <c r="M260" s="40" t="s">
        <v>101</v>
      </c>
      <c r="N260" s="40" t="s">
        <v>823</v>
      </c>
      <c r="O260" s="58" t="s">
        <v>103</v>
      </c>
      <c r="P260" s="48">
        <v>45170</v>
      </c>
      <c r="Q260" s="48">
        <v>45350</v>
      </c>
      <c r="R260" s="43" t="s">
        <v>786</v>
      </c>
      <c r="S260" s="43" t="s">
        <v>819</v>
      </c>
      <c r="T260" s="53" t="s">
        <v>820</v>
      </c>
      <c r="U260" s="47"/>
      <c r="AA260" s="73"/>
      <c r="AB260" s="73"/>
      <c r="AC260" s="73"/>
      <c r="AD260" s="73">
        <f t="shared" si="12"/>
        <v>0</v>
      </c>
      <c r="AE260" s="73"/>
      <c r="AF260" s="73">
        <f t="shared" si="13"/>
        <v>0</v>
      </c>
      <c r="AG260" s="73"/>
      <c r="AH260" s="73">
        <f t="shared" si="14"/>
        <v>0</v>
      </c>
      <c r="AI260" s="73"/>
      <c r="AJ260" s="73">
        <f t="shared" si="15"/>
        <v>0</v>
      </c>
    </row>
    <row r="261" spans="1:36" ht="76.5" x14ac:dyDescent="0.25">
      <c r="A261" s="46">
        <v>256</v>
      </c>
      <c r="B261" s="43" t="s">
        <v>463</v>
      </c>
      <c r="C261" s="43" t="s">
        <v>229</v>
      </c>
      <c r="D261" s="43" t="s">
        <v>736</v>
      </c>
      <c r="E261" s="43" t="s">
        <v>771</v>
      </c>
      <c r="F261" s="43" t="s">
        <v>798</v>
      </c>
      <c r="G261" s="43" t="s">
        <v>824</v>
      </c>
      <c r="H261" s="43" t="s">
        <v>774</v>
      </c>
      <c r="I261" s="43" t="s">
        <v>775</v>
      </c>
      <c r="J261" s="46" t="s">
        <v>825</v>
      </c>
      <c r="K261" s="43" t="s">
        <v>826</v>
      </c>
      <c r="L261" s="43">
        <v>1</v>
      </c>
      <c r="M261" s="40" t="s">
        <v>51</v>
      </c>
      <c r="N261" s="40" t="s">
        <v>827</v>
      </c>
      <c r="O261" s="58" t="s">
        <v>244</v>
      </c>
      <c r="P261" s="48">
        <v>44927</v>
      </c>
      <c r="Q261" s="48">
        <v>45291</v>
      </c>
      <c r="R261" s="43" t="s">
        <v>786</v>
      </c>
      <c r="S261" s="43" t="s">
        <v>780</v>
      </c>
      <c r="T261" s="53" t="s">
        <v>787</v>
      </c>
      <c r="U261" s="47"/>
      <c r="AA261" s="73"/>
      <c r="AB261" s="73"/>
      <c r="AC261" s="73"/>
      <c r="AD261" s="73">
        <f t="shared" si="12"/>
        <v>0</v>
      </c>
      <c r="AE261" s="73"/>
      <c r="AF261" s="73">
        <f t="shared" si="13"/>
        <v>0</v>
      </c>
      <c r="AG261" s="73"/>
      <c r="AH261" s="73">
        <f t="shared" si="14"/>
        <v>0</v>
      </c>
      <c r="AI261" s="73"/>
      <c r="AJ261" s="73">
        <f t="shared" si="15"/>
        <v>0</v>
      </c>
    </row>
    <row r="262" spans="1:36" ht="76.5" x14ac:dyDescent="0.25">
      <c r="A262" s="46">
        <v>257</v>
      </c>
      <c r="B262" s="43" t="s">
        <v>463</v>
      </c>
      <c r="C262" s="43" t="s">
        <v>229</v>
      </c>
      <c r="D262" s="43" t="s">
        <v>736</v>
      </c>
      <c r="E262" s="43" t="s">
        <v>771</v>
      </c>
      <c r="F262" s="43" t="s">
        <v>798</v>
      </c>
      <c r="G262" s="43" t="s">
        <v>828</v>
      </c>
      <c r="H262" s="43" t="s">
        <v>774</v>
      </c>
      <c r="I262" s="43" t="s">
        <v>775</v>
      </c>
      <c r="J262" s="46" t="s">
        <v>829</v>
      </c>
      <c r="K262" s="43" t="s">
        <v>826</v>
      </c>
      <c r="L262" s="43">
        <v>1</v>
      </c>
      <c r="M262" s="40" t="s">
        <v>51</v>
      </c>
      <c r="N262" s="40" t="s">
        <v>827</v>
      </c>
      <c r="O262" s="58" t="s">
        <v>244</v>
      </c>
      <c r="P262" s="48">
        <v>44927</v>
      </c>
      <c r="Q262" s="48">
        <v>45291</v>
      </c>
      <c r="R262" s="43" t="s">
        <v>786</v>
      </c>
      <c r="S262" s="43" t="s">
        <v>780</v>
      </c>
      <c r="T262" s="53" t="s">
        <v>787</v>
      </c>
      <c r="U262" s="47"/>
      <c r="AA262" s="73"/>
      <c r="AB262" s="73"/>
      <c r="AC262" s="73"/>
      <c r="AD262" s="73">
        <f t="shared" si="12"/>
        <v>0</v>
      </c>
      <c r="AE262" s="73"/>
      <c r="AF262" s="73">
        <f t="shared" si="13"/>
        <v>0</v>
      </c>
      <c r="AG262" s="73"/>
      <c r="AH262" s="73">
        <f t="shared" si="14"/>
        <v>0</v>
      </c>
      <c r="AI262" s="73"/>
      <c r="AJ262" s="73">
        <f t="shared" si="15"/>
        <v>0</v>
      </c>
    </row>
    <row r="263" spans="1:36" ht="76.5" x14ac:dyDescent="0.25">
      <c r="A263" s="46">
        <v>258</v>
      </c>
      <c r="B263" s="43" t="s">
        <v>463</v>
      </c>
      <c r="C263" s="43" t="s">
        <v>229</v>
      </c>
      <c r="D263" s="43" t="s">
        <v>736</v>
      </c>
      <c r="E263" s="43" t="s">
        <v>771</v>
      </c>
      <c r="F263" s="43" t="s">
        <v>798</v>
      </c>
      <c r="G263" s="43" t="s">
        <v>815</v>
      </c>
      <c r="H263" s="43" t="s">
        <v>774</v>
      </c>
      <c r="I263" s="43" t="s">
        <v>775</v>
      </c>
      <c r="J263" s="46" t="s">
        <v>830</v>
      </c>
      <c r="K263" s="43" t="s">
        <v>831</v>
      </c>
      <c r="L263" s="43">
        <v>1</v>
      </c>
      <c r="M263" s="40" t="s">
        <v>51</v>
      </c>
      <c r="N263" s="40" t="s">
        <v>832</v>
      </c>
      <c r="O263" s="58" t="s">
        <v>103</v>
      </c>
      <c r="P263" s="48">
        <v>44958</v>
      </c>
      <c r="Q263" s="48">
        <v>44985</v>
      </c>
      <c r="R263" s="43" t="s">
        <v>786</v>
      </c>
      <c r="S263" s="43" t="s">
        <v>780</v>
      </c>
      <c r="T263" s="53" t="s">
        <v>787</v>
      </c>
      <c r="U263" s="47"/>
      <c r="AA263" s="73"/>
      <c r="AB263" s="73"/>
      <c r="AC263" s="73"/>
      <c r="AD263" s="73">
        <f t="shared" ref="AD263:AD280" si="16">+$AA263*AC263</f>
        <v>0</v>
      </c>
      <c r="AE263" s="73"/>
      <c r="AF263" s="73">
        <f t="shared" ref="AF263:AF280" si="17">+$AA263*AE263</f>
        <v>0</v>
      </c>
      <c r="AG263" s="73"/>
      <c r="AH263" s="73">
        <f t="shared" ref="AH263:AH280" si="18">+$AA263*AG263</f>
        <v>0</v>
      </c>
      <c r="AI263" s="73"/>
      <c r="AJ263" s="73">
        <f t="shared" ref="AJ263:AJ279" si="19">+$AA263*AI263</f>
        <v>0</v>
      </c>
    </row>
    <row r="264" spans="1:36" ht="76.5" x14ac:dyDescent="0.25">
      <c r="A264" s="46">
        <v>259</v>
      </c>
      <c r="B264" s="43" t="s">
        <v>463</v>
      </c>
      <c r="C264" s="43" t="s">
        <v>229</v>
      </c>
      <c r="D264" s="43" t="s">
        <v>736</v>
      </c>
      <c r="E264" s="43" t="s">
        <v>771</v>
      </c>
      <c r="F264" s="43" t="s">
        <v>798</v>
      </c>
      <c r="G264" s="43" t="s">
        <v>815</v>
      </c>
      <c r="H264" s="43" t="s">
        <v>774</v>
      </c>
      <c r="I264" s="43" t="s">
        <v>775</v>
      </c>
      <c r="J264" s="46" t="s">
        <v>830</v>
      </c>
      <c r="K264" s="43" t="s">
        <v>831</v>
      </c>
      <c r="L264" s="43">
        <v>1</v>
      </c>
      <c r="M264" s="40" t="s">
        <v>51</v>
      </c>
      <c r="N264" s="40" t="s">
        <v>833</v>
      </c>
      <c r="O264" s="58" t="s">
        <v>103</v>
      </c>
      <c r="P264" s="48">
        <v>44986</v>
      </c>
      <c r="Q264" s="48">
        <v>45291</v>
      </c>
      <c r="R264" s="43" t="s">
        <v>786</v>
      </c>
      <c r="S264" s="43" t="s">
        <v>780</v>
      </c>
      <c r="T264" s="53" t="s">
        <v>787</v>
      </c>
      <c r="U264" s="47"/>
      <c r="AA264" s="73"/>
      <c r="AB264" s="73"/>
      <c r="AC264" s="73"/>
      <c r="AD264" s="73">
        <f t="shared" si="16"/>
        <v>0</v>
      </c>
      <c r="AE264" s="73"/>
      <c r="AF264" s="73">
        <f t="shared" si="17"/>
        <v>0</v>
      </c>
      <c r="AG264" s="73"/>
      <c r="AH264" s="73">
        <f t="shared" si="18"/>
        <v>0</v>
      </c>
      <c r="AI264" s="73"/>
      <c r="AJ264" s="73">
        <f t="shared" si="19"/>
        <v>0</v>
      </c>
    </row>
    <row r="265" spans="1:36" ht="76.5" x14ac:dyDescent="0.25">
      <c r="A265" s="46">
        <v>260</v>
      </c>
      <c r="B265" s="43" t="s">
        <v>463</v>
      </c>
      <c r="C265" s="43" t="s">
        <v>229</v>
      </c>
      <c r="D265" s="43" t="s">
        <v>736</v>
      </c>
      <c r="E265" s="43" t="s">
        <v>771</v>
      </c>
      <c r="F265" s="43" t="s">
        <v>798</v>
      </c>
      <c r="G265" s="43" t="s">
        <v>799</v>
      </c>
      <c r="H265" s="43" t="s">
        <v>774</v>
      </c>
      <c r="I265" s="43" t="s">
        <v>775</v>
      </c>
      <c r="J265" s="46" t="s">
        <v>834</v>
      </c>
      <c r="K265" s="43" t="s">
        <v>835</v>
      </c>
      <c r="L265" s="43">
        <v>1</v>
      </c>
      <c r="M265" s="40" t="s">
        <v>101</v>
      </c>
      <c r="N265" s="40" t="s">
        <v>836</v>
      </c>
      <c r="O265" s="58" t="s">
        <v>103</v>
      </c>
      <c r="P265" s="48">
        <v>45261</v>
      </c>
      <c r="Q265" s="48">
        <v>45291</v>
      </c>
      <c r="R265" s="43" t="s">
        <v>786</v>
      </c>
      <c r="S265" s="43" t="s">
        <v>780</v>
      </c>
      <c r="T265" s="53" t="s">
        <v>787</v>
      </c>
      <c r="U265" s="47"/>
      <c r="AA265" s="73"/>
      <c r="AB265" s="73"/>
      <c r="AC265" s="73"/>
      <c r="AD265" s="73">
        <f t="shared" si="16"/>
        <v>0</v>
      </c>
      <c r="AE265" s="73"/>
      <c r="AF265" s="73">
        <f t="shared" si="17"/>
        <v>0</v>
      </c>
      <c r="AG265" s="73"/>
      <c r="AH265" s="73">
        <f t="shared" si="18"/>
        <v>0</v>
      </c>
      <c r="AI265" s="73"/>
      <c r="AJ265" s="73">
        <f t="shared" si="19"/>
        <v>0</v>
      </c>
    </row>
    <row r="266" spans="1:36" ht="76.5" x14ac:dyDescent="0.25">
      <c r="A266" s="46">
        <v>261</v>
      </c>
      <c r="B266" s="43" t="s">
        <v>463</v>
      </c>
      <c r="C266" s="43" t="s">
        <v>229</v>
      </c>
      <c r="D266" s="43" t="s">
        <v>736</v>
      </c>
      <c r="E266" s="43" t="s">
        <v>771</v>
      </c>
      <c r="F266" s="43" t="s">
        <v>798</v>
      </c>
      <c r="G266" s="43" t="s">
        <v>799</v>
      </c>
      <c r="H266" s="43" t="s">
        <v>774</v>
      </c>
      <c r="I266" s="43" t="s">
        <v>775</v>
      </c>
      <c r="J266" s="46" t="s">
        <v>837</v>
      </c>
      <c r="K266" s="43" t="s">
        <v>838</v>
      </c>
      <c r="L266" s="43">
        <v>1</v>
      </c>
      <c r="M266" s="40" t="s">
        <v>101</v>
      </c>
      <c r="N266" s="40" t="s">
        <v>839</v>
      </c>
      <c r="O266" s="58" t="s">
        <v>330</v>
      </c>
      <c r="P266" s="48">
        <v>45261</v>
      </c>
      <c r="Q266" s="48">
        <v>45291</v>
      </c>
      <c r="R266" s="43" t="s">
        <v>779</v>
      </c>
      <c r="S266" s="43" t="s">
        <v>840</v>
      </c>
      <c r="T266" s="53" t="s">
        <v>787</v>
      </c>
      <c r="U266" s="47"/>
      <c r="AA266" s="73"/>
      <c r="AB266" s="73"/>
      <c r="AC266" s="73"/>
      <c r="AD266" s="73">
        <f t="shared" si="16"/>
        <v>0</v>
      </c>
      <c r="AE266" s="73"/>
      <c r="AF266" s="73">
        <f t="shared" si="17"/>
        <v>0</v>
      </c>
      <c r="AG266" s="73"/>
      <c r="AH266" s="73">
        <f t="shared" si="18"/>
        <v>0</v>
      </c>
      <c r="AI266" s="73"/>
      <c r="AJ266" s="73">
        <f t="shared" si="19"/>
        <v>0</v>
      </c>
    </row>
    <row r="267" spans="1:36" ht="76.5" x14ac:dyDescent="0.25">
      <c r="A267" s="46">
        <v>262</v>
      </c>
      <c r="B267" s="43" t="s">
        <v>463</v>
      </c>
      <c r="C267" s="43" t="s">
        <v>229</v>
      </c>
      <c r="D267" s="43" t="s">
        <v>736</v>
      </c>
      <c r="E267" s="43" t="s">
        <v>771</v>
      </c>
      <c r="F267" s="43" t="s">
        <v>841</v>
      </c>
      <c r="G267" s="43" t="s">
        <v>842</v>
      </c>
      <c r="H267" s="43" t="s">
        <v>774</v>
      </c>
      <c r="I267" s="43" t="s">
        <v>775</v>
      </c>
      <c r="J267" s="46" t="s">
        <v>843</v>
      </c>
      <c r="K267" s="43" t="s">
        <v>844</v>
      </c>
      <c r="L267" s="43">
        <v>0.8</v>
      </c>
      <c r="M267" s="40" t="s">
        <v>845</v>
      </c>
      <c r="N267" s="40" t="s">
        <v>846</v>
      </c>
      <c r="O267" s="58" t="s">
        <v>330</v>
      </c>
      <c r="P267" s="48">
        <v>45261</v>
      </c>
      <c r="Q267" s="48">
        <v>45291</v>
      </c>
      <c r="R267" s="43" t="s">
        <v>847</v>
      </c>
      <c r="S267" s="43" t="s">
        <v>840</v>
      </c>
      <c r="T267" s="53" t="s">
        <v>787</v>
      </c>
      <c r="U267" s="47"/>
      <c r="AA267" s="73"/>
      <c r="AB267" s="73"/>
      <c r="AC267" s="73"/>
      <c r="AD267" s="73">
        <f t="shared" si="16"/>
        <v>0</v>
      </c>
      <c r="AE267" s="73"/>
      <c r="AF267" s="73">
        <f t="shared" si="17"/>
        <v>0</v>
      </c>
      <c r="AG267" s="73"/>
      <c r="AH267" s="73">
        <f t="shared" si="18"/>
        <v>0</v>
      </c>
      <c r="AI267" s="73"/>
      <c r="AJ267" s="73">
        <f t="shared" si="19"/>
        <v>0</v>
      </c>
    </row>
    <row r="268" spans="1:36" ht="76.5" x14ac:dyDescent="0.25">
      <c r="A268" s="46">
        <v>263</v>
      </c>
      <c r="B268" s="43" t="s">
        <v>463</v>
      </c>
      <c r="C268" s="43" t="s">
        <v>229</v>
      </c>
      <c r="D268" s="43" t="s">
        <v>736</v>
      </c>
      <c r="E268" s="43" t="s">
        <v>771</v>
      </c>
      <c r="F268" s="43" t="s">
        <v>841</v>
      </c>
      <c r="G268" s="43" t="s">
        <v>842</v>
      </c>
      <c r="H268" s="43" t="s">
        <v>774</v>
      </c>
      <c r="I268" s="43" t="s">
        <v>775</v>
      </c>
      <c r="J268" s="46" t="s">
        <v>848</v>
      </c>
      <c r="K268" s="43" t="s">
        <v>849</v>
      </c>
      <c r="L268" s="43">
        <v>0.8</v>
      </c>
      <c r="M268" s="40" t="s">
        <v>845</v>
      </c>
      <c r="N268" s="40" t="s">
        <v>850</v>
      </c>
      <c r="O268" s="58" t="s">
        <v>851</v>
      </c>
      <c r="P268" s="48">
        <v>44928</v>
      </c>
      <c r="Q268" s="48">
        <v>45291</v>
      </c>
      <c r="R268" s="43" t="s">
        <v>847</v>
      </c>
      <c r="S268" s="43" t="s">
        <v>840</v>
      </c>
      <c r="T268" s="53" t="s">
        <v>787</v>
      </c>
      <c r="U268" s="47"/>
      <c r="AA268" s="73"/>
      <c r="AB268" s="73"/>
      <c r="AC268" s="73"/>
      <c r="AD268" s="73">
        <f t="shared" si="16"/>
        <v>0</v>
      </c>
      <c r="AE268" s="73"/>
      <c r="AF268" s="73">
        <f t="shared" si="17"/>
        <v>0</v>
      </c>
      <c r="AG268" s="73"/>
      <c r="AH268" s="73">
        <f t="shared" si="18"/>
        <v>0</v>
      </c>
      <c r="AI268" s="73"/>
      <c r="AJ268" s="73">
        <f t="shared" si="19"/>
        <v>0</v>
      </c>
    </row>
    <row r="269" spans="1:36" ht="165.75" x14ac:dyDescent="0.25">
      <c r="A269" s="46">
        <v>264</v>
      </c>
      <c r="B269" s="43" t="s">
        <v>463</v>
      </c>
      <c r="C269" s="43" t="s">
        <v>229</v>
      </c>
      <c r="D269" s="43" t="s">
        <v>736</v>
      </c>
      <c r="E269" s="43" t="s">
        <v>852</v>
      </c>
      <c r="F269" s="43" t="s">
        <v>853</v>
      </c>
      <c r="G269" s="43" t="s">
        <v>854</v>
      </c>
      <c r="H269" s="43" t="s">
        <v>774</v>
      </c>
      <c r="I269" s="43" t="s">
        <v>775</v>
      </c>
      <c r="J269" s="46" t="s">
        <v>855</v>
      </c>
      <c r="K269" s="43" t="s">
        <v>856</v>
      </c>
      <c r="L269" s="43" t="s">
        <v>857</v>
      </c>
      <c r="M269" s="40" t="s">
        <v>858</v>
      </c>
      <c r="N269" s="40" t="s">
        <v>859</v>
      </c>
      <c r="O269" s="58" t="s">
        <v>103</v>
      </c>
      <c r="P269" s="48">
        <v>44941</v>
      </c>
      <c r="Q269" s="48">
        <v>45291</v>
      </c>
      <c r="R269" s="43" t="s">
        <v>860</v>
      </c>
      <c r="S269" s="43" t="s">
        <v>780</v>
      </c>
      <c r="T269" s="53" t="s">
        <v>787</v>
      </c>
      <c r="U269" s="47"/>
      <c r="AA269" s="73"/>
      <c r="AB269" s="73"/>
      <c r="AC269" s="73"/>
      <c r="AD269" s="73">
        <f t="shared" si="16"/>
        <v>0</v>
      </c>
      <c r="AE269" s="73"/>
      <c r="AF269" s="73">
        <f t="shared" si="17"/>
        <v>0</v>
      </c>
      <c r="AG269" s="73"/>
      <c r="AH269" s="73">
        <f t="shared" si="18"/>
        <v>0</v>
      </c>
      <c r="AI269" s="73"/>
      <c r="AJ269" s="73">
        <f t="shared" si="19"/>
        <v>0</v>
      </c>
    </row>
    <row r="270" spans="1:36" ht="76.5" x14ac:dyDescent="0.25">
      <c r="A270" s="46">
        <v>265</v>
      </c>
      <c r="B270" s="43" t="s">
        <v>463</v>
      </c>
      <c r="C270" s="43" t="s">
        <v>229</v>
      </c>
      <c r="D270" s="43" t="s">
        <v>736</v>
      </c>
      <c r="E270" s="43" t="s">
        <v>852</v>
      </c>
      <c r="F270" s="43" t="s">
        <v>853</v>
      </c>
      <c r="G270" s="43" t="s">
        <v>861</v>
      </c>
      <c r="H270" s="43" t="s">
        <v>774</v>
      </c>
      <c r="I270" s="43" t="s">
        <v>775</v>
      </c>
      <c r="J270" s="46" t="s">
        <v>862</v>
      </c>
      <c r="K270" s="43" t="s">
        <v>863</v>
      </c>
      <c r="L270" s="43" t="s">
        <v>864</v>
      </c>
      <c r="M270" s="40" t="s">
        <v>865</v>
      </c>
      <c r="N270" s="40" t="s">
        <v>866</v>
      </c>
      <c r="O270" s="58" t="s">
        <v>103</v>
      </c>
      <c r="P270" s="48">
        <v>44986</v>
      </c>
      <c r="Q270" s="48">
        <v>45291</v>
      </c>
      <c r="R270" s="43" t="s">
        <v>867</v>
      </c>
      <c r="S270" s="43" t="s">
        <v>810</v>
      </c>
      <c r="T270" s="53" t="s">
        <v>787</v>
      </c>
      <c r="U270" s="47"/>
      <c r="AA270" s="73"/>
      <c r="AB270" s="73"/>
      <c r="AC270" s="73"/>
      <c r="AD270" s="73">
        <f t="shared" si="16"/>
        <v>0</v>
      </c>
      <c r="AE270" s="73"/>
      <c r="AF270" s="73">
        <f t="shared" si="17"/>
        <v>0</v>
      </c>
      <c r="AG270" s="73"/>
      <c r="AH270" s="73">
        <f t="shared" si="18"/>
        <v>0</v>
      </c>
      <c r="AI270" s="73"/>
      <c r="AJ270" s="73">
        <f t="shared" si="19"/>
        <v>0</v>
      </c>
    </row>
    <row r="271" spans="1:36" ht="89.25" x14ac:dyDescent="0.25">
      <c r="A271" s="46">
        <v>266</v>
      </c>
      <c r="B271" s="43" t="s">
        <v>463</v>
      </c>
      <c r="C271" s="43" t="s">
        <v>229</v>
      </c>
      <c r="D271" s="43" t="s">
        <v>736</v>
      </c>
      <c r="E271" s="43" t="s">
        <v>852</v>
      </c>
      <c r="F271" s="43" t="s">
        <v>853</v>
      </c>
      <c r="G271" s="43" t="s">
        <v>868</v>
      </c>
      <c r="H271" s="43" t="s">
        <v>774</v>
      </c>
      <c r="I271" s="43" t="s">
        <v>775</v>
      </c>
      <c r="J271" s="46" t="s">
        <v>869</v>
      </c>
      <c r="K271" s="43" t="s">
        <v>870</v>
      </c>
      <c r="L271" s="43" t="s">
        <v>871</v>
      </c>
      <c r="M271" s="40" t="s">
        <v>872</v>
      </c>
      <c r="N271" s="40" t="s">
        <v>873</v>
      </c>
      <c r="O271" s="58" t="s">
        <v>103</v>
      </c>
      <c r="P271" s="48">
        <v>44927</v>
      </c>
      <c r="Q271" s="48">
        <v>45291</v>
      </c>
      <c r="R271" s="43" t="s">
        <v>867</v>
      </c>
      <c r="S271" s="43" t="s">
        <v>810</v>
      </c>
      <c r="T271" s="53" t="s">
        <v>787</v>
      </c>
      <c r="U271" s="47"/>
      <c r="AA271" s="73"/>
      <c r="AB271" s="73"/>
      <c r="AC271" s="73"/>
      <c r="AD271" s="73">
        <f t="shared" si="16"/>
        <v>0</v>
      </c>
      <c r="AE271" s="73"/>
      <c r="AF271" s="73">
        <f t="shared" si="17"/>
        <v>0</v>
      </c>
      <c r="AG271" s="73"/>
      <c r="AH271" s="73">
        <f t="shared" si="18"/>
        <v>0</v>
      </c>
      <c r="AI271" s="73"/>
      <c r="AJ271" s="73">
        <f t="shared" si="19"/>
        <v>0</v>
      </c>
    </row>
    <row r="272" spans="1:36" ht="76.5" x14ac:dyDescent="0.25">
      <c r="A272" s="46">
        <v>267</v>
      </c>
      <c r="B272" s="43" t="s">
        <v>463</v>
      </c>
      <c r="C272" s="43" t="s">
        <v>229</v>
      </c>
      <c r="D272" s="43" t="s">
        <v>736</v>
      </c>
      <c r="E272" s="43" t="s">
        <v>771</v>
      </c>
      <c r="F272" s="43" t="s">
        <v>798</v>
      </c>
      <c r="G272" s="43" t="s">
        <v>799</v>
      </c>
      <c r="H272" s="43" t="s">
        <v>774</v>
      </c>
      <c r="I272" s="43" t="s">
        <v>775</v>
      </c>
      <c r="J272" s="46" t="s">
        <v>874</v>
      </c>
      <c r="K272" s="43" t="s">
        <v>875</v>
      </c>
      <c r="L272" s="43">
        <v>1</v>
      </c>
      <c r="M272" s="40" t="s">
        <v>101</v>
      </c>
      <c r="N272" s="40" t="s">
        <v>876</v>
      </c>
      <c r="O272" s="39" t="s">
        <v>109</v>
      </c>
      <c r="P272" s="48">
        <v>44927</v>
      </c>
      <c r="Q272" s="48">
        <v>45015</v>
      </c>
      <c r="R272" s="43" t="s">
        <v>786</v>
      </c>
      <c r="S272" s="43" t="s">
        <v>780</v>
      </c>
      <c r="T272" s="53" t="s">
        <v>787</v>
      </c>
      <c r="U272" s="47"/>
      <c r="AA272" s="73"/>
      <c r="AB272" s="73"/>
      <c r="AC272" s="73"/>
      <c r="AD272" s="73">
        <f t="shared" si="16"/>
        <v>0</v>
      </c>
      <c r="AE272" s="73"/>
      <c r="AF272" s="73">
        <f t="shared" si="17"/>
        <v>0</v>
      </c>
      <c r="AG272" s="73"/>
      <c r="AH272" s="73">
        <f t="shared" si="18"/>
        <v>0</v>
      </c>
      <c r="AI272" s="73"/>
      <c r="AJ272" s="73">
        <f t="shared" si="19"/>
        <v>0</v>
      </c>
    </row>
    <row r="273" spans="1:36" ht="76.5" x14ac:dyDescent="0.25">
      <c r="A273" s="46">
        <v>268</v>
      </c>
      <c r="B273" s="43" t="s">
        <v>463</v>
      </c>
      <c r="C273" s="43" t="s">
        <v>229</v>
      </c>
      <c r="D273" s="43" t="s">
        <v>736</v>
      </c>
      <c r="E273" s="43" t="s">
        <v>771</v>
      </c>
      <c r="F273" s="43" t="s">
        <v>798</v>
      </c>
      <c r="G273" s="43" t="s">
        <v>861</v>
      </c>
      <c r="H273" s="43" t="s">
        <v>774</v>
      </c>
      <c r="I273" s="43" t="s">
        <v>775</v>
      </c>
      <c r="J273" s="46" t="s">
        <v>877</v>
      </c>
      <c r="K273" s="43" t="s">
        <v>878</v>
      </c>
      <c r="L273" s="43">
        <v>1</v>
      </c>
      <c r="M273" s="40" t="s">
        <v>51</v>
      </c>
      <c r="N273" s="40" t="s">
        <v>879</v>
      </c>
      <c r="O273" s="58" t="s">
        <v>103</v>
      </c>
      <c r="P273" s="48">
        <v>44927</v>
      </c>
      <c r="Q273" s="48">
        <v>45291</v>
      </c>
      <c r="R273" s="43" t="s">
        <v>786</v>
      </c>
      <c r="S273" s="43" t="s">
        <v>780</v>
      </c>
      <c r="T273" s="53" t="s">
        <v>787</v>
      </c>
      <c r="U273" s="47"/>
      <c r="AA273" s="73"/>
      <c r="AB273" s="73"/>
      <c r="AC273" s="73"/>
      <c r="AD273" s="73">
        <f t="shared" si="16"/>
        <v>0</v>
      </c>
      <c r="AE273" s="73"/>
      <c r="AF273" s="73">
        <f t="shared" si="17"/>
        <v>0</v>
      </c>
      <c r="AG273" s="73"/>
      <c r="AH273" s="73">
        <f t="shared" si="18"/>
        <v>0</v>
      </c>
      <c r="AI273" s="73"/>
      <c r="AJ273" s="73">
        <f t="shared" si="19"/>
        <v>0</v>
      </c>
    </row>
    <row r="274" spans="1:36" ht="204" x14ac:dyDescent="0.25">
      <c r="A274" s="46">
        <v>269</v>
      </c>
      <c r="B274" s="43" t="s">
        <v>258</v>
      </c>
      <c r="C274" s="43" t="s">
        <v>880</v>
      </c>
      <c r="D274" s="43" t="s">
        <v>44</v>
      </c>
      <c r="E274" s="43" t="s">
        <v>881</v>
      </c>
      <c r="F274" s="43" t="s">
        <v>882</v>
      </c>
      <c r="G274" s="43" t="s">
        <v>883</v>
      </c>
      <c r="H274" s="43" t="s">
        <v>884</v>
      </c>
      <c r="I274" s="43" t="s">
        <v>885</v>
      </c>
      <c r="J274" s="46" t="s">
        <v>886</v>
      </c>
      <c r="K274" s="43" t="s">
        <v>880</v>
      </c>
      <c r="L274" s="43">
        <v>1</v>
      </c>
      <c r="M274" s="40" t="s">
        <v>20</v>
      </c>
      <c r="N274" s="40" t="s">
        <v>887</v>
      </c>
      <c r="O274" s="58" t="s">
        <v>54</v>
      </c>
      <c r="P274" s="48">
        <v>44958</v>
      </c>
      <c r="Q274" s="48">
        <v>45290</v>
      </c>
      <c r="R274" s="43" t="s">
        <v>888</v>
      </c>
      <c r="S274" s="53" t="s">
        <v>889</v>
      </c>
      <c r="T274" s="53" t="s">
        <v>890</v>
      </c>
      <c r="U274" s="47"/>
      <c r="AA274" s="73"/>
      <c r="AB274" s="73"/>
      <c r="AC274" s="73"/>
      <c r="AD274" s="73">
        <f t="shared" si="16"/>
        <v>0</v>
      </c>
      <c r="AE274" s="73"/>
      <c r="AF274" s="73">
        <f t="shared" si="17"/>
        <v>0</v>
      </c>
      <c r="AG274" s="73"/>
      <c r="AH274" s="73">
        <f t="shared" si="18"/>
        <v>0</v>
      </c>
      <c r="AI274" s="73"/>
      <c r="AJ274" s="73">
        <f t="shared" si="19"/>
        <v>0</v>
      </c>
    </row>
    <row r="275" spans="1:36" ht="204" x14ac:dyDescent="0.25">
      <c r="A275" s="46">
        <v>270</v>
      </c>
      <c r="B275" s="43" t="s">
        <v>258</v>
      </c>
      <c r="C275" s="43" t="s">
        <v>880</v>
      </c>
      <c r="D275" s="43" t="s">
        <v>44</v>
      </c>
      <c r="E275" s="43" t="s">
        <v>881</v>
      </c>
      <c r="F275" s="43" t="s">
        <v>891</v>
      </c>
      <c r="G275" s="43" t="s">
        <v>883</v>
      </c>
      <c r="H275" s="43" t="s">
        <v>884</v>
      </c>
      <c r="I275" s="43" t="s">
        <v>885</v>
      </c>
      <c r="J275" s="46" t="s">
        <v>892</v>
      </c>
      <c r="K275" s="43" t="s">
        <v>880</v>
      </c>
      <c r="L275" s="43">
        <v>1</v>
      </c>
      <c r="M275" s="40" t="s">
        <v>845</v>
      </c>
      <c r="N275" s="40" t="s">
        <v>893</v>
      </c>
      <c r="O275" s="58" t="s">
        <v>54</v>
      </c>
      <c r="P275" s="48">
        <v>44958</v>
      </c>
      <c r="Q275" s="48">
        <v>45290</v>
      </c>
      <c r="R275" s="43" t="s">
        <v>888</v>
      </c>
      <c r="S275" s="53" t="s">
        <v>894</v>
      </c>
      <c r="T275" s="53" t="s">
        <v>895</v>
      </c>
      <c r="U275" s="47"/>
      <c r="AA275" s="73"/>
      <c r="AB275" s="73"/>
      <c r="AC275" s="73"/>
      <c r="AD275" s="73">
        <f t="shared" si="16"/>
        <v>0</v>
      </c>
      <c r="AE275" s="73"/>
      <c r="AF275" s="73">
        <f t="shared" si="17"/>
        <v>0</v>
      </c>
      <c r="AG275" s="73"/>
      <c r="AH275" s="73">
        <f t="shared" si="18"/>
        <v>0</v>
      </c>
      <c r="AI275" s="73"/>
      <c r="AJ275" s="73">
        <f t="shared" si="19"/>
        <v>0</v>
      </c>
    </row>
    <row r="276" spans="1:36" ht="204" x14ac:dyDescent="0.25">
      <c r="A276" s="46">
        <v>271</v>
      </c>
      <c r="B276" s="43" t="s">
        <v>258</v>
      </c>
      <c r="C276" s="43" t="s">
        <v>880</v>
      </c>
      <c r="D276" s="43" t="s">
        <v>44</v>
      </c>
      <c r="E276" s="43" t="s">
        <v>896</v>
      </c>
      <c r="F276" s="43" t="s">
        <v>897</v>
      </c>
      <c r="G276" s="43" t="s">
        <v>46</v>
      </c>
      <c r="H276" s="43" t="s">
        <v>884</v>
      </c>
      <c r="I276" s="43" t="s">
        <v>885</v>
      </c>
      <c r="J276" s="46" t="s">
        <v>898</v>
      </c>
      <c r="K276" s="43" t="s">
        <v>880</v>
      </c>
      <c r="L276" s="43">
        <v>1</v>
      </c>
      <c r="M276" s="40" t="s">
        <v>845</v>
      </c>
      <c r="N276" s="40" t="s">
        <v>899</v>
      </c>
      <c r="O276" s="58" t="s">
        <v>900</v>
      </c>
      <c r="P276" s="48">
        <v>44958</v>
      </c>
      <c r="Q276" s="48">
        <v>45290</v>
      </c>
      <c r="R276" s="43" t="s">
        <v>888</v>
      </c>
      <c r="S276" s="53" t="s">
        <v>901</v>
      </c>
      <c r="T276" s="53" t="s">
        <v>902</v>
      </c>
      <c r="U276" s="47"/>
      <c r="AA276" s="73"/>
      <c r="AB276" s="73"/>
      <c r="AC276" s="73"/>
      <c r="AD276" s="73">
        <f t="shared" si="16"/>
        <v>0</v>
      </c>
      <c r="AE276" s="73"/>
      <c r="AF276" s="73">
        <f t="shared" si="17"/>
        <v>0</v>
      </c>
      <c r="AG276" s="73"/>
      <c r="AH276" s="73">
        <f t="shared" si="18"/>
        <v>0</v>
      </c>
      <c r="AI276" s="73"/>
      <c r="AJ276" s="73">
        <f t="shared" si="19"/>
        <v>0</v>
      </c>
    </row>
    <row r="277" spans="1:36" ht="204" x14ac:dyDescent="0.25">
      <c r="A277" s="46">
        <v>272</v>
      </c>
      <c r="B277" s="43" t="s">
        <v>258</v>
      </c>
      <c r="C277" s="43" t="s">
        <v>880</v>
      </c>
      <c r="D277" s="43" t="s">
        <v>44</v>
      </c>
      <c r="E277" s="43" t="s">
        <v>896</v>
      </c>
      <c r="F277" s="43" t="s">
        <v>903</v>
      </c>
      <c r="G277" s="43" t="s">
        <v>46</v>
      </c>
      <c r="H277" s="43" t="s">
        <v>884</v>
      </c>
      <c r="I277" s="43" t="s">
        <v>885</v>
      </c>
      <c r="J277" s="46" t="s">
        <v>904</v>
      </c>
      <c r="K277" s="43" t="s">
        <v>880</v>
      </c>
      <c r="L277" s="43">
        <v>1</v>
      </c>
      <c r="M277" s="40" t="s">
        <v>845</v>
      </c>
      <c r="N277" s="40" t="s">
        <v>905</v>
      </c>
      <c r="O277" s="58" t="s">
        <v>54</v>
      </c>
      <c r="P277" s="48">
        <v>44958</v>
      </c>
      <c r="Q277" s="48">
        <v>45290</v>
      </c>
      <c r="R277" s="43" t="s">
        <v>888</v>
      </c>
      <c r="S277" s="53" t="s">
        <v>906</v>
      </c>
      <c r="T277" s="53" t="s">
        <v>895</v>
      </c>
      <c r="U277" s="47"/>
      <c r="AA277" s="73"/>
      <c r="AB277" s="73"/>
      <c r="AC277" s="73"/>
      <c r="AD277" s="73">
        <f t="shared" si="16"/>
        <v>0</v>
      </c>
      <c r="AE277" s="73"/>
      <c r="AF277" s="73">
        <f t="shared" si="17"/>
        <v>0</v>
      </c>
      <c r="AG277" s="73"/>
      <c r="AH277" s="73">
        <f t="shared" si="18"/>
        <v>0</v>
      </c>
      <c r="AI277" s="73"/>
      <c r="AJ277" s="73">
        <f t="shared" si="19"/>
        <v>0</v>
      </c>
    </row>
    <row r="278" spans="1:36" ht="204" x14ac:dyDescent="0.25">
      <c r="A278" s="46">
        <v>273</v>
      </c>
      <c r="B278" s="43" t="s">
        <v>258</v>
      </c>
      <c r="C278" s="43" t="s">
        <v>880</v>
      </c>
      <c r="D278" s="43" t="s">
        <v>44</v>
      </c>
      <c r="E278" s="43" t="s">
        <v>896</v>
      </c>
      <c r="F278" s="43" t="s">
        <v>907</v>
      </c>
      <c r="G278" s="43" t="s">
        <v>46</v>
      </c>
      <c r="H278" s="43" t="s">
        <v>884</v>
      </c>
      <c r="I278" s="43" t="s">
        <v>885</v>
      </c>
      <c r="J278" s="46" t="s">
        <v>908</v>
      </c>
      <c r="K278" s="43" t="s">
        <v>880</v>
      </c>
      <c r="L278" s="43">
        <v>1</v>
      </c>
      <c r="M278" s="40" t="s">
        <v>845</v>
      </c>
      <c r="N278" s="40" t="s">
        <v>909</v>
      </c>
      <c r="O278" s="58" t="s">
        <v>910</v>
      </c>
      <c r="P278" s="48">
        <v>44958</v>
      </c>
      <c r="Q278" s="48">
        <v>45290</v>
      </c>
      <c r="R278" s="43" t="s">
        <v>888</v>
      </c>
      <c r="S278" s="53" t="s">
        <v>911</v>
      </c>
      <c r="T278" s="53" t="s">
        <v>912</v>
      </c>
      <c r="U278" s="47"/>
      <c r="AA278" s="73"/>
      <c r="AB278" s="73"/>
      <c r="AC278" s="73"/>
      <c r="AD278" s="73">
        <f t="shared" si="16"/>
        <v>0</v>
      </c>
      <c r="AE278" s="73"/>
      <c r="AF278" s="73">
        <f t="shared" si="17"/>
        <v>0</v>
      </c>
      <c r="AG278" s="73"/>
      <c r="AH278" s="73">
        <f t="shared" si="18"/>
        <v>0</v>
      </c>
      <c r="AI278" s="73"/>
      <c r="AJ278" s="73">
        <f t="shared" si="19"/>
        <v>0</v>
      </c>
    </row>
    <row r="279" spans="1:36" ht="204" x14ac:dyDescent="0.25">
      <c r="A279" s="46">
        <v>274</v>
      </c>
      <c r="B279" s="43" t="s">
        <v>258</v>
      </c>
      <c r="C279" s="43" t="s">
        <v>880</v>
      </c>
      <c r="D279" s="43" t="s">
        <v>44</v>
      </c>
      <c r="E279" s="43" t="s">
        <v>896</v>
      </c>
      <c r="F279" s="43" t="s">
        <v>913</v>
      </c>
      <c r="G279" s="43" t="s">
        <v>46</v>
      </c>
      <c r="H279" s="43" t="s">
        <v>884</v>
      </c>
      <c r="I279" s="43" t="s">
        <v>885</v>
      </c>
      <c r="J279" s="46" t="s">
        <v>914</v>
      </c>
      <c r="K279" s="43" t="s">
        <v>880</v>
      </c>
      <c r="L279" s="43">
        <v>1</v>
      </c>
      <c r="M279" s="40" t="s">
        <v>845</v>
      </c>
      <c r="N279" s="40" t="s">
        <v>915</v>
      </c>
      <c r="O279" s="58" t="s">
        <v>916</v>
      </c>
      <c r="P279" s="48">
        <v>44958</v>
      </c>
      <c r="Q279" s="48">
        <v>45290</v>
      </c>
      <c r="R279" s="43" t="s">
        <v>888</v>
      </c>
      <c r="S279" s="53" t="s">
        <v>917</v>
      </c>
      <c r="T279" s="53" t="s">
        <v>918</v>
      </c>
      <c r="U279" s="47"/>
      <c r="AA279" s="73"/>
      <c r="AB279" s="73"/>
      <c r="AC279" s="73"/>
      <c r="AD279" s="73">
        <f t="shared" si="16"/>
        <v>0</v>
      </c>
      <c r="AE279" s="73"/>
      <c r="AF279" s="73">
        <f t="shared" si="17"/>
        <v>0</v>
      </c>
      <c r="AG279" s="73"/>
      <c r="AH279" s="73">
        <f t="shared" si="18"/>
        <v>0</v>
      </c>
      <c r="AI279" s="73"/>
      <c r="AJ279" s="73">
        <f t="shared" si="19"/>
        <v>0</v>
      </c>
    </row>
    <row r="280" spans="1:36" ht="204" x14ac:dyDescent="0.25">
      <c r="A280" s="46">
        <v>275</v>
      </c>
      <c r="B280" s="43" t="s">
        <v>258</v>
      </c>
      <c r="C280" s="43" t="s">
        <v>880</v>
      </c>
      <c r="D280" s="43" t="s">
        <v>44</v>
      </c>
      <c r="E280" s="43" t="s">
        <v>896</v>
      </c>
      <c r="F280" s="43"/>
      <c r="G280" s="43" t="s">
        <v>46</v>
      </c>
      <c r="H280" s="43" t="s">
        <v>884</v>
      </c>
      <c r="I280" s="43"/>
      <c r="J280" s="46" t="s">
        <v>919</v>
      </c>
      <c r="K280" s="43" t="s">
        <v>880</v>
      </c>
      <c r="L280" s="43">
        <v>1</v>
      </c>
      <c r="M280" s="40" t="s">
        <v>845</v>
      </c>
      <c r="N280" s="40" t="s">
        <v>920</v>
      </c>
      <c r="O280" s="58" t="s">
        <v>921</v>
      </c>
      <c r="P280" s="48">
        <v>44958</v>
      </c>
      <c r="Q280" s="48">
        <v>45290</v>
      </c>
      <c r="R280" s="43" t="s">
        <v>888</v>
      </c>
      <c r="S280" s="53" t="s">
        <v>922</v>
      </c>
      <c r="T280" s="53" t="s">
        <v>923</v>
      </c>
      <c r="U280" s="47"/>
      <c r="AA280" s="73"/>
      <c r="AB280" s="73"/>
      <c r="AC280" s="73"/>
      <c r="AD280" s="73">
        <f t="shared" si="16"/>
        <v>0</v>
      </c>
      <c r="AE280" s="73"/>
      <c r="AF280" s="73">
        <f t="shared" si="17"/>
        <v>0</v>
      </c>
      <c r="AG280" s="73"/>
      <c r="AH280" s="73">
        <f t="shared" si="18"/>
        <v>0</v>
      </c>
      <c r="AI280" s="73"/>
      <c r="AJ280" s="73">
        <f>+$AA280*AI280</f>
        <v>0</v>
      </c>
    </row>
  </sheetData>
  <autoFilter ref="A5:AH280" xr:uid="{00000000-0009-0000-0000-000000000000}"/>
  <mergeCells count="27">
    <mergeCell ref="A1:C3"/>
    <mergeCell ref="Z6:Z8"/>
    <mergeCell ref="A4:H4"/>
    <mergeCell ref="I4:S4"/>
    <mergeCell ref="V4:Y4"/>
    <mergeCell ref="Z4:Z5"/>
    <mergeCell ref="R1:R3"/>
    <mergeCell ref="D1:Q3"/>
    <mergeCell ref="V6:V8"/>
    <mergeCell ref="W6:W8"/>
    <mergeCell ref="X6:X8"/>
    <mergeCell ref="Y6:Y8"/>
    <mergeCell ref="Z15:Z17"/>
    <mergeCell ref="X12:X14"/>
    <mergeCell ref="Y12:Y14"/>
    <mergeCell ref="V15:V17"/>
    <mergeCell ref="W15:W17"/>
    <mergeCell ref="X15:X17"/>
    <mergeCell ref="Y15:Y17"/>
    <mergeCell ref="Z9:Z11"/>
    <mergeCell ref="V9:V11"/>
    <mergeCell ref="W9:W11"/>
    <mergeCell ref="X9:X11"/>
    <mergeCell ref="Z12:Z14"/>
    <mergeCell ref="V12:V14"/>
    <mergeCell ref="W12:W14"/>
    <mergeCell ref="Y9:Y11"/>
  </mergeCells>
  <phoneticPr fontId="16" type="noConversion"/>
  <dataValidations count="1">
    <dataValidation type="list" allowBlank="1" showInputMessage="1" showErrorMessage="1" sqref="E103" xr:uid="{00000000-0002-0000-0000-000000000000}">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Formulas!$A$3:$A$22</xm:f>
          </x14:formula1>
          <xm:sqref>I6:I17 I33:I102 I104 I145:I1048576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J28"/>
  <sheetViews>
    <sheetView showGridLines="0" topLeftCell="T27" zoomScale="80" zoomScaleNormal="80" workbookViewId="0">
      <selection activeCell="T27" sqref="T27"/>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21.28515625" style="22" hidden="1" customWidth="1"/>
    <col min="22" max="22" width="21.7109375" style="20" hidden="1" customWidth="1"/>
    <col min="23" max="25" width="20.5703125" style="20" hidden="1" customWidth="1"/>
    <col min="26" max="26" width="22.42578125" style="21" hidden="1" customWidth="1"/>
    <col min="27" max="27" width="17" style="22" customWidth="1"/>
    <col min="28" max="28" width="34.5703125" style="20" customWidth="1"/>
    <col min="29" max="30" width="11.42578125" style="22"/>
    <col min="31" max="16384" width="11.42578125" style="20"/>
  </cols>
  <sheetData>
    <row r="1" spans="1:36" ht="12.6" customHeight="1" x14ac:dyDescent="0.25">
      <c r="A1" s="623"/>
      <c r="B1" s="623"/>
      <c r="C1" s="623"/>
      <c r="D1" s="624" t="s">
        <v>0</v>
      </c>
      <c r="E1" s="624"/>
      <c r="F1" s="624"/>
      <c r="G1" s="624"/>
      <c r="H1" s="624"/>
      <c r="I1" s="624"/>
      <c r="J1" s="624"/>
      <c r="K1" s="624"/>
      <c r="L1" s="624"/>
      <c r="M1" s="624"/>
      <c r="N1" s="624"/>
      <c r="O1" s="624"/>
      <c r="P1" s="624"/>
      <c r="Q1" s="624"/>
      <c r="R1" s="624" t="s">
        <v>1</v>
      </c>
      <c r="S1" s="272" t="s">
        <v>965</v>
      </c>
      <c r="Z1" s="20"/>
    </row>
    <row r="2" spans="1:36" ht="15.75" x14ac:dyDescent="0.25">
      <c r="A2" s="623"/>
      <c r="B2" s="623"/>
      <c r="C2" s="623"/>
      <c r="D2" s="624"/>
      <c r="E2" s="624"/>
      <c r="F2" s="624"/>
      <c r="G2" s="624"/>
      <c r="H2" s="624"/>
      <c r="I2" s="624"/>
      <c r="J2" s="624"/>
      <c r="K2" s="624"/>
      <c r="L2" s="624"/>
      <c r="M2" s="624"/>
      <c r="N2" s="624"/>
      <c r="O2" s="624"/>
      <c r="P2" s="624"/>
      <c r="Q2" s="624"/>
      <c r="R2" s="624"/>
      <c r="S2" s="273" t="s">
        <v>3</v>
      </c>
      <c r="Z2" s="20"/>
    </row>
    <row r="3" spans="1:36" ht="17.100000000000001" customHeight="1" x14ac:dyDescent="0.25">
      <c r="A3" s="623"/>
      <c r="B3" s="623"/>
      <c r="C3" s="623"/>
      <c r="D3" s="624"/>
      <c r="E3" s="624"/>
      <c r="F3" s="624"/>
      <c r="G3" s="624"/>
      <c r="H3" s="624"/>
      <c r="I3" s="624"/>
      <c r="J3" s="624"/>
      <c r="K3" s="624"/>
      <c r="L3" s="624"/>
      <c r="M3" s="624"/>
      <c r="N3" s="624"/>
      <c r="O3" s="624"/>
      <c r="P3" s="624"/>
      <c r="Q3" s="624"/>
      <c r="R3" s="624"/>
      <c r="S3" s="274">
        <v>44956</v>
      </c>
      <c r="Z3" s="20"/>
    </row>
    <row r="4" spans="1:36" s="119" customFormat="1" ht="28.9" customHeight="1" x14ac:dyDescent="0.25">
      <c r="A4" s="622" t="s">
        <v>4</v>
      </c>
      <c r="B4" s="622"/>
      <c r="C4" s="622"/>
      <c r="D4" s="622"/>
      <c r="E4" s="622"/>
      <c r="F4" s="622"/>
      <c r="G4" s="622"/>
      <c r="H4" s="622"/>
      <c r="I4" s="625" t="s">
        <v>5</v>
      </c>
      <c r="J4" s="625"/>
      <c r="K4" s="625"/>
      <c r="L4" s="625"/>
      <c r="M4" s="625"/>
      <c r="N4" s="625"/>
      <c r="O4" s="625"/>
      <c r="P4" s="625"/>
      <c r="Q4" s="625"/>
      <c r="R4" s="625"/>
      <c r="S4" s="625"/>
      <c r="T4" s="118"/>
      <c r="U4" s="118"/>
      <c r="V4" s="622" t="s">
        <v>6</v>
      </c>
      <c r="W4" s="622"/>
      <c r="X4" s="622"/>
      <c r="Y4" s="622"/>
      <c r="Z4" s="622" t="s">
        <v>7</v>
      </c>
      <c r="AA4" s="400"/>
      <c r="AC4" s="400"/>
      <c r="AD4" s="400"/>
    </row>
    <row r="5" spans="1:36" s="125" customFormat="1" ht="56.65" customHeight="1" x14ac:dyDescent="0.25">
      <c r="A5" s="120" t="s">
        <v>8</v>
      </c>
      <c r="B5" s="120" t="s">
        <v>9</v>
      </c>
      <c r="C5" s="121" t="s">
        <v>10</v>
      </c>
      <c r="D5" s="120" t="s">
        <v>11</v>
      </c>
      <c r="E5" s="120" t="s">
        <v>12</v>
      </c>
      <c r="F5" s="121" t="s">
        <v>13</v>
      </c>
      <c r="G5" s="120" t="s">
        <v>14</v>
      </c>
      <c r="H5" s="120" t="s">
        <v>15</v>
      </c>
      <c r="I5" s="120" t="s">
        <v>16</v>
      </c>
      <c r="J5" s="120" t="s">
        <v>17</v>
      </c>
      <c r="K5" s="120" t="s">
        <v>18</v>
      </c>
      <c r="L5" s="120" t="s">
        <v>19</v>
      </c>
      <c r="M5" s="120" t="s">
        <v>20</v>
      </c>
      <c r="N5" s="120" t="s">
        <v>21</v>
      </c>
      <c r="O5" s="120" t="s">
        <v>22</v>
      </c>
      <c r="P5" s="120" t="s">
        <v>23</v>
      </c>
      <c r="Q5" s="120" t="s">
        <v>24</v>
      </c>
      <c r="R5" s="120" t="s">
        <v>25</v>
      </c>
      <c r="S5" s="120" t="s">
        <v>26</v>
      </c>
      <c r="T5" s="120" t="s">
        <v>27</v>
      </c>
      <c r="U5" s="120" t="s">
        <v>28</v>
      </c>
      <c r="V5" s="120" t="s">
        <v>29</v>
      </c>
      <c r="W5" s="120" t="s">
        <v>30</v>
      </c>
      <c r="X5" s="120" t="s">
        <v>31</v>
      </c>
      <c r="Y5" s="120" t="s">
        <v>32</v>
      </c>
      <c r="Z5" s="622"/>
      <c r="AA5" s="121" t="s">
        <v>28</v>
      </c>
      <c r="AB5" s="122" t="s">
        <v>33</v>
      </c>
      <c r="AC5" s="402" t="s">
        <v>34</v>
      </c>
      <c r="AD5" s="403" t="s">
        <v>35</v>
      </c>
      <c r="AE5" s="123" t="s">
        <v>36</v>
      </c>
      <c r="AF5" s="124" t="s">
        <v>37</v>
      </c>
      <c r="AG5" s="123" t="s">
        <v>38</v>
      </c>
      <c r="AH5" s="124" t="s">
        <v>39</v>
      </c>
      <c r="AI5" s="123" t="s">
        <v>40</v>
      </c>
      <c r="AJ5" s="124" t="s">
        <v>41</v>
      </c>
    </row>
    <row r="6" spans="1:36" ht="409.5" x14ac:dyDescent="0.25">
      <c r="A6" s="126">
        <v>246</v>
      </c>
      <c r="B6" s="127" t="s">
        <v>463</v>
      </c>
      <c r="C6" s="127" t="s">
        <v>229</v>
      </c>
      <c r="D6" s="127" t="s">
        <v>736</v>
      </c>
      <c r="E6" s="127" t="s">
        <v>771</v>
      </c>
      <c r="F6" s="127" t="s">
        <v>772</v>
      </c>
      <c r="G6" s="127" t="s">
        <v>773</v>
      </c>
      <c r="H6" s="127" t="s">
        <v>774</v>
      </c>
      <c r="I6" s="127" t="s">
        <v>775</v>
      </c>
      <c r="J6" s="126" t="s">
        <v>776</v>
      </c>
      <c r="K6" s="127" t="s">
        <v>777</v>
      </c>
      <c r="L6" s="127">
        <v>100</v>
      </c>
      <c r="M6" s="128" t="s">
        <v>268</v>
      </c>
      <c r="N6" s="128" t="s">
        <v>778</v>
      </c>
      <c r="O6" s="129" t="s">
        <v>66</v>
      </c>
      <c r="P6" s="130">
        <v>44928</v>
      </c>
      <c r="Q6" s="130">
        <v>45291</v>
      </c>
      <c r="R6" s="127" t="s">
        <v>779</v>
      </c>
      <c r="S6" s="127" t="s">
        <v>780</v>
      </c>
      <c r="T6" s="131" t="s">
        <v>781</v>
      </c>
      <c r="U6" s="132"/>
      <c r="V6" s="560"/>
      <c r="W6" s="560"/>
      <c r="X6" s="560"/>
      <c r="Y6" s="560"/>
      <c r="Z6" s="561"/>
      <c r="AA6" s="372">
        <v>4.54</v>
      </c>
      <c r="AB6" s="133" t="s">
        <v>1453</v>
      </c>
      <c r="AC6" s="404">
        <v>0</v>
      </c>
      <c r="AD6" s="372">
        <f t="shared" ref="AD6:AD25" si="0">+$AA6*AC6</f>
        <v>0</v>
      </c>
      <c r="AE6" s="80">
        <v>1</v>
      </c>
      <c r="AF6" s="74">
        <f t="shared" ref="AF6:AF27" si="1">+$AA6*AE6</f>
        <v>4.54</v>
      </c>
      <c r="AG6" s="404">
        <v>1</v>
      </c>
      <c r="AH6" s="372">
        <f t="shared" ref="AH6:AH27" si="2">+$AA6*AG6</f>
        <v>4.54</v>
      </c>
      <c r="AI6" s="372">
        <v>1</v>
      </c>
      <c r="AJ6" s="518">
        <f t="shared" ref="AJ6:AJ27" si="3">+$AA6*AI6</f>
        <v>4.54</v>
      </c>
    </row>
    <row r="7" spans="1:36" ht="315" x14ac:dyDescent="0.25">
      <c r="A7" s="126">
        <v>247</v>
      </c>
      <c r="B7" s="127" t="s">
        <v>463</v>
      </c>
      <c r="C7" s="127" t="s">
        <v>229</v>
      </c>
      <c r="D7" s="127" t="s">
        <v>736</v>
      </c>
      <c r="E7" s="127" t="s">
        <v>771</v>
      </c>
      <c r="F7" s="127" t="s">
        <v>782</v>
      </c>
      <c r="G7" s="127" t="s">
        <v>773</v>
      </c>
      <c r="H7" s="127" t="s">
        <v>774</v>
      </c>
      <c r="I7" s="127" t="s">
        <v>775</v>
      </c>
      <c r="J7" s="126" t="s">
        <v>783</v>
      </c>
      <c r="K7" s="127" t="s">
        <v>784</v>
      </c>
      <c r="L7" s="127">
        <v>100</v>
      </c>
      <c r="M7" s="128" t="s">
        <v>268</v>
      </c>
      <c r="N7" s="128" t="s">
        <v>785</v>
      </c>
      <c r="O7" s="129" t="s">
        <v>109</v>
      </c>
      <c r="P7" s="130">
        <v>44928</v>
      </c>
      <c r="Q7" s="130">
        <v>45016</v>
      </c>
      <c r="R7" s="127" t="s">
        <v>786</v>
      </c>
      <c r="S7" s="127" t="s">
        <v>780</v>
      </c>
      <c r="T7" s="131" t="s">
        <v>787</v>
      </c>
      <c r="U7" s="132"/>
      <c r="V7" s="560"/>
      <c r="W7" s="560"/>
      <c r="X7" s="560"/>
      <c r="Y7" s="560"/>
      <c r="Z7" s="561"/>
      <c r="AA7" s="372">
        <v>4.54</v>
      </c>
      <c r="AB7" s="133" t="s">
        <v>1454</v>
      </c>
      <c r="AC7" s="404">
        <v>1</v>
      </c>
      <c r="AD7" s="372">
        <f t="shared" si="0"/>
        <v>4.54</v>
      </c>
      <c r="AE7" s="80">
        <v>1</v>
      </c>
      <c r="AF7" s="74">
        <f t="shared" si="1"/>
        <v>4.54</v>
      </c>
      <c r="AG7" s="404">
        <v>1</v>
      </c>
      <c r="AH7" s="372">
        <f t="shared" si="2"/>
        <v>4.54</v>
      </c>
      <c r="AI7" s="372">
        <v>1</v>
      </c>
      <c r="AJ7" s="518">
        <f t="shared" si="3"/>
        <v>4.54</v>
      </c>
    </row>
    <row r="8" spans="1:36" ht="409.5" x14ac:dyDescent="0.25">
      <c r="A8" s="126">
        <v>248</v>
      </c>
      <c r="B8" s="127" t="s">
        <v>463</v>
      </c>
      <c r="C8" s="127" t="s">
        <v>229</v>
      </c>
      <c r="D8" s="127" t="s">
        <v>736</v>
      </c>
      <c r="E8" s="127" t="s">
        <v>771</v>
      </c>
      <c r="F8" s="127" t="s">
        <v>788</v>
      </c>
      <c r="G8" s="127" t="s">
        <v>771</v>
      </c>
      <c r="H8" s="127" t="s">
        <v>774</v>
      </c>
      <c r="I8" s="127" t="s">
        <v>775</v>
      </c>
      <c r="J8" s="126" t="s">
        <v>789</v>
      </c>
      <c r="K8" s="127" t="s">
        <v>790</v>
      </c>
      <c r="L8" s="127">
        <v>100</v>
      </c>
      <c r="M8" s="128" t="s">
        <v>51</v>
      </c>
      <c r="N8" s="128" t="s">
        <v>791</v>
      </c>
      <c r="O8" s="134" t="s">
        <v>244</v>
      </c>
      <c r="P8" s="130">
        <v>44986</v>
      </c>
      <c r="Q8" s="130">
        <v>45291</v>
      </c>
      <c r="R8" s="127" t="s">
        <v>779</v>
      </c>
      <c r="S8" s="127" t="s">
        <v>780</v>
      </c>
      <c r="T8" s="131" t="s">
        <v>787</v>
      </c>
      <c r="U8" s="132"/>
      <c r="V8" s="560"/>
      <c r="W8" s="560"/>
      <c r="X8" s="560"/>
      <c r="Y8" s="560"/>
      <c r="Z8" s="561"/>
      <c r="AA8" s="372">
        <v>4.54</v>
      </c>
      <c r="AB8" s="133" t="s">
        <v>1455</v>
      </c>
      <c r="AC8" s="404">
        <v>0.8</v>
      </c>
      <c r="AD8" s="372">
        <f t="shared" si="0"/>
        <v>3.6320000000000001</v>
      </c>
      <c r="AE8" s="80">
        <v>1</v>
      </c>
      <c r="AF8" s="74">
        <f t="shared" si="1"/>
        <v>4.54</v>
      </c>
      <c r="AG8" s="404">
        <v>1</v>
      </c>
      <c r="AH8" s="372">
        <f t="shared" si="2"/>
        <v>4.54</v>
      </c>
      <c r="AI8" s="372">
        <v>1</v>
      </c>
      <c r="AJ8" s="518">
        <f t="shared" si="3"/>
        <v>4.54</v>
      </c>
    </row>
    <row r="9" spans="1:36" ht="281.25" x14ac:dyDescent="0.25">
      <c r="A9" s="126">
        <v>249</v>
      </c>
      <c r="B9" s="127" t="s">
        <v>463</v>
      </c>
      <c r="C9" s="127" t="s">
        <v>229</v>
      </c>
      <c r="D9" s="127" t="s">
        <v>736</v>
      </c>
      <c r="E9" s="127" t="s">
        <v>792</v>
      </c>
      <c r="F9" s="127" t="s">
        <v>793</v>
      </c>
      <c r="G9" s="127" t="s">
        <v>794</v>
      </c>
      <c r="H9" s="127" t="s">
        <v>774</v>
      </c>
      <c r="I9" s="127" t="s">
        <v>775</v>
      </c>
      <c r="J9" s="126" t="s">
        <v>795</v>
      </c>
      <c r="K9" s="127" t="s">
        <v>796</v>
      </c>
      <c r="L9" s="127">
        <v>0.7</v>
      </c>
      <c r="M9" s="128" t="s">
        <v>51</v>
      </c>
      <c r="N9" s="128" t="s">
        <v>797</v>
      </c>
      <c r="O9" s="134" t="s">
        <v>244</v>
      </c>
      <c r="P9" s="130">
        <v>44958</v>
      </c>
      <c r="Q9" s="130">
        <v>45291</v>
      </c>
      <c r="R9" s="127" t="s">
        <v>786</v>
      </c>
      <c r="S9" s="127" t="s">
        <v>780</v>
      </c>
      <c r="T9" s="131" t="s">
        <v>787</v>
      </c>
      <c r="U9" s="132"/>
      <c r="V9" s="560"/>
      <c r="W9" s="560"/>
      <c r="X9" s="560"/>
      <c r="Y9" s="560"/>
      <c r="Z9" s="561"/>
      <c r="AA9" s="372">
        <v>4.54</v>
      </c>
      <c r="AB9" s="79" t="s">
        <v>1456</v>
      </c>
      <c r="AC9" s="404">
        <v>1</v>
      </c>
      <c r="AD9" s="372">
        <f t="shared" si="0"/>
        <v>4.54</v>
      </c>
      <c r="AE9" s="80">
        <v>1</v>
      </c>
      <c r="AF9" s="74">
        <f t="shared" si="1"/>
        <v>4.54</v>
      </c>
      <c r="AG9" s="404">
        <v>1</v>
      </c>
      <c r="AH9" s="372">
        <f t="shared" si="2"/>
        <v>4.54</v>
      </c>
      <c r="AI9" s="372">
        <v>0.69</v>
      </c>
      <c r="AJ9" s="518">
        <f t="shared" si="3"/>
        <v>3.1325999999999996</v>
      </c>
    </row>
    <row r="10" spans="1:36" ht="292.5" x14ac:dyDescent="0.25">
      <c r="A10" s="126">
        <v>250</v>
      </c>
      <c r="B10" s="127" t="s">
        <v>463</v>
      </c>
      <c r="C10" s="127" t="s">
        <v>229</v>
      </c>
      <c r="D10" s="127" t="s">
        <v>736</v>
      </c>
      <c r="E10" s="127" t="s">
        <v>771</v>
      </c>
      <c r="F10" s="127" t="s">
        <v>798</v>
      </c>
      <c r="G10" s="127" t="s">
        <v>799</v>
      </c>
      <c r="H10" s="127" t="s">
        <v>774</v>
      </c>
      <c r="I10" s="127" t="s">
        <v>775</v>
      </c>
      <c r="J10" s="126" t="s">
        <v>800</v>
      </c>
      <c r="K10" s="127" t="s">
        <v>801</v>
      </c>
      <c r="L10" s="127">
        <v>2</v>
      </c>
      <c r="M10" s="128" t="s">
        <v>101</v>
      </c>
      <c r="N10" s="128" t="s">
        <v>802</v>
      </c>
      <c r="O10" s="134" t="s">
        <v>103</v>
      </c>
      <c r="P10" s="130">
        <v>45017</v>
      </c>
      <c r="Q10" s="130">
        <v>45291</v>
      </c>
      <c r="R10" s="127" t="s">
        <v>786</v>
      </c>
      <c r="S10" s="127" t="s">
        <v>780</v>
      </c>
      <c r="T10" s="131" t="s">
        <v>787</v>
      </c>
      <c r="U10" s="132"/>
      <c r="V10" s="560"/>
      <c r="W10" s="560"/>
      <c r="X10" s="560"/>
      <c r="Y10" s="560"/>
      <c r="Z10" s="561"/>
      <c r="AA10" s="372">
        <v>4.54</v>
      </c>
      <c r="AB10" s="79" t="s">
        <v>1457</v>
      </c>
      <c r="AC10" s="404">
        <v>0</v>
      </c>
      <c r="AD10" s="372">
        <v>0</v>
      </c>
      <c r="AE10" s="80">
        <v>0</v>
      </c>
      <c r="AF10" s="74">
        <f t="shared" si="1"/>
        <v>0</v>
      </c>
      <c r="AG10" s="404">
        <v>0</v>
      </c>
      <c r="AH10" s="372">
        <f t="shared" si="2"/>
        <v>0</v>
      </c>
      <c r="AI10" s="372">
        <v>0</v>
      </c>
      <c r="AJ10" s="518">
        <f t="shared" si="3"/>
        <v>0</v>
      </c>
    </row>
    <row r="11" spans="1:36" ht="89.65" customHeight="1" x14ac:dyDescent="0.25">
      <c r="A11" s="126">
        <v>251</v>
      </c>
      <c r="B11" s="127" t="s">
        <v>463</v>
      </c>
      <c r="C11" s="127" t="s">
        <v>229</v>
      </c>
      <c r="D11" s="127" t="s">
        <v>736</v>
      </c>
      <c r="E11" s="127" t="s">
        <v>771</v>
      </c>
      <c r="F11" s="127" t="s">
        <v>798</v>
      </c>
      <c r="G11" s="127" t="s">
        <v>803</v>
      </c>
      <c r="H11" s="127" t="s">
        <v>774</v>
      </c>
      <c r="I11" s="127" t="s">
        <v>775</v>
      </c>
      <c r="J11" s="126" t="s">
        <v>804</v>
      </c>
      <c r="K11" s="127" t="s">
        <v>805</v>
      </c>
      <c r="L11" s="127">
        <v>1</v>
      </c>
      <c r="M11" s="128" t="s">
        <v>51</v>
      </c>
      <c r="N11" s="128" t="s">
        <v>806</v>
      </c>
      <c r="O11" s="134" t="s">
        <v>103</v>
      </c>
      <c r="P11" s="130">
        <v>44958</v>
      </c>
      <c r="Q11" s="130">
        <v>45291</v>
      </c>
      <c r="R11" s="127" t="s">
        <v>786</v>
      </c>
      <c r="S11" s="127" t="s">
        <v>780</v>
      </c>
      <c r="T11" s="131" t="s">
        <v>781</v>
      </c>
      <c r="U11" s="132"/>
      <c r="V11" s="560"/>
      <c r="W11" s="560"/>
      <c r="X11" s="560"/>
      <c r="Y11" s="560"/>
      <c r="Z11" s="561"/>
      <c r="AA11" s="372">
        <v>4.54</v>
      </c>
      <c r="AB11" s="133" t="s">
        <v>1458</v>
      </c>
      <c r="AC11" s="404">
        <v>0</v>
      </c>
      <c r="AD11" s="372">
        <v>0</v>
      </c>
      <c r="AE11" s="80">
        <v>0</v>
      </c>
      <c r="AF11" s="74">
        <f t="shared" si="1"/>
        <v>0</v>
      </c>
      <c r="AG11" s="404">
        <v>1</v>
      </c>
      <c r="AH11" s="372">
        <f t="shared" si="2"/>
        <v>4.54</v>
      </c>
      <c r="AI11" s="372">
        <v>1</v>
      </c>
      <c r="AJ11" s="518">
        <f t="shared" si="3"/>
        <v>4.54</v>
      </c>
    </row>
    <row r="12" spans="1:36" ht="409.5" x14ac:dyDescent="0.25">
      <c r="A12" s="126">
        <v>252</v>
      </c>
      <c r="B12" s="127" t="s">
        <v>463</v>
      </c>
      <c r="C12" s="127" t="s">
        <v>229</v>
      </c>
      <c r="D12" s="127" t="s">
        <v>736</v>
      </c>
      <c r="E12" s="127" t="s">
        <v>771</v>
      </c>
      <c r="F12" s="127" t="s">
        <v>798</v>
      </c>
      <c r="G12" s="127" t="s">
        <v>803</v>
      </c>
      <c r="H12" s="127" t="s">
        <v>774</v>
      </c>
      <c r="I12" s="127" t="s">
        <v>775</v>
      </c>
      <c r="J12" s="126" t="s">
        <v>807</v>
      </c>
      <c r="K12" s="127" t="s">
        <v>808</v>
      </c>
      <c r="L12" s="127">
        <v>1</v>
      </c>
      <c r="M12" s="128" t="s">
        <v>51</v>
      </c>
      <c r="N12" s="128" t="s">
        <v>809</v>
      </c>
      <c r="O12" s="134" t="s">
        <v>244</v>
      </c>
      <c r="P12" s="130">
        <v>44927</v>
      </c>
      <c r="Q12" s="130">
        <v>45291</v>
      </c>
      <c r="R12" s="127" t="s">
        <v>779</v>
      </c>
      <c r="S12" s="127" t="s">
        <v>810</v>
      </c>
      <c r="T12" s="131" t="s">
        <v>781</v>
      </c>
      <c r="U12" s="132"/>
      <c r="V12" s="560"/>
      <c r="W12" s="560"/>
      <c r="X12" s="560"/>
      <c r="Y12" s="560"/>
      <c r="Z12" s="561"/>
      <c r="AA12" s="372">
        <v>4.54</v>
      </c>
      <c r="AB12" s="133" t="s">
        <v>1459</v>
      </c>
      <c r="AC12" s="404">
        <v>1</v>
      </c>
      <c r="AD12" s="372">
        <f t="shared" si="0"/>
        <v>4.54</v>
      </c>
      <c r="AE12" s="80">
        <v>1</v>
      </c>
      <c r="AF12" s="74">
        <f t="shared" si="1"/>
        <v>4.54</v>
      </c>
      <c r="AG12" s="404">
        <v>1</v>
      </c>
      <c r="AH12" s="372">
        <f t="shared" si="2"/>
        <v>4.54</v>
      </c>
      <c r="AI12" s="372">
        <v>1</v>
      </c>
      <c r="AJ12" s="518">
        <f t="shared" si="3"/>
        <v>4.54</v>
      </c>
    </row>
    <row r="13" spans="1:36" ht="409.5" x14ac:dyDescent="0.25">
      <c r="A13" s="126">
        <v>253</v>
      </c>
      <c r="B13" s="127" t="s">
        <v>463</v>
      </c>
      <c r="C13" s="127" t="s">
        <v>229</v>
      </c>
      <c r="D13" s="127" t="s">
        <v>736</v>
      </c>
      <c r="E13" s="127" t="s">
        <v>771</v>
      </c>
      <c r="F13" s="127" t="s">
        <v>798</v>
      </c>
      <c r="G13" s="127" t="s">
        <v>803</v>
      </c>
      <c r="H13" s="127" t="s">
        <v>774</v>
      </c>
      <c r="I13" s="127" t="s">
        <v>775</v>
      </c>
      <c r="J13" s="126" t="s">
        <v>811</v>
      </c>
      <c r="K13" s="127" t="s">
        <v>812</v>
      </c>
      <c r="L13" s="127">
        <v>1</v>
      </c>
      <c r="M13" s="128" t="s">
        <v>51</v>
      </c>
      <c r="N13" s="128" t="s">
        <v>813</v>
      </c>
      <c r="O13" s="129" t="s">
        <v>66</v>
      </c>
      <c r="P13" s="130">
        <v>44928</v>
      </c>
      <c r="Q13" s="130">
        <v>45291</v>
      </c>
      <c r="R13" s="127" t="s">
        <v>779</v>
      </c>
      <c r="S13" s="127" t="s">
        <v>814</v>
      </c>
      <c r="T13" s="131" t="s">
        <v>781</v>
      </c>
      <c r="U13" s="132"/>
      <c r="V13" s="560"/>
      <c r="W13" s="560"/>
      <c r="X13" s="560"/>
      <c r="Y13" s="560"/>
      <c r="Z13" s="561"/>
      <c r="AA13" s="372">
        <v>4.54</v>
      </c>
      <c r="AB13" s="79" t="s">
        <v>1460</v>
      </c>
      <c r="AC13" s="404">
        <v>1</v>
      </c>
      <c r="AD13" s="372">
        <f t="shared" si="0"/>
        <v>4.54</v>
      </c>
      <c r="AE13" s="80">
        <v>1</v>
      </c>
      <c r="AF13" s="74">
        <f t="shared" si="1"/>
        <v>4.54</v>
      </c>
      <c r="AG13" s="404">
        <v>1</v>
      </c>
      <c r="AH13" s="372">
        <f t="shared" si="2"/>
        <v>4.54</v>
      </c>
      <c r="AI13" s="372">
        <v>1</v>
      </c>
      <c r="AJ13" s="518">
        <f t="shared" si="3"/>
        <v>4.54</v>
      </c>
    </row>
    <row r="14" spans="1:36" ht="409.5" x14ac:dyDescent="0.25">
      <c r="A14" s="126">
        <v>254</v>
      </c>
      <c r="B14" s="127" t="s">
        <v>463</v>
      </c>
      <c r="C14" s="127" t="s">
        <v>229</v>
      </c>
      <c r="D14" s="127" t="s">
        <v>736</v>
      </c>
      <c r="E14" s="127" t="s">
        <v>771</v>
      </c>
      <c r="F14" s="127" t="s">
        <v>798</v>
      </c>
      <c r="G14" s="127" t="s">
        <v>815</v>
      </c>
      <c r="H14" s="127" t="s">
        <v>774</v>
      </c>
      <c r="I14" s="127" t="s">
        <v>775</v>
      </c>
      <c r="J14" s="126" t="s">
        <v>816</v>
      </c>
      <c r="K14" s="127" t="s">
        <v>817</v>
      </c>
      <c r="L14" s="127">
        <v>1</v>
      </c>
      <c r="M14" s="128" t="s">
        <v>51</v>
      </c>
      <c r="N14" s="128" t="s">
        <v>818</v>
      </c>
      <c r="O14" s="134" t="s">
        <v>244</v>
      </c>
      <c r="P14" s="130">
        <v>45170</v>
      </c>
      <c r="Q14" s="130">
        <v>45350</v>
      </c>
      <c r="R14" s="127" t="s">
        <v>786</v>
      </c>
      <c r="S14" s="127" t="s">
        <v>819</v>
      </c>
      <c r="T14" s="131" t="s">
        <v>820</v>
      </c>
      <c r="U14" s="132"/>
      <c r="V14" s="560"/>
      <c r="W14" s="560"/>
      <c r="X14" s="560"/>
      <c r="Y14" s="560"/>
      <c r="Z14" s="561"/>
      <c r="AA14" s="372">
        <v>4.54</v>
      </c>
      <c r="AB14" s="79" t="s">
        <v>1461</v>
      </c>
      <c r="AC14" s="404">
        <v>0.94</v>
      </c>
      <c r="AD14" s="372">
        <f t="shared" si="0"/>
        <v>4.2675999999999998</v>
      </c>
      <c r="AE14" s="80">
        <v>0.91</v>
      </c>
      <c r="AF14" s="74">
        <f t="shared" si="1"/>
        <v>4.1314000000000002</v>
      </c>
      <c r="AG14" s="404">
        <v>0.93</v>
      </c>
      <c r="AH14" s="372">
        <f t="shared" si="2"/>
        <v>4.2222</v>
      </c>
      <c r="AI14" s="372">
        <v>0.93</v>
      </c>
      <c r="AJ14" s="518">
        <f t="shared" si="3"/>
        <v>4.2222</v>
      </c>
    </row>
    <row r="15" spans="1:36" ht="409.5" x14ac:dyDescent="0.25">
      <c r="A15" s="126">
        <v>255</v>
      </c>
      <c r="B15" s="127" t="s">
        <v>463</v>
      </c>
      <c r="C15" s="127" t="s">
        <v>229</v>
      </c>
      <c r="D15" s="127" t="s">
        <v>736</v>
      </c>
      <c r="E15" s="127" t="s">
        <v>771</v>
      </c>
      <c r="F15" s="127" t="s">
        <v>798</v>
      </c>
      <c r="G15" s="127" t="s">
        <v>815</v>
      </c>
      <c r="H15" s="127" t="s">
        <v>774</v>
      </c>
      <c r="I15" s="127" t="s">
        <v>775</v>
      </c>
      <c r="J15" s="126" t="s">
        <v>821</v>
      </c>
      <c r="K15" s="127" t="s">
        <v>822</v>
      </c>
      <c r="L15" s="127">
        <v>1</v>
      </c>
      <c r="M15" s="128" t="s">
        <v>101</v>
      </c>
      <c r="N15" s="128" t="s">
        <v>823</v>
      </c>
      <c r="O15" s="134" t="s">
        <v>103</v>
      </c>
      <c r="P15" s="130">
        <v>45170</v>
      </c>
      <c r="Q15" s="130">
        <v>45350</v>
      </c>
      <c r="R15" s="127" t="s">
        <v>786</v>
      </c>
      <c r="S15" s="127" t="s">
        <v>819</v>
      </c>
      <c r="T15" s="131" t="s">
        <v>820</v>
      </c>
      <c r="U15" s="132"/>
      <c r="V15" s="560"/>
      <c r="W15" s="560"/>
      <c r="X15" s="560"/>
      <c r="Y15" s="560"/>
      <c r="Z15" s="561"/>
      <c r="AA15" s="372">
        <v>4.54</v>
      </c>
      <c r="AB15" s="79" t="s">
        <v>1462</v>
      </c>
      <c r="AC15" s="404">
        <v>0</v>
      </c>
      <c r="AD15" s="372">
        <v>0</v>
      </c>
      <c r="AE15" s="80">
        <v>0.91</v>
      </c>
      <c r="AF15" s="74">
        <f t="shared" si="1"/>
        <v>4.1314000000000002</v>
      </c>
      <c r="AG15" s="404">
        <v>0.94</v>
      </c>
      <c r="AH15" s="372">
        <f t="shared" si="2"/>
        <v>4.2675999999999998</v>
      </c>
      <c r="AI15" s="372" t="s">
        <v>880</v>
      </c>
      <c r="AJ15" s="518">
        <v>0</v>
      </c>
    </row>
    <row r="16" spans="1:36" ht="409.5" x14ac:dyDescent="0.25">
      <c r="A16" s="126">
        <v>256</v>
      </c>
      <c r="B16" s="127" t="s">
        <v>463</v>
      </c>
      <c r="C16" s="127" t="s">
        <v>229</v>
      </c>
      <c r="D16" s="127" t="s">
        <v>736</v>
      </c>
      <c r="E16" s="127" t="s">
        <v>771</v>
      </c>
      <c r="F16" s="127" t="s">
        <v>798</v>
      </c>
      <c r="G16" s="127" t="s">
        <v>824</v>
      </c>
      <c r="H16" s="127" t="s">
        <v>774</v>
      </c>
      <c r="I16" s="127" t="s">
        <v>775</v>
      </c>
      <c r="J16" s="126" t="s">
        <v>825</v>
      </c>
      <c r="K16" s="127" t="s">
        <v>826</v>
      </c>
      <c r="L16" s="127">
        <v>1</v>
      </c>
      <c r="M16" s="128" t="s">
        <v>51</v>
      </c>
      <c r="N16" s="128" t="s">
        <v>827</v>
      </c>
      <c r="O16" s="134" t="s">
        <v>244</v>
      </c>
      <c r="P16" s="130">
        <v>44927</v>
      </c>
      <c r="Q16" s="130">
        <v>45291</v>
      </c>
      <c r="R16" s="127" t="s">
        <v>786</v>
      </c>
      <c r="S16" s="127" t="s">
        <v>780</v>
      </c>
      <c r="T16" s="131" t="s">
        <v>787</v>
      </c>
      <c r="U16" s="132"/>
      <c r="V16" s="560"/>
      <c r="W16" s="560"/>
      <c r="X16" s="560"/>
      <c r="Y16" s="560"/>
      <c r="Z16" s="561"/>
      <c r="AA16" s="372">
        <v>4.54</v>
      </c>
      <c r="AB16" s="79" t="s">
        <v>1463</v>
      </c>
      <c r="AC16" s="404">
        <v>1</v>
      </c>
      <c r="AD16" s="372">
        <f t="shared" si="0"/>
        <v>4.54</v>
      </c>
      <c r="AE16" s="80">
        <v>1</v>
      </c>
      <c r="AF16" s="74">
        <f t="shared" si="1"/>
        <v>4.54</v>
      </c>
      <c r="AG16" s="404">
        <v>1</v>
      </c>
      <c r="AH16" s="372">
        <f t="shared" si="2"/>
        <v>4.54</v>
      </c>
      <c r="AI16" s="372">
        <v>1</v>
      </c>
      <c r="AJ16" s="518">
        <f t="shared" si="3"/>
        <v>4.54</v>
      </c>
    </row>
    <row r="17" spans="1:36" ht="348.75" x14ac:dyDescent="0.25">
      <c r="A17" s="126">
        <v>258</v>
      </c>
      <c r="B17" s="127" t="s">
        <v>463</v>
      </c>
      <c r="C17" s="127" t="s">
        <v>229</v>
      </c>
      <c r="D17" s="127" t="s">
        <v>736</v>
      </c>
      <c r="E17" s="127" t="s">
        <v>771</v>
      </c>
      <c r="F17" s="127" t="s">
        <v>798</v>
      </c>
      <c r="G17" s="127" t="s">
        <v>815</v>
      </c>
      <c r="H17" s="127" t="s">
        <v>774</v>
      </c>
      <c r="I17" s="127" t="s">
        <v>775</v>
      </c>
      <c r="J17" s="126" t="s">
        <v>830</v>
      </c>
      <c r="K17" s="127" t="s">
        <v>831</v>
      </c>
      <c r="L17" s="127">
        <v>1</v>
      </c>
      <c r="M17" s="128" t="s">
        <v>51</v>
      </c>
      <c r="N17" s="128" t="s">
        <v>832</v>
      </c>
      <c r="O17" s="134" t="s">
        <v>103</v>
      </c>
      <c r="P17" s="130">
        <v>44958</v>
      </c>
      <c r="Q17" s="130">
        <v>44985</v>
      </c>
      <c r="R17" s="127" t="s">
        <v>786</v>
      </c>
      <c r="S17" s="127" t="s">
        <v>780</v>
      </c>
      <c r="T17" s="131" t="s">
        <v>787</v>
      </c>
      <c r="U17" s="132"/>
      <c r="AA17" s="372">
        <v>4.54</v>
      </c>
      <c r="AB17" s="133" t="s">
        <v>1464</v>
      </c>
      <c r="AC17" s="404">
        <v>0.5</v>
      </c>
      <c r="AD17" s="372">
        <f t="shared" si="0"/>
        <v>2.27</v>
      </c>
      <c r="AE17" s="80">
        <v>0.5</v>
      </c>
      <c r="AF17" s="74">
        <f t="shared" si="1"/>
        <v>2.27</v>
      </c>
      <c r="AG17" s="404">
        <v>0.8</v>
      </c>
      <c r="AH17" s="372">
        <f t="shared" si="2"/>
        <v>3.6320000000000001</v>
      </c>
      <c r="AI17" s="372">
        <v>1</v>
      </c>
      <c r="AJ17" s="518">
        <f t="shared" si="3"/>
        <v>4.54</v>
      </c>
    </row>
    <row r="18" spans="1:36" ht="371.25" x14ac:dyDescent="0.25">
      <c r="A18" s="126">
        <v>259</v>
      </c>
      <c r="B18" s="127" t="s">
        <v>463</v>
      </c>
      <c r="C18" s="127" t="s">
        <v>229</v>
      </c>
      <c r="D18" s="127" t="s">
        <v>736</v>
      </c>
      <c r="E18" s="127" t="s">
        <v>771</v>
      </c>
      <c r="F18" s="127" t="s">
        <v>798</v>
      </c>
      <c r="G18" s="127" t="s">
        <v>815</v>
      </c>
      <c r="H18" s="127" t="s">
        <v>774</v>
      </c>
      <c r="I18" s="127" t="s">
        <v>775</v>
      </c>
      <c r="J18" s="126" t="s">
        <v>830</v>
      </c>
      <c r="K18" s="127" t="s">
        <v>831</v>
      </c>
      <c r="L18" s="127">
        <v>1</v>
      </c>
      <c r="M18" s="128" t="s">
        <v>51</v>
      </c>
      <c r="N18" s="128" t="s">
        <v>833</v>
      </c>
      <c r="O18" s="134" t="s">
        <v>103</v>
      </c>
      <c r="P18" s="130">
        <v>44986</v>
      </c>
      <c r="Q18" s="130">
        <v>45291</v>
      </c>
      <c r="R18" s="127" t="s">
        <v>786</v>
      </c>
      <c r="S18" s="127" t="s">
        <v>780</v>
      </c>
      <c r="T18" s="131" t="s">
        <v>787</v>
      </c>
      <c r="U18" s="132"/>
      <c r="AA18" s="372">
        <v>4.54</v>
      </c>
      <c r="AB18" s="133" t="s">
        <v>1465</v>
      </c>
      <c r="AC18" s="404">
        <v>0.5</v>
      </c>
      <c r="AD18" s="372">
        <f t="shared" si="0"/>
        <v>2.27</v>
      </c>
      <c r="AE18" s="80">
        <v>1</v>
      </c>
      <c r="AF18" s="74">
        <f t="shared" si="1"/>
        <v>4.54</v>
      </c>
      <c r="AG18" s="404">
        <v>1</v>
      </c>
      <c r="AH18" s="372">
        <f t="shared" si="2"/>
        <v>4.54</v>
      </c>
      <c r="AI18" s="372">
        <v>1</v>
      </c>
      <c r="AJ18" s="518">
        <f t="shared" si="3"/>
        <v>4.54</v>
      </c>
    </row>
    <row r="19" spans="1:36" ht="409.5" x14ac:dyDescent="0.25">
      <c r="A19" s="126">
        <v>260</v>
      </c>
      <c r="B19" s="127" t="s">
        <v>463</v>
      </c>
      <c r="C19" s="127" t="s">
        <v>229</v>
      </c>
      <c r="D19" s="127" t="s">
        <v>736</v>
      </c>
      <c r="E19" s="127" t="s">
        <v>771</v>
      </c>
      <c r="F19" s="127" t="s">
        <v>798</v>
      </c>
      <c r="G19" s="127" t="s">
        <v>799</v>
      </c>
      <c r="H19" s="127" t="s">
        <v>774</v>
      </c>
      <c r="I19" s="127" t="s">
        <v>775</v>
      </c>
      <c r="J19" s="126" t="s">
        <v>834</v>
      </c>
      <c r="K19" s="127" t="s">
        <v>835</v>
      </c>
      <c r="L19" s="127">
        <v>1</v>
      </c>
      <c r="M19" s="128" t="s">
        <v>101</v>
      </c>
      <c r="N19" s="128" t="s">
        <v>836</v>
      </c>
      <c r="O19" s="134" t="s">
        <v>103</v>
      </c>
      <c r="P19" s="130">
        <v>45261</v>
      </c>
      <c r="Q19" s="130">
        <v>45291</v>
      </c>
      <c r="R19" s="127" t="s">
        <v>786</v>
      </c>
      <c r="S19" s="127" t="s">
        <v>780</v>
      </c>
      <c r="T19" s="131" t="s">
        <v>787</v>
      </c>
      <c r="U19" s="132"/>
      <c r="AA19" s="372">
        <v>4.54</v>
      </c>
      <c r="AB19" s="135" t="s">
        <v>1466</v>
      </c>
      <c r="AC19" s="404">
        <v>0.5</v>
      </c>
      <c r="AD19" s="372">
        <f t="shared" si="0"/>
        <v>2.27</v>
      </c>
      <c r="AE19" s="80">
        <v>1</v>
      </c>
      <c r="AF19" s="74">
        <f t="shared" si="1"/>
        <v>4.54</v>
      </c>
      <c r="AG19" s="404">
        <v>1</v>
      </c>
      <c r="AH19" s="372">
        <f t="shared" si="2"/>
        <v>4.54</v>
      </c>
      <c r="AI19" s="372">
        <v>1</v>
      </c>
      <c r="AJ19" s="518">
        <f t="shared" si="3"/>
        <v>4.54</v>
      </c>
    </row>
    <row r="20" spans="1:36" s="142" customFormat="1" ht="409.5" x14ac:dyDescent="0.25">
      <c r="A20" s="136">
        <v>261</v>
      </c>
      <c r="B20" s="137" t="s">
        <v>463</v>
      </c>
      <c r="C20" s="137" t="s">
        <v>229</v>
      </c>
      <c r="D20" s="137" t="s">
        <v>736</v>
      </c>
      <c r="E20" s="137" t="s">
        <v>771</v>
      </c>
      <c r="F20" s="137" t="s">
        <v>798</v>
      </c>
      <c r="G20" s="137" t="s">
        <v>799</v>
      </c>
      <c r="H20" s="137" t="s">
        <v>774</v>
      </c>
      <c r="I20" s="137" t="s">
        <v>775</v>
      </c>
      <c r="J20" s="136" t="s">
        <v>837</v>
      </c>
      <c r="K20" s="137" t="s">
        <v>838</v>
      </c>
      <c r="L20" s="137">
        <v>1</v>
      </c>
      <c r="M20" s="138" t="s">
        <v>101</v>
      </c>
      <c r="N20" s="138" t="s">
        <v>839</v>
      </c>
      <c r="O20" s="134" t="s">
        <v>330</v>
      </c>
      <c r="P20" s="139">
        <v>45261</v>
      </c>
      <c r="Q20" s="139">
        <v>45291</v>
      </c>
      <c r="R20" s="137" t="s">
        <v>779</v>
      </c>
      <c r="S20" s="137" t="s">
        <v>840</v>
      </c>
      <c r="T20" s="140" t="s">
        <v>787</v>
      </c>
      <c r="U20" s="141"/>
      <c r="Z20" s="143"/>
      <c r="AA20" s="372">
        <v>4.54</v>
      </c>
      <c r="AB20" s="135" t="s">
        <v>1467</v>
      </c>
      <c r="AC20" s="405">
        <v>0.8</v>
      </c>
      <c r="AD20" s="401">
        <f t="shared" si="0"/>
        <v>3.6320000000000001</v>
      </c>
      <c r="AE20" s="371">
        <v>0.8</v>
      </c>
      <c r="AF20" s="328">
        <f t="shared" si="1"/>
        <v>3.6320000000000001</v>
      </c>
      <c r="AG20" s="405">
        <v>0.8</v>
      </c>
      <c r="AH20" s="401">
        <f t="shared" si="2"/>
        <v>3.6320000000000001</v>
      </c>
      <c r="AI20" s="401">
        <v>0.8</v>
      </c>
      <c r="AJ20" s="519">
        <f t="shared" si="3"/>
        <v>3.6320000000000001</v>
      </c>
    </row>
    <row r="21" spans="1:36" ht="337.5" x14ac:dyDescent="0.25">
      <c r="A21" s="126">
        <v>262</v>
      </c>
      <c r="B21" s="127" t="s">
        <v>463</v>
      </c>
      <c r="C21" s="127" t="s">
        <v>229</v>
      </c>
      <c r="D21" s="127" t="s">
        <v>736</v>
      </c>
      <c r="E21" s="127" t="s">
        <v>771</v>
      </c>
      <c r="F21" s="127" t="s">
        <v>841</v>
      </c>
      <c r="G21" s="127" t="s">
        <v>842</v>
      </c>
      <c r="H21" s="127" t="s">
        <v>774</v>
      </c>
      <c r="I21" s="127" t="s">
        <v>775</v>
      </c>
      <c r="J21" s="126" t="s">
        <v>843</v>
      </c>
      <c r="K21" s="127" t="s">
        <v>844</v>
      </c>
      <c r="L21" s="127">
        <v>0.8</v>
      </c>
      <c r="M21" s="128" t="s">
        <v>845</v>
      </c>
      <c r="N21" s="128" t="s">
        <v>846</v>
      </c>
      <c r="O21" s="134" t="s">
        <v>330</v>
      </c>
      <c r="P21" s="130">
        <v>45261</v>
      </c>
      <c r="Q21" s="130">
        <v>45291</v>
      </c>
      <c r="R21" s="127" t="s">
        <v>847</v>
      </c>
      <c r="S21" s="127" t="s">
        <v>840</v>
      </c>
      <c r="T21" s="131" t="s">
        <v>787</v>
      </c>
      <c r="U21" s="132"/>
      <c r="AA21" s="372">
        <v>4.54</v>
      </c>
      <c r="AB21" s="133" t="s">
        <v>1468</v>
      </c>
      <c r="AC21" s="405">
        <v>0.5</v>
      </c>
      <c r="AD21" s="372">
        <f t="shared" si="0"/>
        <v>2.27</v>
      </c>
      <c r="AE21" s="80">
        <v>1</v>
      </c>
      <c r="AF21" s="74">
        <f t="shared" si="1"/>
        <v>4.54</v>
      </c>
      <c r="AG21" s="404">
        <v>1</v>
      </c>
      <c r="AH21" s="372">
        <f t="shared" si="2"/>
        <v>4.54</v>
      </c>
      <c r="AI21" s="372">
        <v>1</v>
      </c>
      <c r="AJ21" s="518">
        <f t="shared" si="3"/>
        <v>4.54</v>
      </c>
    </row>
    <row r="22" spans="1:36" ht="360" x14ac:dyDescent="0.25">
      <c r="A22" s="126">
        <v>263</v>
      </c>
      <c r="B22" s="127" t="s">
        <v>463</v>
      </c>
      <c r="C22" s="127" t="s">
        <v>229</v>
      </c>
      <c r="D22" s="127" t="s">
        <v>736</v>
      </c>
      <c r="E22" s="127" t="s">
        <v>771</v>
      </c>
      <c r="F22" s="127" t="s">
        <v>841</v>
      </c>
      <c r="G22" s="127" t="s">
        <v>842</v>
      </c>
      <c r="H22" s="127" t="s">
        <v>774</v>
      </c>
      <c r="I22" s="127" t="s">
        <v>775</v>
      </c>
      <c r="J22" s="126" t="s">
        <v>848</v>
      </c>
      <c r="K22" s="127" t="s">
        <v>849</v>
      </c>
      <c r="L22" s="127">
        <v>0.8</v>
      </c>
      <c r="M22" s="128" t="s">
        <v>845</v>
      </c>
      <c r="N22" s="128" t="s">
        <v>850</v>
      </c>
      <c r="O22" s="144" t="s">
        <v>851</v>
      </c>
      <c r="P22" s="130">
        <v>44928</v>
      </c>
      <c r="Q22" s="130">
        <v>45291</v>
      </c>
      <c r="R22" s="127" t="s">
        <v>847</v>
      </c>
      <c r="S22" s="127" t="s">
        <v>840</v>
      </c>
      <c r="T22" s="131" t="s">
        <v>787</v>
      </c>
      <c r="U22" s="132"/>
      <c r="AA22" s="372">
        <v>4.54</v>
      </c>
      <c r="AB22" s="135" t="s">
        <v>1469</v>
      </c>
      <c r="AC22" s="404">
        <v>1</v>
      </c>
      <c r="AD22" s="372">
        <f t="shared" si="0"/>
        <v>4.54</v>
      </c>
      <c r="AE22" s="80">
        <v>1</v>
      </c>
      <c r="AF22" s="74">
        <f t="shared" si="1"/>
        <v>4.54</v>
      </c>
      <c r="AG22" s="404">
        <v>1</v>
      </c>
      <c r="AH22" s="372">
        <f t="shared" si="2"/>
        <v>4.54</v>
      </c>
      <c r="AI22" s="372">
        <v>0.5</v>
      </c>
      <c r="AJ22" s="518">
        <f t="shared" si="3"/>
        <v>2.27</v>
      </c>
    </row>
    <row r="23" spans="1:36" ht="409.5" x14ac:dyDescent="0.25">
      <c r="A23" s="126">
        <v>264</v>
      </c>
      <c r="B23" s="127" t="s">
        <v>463</v>
      </c>
      <c r="C23" s="127" t="s">
        <v>229</v>
      </c>
      <c r="D23" s="127" t="s">
        <v>736</v>
      </c>
      <c r="E23" s="127" t="s">
        <v>852</v>
      </c>
      <c r="F23" s="127" t="s">
        <v>853</v>
      </c>
      <c r="G23" s="127" t="s">
        <v>854</v>
      </c>
      <c r="H23" s="127" t="s">
        <v>774</v>
      </c>
      <c r="I23" s="127" t="s">
        <v>775</v>
      </c>
      <c r="J23" s="126" t="s">
        <v>855</v>
      </c>
      <c r="K23" s="127" t="s">
        <v>856</v>
      </c>
      <c r="L23" s="127" t="s">
        <v>857</v>
      </c>
      <c r="M23" s="128" t="s">
        <v>858</v>
      </c>
      <c r="N23" s="128" t="s">
        <v>859</v>
      </c>
      <c r="O23" s="134" t="s">
        <v>103</v>
      </c>
      <c r="P23" s="130">
        <v>44941</v>
      </c>
      <c r="Q23" s="130">
        <v>45291</v>
      </c>
      <c r="R23" s="127" t="s">
        <v>860</v>
      </c>
      <c r="S23" s="127" t="s">
        <v>780</v>
      </c>
      <c r="T23" s="131" t="s">
        <v>787</v>
      </c>
      <c r="U23" s="132"/>
      <c r="AA23" s="372">
        <v>4.54</v>
      </c>
      <c r="AB23" s="133" t="s">
        <v>1470</v>
      </c>
      <c r="AC23" s="406">
        <v>0.875</v>
      </c>
      <c r="AD23" s="372">
        <f t="shared" si="0"/>
        <v>3.9725000000000001</v>
      </c>
      <c r="AE23" s="80">
        <v>0.5</v>
      </c>
      <c r="AF23" s="74">
        <f t="shared" si="1"/>
        <v>2.27</v>
      </c>
      <c r="AG23" s="404">
        <v>0</v>
      </c>
      <c r="AH23" s="372">
        <f t="shared" si="2"/>
        <v>0</v>
      </c>
      <c r="AI23" s="372">
        <v>0.5</v>
      </c>
      <c r="AJ23" s="518">
        <f t="shared" si="3"/>
        <v>2.27</v>
      </c>
    </row>
    <row r="24" spans="1:36" ht="213.75" x14ac:dyDescent="0.25">
      <c r="A24" s="126">
        <v>265</v>
      </c>
      <c r="B24" s="127" t="s">
        <v>463</v>
      </c>
      <c r="C24" s="127" t="s">
        <v>229</v>
      </c>
      <c r="D24" s="127" t="s">
        <v>736</v>
      </c>
      <c r="E24" s="127" t="s">
        <v>852</v>
      </c>
      <c r="F24" s="127" t="s">
        <v>853</v>
      </c>
      <c r="G24" s="127" t="s">
        <v>861</v>
      </c>
      <c r="H24" s="127" t="s">
        <v>774</v>
      </c>
      <c r="I24" s="127" t="s">
        <v>775</v>
      </c>
      <c r="J24" s="126" t="s">
        <v>862</v>
      </c>
      <c r="K24" s="127" t="s">
        <v>863</v>
      </c>
      <c r="L24" s="127" t="s">
        <v>864</v>
      </c>
      <c r="M24" s="128" t="s">
        <v>865</v>
      </c>
      <c r="N24" s="128" t="s">
        <v>866</v>
      </c>
      <c r="O24" s="134" t="s">
        <v>103</v>
      </c>
      <c r="P24" s="130">
        <v>44986</v>
      </c>
      <c r="Q24" s="130">
        <v>45291</v>
      </c>
      <c r="R24" s="127" t="s">
        <v>867</v>
      </c>
      <c r="S24" s="127" t="s">
        <v>810</v>
      </c>
      <c r="T24" s="131" t="s">
        <v>787</v>
      </c>
      <c r="U24" s="132"/>
      <c r="AA24" s="372">
        <v>4.54</v>
      </c>
      <c r="AB24" s="135" t="s">
        <v>1471</v>
      </c>
      <c r="AC24" s="372">
        <v>0</v>
      </c>
      <c r="AD24" s="372">
        <v>0</v>
      </c>
      <c r="AE24" s="80">
        <v>0</v>
      </c>
      <c r="AF24" s="74">
        <f t="shared" si="1"/>
        <v>0</v>
      </c>
      <c r="AG24" s="372">
        <v>0</v>
      </c>
      <c r="AH24" s="372">
        <f t="shared" si="2"/>
        <v>0</v>
      </c>
      <c r="AI24" s="372">
        <v>0</v>
      </c>
      <c r="AJ24" s="518">
        <f t="shared" si="3"/>
        <v>0</v>
      </c>
    </row>
    <row r="25" spans="1:36" ht="382.5" x14ac:dyDescent="0.25">
      <c r="A25" s="126">
        <v>266</v>
      </c>
      <c r="B25" s="127" t="s">
        <v>463</v>
      </c>
      <c r="C25" s="127" t="s">
        <v>229</v>
      </c>
      <c r="D25" s="127" t="s">
        <v>736</v>
      </c>
      <c r="E25" s="127" t="s">
        <v>852</v>
      </c>
      <c r="F25" s="127" t="s">
        <v>853</v>
      </c>
      <c r="G25" s="127" t="s">
        <v>868</v>
      </c>
      <c r="H25" s="127" t="s">
        <v>774</v>
      </c>
      <c r="I25" s="127" t="s">
        <v>775</v>
      </c>
      <c r="J25" s="126" t="s">
        <v>869</v>
      </c>
      <c r="K25" s="127" t="s">
        <v>870</v>
      </c>
      <c r="L25" s="127" t="s">
        <v>871</v>
      </c>
      <c r="M25" s="128" t="s">
        <v>872</v>
      </c>
      <c r="N25" s="128" t="s">
        <v>873</v>
      </c>
      <c r="O25" s="134" t="s">
        <v>103</v>
      </c>
      <c r="P25" s="130">
        <v>44927</v>
      </c>
      <c r="Q25" s="130">
        <v>45291</v>
      </c>
      <c r="R25" s="127" t="s">
        <v>867</v>
      </c>
      <c r="S25" s="127" t="s">
        <v>810</v>
      </c>
      <c r="T25" s="131" t="s">
        <v>787</v>
      </c>
      <c r="U25" s="132"/>
      <c r="AA25" s="372">
        <v>4.54</v>
      </c>
      <c r="AB25" s="135" t="s">
        <v>1472</v>
      </c>
      <c r="AC25" s="404">
        <v>1</v>
      </c>
      <c r="AD25" s="372">
        <f t="shared" si="0"/>
        <v>4.54</v>
      </c>
      <c r="AE25" s="80">
        <v>0.5</v>
      </c>
      <c r="AF25" s="74">
        <f t="shared" si="1"/>
        <v>2.27</v>
      </c>
      <c r="AG25" s="404">
        <v>1</v>
      </c>
      <c r="AH25" s="372">
        <f t="shared" si="2"/>
        <v>4.54</v>
      </c>
      <c r="AI25" s="372">
        <v>0</v>
      </c>
      <c r="AJ25" s="518">
        <f t="shared" si="3"/>
        <v>0</v>
      </c>
    </row>
    <row r="26" spans="1:36" ht="409.5" x14ac:dyDescent="0.25">
      <c r="A26" s="126">
        <v>267</v>
      </c>
      <c r="B26" s="127" t="s">
        <v>463</v>
      </c>
      <c r="C26" s="127" t="s">
        <v>229</v>
      </c>
      <c r="D26" s="127" t="s">
        <v>736</v>
      </c>
      <c r="E26" s="127" t="s">
        <v>771</v>
      </c>
      <c r="F26" s="127" t="s">
        <v>798</v>
      </c>
      <c r="G26" s="127" t="s">
        <v>799</v>
      </c>
      <c r="H26" s="127" t="s">
        <v>774</v>
      </c>
      <c r="I26" s="127" t="s">
        <v>775</v>
      </c>
      <c r="J26" s="126" t="s">
        <v>874</v>
      </c>
      <c r="K26" s="127" t="s">
        <v>875</v>
      </c>
      <c r="L26" s="127">
        <v>1</v>
      </c>
      <c r="M26" s="128" t="s">
        <v>101</v>
      </c>
      <c r="N26" s="128" t="s">
        <v>876</v>
      </c>
      <c r="O26" s="129" t="s">
        <v>109</v>
      </c>
      <c r="P26" s="130">
        <v>44927</v>
      </c>
      <c r="Q26" s="130">
        <v>45122</v>
      </c>
      <c r="R26" s="127" t="s">
        <v>786</v>
      </c>
      <c r="S26" s="127" t="s">
        <v>780</v>
      </c>
      <c r="T26" s="131" t="s">
        <v>787</v>
      </c>
      <c r="U26" s="132"/>
      <c r="AA26" s="372">
        <v>4.54</v>
      </c>
      <c r="AB26" s="135" t="s">
        <v>1473</v>
      </c>
      <c r="AC26" s="404">
        <v>0</v>
      </c>
      <c r="AD26" s="372">
        <v>0</v>
      </c>
      <c r="AE26" s="80">
        <v>1</v>
      </c>
      <c r="AF26" s="74">
        <f t="shared" si="1"/>
        <v>4.54</v>
      </c>
      <c r="AG26" s="404">
        <v>1</v>
      </c>
      <c r="AH26" s="372">
        <f t="shared" si="2"/>
        <v>4.54</v>
      </c>
      <c r="AI26" s="372">
        <v>1</v>
      </c>
      <c r="AJ26" s="518">
        <f t="shared" si="3"/>
        <v>4.54</v>
      </c>
    </row>
    <row r="27" spans="1:36" ht="371.25" x14ac:dyDescent="0.25">
      <c r="A27" s="126">
        <v>268</v>
      </c>
      <c r="B27" s="127" t="s">
        <v>463</v>
      </c>
      <c r="C27" s="127" t="s">
        <v>229</v>
      </c>
      <c r="D27" s="127" t="s">
        <v>736</v>
      </c>
      <c r="E27" s="127" t="s">
        <v>771</v>
      </c>
      <c r="F27" s="127" t="s">
        <v>798</v>
      </c>
      <c r="G27" s="127" t="s">
        <v>861</v>
      </c>
      <c r="H27" s="127" t="s">
        <v>774</v>
      </c>
      <c r="I27" s="127" t="s">
        <v>775</v>
      </c>
      <c r="J27" s="126" t="s">
        <v>877</v>
      </c>
      <c r="K27" s="127" t="s">
        <v>878</v>
      </c>
      <c r="L27" s="127">
        <v>1</v>
      </c>
      <c r="M27" s="128" t="s">
        <v>51</v>
      </c>
      <c r="N27" s="128" t="s">
        <v>879</v>
      </c>
      <c r="O27" s="134" t="s">
        <v>103</v>
      </c>
      <c r="P27" s="130">
        <v>44927</v>
      </c>
      <c r="Q27" s="130">
        <v>45291</v>
      </c>
      <c r="R27" s="127" t="s">
        <v>786</v>
      </c>
      <c r="S27" s="127" t="s">
        <v>780</v>
      </c>
      <c r="T27" s="131" t="s">
        <v>787</v>
      </c>
      <c r="U27" s="132"/>
      <c r="AA27" s="372">
        <v>4.54</v>
      </c>
      <c r="AB27" s="135" t="s">
        <v>1474</v>
      </c>
      <c r="AC27" s="404">
        <v>0</v>
      </c>
      <c r="AD27" s="372">
        <v>0</v>
      </c>
      <c r="AE27" s="80">
        <v>0.4</v>
      </c>
      <c r="AF27" s="74">
        <f t="shared" si="1"/>
        <v>1.8160000000000001</v>
      </c>
      <c r="AG27" s="404">
        <v>0.4</v>
      </c>
      <c r="AH27" s="372">
        <f t="shared" si="2"/>
        <v>1.8160000000000001</v>
      </c>
      <c r="AI27" s="372">
        <v>0.66</v>
      </c>
      <c r="AJ27" s="518">
        <f t="shared" si="3"/>
        <v>2.9964</v>
      </c>
    </row>
    <row r="28" spans="1:36" ht="15.75" x14ac:dyDescent="0.25">
      <c r="AD28" s="486">
        <f>SUM(AD6:AD27)</f>
        <v>56.364100000000001</v>
      </c>
      <c r="AE28" s="22"/>
      <c r="AF28" s="486">
        <f>SUM(AF6:AF27)</f>
        <v>75.000799999999998</v>
      </c>
      <c r="AG28" s="22"/>
      <c r="AH28" s="486">
        <f>SUM(AH6:AH27)</f>
        <v>81.129800000000017</v>
      </c>
      <c r="AI28" s="22"/>
      <c r="AJ28" s="486">
        <f>SUM(AJ6:AJ27)</f>
        <v>73.003199999999993</v>
      </c>
    </row>
  </sheetData>
  <sheetProtection algorithmName="SHA-512" hashValue="YLzAkeEjUyHheAMmEg+b7tzainEtiboGXG+Vmxg4yJlDyGq2ilbd7TNSBnBwgI8Y3McreEDf6aUD8bInkFscvQ==" saltValue="WD8zHv/+OrC8XwWKd8G1zQ==" spinCount="100000" sheet="1" objects="1" scenarios="1"/>
  <autoFilter ref="A5:AH27" xr:uid="{00000000-0009-0000-0000-000009000000}"/>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6"/>
    <mergeCell ref="W15:W16"/>
    <mergeCell ref="X15:X16"/>
    <mergeCell ref="Y15:Y16"/>
    <mergeCell ref="Z15:Z16"/>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0721" r:id="rId4">
          <objectPr defaultSize="0" autoPict="0" r:id="rId5">
            <anchor moveWithCells="1" sizeWithCells="1">
              <from>
                <xdr:col>1</xdr:col>
                <xdr:colOff>438150</xdr:colOff>
                <xdr:row>0</xdr:row>
                <xdr:rowOff>57150</xdr:rowOff>
              </from>
              <to>
                <xdr:col>2</xdr:col>
                <xdr:colOff>371475</xdr:colOff>
                <xdr:row>2</xdr:row>
                <xdr:rowOff>142875</xdr:rowOff>
              </to>
            </anchor>
          </objectPr>
        </oleObject>
      </mc:Choice>
      <mc:Fallback>
        <oleObject progId="PBrush" shapeId="30721"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M68"/>
  <sheetViews>
    <sheetView tabSelected="1" zoomScale="70" zoomScaleNormal="70" workbookViewId="0">
      <selection activeCell="AT9" sqref="AT9"/>
    </sheetView>
  </sheetViews>
  <sheetFormatPr baseColWidth="10" defaultColWidth="11.42578125" defaultRowHeight="15" x14ac:dyDescent="0.25"/>
  <cols>
    <col min="1" max="1" width="6" bestFit="1" customWidth="1"/>
    <col min="2" max="3" width="22.28515625" customWidth="1"/>
    <col min="4" max="4" width="20.42578125" customWidth="1"/>
    <col min="5" max="5" width="24.7109375" customWidth="1"/>
    <col min="6" max="6" width="22" customWidth="1"/>
    <col min="7" max="7" width="18.7109375" customWidth="1"/>
    <col min="8" max="8" width="51.5703125" style="117" customWidth="1"/>
    <col min="9" max="9" width="24.42578125" customWidth="1"/>
    <col min="10" max="10" width="20.28515625" customWidth="1"/>
    <col min="11" max="11" width="21.5703125" customWidth="1"/>
    <col min="12" max="13" width="11.42578125" customWidth="1"/>
    <col min="14" max="14" width="56" customWidth="1"/>
    <col min="15" max="15" width="17.7109375" customWidth="1"/>
    <col min="16" max="16" width="16.42578125" customWidth="1"/>
    <col min="17" max="18" width="16.5703125" customWidth="1"/>
    <col min="19" max="20" width="34.28515625" customWidth="1"/>
    <col min="21" max="21" width="17.42578125" style="407" customWidth="1"/>
    <col min="22" max="22" width="15" customWidth="1"/>
    <col min="23" max="23" width="11.42578125" style="104" customWidth="1"/>
    <col min="24" max="24" width="11.42578125" style="407" customWidth="1"/>
    <col min="25" max="25" width="29.7109375" customWidth="1"/>
    <col min="27" max="27" width="19.5703125" customWidth="1"/>
    <col min="28" max="28" width="14.140625" style="407" customWidth="1"/>
    <col min="29" max="29" width="11.42578125" style="104"/>
    <col min="30" max="30" width="11.28515625" style="407" customWidth="1"/>
    <col min="31" max="31" width="16.5703125" style="407" bestFit="1" customWidth="1"/>
    <col min="32" max="32" width="16.140625" customWidth="1"/>
    <col min="33" max="33" width="11.42578125" style="480"/>
    <col min="34" max="34" width="11.42578125" style="468"/>
    <col min="38" max="38" width="11.42578125" style="104"/>
  </cols>
  <sheetData>
    <row r="1" spans="1:39" ht="15.75" x14ac:dyDescent="0.25">
      <c r="B1" s="103"/>
      <c r="C1" s="103"/>
      <c r="D1" s="103"/>
      <c r="E1" s="103"/>
      <c r="F1" s="103"/>
      <c r="G1" s="103"/>
      <c r="H1" s="103"/>
      <c r="I1" s="103"/>
      <c r="J1" s="103"/>
      <c r="K1" s="103"/>
      <c r="L1" s="103"/>
      <c r="M1" s="103"/>
      <c r="N1" s="103"/>
      <c r="O1" s="103"/>
      <c r="P1" s="103"/>
      <c r="Q1" s="103"/>
      <c r="R1" s="624" t="s">
        <v>1</v>
      </c>
      <c r="S1" s="272" t="s">
        <v>965</v>
      </c>
      <c r="T1" s="103"/>
      <c r="U1" s="415"/>
      <c r="AB1" s="415"/>
    </row>
    <row r="2" spans="1:39" ht="26.25" x14ac:dyDescent="0.4">
      <c r="B2" s="103"/>
      <c r="C2" s="103"/>
      <c r="D2" s="626" t="s">
        <v>0</v>
      </c>
      <c r="E2" s="626"/>
      <c r="F2" s="626"/>
      <c r="G2" s="626"/>
      <c r="H2" s="626"/>
      <c r="I2" s="626"/>
      <c r="J2" s="626"/>
      <c r="K2" s="626"/>
      <c r="L2" s="626"/>
      <c r="M2" s="626"/>
      <c r="N2" s="626"/>
      <c r="O2" s="626"/>
      <c r="P2" s="626"/>
      <c r="Q2" s="626"/>
      <c r="R2" s="624"/>
      <c r="S2" s="273" t="s">
        <v>3</v>
      </c>
      <c r="T2" s="103"/>
      <c r="U2" s="415"/>
      <c r="AB2" s="415"/>
    </row>
    <row r="3" spans="1:39" ht="26.25" x14ac:dyDescent="0.4">
      <c r="B3" s="103"/>
      <c r="C3" s="103"/>
      <c r="D3" s="105"/>
      <c r="E3" s="105"/>
      <c r="F3" s="105"/>
      <c r="G3" s="105"/>
      <c r="H3" s="105"/>
      <c r="I3" s="105"/>
      <c r="J3" s="105"/>
      <c r="K3" s="105"/>
      <c r="L3" s="105"/>
      <c r="M3" s="105"/>
      <c r="N3" s="105"/>
      <c r="O3" s="105"/>
      <c r="P3" s="105"/>
      <c r="Q3" s="105"/>
      <c r="R3" s="624"/>
      <c r="S3" s="274">
        <v>44956</v>
      </c>
      <c r="T3" s="103"/>
      <c r="U3" s="415"/>
      <c r="AB3" s="415"/>
    </row>
    <row r="4" spans="1:39" ht="21" x14ac:dyDescent="0.25">
      <c r="B4" s="627"/>
      <c r="C4" s="627"/>
      <c r="D4" s="627"/>
      <c r="E4" s="627"/>
      <c r="F4" s="627"/>
      <c r="G4" s="627"/>
      <c r="H4" s="627"/>
      <c r="I4" s="628" t="s">
        <v>1475</v>
      </c>
      <c r="J4" s="628"/>
      <c r="K4" s="628"/>
      <c r="L4" s="628"/>
      <c r="M4" s="628"/>
      <c r="N4" s="628"/>
      <c r="O4" s="628"/>
      <c r="P4" s="628"/>
      <c r="Q4" s="628"/>
      <c r="R4" s="628"/>
      <c r="S4" s="628"/>
      <c r="T4" s="106"/>
      <c r="U4" s="106"/>
      <c r="AB4" s="416"/>
    </row>
    <row r="5" spans="1:39" ht="126" x14ac:dyDescent="0.25">
      <c r="A5" s="33" t="s">
        <v>1476</v>
      </c>
      <c r="B5" s="33" t="s">
        <v>9</v>
      </c>
      <c r="C5" s="33" t="s">
        <v>10</v>
      </c>
      <c r="D5" s="33" t="s">
        <v>11</v>
      </c>
      <c r="E5" s="33" t="s">
        <v>12</v>
      </c>
      <c r="F5" s="33" t="s">
        <v>13</v>
      </c>
      <c r="G5" s="33" t="s">
        <v>14</v>
      </c>
      <c r="H5" s="33" t="s">
        <v>15</v>
      </c>
      <c r="I5" s="69" t="s">
        <v>16</v>
      </c>
      <c r="J5" s="69" t="s">
        <v>17</v>
      </c>
      <c r="K5" s="69" t="s">
        <v>18</v>
      </c>
      <c r="L5" s="69" t="s">
        <v>19</v>
      </c>
      <c r="M5" s="69" t="s">
        <v>20</v>
      </c>
      <c r="N5" s="69" t="s">
        <v>21</v>
      </c>
      <c r="O5" s="69" t="s">
        <v>22</v>
      </c>
      <c r="P5" s="69" t="s">
        <v>23</v>
      </c>
      <c r="Q5" s="69" t="s">
        <v>24</v>
      </c>
      <c r="R5" s="69" t="s">
        <v>25</v>
      </c>
      <c r="S5" s="69" t="s">
        <v>26</v>
      </c>
      <c r="T5" s="69" t="s">
        <v>1477</v>
      </c>
      <c r="U5" s="69" t="s">
        <v>1478</v>
      </c>
      <c r="V5" s="70" t="s">
        <v>33</v>
      </c>
      <c r="W5" s="71" t="s">
        <v>34</v>
      </c>
      <c r="X5" s="78" t="s">
        <v>35</v>
      </c>
      <c r="Y5" s="70" t="s">
        <v>1479</v>
      </c>
      <c r="Z5" s="70" t="s">
        <v>1480</v>
      </c>
      <c r="AA5" s="478" t="s">
        <v>1481</v>
      </c>
      <c r="AB5" s="77" t="s">
        <v>1482</v>
      </c>
      <c r="AC5" s="77" t="s">
        <v>36</v>
      </c>
      <c r="AD5" s="78" t="s">
        <v>37</v>
      </c>
      <c r="AE5" s="70" t="s">
        <v>1483</v>
      </c>
      <c r="AF5" s="70" t="s">
        <v>1484</v>
      </c>
      <c r="AG5" s="77" t="s">
        <v>38</v>
      </c>
      <c r="AH5" s="78" t="s">
        <v>39</v>
      </c>
      <c r="AI5" s="70" t="s">
        <v>1485</v>
      </c>
      <c r="AJ5" s="70" t="s">
        <v>1486</v>
      </c>
      <c r="AK5" s="70" t="s">
        <v>1487</v>
      </c>
      <c r="AL5" s="71" t="s">
        <v>40</v>
      </c>
      <c r="AM5" s="72" t="s">
        <v>41</v>
      </c>
    </row>
    <row r="6" spans="1:39" ht="45" x14ac:dyDescent="0.25">
      <c r="A6">
        <v>1</v>
      </c>
      <c r="B6" t="s">
        <v>363</v>
      </c>
      <c r="C6" t="s">
        <v>288</v>
      </c>
      <c r="D6" t="s">
        <v>72</v>
      </c>
      <c r="E6" t="s">
        <v>364</v>
      </c>
      <c r="F6" t="s">
        <v>391</v>
      </c>
      <c r="G6" t="s">
        <v>366</v>
      </c>
      <c r="H6" s="117" t="s">
        <v>392</v>
      </c>
      <c r="I6" t="s">
        <v>368</v>
      </c>
      <c r="J6" t="s">
        <v>1074</v>
      </c>
      <c r="K6" t="s">
        <v>229</v>
      </c>
      <c r="N6" t="s">
        <v>1075</v>
      </c>
      <c r="O6" t="s">
        <v>1076</v>
      </c>
      <c r="P6">
        <v>44958</v>
      </c>
      <c r="Q6">
        <v>45322</v>
      </c>
      <c r="R6" t="s">
        <v>372</v>
      </c>
      <c r="S6" t="s">
        <v>1072</v>
      </c>
      <c r="T6" t="s">
        <v>382</v>
      </c>
      <c r="U6" s="407">
        <v>3</v>
      </c>
      <c r="V6" t="s">
        <v>1066</v>
      </c>
      <c r="W6" s="104">
        <v>0.7</v>
      </c>
      <c r="X6" s="408">
        <v>2.0999999999999996</v>
      </c>
      <c r="Y6" t="s">
        <v>1488</v>
      </c>
      <c r="Z6" t="s">
        <v>1489</v>
      </c>
      <c r="AA6" t="s">
        <v>1490</v>
      </c>
      <c r="AB6" s="407">
        <v>2</v>
      </c>
      <c r="AC6" s="104">
        <v>1</v>
      </c>
      <c r="AD6" s="407">
        <v>2</v>
      </c>
      <c r="AE6" s="407">
        <v>2</v>
      </c>
      <c r="AF6" t="s">
        <v>1491</v>
      </c>
      <c r="AG6" s="480">
        <v>1</v>
      </c>
      <c r="AH6" s="468">
        <v>2</v>
      </c>
      <c r="AJ6">
        <v>1</v>
      </c>
      <c r="AK6" t="s">
        <v>1492</v>
      </c>
      <c r="AL6" s="104">
        <v>1</v>
      </c>
      <c r="AM6">
        <v>2</v>
      </c>
    </row>
    <row r="7" spans="1:39" ht="45" x14ac:dyDescent="0.25">
      <c r="A7">
        <v>2</v>
      </c>
      <c r="B7" t="s">
        <v>363</v>
      </c>
      <c r="C7" t="s">
        <v>288</v>
      </c>
      <c r="D7" t="s">
        <v>72</v>
      </c>
      <c r="E7" t="s">
        <v>364</v>
      </c>
      <c r="F7" t="s">
        <v>391</v>
      </c>
      <c r="G7" t="s">
        <v>366</v>
      </c>
      <c r="H7" s="117" t="s">
        <v>392</v>
      </c>
      <c r="I7" t="s">
        <v>368</v>
      </c>
      <c r="J7" t="s">
        <v>1078</v>
      </c>
      <c r="K7" t="s">
        <v>229</v>
      </c>
      <c r="N7" t="s">
        <v>1079</v>
      </c>
      <c r="O7" t="s">
        <v>53</v>
      </c>
      <c r="P7">
        <v>45017</v>
      </c>
      <c r="Q7">
        <v>45322</v>
      </c>
      <c r="R7" t="s">
        <v>372</v>
      </c>
      <c r="S7" t="s">
        <v>1072</v>
      </c>
      <c r="T7" t="s">
        <v>382</v>
      </c>
      <c r="U7" s="407">
        <v>3</v>
      </c>
      <c r="V7" t="s">
        <v>1066</v>
      </c>
      <c r="W7" s="104">
        <v>1</v>
      </c>
      <c r="X7" s="407">
        <v>3</v>
      </c>
      <c r="Y7" t="s">
        <v>1493</v>
      </c>
      <c r="Z7" t="s">
        <v>1494</v>
      </c>
      <c r="AA7" t="s">
        <v>1495</v>
      </c>
      <c r="AB7" s="407">
        <v>2</v>
      </c>
      <c r="AC7" s="104">
        <v>1</v>
      </c>
      <c r="AD7" s="407">
        <v>2</v>
      </c>
      <c r="AE7" s="407">
        <v>2</v>
      </c>
      <c r="AF7" t="s">
        <v>1496</v>
      </c>
      <c r="AG7" s="480">
        <v>1</v>
      </c>
      <c r="AH7" s="468">
        <v>2</v>
      </c>
      <c r="AJ7">
        <v>1</v>
      </c>
      <c r="AK7" t="s">
        <v>1497</v>
      </c>
      <c r="AL7" s="104">
        <v>1</v>
      </c>
      <c r="AM7">
        <v>2</v>
      </c>
    </row>
    <row r="8" spans="1:39" ht="45" x14ac:dyDescent="0.25">
      <c r="A8">
        <v>3</v>
      </c>
      <c r="B8" t="s">
        <v>363</v>
      </c>
      <c r="C8" t="s">
        <v>288</v>
      </c>
      <c r="D8" t="s">
        <v>72</v>
      </c>
      <c r="E8" t="s">
        <v>364</v>
      </c>
      <c r="F8" t="s">
        <v>391</v>
      </c>
      <c r="G8" t="s">
        <v>366</v>
      </c>
      <c r="H8" s="117" t="s">
        <v>392</v>
      </c>
      <c r="I8" t="s">
        <v>368</v>
      </c>
      <c r="J8" t="s">
        <v>1800</v>
      </c>
      <c r="K8" t="s">
        <v>229</v>
      </c>
      <c r="N8" t="s">
        <v>1082</v>
      </c>
      <c r="O8" t="s">
        <v>1076</v>
      </c>
      <c r="P8">
        <v>44958</v>
      </c>
      <c r="Q8">
        <v>45322</v>
      </c>
      <c r="R8" t="s">
        <v>372</v>
      </c>
      <c r="S8" t="s">
        <v>1072</v>
      </c>
      <c r="T8" t="s">
        <v>382</v>
      </c>
      <c r="U8" s="407">
        <v>3</v>
      </c>
      <c r="V8" t="s">
        <v>1066</v>
      </c>
      <c r="W8" s="104">
        <v>0.9</v>
      </c>
      <c r="X8" s="407">
        <v>2.7</v>
      </c>
      <c r="Y8" t="s">
        <v>1498</v>
      </c>
      <c r="Z8" t="s">
        <v>1499</v>
      </c>
      <c r="AA8" t="s">
        <v>1500</v>
      </c>
      <c r="AB8" s="407">
        <v>2</v>
      </c>
      <c r="AC8" s="104">
        <v>1</v>
      </c>
      <c r="AD8" s="407">
        <v>2</v>
      </c>
      <c r="AE8" s="407">
        <v>2</v>
      </c>
      <c r="AF8" t="s">
        <v>1501</v>
      </c>
      <c r="AG8" s="480">
        <v>1</v>
      </c>
      <c r="AH8" s="468">
        <v>2</v>
      </c>
      <c r="AJ8">
        <v>0.5</v>
      </c>
      <c r="AK8" t="s">
        <v>1502</v>
      </c>
      <c r="AL8" s="104">
        <v>0.5</v>
      </c>
      <c r="AM8">
        <v>1</v>
      </c>
    </row>
    <row r="9" spans="1:39" ht="105" x14ac:dyDescent="0.25">
      <c r="A9">
        <v>4</v>
      </c>
      <c r="B9" t="s">
        <v>409</v>
      </c>
      <c r="C9" t="s">
        <v>410</v>
      </c>
      <c r="D9" t="s">
        <v>72</v>
      </c>
      <c r="E9" t="s">
        <v>229</v>
      </c>
      <c r="F9" t="s">
        <v>229</v>
      </c>
      <c r="G9" t="s">
        <v>46</v>
      </c>
      <c r="H9" s="117" t="s">
        <v>367</v>
      </c>
      <c r="I9" t="s">
        <v>411</v>
      </c>
      <c r="J9" t="s">
        <v>412</v>
      </c>
      <c r="K9" t="s">
        <v>1102</v>
      </c>
      <c r="L9">
        <v>17</v>
      </c>
      <c r="M9" t="s">
        <v>314</v>
      </c>
      <c r="N9" t="s">
        <v>1103</v>
      </c>
      <c r="O9" t="s">
        <v>270</v>
      </c>
      <c r="P9">
        <v>44928</v>
      </c>
      <c r="Q9">
        <v>45290</v>
      </c>
      <c r="R9" t="s">
        <v>372</v>
      </c>
      <c r="S9" t="s">
        <v>1072</v>
      </c>
      <c r="T9" t="s">
        <v>382</v>
      </c>
      <c r="U9" s="407">
        <v>2</v>
      </c>
      <c r="V9" t="s">
        <v>1066</v>
      </c>
      <c r="W9" s="104">
        <v>1</v>
      </c>
      <c r="X9" s="407">
        <v>2</v>
      </c>
      <c r="Y9" t="s">
        <v>1503</v>
      </c>
      <c r="Z9" t="s">
        <v>1504</v>
      </c>
      <c r="AA9" t="s">
        <v>1505</v>
      </c>
      <c r="AB9" s="407">
        <v>2</v>
      </c>
      <c r="AC9" s="104">
        <v>1</v>
      </c>
      <c r="AD9" s="407">
        <v>2</v>
      </c>
      <c r="AE9" s="407">
        <v>2</v>
      </c>
      <c r="AF9" t="s">
        <v>1506</v>
      </c>
      <c r="AG9" s="480">
        <v>1</v>
      </c>
      <c r="AH9" s="468">
        <v>2</v>
      </c>
      <c r="AJ9">
        <v>1</v>
      </c>
      <c r="AK9" t="s">
        <v>1507</v>
      </c>
      <c r="AL9" s="104">
        <v>1</v>
      </c>
      <c r="AM9">
        <v>2</v>
      </c>
    </row>
    <row r="10" spans="1:39" ht="105" x14ac:dyDescent="0.25">
      <c r="A10">
        <v>5</v>
      </c>
      <c r="B10" t="s">
        <v>409</v>
      </c>
      <c r="C10" t="s">
        <v>410</v>
      </c>
      <c r="D10" t="s">
        <v>72</v>
      </c>
      <c r="E10" t="s">
        <v>229</v>
      </c>
      <c r="F10" t="s">
        <v>229</v>
      </c>
      <c r="G10" t="s">
        <v>46</v>
      </c>
      <c r="H10" s="117" t="s">
        <v>367</v>
      </c>
      <c r="I10" t="s">
        <v>411</v>
      </c>
      <c r="J10" t="s">
        <v>1105</v>
      </c>
      <c r="K10" t="s">
        <v>1106</v>
      </c>
      <c r="L10">
        <v>17</v>
      </c>
      <c r="M10" t="s">
        <v>314</v>
      </c>
      <c r="N10" t="s">
        <v>1107</v>
      </c>
      <c r="O10" t="s">
        <v>1076</v>
      </c>
      <c r="P10">
        <v>44928</v>
      </c>
      <c r="Q10">
        <v>45290</v>
      </c>
      <c r="R10" t="s">
        <v>372</v>
      </c>
      <c r="S10" t="s">
        <v>1072</v>
      </c>
      <c r="T10" t="s">
        <v>382</v>
      </c>
      <c r="U10" s="407">
        <v>2</v>
      </c>
      <c r="V10" t="s">
        <v>1066</v>
      </c>
      <c r="W10" s="104">
        <v>1</v>
      </c>
      <c r="X10" s="407">
        <v>2</v>
      </c>
      <c r="Y10" t="s">
        <v>1503</v>
      </c>
      <c r="Z10" t="s">
        <v>1508</v>
      </c>
      <c r="AA10" t="s">
        <v>1509</v>
      </c>
      <c r="AB10" s="407">
        <v>2</v>
      </c>
      <c r="AC10" s="104">
        <v>1</v>
      </c>
      <c r="AD10" s="407">
        <v>2</v>
      </c>
      <c r="AE10" s="407">
        <v>2</v>
      </c>
      <c r="AF10" t="s">
        <v>1510</v>
      </c>
      <c r="AG10" s="480">
        <v>1</v>
      </c>
      <c r="AH10" s="468">
        <v>2</v>
      </c>
      <c r="AJ10">
        <v>1</v>
      </c>
      <c r="AK10" t="s">
        <v>1511</v>
      </c>
      <c r="AL10" s="104">
        <v>1</v>
      </c>
      <c r="AM10">
        <v>2</v>
      </c>
    </row>
    <row r="11" spans="1:39" ht="45" x14ac:dyDescent="0.25">
      <c r="A11">
        <v>6</v>
      </c>
      <c r="B11" t="s">
        <v>409</v>
      </c>
      <c r="C11" t="s">
        <v>388</v>
      </c>
      <c r="D11" t="s">
        <v>46</v>
      </c>
      <c r="E11" t="s">
        <v>46</v>
      </c>
      <c r="F11" t="s">
        <v>46</v>
      </c>
      <c r="G11" t="s">
        <v>46</v>
      </c>
      <c r="H11" s="117" t="s">
        <v>392</v>
      </c>
      <c r="I11" t="s">
        <v>411</v>
      </c>
      <c r="J11" t="s">
        <v>1143</v>
      </c>
      <c r="L11">
        <v>1</v>
      </c>
      <c r="M11" t="s">
        <v>101</v>
      </c>
      <c r="N11" t="s">
        <v>1144</v>
      </c>
      <c r="P11">
        <v>44958</v>
      </c>
      <c r="Q11">
        <v>44972</v>
      </c>
      <c r="R11" t="s">
        <v>1120</v>
      </c>
      <c r="S11" t="s">
        <v>1072</v>
      </c>
      <c r="T11" t="s">
        <v>408</v>
      </c>
      <c r="U11" s="407">
        <v>2</v>
      </c>
      <c r="V11" t="s">
        <v>1512</v>
      </c>
      <c r="W11" s="104">
        <v>1</v>
      </c>
      <c r="X11" s="407">
        <v>2</v>
      </c>
      <c r="Y11" t="s">
        <v>1145</v>
      </c>
      <c r="Z11" t="s">
        <v>880</v>
      </c>
      <c r="AA11" t="s">
        <v>1513</v>
      </c>
      <c r="AB11" s="407">
        <v>2</v>
      </c>
      <c r="AC11" s="104">
        <v>1</v>
      </c>
      <c r="AD11" s="407">
        <v>2</v>
      </c>
      <c r="AE11" s="407">
        <v>2</v>
      </c>
      <c r="AF11" t="s">
        <v>1144</v>
      </c>
      <c r="AG11" s="480">
        <v>1</v>
      </c>
      <c r="AH11" s="468">
        <v>2</v>
      </c>
      <c r="AJ11">
        <v>1</v>
      </c>
      <c r="AK11" t="s">
        <v>1514</v>
      </c>
      <c r="AL11" s="104">
        <v>1</v>
      </c>
      <c r="AM11">
        <v>2</v>
      </c>
    </row>
    <row r="12" spans="1:39" ht="45" x14ac:dyDescent="0.25">
      <c r="A12">
        <v>7</v>
      </c>
      <c r="B12" t="s">
        <v>409</v>
      </c>
      <c r="C12" t="s">
        <v>388</v>
      </c>
      <c r="D12" t="s">
        <v>46</v>
      </c>
      <c r="E12" t="s">
        <v>46</v>
      </c>
      <c r="F12" t="s">
        <v>46</v>
      </c>
      <c r="G12" t="s">
        <v>46</v>
      </c>
      <c r="H12" s="117" t="s">
        <v>392</v>
      </c>
      <c r="I12" t="s">
        <v>411</v>
      </c>
      <c r="J12" t="s">
        <v>1146</v>
      </c>
      <c r="L12">
        <v>1</v>
      </c>
      <c r="M12" t="s">
        <v>101</v>
      </c>
      <c r="N12" t="s">
        <v>1147</v>
      </c>
      <c r="P12">
        <v>44973</v>
      </c>
      <c r="Q12">
        <v>45290</v>
      </c>
      <c r="R12" t="s">
        <v>372</v>
      </c>
      <c r="S12" t="s">
        <v>1072</v>
      </c>
      <c r="T12" t="s">
        <v>408</v>
      </c>
      <c r="U12" s="407">
        <v>2</v>
      </c>
      <c r="V12" t="s">
        <v>1512</v>
      </c>
      <c r="W12" s="104">
        <v>0.83</v>
      </c>
      <c r="X12" s="407">
        <v>1.66</v>
      </c>
      <c r="Y12" t="s">
        <v>1515</v>
      </c>
      <c r="Z12" t="s">
        <v>1516</v>
      </c>
      <c r="AA12" t="s">
        <v>1517</v>
      </c>
      <c r="AB12" s="407">
        <v>2</v>
      </c>
      <c r="AC12" s="104">
        <v>1</v>
      </c>
      <c r="AD12" s="407">
        <v>2</v>
      </c>
      <c r="AE12" s="407">
        <v>2</v>
      </c>
      <c r="AF12" t="s">
        <v>1144</v>
      </c>
      <c r="AG12" s="480">
        <v>0.82699999999999996</v>
      </c>
      <c r="AH12" s="468">
        <v>1.6539999999999999</v>
      </c>
      <c r="AJ12">
        <v>0.92</v>
      </c>
      <c r="AK12" t="s">
        <v>1518</v>
      </c>
      <c r="AL12" s="104">
        <v>0.92</v>
      </c>
      <c r="AM12">
        <v>1.84</v>
      </c>
    </row>
    <row r="13" spans="1:39" ht="45" x14ac:dyDescent="0.25">
      <c r="A13">
        <v>8</v>
      </c>
      <c r="B13" t="s">
        <v>442</v>
      </c>
      <c r="C13" t="s">
        <v>288</v>
      </c>
      <c r="D13" t="s">
        <v>260</v>
      </c>
      <c r="E13" t="s">
        <v>416</v>
      </c>
      <c r="F13" t="s">
        <v>417</v>
      </c>
      <c r="G13" t="s">
        <v>46</v>
      </c>
      <c r="H13" s="117" t="s">
        <v>443</v>
      </c>
      <c r="I13" t="s">
        <v>411</v>
      </c>
      <c r="J13" t="s">
        <v>1188</v>
      </c>
      <c r="K13" t="s">
        <v>229</v>
      </c>
      <c r="L13">
        <v>1</v>
      </c>
      <c r="M13" t="s">
        <v>101</v>
      </c>
      <c r="N13" t="s">
        <v>1189</v>
      </c>
      <c r="O13" t="s">
        <v>330</v>
      </c>
      <c r="P13">
        <v>45170</v>
      </c>
      <c r="Q13">
        <v>45199</v>
      </c>
      <c r="R13" t="s">
        <v>1120</v>
      </c>
      <c r="S13" t="s">
        <v>407</v>
      </c>
      <c r="T13" t="s">
        <v>408</v>
      </c>
      <c r="U13" s="407">
        <v>0</v>
      </c>
      <c r="V13" t="s">
        <v>1066</v>
      </c>
      <c r="W13" s="104">
        <v>0</v>
      </c>
      <c r="X13" s="407">
        <v>0</v>
      </c>
      <c r="Y13" t="s">
        <v>1190</v>
      </c>
      <c r="AA13" t="s">
        <v>1190</v>
      </c>
      <c r="AB13" s="407">
        <v>0</v>
      </c>
      <c r="AC13" s="104">
        <v>0</v>
      </c>
      <c r="AD13" s="407">
        <v>0</v>
      </c>
      <c r="AE13" s="407">
        <v>1</v>
      </c>
      <c r="AF13" t="s">
        <v>1519</v>
      </c>
      <c r="AG13" s="480">
        <v>1</v>
      </c>
      <c r="AH13" s="468">
        <v>1</v>
      </c>
      <c r="AI13">
        <v>1</v>
      </c>
      <c r="AJ13">
        <v>1</v>
      </c>
      <c r="AK13" t="s">
        <v>1520</v>
      </c>
      <c r="AL13" s="104">
        <v>1</v>
      </c>
      <c r="AM13">
        <v>1</v>
      </c>
    </row>
    <row r="14" spans="1:39" ht="45" x14ac:dyDescent="0.25">
      <c r="A14">
        <v>9</v>
      </c>
      <c r="B14" t="s">
        <v>409</v>
      </c>
      <c r="C14" t="s">
        <v>388</v>
      </c>
      <c r="D14" t="s">
        <v>46</v>
      </c>
      <c r="E14" t="s">
        <v>46</v>
      </c>
      <c r="F14" t="s">
        <v>46</v>
      </c>
      <c r="G14" t="s">
        <v>46</v>
      </c>
      <c r="H14" s="117" t="s">
        <v>392</v>
      </c>
      <c r="I14" t="s">
        <v>411</v>
      </c>
      <c r="J14" t="s">
        <v>1198</v>
      </c>
      <c r="K14" t="s">
        <v>229</v>
      </c>
      <c r="L14">
        <v>100</v>
      </c>
      <c r="M14" t="s">
        <v>51</v>
      </c>
      <c r="N14" t="s">
        <v>1199</v>
      </c>
      <c r="O14" t="s">
        <v>109</v>
      </c>
      <c r="P14">
        <v>44973</v>
      </c>
      <c r="Q14">
        <v>45290</v>
      </c>
      <c r="R14" t="s">
        <v>372</v>
      </c>
      <c r="S14" t="s">
        <v>1072</v>
      </c>
      <c r="T14" t="s">
        <v>382</v>
      </c>
      <c r="U14" s="407">
        <v>2</v>
      </c>
      <c r="V14" t="s">
        <v>1066</v>
      </c>
      <c r="W14" s="104">
        <v>0.2</v>
      </c>
      <c r="X14" s="407">
        <v>0.4</v>
      </c>
      <c r="Y14" t="s">
        <v>1200</v>
      </c>
      <c r="Z14" t="s">
        <v>1521</v>
      </c>
      <c r="AA14" t="s">
        <v>1522</v>
      </c>
      <c r="AB14" s="407">
        <v>2</v>
      </c>
      <c r="AC14" s="104">
        <v>0.5</v>
      </c>
      <c r="AD14" s="407">
        <v>1</v>
      </c>
      <c r="AE14" s="407">
        <v>2</v>
      </c>
      <c r="AF14" t="s">
        <v>1523</v>
      </c>
      <c r="AG14" s="480">
        <v>1</v>
      </c>
      <c r="AH14" s="468">
        <v>2</v>
      </c>
      <c r="AI14">
        <v>2</v>
      </c>
      <c r="AJ14">
        <v>1</v>
      </c>
      <c r="AK14" t="s">
        <v>1524</v>
      </c>
      <c r="AL14" s="104">
        <v>1</v>
      </c>
      <c r="AM14">
        <v>2</v>
      </c>
    </row>
    <row r="15" spans="1:39" ht="45" x14ac:dyDescent="0.25">
      <c r="A15">
        <v>10</v>
      </c>
      <c r="B15" t="s">
        <v>409</v>
      </c>
      <c r="C15" t="s">
        <v>388</v>
      </c>
      <c r="D15" t="s">
        <v>72</v>
      </c>
      <c r="E15" t="s">
        <v>364</v>
      </c>
      <c r="F15" t="s">
        <v>46</v>
      </c>
      <c r="G15" t="s">
        <v>46</v>
      </c>
      <c r="H15" s="117" t="s">
        <v>392</v>
      </c>
      <c r="I15" t="s">
        <v>411</v>
      </c>
      <c r="J15" t="s">
        <v>460</v>
      </c>
      <c r="K15" t="s">
        <v>229</v>
      </c>
      <c r="L15">
        <v>100</v>
      </c>
      <c r="M15" t="s">
        <v>51</v>
      </c>
      <c r="N15" t="s">
        <v>461</v>
      </c>
      <c r="O15" t="s">
        <v>422</v>
      </c>
      <c r="P15">
        <v>44927</v>
      </c>
      <c r="Q15">
        <v>45290</v>
      </c>
      <c r="R15" t="s">
        <v>372</v>
      </c>
      <c r="S15" t="s">
        <v>1072</v>
      </c>
      <c r="T15" t="s">
        <v>382</v>
      </c>
      <c r="U15" s="407">
        <v>2</v>
      </c>
      <c r="V15" t="s">
        <v>1066</v>
      </c>
      <c r="W15" s="104">
        <v>1</v>
      </c>
      <c r="X15" s="407">
        <v>2</v>
      </c>
      <c r="Y15" t="s">
        <v>1525</v>
      </c>
      <c r="Z15" t="s">
        <v>1526</v>
      </c>
      <c r="AA15" t="s">
        <v>1527</v>
      </c>
      <c r="AB15" s="407">
        <v>2</v>
      </c>
      <c r="AC15" s="104">
        <v>1</v>
      </c>
      <c r="AD15" s="407">
        <v>2</v>
      </c>
      <c r="AE15" s="407">
        <v>2</v>
      </c>
      <c r="AF15" t="s">
        <v>461</v>
      </c>
      <c r="AG15" s="480">
        <v>1</v>
      </c>
      <c r="AH15" s="468">
        <v>2</v>
      </c>
      <c r="AJ15">
        <v>1</v>
      </c>
      <c r="AK15" t="s">
        <v>1528</v>
      </c>
      <c r="AL15" s="104">
        <v>1</v>
      </c>
      <c r="AM15">
        <v>2</v>
      </c>
    </row>
    <row r="16" spans="1:39" ht="45" x14ac:dyDescent="0.25">
      <c r="A16">
        <v>11</v>
      </c>
      <c r="B16" t="s">
        <v>409</v>
      </c>
      <c r="C16" t="s">
        <v>388</v>
      </c>
      <c r="D16" t="s">
        <v>72</v>
      </c>
      <c r="E16" t="s">
        <v>364</v>
      </c>
      <c r="F16" t="s">
        <v>46</v>
      </c>
      <c r="G16" t="s">
        <v>46</v>
      </c>
      <c r="H16" s="117" t="s">
        <v>392</v>
      </c>
      <c r="I16" t="s">
        <v>411</v>
      </c>
      <c r="J16" t="s">
        <v>1146</v>
      </c>
      <c r="K16" t="s">
        <v>229</v>
      </c>
      <c r="L16">
        <v>1</v>
      </c>
      <c r="M16" t="s">
        <v>101</v>
      </c>
      <c r="N16" t="s">
        <v>1206</v>
      </c>
      <c r="O16" t="s">
        <v>109</v>
      </c>
      <c r="P16">
        <v>44958</v>
      </c>
      <c r="Q16">
        <v>45290</v>
      </c>
      <c r="R16" t="s">
        <v>372</v>
      </c>
      <c r="S16" t="s">
        <v>1072</v>
      </c>
      <c r="T16" t="s">
        <v>408</v>
      </c>
      <c r="U16" s="407">
        <v>2</v>
      </c>
      <c r="V16" t="s">
        <v>1066</v>
      </c>
      <c r="W16" s="104">
        <v>0.69979999999999998</v>
      </c>
      <c r="X16" s="407">
        <v>1.3996</v>
      </c>
      <c r="Y16" t="s">
        <v>1207</v>
      </c>
      <c r="Z16" t="s">
        <v>1516</v>
      </c>
      <c r="AA16" t="s">
        <v>1529</v>
      </c>
      <c r="AB16" s="407">
        <v>2</v>
      </c>
      <c r="AC16" s="104">
        <v>0.71940000000000004</v>
      </c>
      <c r="AD16" s="407">
        <v>1.4388000000000001</v>
      </c>
      <c r="AE16" s="407">
        <v>2</v>
      </c>
      <c r="AF16" t="s">
        <v>1530</v>
      </c>
      <c r="AG16" s="480">
        <v>1</v>
      </c>
      <c r="AH16" s="468">
        <v>2</v>
      </c>
      <c r="AJ16">
        <v>0.97</v>
      </c>
      <c r="AK16" t="s">
        <v>1531</v>
      </c>
      <c r="AL16" s="104">
        <v>0.97</v>
      </c>
      <c r="AM16">
        <v>1.94</v>
      </c>
    </row>
    <row r="17" spans="1:39" ht="105" x14ac:dyDescent="0.25">
      <c r="A17">
        <v>12</v>
      </c>
      <c r="B17" t="s">
        <v>363</v>
      </c>
      <c r="C17" t="s">
        <v>288</v>
      </c>
      <c r="D17" t="s">
        <v>72</v>
      </c>
      <c r="E17" t="s">
        <v>364</v>
      </c>
      <c r="F17" t="s">
        <v>365</v>
      </c>
      <c r="G17" t="s">
        <v>366</v>
      </c>
      <c r="H17" s="117" t="s">
        <v>367</v>
      </c>
      <c r="I17" t="s">
        <v>368</v>
      </c>
      <c r="J17" t="s">
        <v>369</v>
      </c>
      <c r="K17" t="s">
        <v>370</v>
      </c>
      <c r="L17">
        <v>100</v>
      </c>
      <c r="M17" t="s">
        <v>268</v>
      </c>
      <c r="N17" t="s">
        <v>371</v>
      </c>
      <c r="O17" t="s">
        <v>1055</v>
      </c>
      <c r="P17">
        <v>44928</v>
      </c>
      <c r="Q17">
        <v>44985</v>
      </c>
      <c r="R17" t="s">
        <v>372</v>
      </c>
      <c r="S17" t="s">
        <v>373</v>
      </c>
      <c r="T17" t="s">
        <v>374</v>
      </c>
      <c r="U17" s="407">
        <v>2</v>
      </c>
      <c r="V17" t="s">
        <v>1066</v>
      </c>
      <c r="W17" s="104">
        <v>0.3</v>
      </c>
      <c r="X17" s="407">
        <v>0.6</v>
      </c>
      <c r="Y17" t="s">
        <v>1056</v>
      </c>
      <c r="AA17" t="s">
        <v>1532</v>
      </c>
      <c r="AB17" s="407">
        <v>2</v>
      </c>
      <c r="AC17" s="104">
        <v>0.3</v>
      </c>
      <c r="AD17" s="407">
        <v>0.6</v>
      </c>
      <c r="AE17" s="407">
        <v>1</v>
      </c>
      <c r="AF17" t="s">
        <v>1533</v>
      </c>
      <c r="AG17" s="480">
        <v>1</v>
      </c>
      <c r="AH17" s="468">
        <v>1</v>
      </c>
      <c r="AI17">
        <v>1</v>
      </c>
      <c r="AJ17">
        <v>1</v>
      </c>
      <c r="AK17" t="s">
        <v>1533</v>
      </c>
      <c r="AL17" s="104">
        <v>1</v>
      </c>
      <c r="AM17">
        <v>1</v>
      </c>
    </row>
    <row r="18" spans="1:39" ht="105" x14ac:dyDescent="0.25">
      <c r="A18">
        <v>13</v>
      </c>
      <c r="B18" t="s">
        <v>363</v>
      </c>
      <c r="C18" t="s">
        <v>288</v>
      </c>
      <c r="D18" t="s">
        <v>72</v>
      </c>
      <c r="E18" t="s">
        <v>364</v>
      </c>
      <c r="F18" t="s">
        <v>377</v>
      </c>
      <c r="G18" t="s">
        <v>366</v>
      </c>
      <c r="H18" s="117" t="s">
        <v>367</v>
      </c>
      <c r="I18" t="s">
        <v>368</v>
      </c>
      <c r="J18" t="s">
        <v>1057</v>
      </c>
      <c r="K18" t="s">
        <v>1058</v>
      </c>
      <c r="L18">
        <v>100</v>
      </c>
      <c r="M18" t="s">
        <v>268</v>
      </c>
      <c r="N18" t="s">
        <v>1059</v>
      </c>
      <c r="O18" t="s">
        <v>1055</v>
      </c>
      <c r="P18">
        <v>44928</v>
      </c>
      <c r="Q18">
        <v>44957</v>
      </c>
      <c r="R18" t="s">
        <v>372</v>
      </c>
      <c r="S18" t="s">
        <v>373</v>
      </c>
      <c r="T18" t="s">
        <v>382</v>
      </c>
      <c r="U18" s="407">
        <v>3</v>
      </c>
      <c r="V18" t="s">
        <v>1062</v>
      </c>
      <c r="W18" s="104">
        <v>1</v>
      </c>
      <c r="X18" s="407">
        <v>3</v>
      </c>
      <c r="Y18" t="s">
        <v>1060</v>
      </c>
      <c r="AA18" t="s">
        <v>1060</v>
      </c>
      <c r="AB18" s="407">
        <v>0</v>
      </c>
      <c r="AC18" s="104">
        <v>0</v>
      </c>
      <c r="AD18" s="407">
        <v>0</v>
      </c>
      <c r="AE18" s="407">
        <v>0</v>
      </c>
      <c r="AF18" t="s">
        <v>1060</v>
      </c>
      <c r="AG18" s="480">
        <v>0</v>
      </c>
      <c r="AH18" s="468">
        <v>0</v>
      </c>
      <c r="AI18">
        <v>1</v>
      </c>
      <c r="AJ18">
        <v>1</v>
      </c>
      <c r="AK18" t="s">
        <v>1060</v>
      </c>
      <c r="AL18" s="104">
        <v>1</v>
      </c>
      <c r="AM18">
        <v>0</v>
      </c>
    </row>
    <row r="19" spans="1:39" ht="105" x14ac:dyDescent="0.25">
      <c r="A19">
        <v>14</v>
      </c>
      <c r="B19" t="s">
        <v>363</v>
      </c>
      <c r="C19" t="s">
        <v>288</v>
      </c>
      <c r="D19" t="s">
        <v>72</v>
      </c>
      <c r="E19" t="s">
        <v>364</v>
      </c>
      <c r="F19" t="s">
        <v>383</v>
      </c>
      <c r="G19" t="s">
        <v>366</v>
      </c>
      <c r="H19" s="117" t="s">
        <v>367</v>
      </c>
      <c r="I19" t="s">
        <v>368</v>
      </c>
      <c r="J19" t="s">
        <v>384</v>
      </c>
      <c r="K19" t="s">
        <v>385</v>
      </c>
      <c r="L19">
        <v>100</v>
      </c>
      <c r="M19" t="s">
        <v>268</v>
      </c>
      <c r="N19" t="s">
        <v>1061</v>
      </c>
      <c r="O19" t="s">
        <v>1055</v>
      </c>
      <c r="P19">
        <v>44928</v>
      </c>
      <c r="Q19">
        <v>44957</v>
      </c>
      <c r="R19" t="s">
        <v>372</v>
      </c>
      <c r="S19" t="s">
        <v>373</v>
      </c>
      <c r="T19" t="s">
        <v>382</v>
      </c>
      <c r="U19" s="407">
        <v>3</v>
      </c>
      <c r="V19" t="s">
        <v>1062</v>
      </c>
      <c r="W19" s="104">
        <v>1</v>
      </c>
      <c r="X19" s="407">
        <v>3</v>
      </c>
      <c r="Y19" t="s">
        <v>1060</v>
      </c>
      <c r="AA19" t="s">
        <v>1060</v>
      </c>
      <c r="AB19" s="407">
        <v>0</v>
      </c>
      <c r="AC19" s="104">
        <v>0</v>
      </c>
      <c r="AD19" s="407">
        <v>0</v>
      </c>
      <c r="AE19" s="407">
        <v>0</v>
      </c>
      <c r="AF19" t="s">
        <v>1060</v>
      </c>
      <c r="AH19" s="468">
        <v>0</v>
      </c>
      <c r="AI19">
        <v>1</v>
      </c>
      <c r="AJ19">
        <v>1</v>
      </c>
      <c r="AK19" t="s">
        <v>1060</v>
      </c>
      <c r="AL19" s="104">
        <v>1</v>
      </c>
      <c r="AM19">
        <v>0</v>
      </c>
    </row>
    <row r="20" spans="1:39" ht="105" x14ac:dyDescent="0.25">
      <c r="A20">
        <v>15</v>
      </c>
      <c r="B20" t="s">
        <v>363</v>
      </c>
      <c r="C20" t="s">
        <v>288</v>
      </c>
      <c r="D20" t="s">
        <v>72</v>
      </c>
      <c r="E20" t="s">
        <v>364</v>
      </c>
      <c r="F20" t="s">
        <v>383</v>
      </c>
      <c r="G20" t="s">
        <v>366</v>
      </c>
      <c r="H20" s="117" t="s">
        <v>367</v>
      </c>
      <c r="I20" t="s">
        <v>368</v>
      </c>
      <c r="J20" t="s">
        <v>384</v>
      </c>
      <c r="K20" t="s">
        <v>1063</v>
      </c>
      <c r="L20">
        <v>80</v>
      </c>
      <c r="M20" t="s">
        <v>1064</v>
      </c>
      <c r="N20" t="s">
        <v>1065</v>
      </c>
      <c r="O20" t="s">
        <v>53</v>
      </c>
      <c r="P20">
        <v>45026</v>
      </c>
      <c r="Q20">
        <v>45291</v>
      </c>
      <c r="R20" t="s">
        <v>372</v>
      </c>
      <c r="S20" t="s">
        <v>373</v>
      </c>
      <c r="T20" t="s">
        <v>382</v>
      </c>
      <c r="U20" s="407">
        <v>2</v>
      </c>
      <c r="V20" t="s">
        <v>1066</v>
      </c>
      <c r="W20" s="104">
        <v>0.2</v>
      </c>
      <c r="X20" s="407">
        <v>0.4</v>
      </c>
      <c r="Y20" t="s">
        <v>1067</v>
      </c>
      <c r="AA20" t="s">
        <v>1534</v>
      </c>
      <c r="AB20" s="407">
        <v>2</v>
      </c>
      <c r="AC20" s="104">
        <v>0.2</v>
      </c>
      <c r="AD20" s="407">
        <v>0.4</v>
      </c>
      <c r="AE20" s="407">
        <v>2</v>
      </c>
      <c r="AF20" t="s">
        <v>1535</v>
      </c>
      <c r="AG20" s="480">
        <v>1</v>
      </c>
      <c r="AH20" s="468">
        <v>2</v>
      </c>
      <c r="AI20">
        <v>1</v>
      </c>
      <c r="AJ20">
        <v>1</v>
      </c>
      <c r="AK20" t="s">
        <v>1536</v>
      </c>
      <c r="AL20" s="104">
        <v>1</v>
      </c>
      <c r="AM20">
        <v>2</v>
      </c>
    </row>
    <row r="21" spans="1:39" ht="45" x14ac:dyDescent="0.25">
      <c r="A21">
        <v>16</v>
      </c>
      <c r="B21" t="s">
        <v>363</v>
      </c>
      <c r="C21" t="s">
        <v>288</v>
      </c>
      <c r="D21" t="s">
        <v>72</v>
      </c>
      <c r="E21" t="s">
        <v>364</v>
      </c>
      <c r="F21" t="s">
        <v>391</v>
      </c>
      <c r="G21" t="s">
        <v>366</v>
      </c>
      <c r="H21" s="117" t="s">
        <v>392</v>
      </c>
      <c r="I21" t="s">
        <v>368</v>
      </c>
      <c r="J21" t="s">
        <v>1068</v>
      </c>
      <c r="K21" t="s">
        <v>1069</v>
      </c>
      <c r="L21">
        <v>100</v>
      </c>
      <c r="M21" t="s">
        <v>268</v>
      </c>
      <c r="N21" t="s">
        <v>1797</v>
      </c>
      <c r="O21" t="s">
        <v>1071</v>
      </c>
      <c r="P21">
        <v>44928</v>
      </c>
      <c r="Q21">
        <v>45291</v>
      </c>
      <c r="R21" t="s">
        <v>372</v>
      </c>
      <c r="S21" t="s">
        <v>1072</v>
      </c>
      <c r="T21" t="s">
        <v>382</v>
      </c>
      <c r="U21" s="407">
        <v>3</v>
      </c>
      <c r="V21" t="s">
        <v>1066</v>
      </c>
      <c r="W21" s="104">
        <v>1</v>
      </c>
      <c r="X21" s="407">
        <v>3</v>
      </c>
      <c r="Y21" t="s">
        <v>1537</v>
      </c>
      <c r="Z21" t="s">
        <v>1538</v>
      </c>
      <c r="AA21" t="s">
        <v>1539</v>
      </c>
      <c r="AB21" s="407">
        <v>2</v>
      </c>
      <c r="AC21" s="104">
        <v>0.9</v>
      </c>
      <c r="AD21" s="407">
        <v>1.8</v>
      </c>
      <c r="AE21" s="407">
        <v>2</v>
      </c>
      <c r="AF21" t="s">
        <v>1540</v>
      </c>
      <c r="AG21" s="480">
        <v>1</v>
      </c>
      <c r="AH21" s="468">
        <v>2</v>
      </c>
      <c r="AJ21">
        <v>1</v>
      </c>
      <c r="AK21" t="s">
        <v>1541</v>
      </c>
      <c r="AL21" s="104">
        <v>1</v>
      </c>
      <c r="AM21">
        <v>2</v>
      </c>
    </row>
    <row r="22" spans="1:39" ht="45" x14ac:dyDescent="0.25">
      <c r="A22">
        <v>17</v>
      </c>
      <c r="B22" t="s">
        <v>363</v>
      </c>
      <c r="C22" t="s">
        <v>288</v>
      </c>
      <c r="D22" t="s">
        <v>72</v>
      </c>
      <c r="E22" t="s">
        <v>364</v>
      </c>
      <c r="F22" t="s">
        <v>391</v>
      </c>
      <c r="G22" t="s">
        <v>366</v>
      </c>
      <c r="H22" s="117" t="s">
        <v>392</v>
      </c>
      <c r="I22" t="s">
        <v>368</v>
      </c>
      <c r="J22" t="s">
        <v>1801</v>
      </c>
      <c r="K22" t="s">
        <v>1085</v>
      </c>
      <c r="L22">
        <v>11</v>
      </c>
      <c r="M22" t="s">
        <v>992</v>
      </c>
      <c r="N22" t="s">
        <v>1086</v>
      </c>
      <c r="O22" t="s">
        <v>1076</v>
      </c>
      <c r="P22">
        <v>44958</v>
      </c>
      <c r="Q22">
        <v>45322</v>
      </c>
      <c r="R22" t="s">
        <v>372</v>
      </c>
      <c r="S22" t="s">
        <v>1087</v>
      </c>
      <c r="T22" t="s">
        <v>382</v>
      </c>
      <c r="U22" s="407">
        <v>3</v>
      </c>
      <c r="V22" t="s">
        <v>1066</v>
      </c>
      <c r="W22" s="104">
        <v>0.5</v>
      </c>
      <c r="X22" s="407">
        <v>1.5</v>
      </c>
      <c r="AA22" t="s">
        <v>1542</v>
      </c>
      <c r="AB22" s="407">
        <v>2</v>
      </c>
      <c r="AC22" s="104">
        <v>1</v>
      </c>
      <c r="AD22" s="407">
        <v>2</v>
      </c>
      <c r="AE22" s="407">
        <v>2</v>
      </c>
      <c r="AF22" t="s">
        <v>1543</v>
      </c>
      <c r="AG22" s="480">
        <v>1</v>
      </c>
      <c r="AH22" s="468">
        <v>2</v>
      </c>
      <c r="AJ22">
        <v>1</v>
      </c>
      <c r="AK22" t="s">
        <v>1544</v>
      </c>
      <c r="AL22" s="104">
        <v>1</v>
      </c>
      <c r="AM22">
        <v>2</v>
      </c>
    </row>
    <row r="23" spans="1:39" ht="45" x14ac:dyDescent="0.25">
      <c r="A23">
        <v>18</v>
      </c>
      <c r="B23" t="s">
        <v>363</v>
      </c>
      <c r="C23" t="s">
        <v>288</v>
      </c>
      <c r="D23" t="s">
        <v>72</v>
      </c>
      <c r="E23" t="s">
        <v>364</v>
      </c>
      <c r="F23" t="s">
        <v>391</v>
      </c>
      <c r="G23" t="s">
        <v>366</v>
      </c>
      <c r="H23" s="117" t="s">
        <v>392</v>
      </c>
      <c r="I23" t="s">
        <v>368</v>
      </c>
      <c r="J23" t="s">
        <v>1801</v>
      </c>
      <c r="K23" t="s">
        <v>1088</v>
      </c>
      <c r="L23">
        <v>1</v>
      </c>
      <c r="M23" t="s">
        <v>992</v>
      </c>
      <c r="N23" t="s">
        <v>1089</v>
      </c>
      <c r="O23" t="s">
        <v>1090</v>
      </c>
      <c r="P23">
        <v>44928</v>
      </c>
      <c r="Q23">
        <v>44957</v>
      </c>
      <c r="R23" t="s">
        <v>372</v>
      </c>
      <c r="S23" t="s">
        <v>1091</v>
      </c>
      <c r="T23" t="s">
        <v>382</v>
      </c>
      <c r="U23" s="407">
        <v>3</v>
      </c>
      <c r="V23" t="s">
        <v>1066</v>
      </c>
      <c r="W23" s="104">
        <v>1</v>
      </c>
      <c r="X23" s="407">
        <v>3</v>
      </c>
      <c r="AA23" t="s">
        <v>1545</v>
      </c>
      <c r="AB23" s="407">
        <v>2</v>
      </c>
      <c r="AC23" s="104">
        <v>1</v>
      </c>
      <c r="AD23" s="407">
        <v>2</v>
      </c>
      <c r="AE23" s="407">
        <v>1</v>
      </c>
      <c r="AG23" s="480">
        <v>1</v>
      </c>
      <c r="AH23" s="468">
        <v>1</v>
      </c>
      <c r="AJ23">
        <v>1</v>
      </c>
      <c r="AK23" t="s">
        <v>1546</v>
      </c>
      <c r="AL23" s="104">
        <v>1</v>
      </c>
      <c r="AM23">
        <v>1</v>
      </c>
    </row>
    <row r="24" spans="1:39" ht="45" x14ac:dyDescent="0.25">
      <c r="A24">
        <v>19</v>
      </c>
      <c r="B24" t="s">
        <v>363</v>
      </c>
      <c r="C24" t="s">
        <v>288</v>
      </c>
      <c r="D24" t="s">
        <v>72</v>
      </c>
      <c r="E24" t="s">
        <v>400</v>
      </c>
      <c r="F24" t="s">
        <v>1802</v>
      </c>
      <c r="G24" t="s">
        <v>366</v>
      </c>
      <c r="H24" s="117" t="s">
        <v>392</v>
      </c>
      <c r="I24" t="s">
        <v>368</v>
      </c>
      <c r="J24" t="s">
        <v>1092</v>
      </c>
      <c r="K24" t="s">
        <v>1803</v>
      </c>
      <c r="L24">
        <v>100</v>
      </c>
      <c r="M24" t="s">
        <v>51</v>
      </c>
      <c r="N24" t="s">
        <v>1094</v>
      </c>
      <c r="O24" t="s">
        <v>330</v>
      </c>
      <c r="P24">
        <v>44928</v>
      </c>
      <c r="Q24">
        <v>45016</v>
      </c>
      <c r="R24" t="s">
        <v>372</v>
      </c>
      <c r="S24" t="s">
        <v>407</v>
      </c>
      <c r="T24" t="s">
        <v>408</v>
      </c>
      <c r="U24" s="407">
        <v>3</v>
      </c>
      <c r="V24" t="s">
        <v>1066</v>
      </c>
      <c r="W24" s="104">
        <v>0.05</v>
      </c>
      <c r="X24" s="407">
        <v>0.15000000000000002</v>
      </c>
      <c r="Y24" t="s">
        <v>1095</v>
      </c>
      <c r="AA24" t="s">
        <v>1547</v>
      </c>
      <c r="AB24" s="407">
        <v>2</v>
      </c>
      <c r="AC24" s="104">
        <v>1</v>
      </c>
      <c r="AD24" s="407">
        <v>2</v>
      </c>
      <c r="AE24" s="407">
        <v>2</v>
      </c>
      <c r="AF24" t="s">
        <v>1548</v>
      </c>
      <c r="AG24" s="480">
        <v>1</v>
      </c>
      <c r="AH24" s="468">
        <v>2</v>
      </c>
      <c r="AI24">
        <v>1</v>
      </c>
      <c r="AJ24">
        <v>1</v>
      </c>
      <c r="AK24" t="s">
        <v>1549</v>
      </c>
      <c r="AL24" s="104">
        <v>1</v>
      </c>
      <c r="AM24">
        <v>2</v>
      </c>
    </row>
    <row r="25" spans="1:39" ht="45" x14ac:dyDescent="0.25">
      <c r="A25">
        <v>20</v>
      </c>
      <c r="B25" t="s">
        <v>258</v>
      </c>
      <c r="C25" t="s">
        <v>288</v>
      </c>
      <c r="D25" t="s">
        <v>72</v>
      </c>
      <c r="E25" t="s">
        <v>400</v>
      </c>
      <c r="F25" t="s">
        <v>1802</v>
      </c>
      <c r="G25" t="s">
        <v>1096</v>
      </c>
      <c r="H25" s="117" t="s">
        <v>392</v>
      </c>
      <c r="I25" t="s">
        <v>411</v>
      </c>
      <c r="J25" t="s">
        <v>403</v>
      </c>
      <c r="K25" t="s">
        <v>1097</v>
      </c>
      <c r="L25">
        <v>1</v>
      </c>
      <c r="M25" t="s">
        <v>992</v>
      </c>
      <c r="N25" t="s">
        <v>1098</v>
      </c>
      <c r="O25" t="s">
        <v>1099</v>
      </c>
      <c r="P25">
        <v>45046</v>
      </c>
      <c r="Q25">
        <v>45291</v>
      </c>
      <c r="R25" t="s">
        <v>372</v>
      </c>
      <c r="S25" t="s">
        <v>407</v>
      </c>
      <c r="T25" t="s">
        <v>382</v>
      </c>
      <c r="U25" s="407">
        <v>0</v>
      </c>
      <c r="V25" t="s">
        <v>1066</v>
      </c>
      <c r="W25" s="104">
        <v>0</v>
      </c>
      <c r="X25" s="407">
        <v>0</v>
      </c>
      <c r="Y25" t="s">
        <v>1095</v>
      </c>
      <c r="AA25" t="s">
        <v>1550</v>
      </c>
      <c r="AB25" s="407">
        <v>2</v>
      </c>
      <c r="AC25" s="104">
        <v>1</v>
      </c>
      <c r="AD25" s="407">
        <v>2</v>
      </c>
      <c r="AE25" s="407">
        <v>2</v>
      </c>
      <c r="AF25" t="s">
        <v>1551</v>
      </c>
      <c r="AG25" s="480">
        <v>1</v>
      </c>
      <c r="AH25" s="468">
        <v>2</v>
      </c>
      <c r="AI25">
        <v>1</v>
      </c>
      <c r="AJ25">
        <v>1</v>
      </c>
      <c r="AK25" t="s">
        <v>1552</v>
      </c>
      <c r="AL25" s="104">
        <v>1</v>
      </c>
      <c r="AM25">
        <v>2</v>
      </c>
    </row>
    <row r="26" spans="1:39" ht="45" x14ac:dyDescent="0.25">
      <c r="A26">
        <v>21</v>
      </c>
      <c r="B26" t="s">
        <v>258</v>
      </c>
      <c r="C26" t="s">
        <v>288</v>
      </c>
      <c r="D26" t="s">
        <v>72</v>
      </c>
      <c r="E26" t="s">
        <v>400</v>
      </c>
      <c r="F26" t="s">
        <v>1802</v>
      </c>
      <c r="G26" t="s">
        <v>1096</v>
      </c>
      <c r="H26" s="117" t="s">
        <v>392</v>
      </c>
      <c r="I26" t="s">
        <v>411</v>
      </c>
      <c r="J26" t="s">
        <v>404</v>
      </c>
      <c r="K26" t="s">
        <v>1100</v>
      </c>
      <c r="L26">
        <v>100</v>
      </c>
      <c r="M26" t="s">
        <v>51</v>
      </c>
      <c r="N26" t="s">
        <v>1101</v>
      </c>
      <c r="O26" t="s">
        <v>1099</v>
      </c>
      <c r="P26">
        <v>45046</v>
      </c>
      <c r="Q26">
        <v>45291</v>
      </c>
      <c r="R26" t="s">
        <v>372</v>
      </c>
      <c r="S26" t="s">
        <v>407</v>
      </c>
      <c r="T26" t="s">
        <v>382</v>
      </c>
      <c r="U26" s="407">
        <v>0</v>
      </c>
      <c r="V26" t="s">
        <v>1066</v>
      </c>
      <c r="W26" s="104">
        <v>0</v>
      </c>
      <c r="X26" s="407">
        <v>0</v>
      </c>
      <c r="Y26" t="s">
        <v>1095</v>
      </c>
      <c r="AA26" t="s">
        <v>1553</v>
      </c>
      <c r="AB26" s="407">
        <v>2</v>
      </c>
      <c r="AC26" s="104">
        <v>1</v>
      </c>
      <c r="AD26" s="407">
        <v>2</v>
      </c>
      <c r="AE26" s="407">
        <v>2</v>
      </c>
      <c r="AF26" t="s">
        <v>1554</v>
      </c>
      <c r="AG26" s="480">
        <v>1</v>
      </c>
      <c r="AH26" s="468">
        <v>2</v>
      </c>
      <c r="AI26">
        <v>1</v>
      </c>
      <c r="AJ26">
        <v>1</v>
      </c>
      <c r="AK26" t="s">
        <v>1555</v>
      </c>
      <c r="AL26" s="104">
        <v>1</v>
      </c>
      <c r="AM26">
        <v>2</v>
      </c>
    </row>
    <row r="27" spans="1:39" ht="105" x14ac:dyDescent="0.25">
      <c r="A27">
        <v>22</v>
      </c>
      <c r="B27" t="s">
        <v>409</v>
      </c>
      <c r="C27" t="s">
        <v>410</v>
      </c>
      <c r="D27" t="s">
        <v>72</v>
      </c>
      <c r="E27" t="s">
        <v>229</v>
      </c>
      <c r="F27" t="s">
        <v>229</v>
      </c>
      <c r="G27" t="s">
        <v>46</v>
      </c>
      <c r="H27" s="117" t="s">
        <v>367</v>
      </c>
      <c r="I27" t="s">
        <v>411</v>
      </c>
      <c r="J27" t="s">
        <v>1108</v>
      </c>
      <c r="K27" t="s">
        <v>1109</v>
      </c>
      <c r="L27">
        <v>100</v>
      </c>
      <c r="M27" t="s">
        <v>51</v>
      </c>
      <c r="N27" t="s">
        <v>1110</v>
      </c>
      <c r="O27" t="s">
        <v>1076</v>
      </c>
      <c r="P27">
        <v>44928</v>
      </c>
      <c r="Q27">
        <v>45290</v>
      </c>
      <c r="R27" t="s">
        <v>372</v>
      </c>
      <c r="S27" t="s">
        <v>407</v>
      </c>
      <c r="T27" t="s">
        <v>408</v>
      </c>
      <c r="U27" s="407">
        <v>3</v>
      </c>
      <c r="V27" t="s">
        <v>1066</v>
      </c>
      <c r="W27" s="104">
        <v>0.8</v>
      </c>
      <c r="X27" s="407">
        <v>2.4000000000000004</v>
      </c>
      <c r="Y27" t="s">
        <v>1111</v>
      </c>
      <c r="Z27" t="s">
        <v>1556</v>
      </c>
      <c r="AA27" t="s">
        <v>1557</v>
      </c>
      <c r="AB27" s="407">
        <v>2</v>
      </c>
      <c r="AC27" s="104">
        <v>1</v>
      </c>
      <c r="AD27" s="407">
        <v>2</v>
      </c>
      <c r="AE27" s="407">
        <v>2</v>
      </c>
      <c r="AF27" t="s">
        <v>1557</v>
      </c>
      <c r="AG27" s="480">
        <v>1</v>
      </c>
      <c r="AH27" s="468">
        <v>2</v>
      </c>
      <c r="AI27">
        <v>1</v>
      </c>
      <c r="AJ27">
        <v>1</v>
      </c>
      <c r="AK27" t="s">
        <v>1558</v>
      </c>
      <c r="AL27" s="104">
        <v>1</v>
      </c>
      <c r="AM27">
        <v>2</v>
      </c>
    </row>
    <row r="28" spans="1:39" ht="105" x14ac:dyDescent="0.25">
      <c r="A28">
        <v>23</v>
      </c>
      <c r="B28" t="s">
        <v>415</v>
      </c>
      <c r="C28" t="s">
        <v>288</v>
      </c>
      <c r="D28" t="s">
        <v>260</v>
      </c>
      <c r="E28" t="s">
        <v>416</v>
      </c>
      <c r="F28" t="s">
        <v>417</v>
      </c>
      <c r="G28" t="s">
        <v>46</v>
      </c>
      <c r="H28" s="117" t="s">
        <v>367</v>
      </c>
      <c r="I28" t="s">
        <v>411</v>
      </c>
      <c r="J28" t="s">
        <v>1112</v>
      </c>
      <c r="K28" t="s">
        <v>1113</v>
      </c>
      <c r="L28">
        <v>100</v>
      </c>
      <c r="M28" t="s">
        <v>51</v>
      </c>
      <c r="N28" t="s">
        <v>1114</v>
      </c>
      <c r="O28" t="s">
        <v>422</v>
      </c>
      <c r="P28">
        <v>44928</v>
      </c>
      <c r="Q28">
        <v>45291</v>
      </c>
      <c r="R28" t="s">
        <v>423</v>
      </c>
      <c r="S28" t="s">
        <v>407</v>
      </c>
      <c r="T28" t="s">
        <v>408</v>
      </c>
      <c r="U28" s="407">
        <v>3</v>
      </c>
      <c r="V28" t="s">
        <v>1062</v>
      </c>
      <c r="W28" s="104">
        <v>1</v>
      </c>
      <c r="X28" s="407">
        <v>3</v>
      </c>
      <c r="Y28" t="s">
        <v>1115</v>
      </c>
      <c r="Z28" t="s">
        <v>1559</v>
      </c>
      <c r="AA28" t="s">
        <v>1560</v>
      </c>
      <c r="AB28" s="407">
        <v>2</v>
      </c>
      <c r="AC28" s="104">
        <v>1</v>
      </c>
      <c r="AD28" s="407">
        <v>2</v>
      </c>
      <c r="AE28" s="407">
        <v>2</v>
      </c>
      <c r="AF28" t="s">
        <v>1561</v>
      </c>
      <c r="AG28" s="480">
        <v>1</v>
      </c>
      <c r="AH28" s="468">
        <v>2</v>
      </c>
      <c r="AI28">
        <v>1</v>
      </c>
      <c r="AJ28">
        <v>1</v>
      </c>
      <c r="AK28" t="s">
        <v>1561</v>
      </c>
      <c r="AL28" s="104">
        <v>1</v>
      </c>
      <c r="AM28">
        <v>2</v>
      </c>
    </row>
    <row r="29" spans="1:39" ht="45" x14ac:dyDescent="0.25">
      <c r="A29">
        <v>24</v>
      </c>
      <c r="B29" t="s">
        <v>1116</v>
      </c>
      <c r="C29" t="s">
        <v>288</v>
      </c>
      <c r="D29" t="s">
        <v>260</v>
      </c>
      <c r="E29" t="s">
        <v>416</v>
      </c>
      <c r="F29" t="s">
        <v>417</v>
      </c>
      <c r="G29" t="s">
        <v>46</v>
      </c>
      <c r="H29" s="117" t="s">
        <v>392</v>
      </c>
      <c r="I29" t="s">
        <v>411</v>
      </c>
      <c r="J29" t="s">
        <v>1117</v>
      </c>
      <c r="K29" t="s">
        <v>1118</v>
      </c>
      <c r="L29">
        <v>50</v>
      </c>
      <c r="M29" t="s">
        <v>51</v>
      </c>
      <c r="N29" t="s">
        <v>1119</v>
      </c>
      <c r="O29" t="s">
        <v>109</v>
      </c>
      <c r="P29">
        <v>45017</v>
      </c>
      <c r="Q29">
        <v>45291</v>
      </c>
      <c r="R29" t="s">
        <v>1120</v>
      </c>
      <c r="S29" t="s">
        <v>373</v>
      </c>
      <c r="T29" t="s">
        <v>408</v>
      </c>
      <c r="U29" s="407">
        <v>0</v>
      </c>
      <c r="V29" t="s">
        <v>1066</v>
      </c>
      <c r="W29" s="104">
        <v>0</v>
      </c>
      <c r="X29" s="407">
        <v>0</v>
      </c>
      <c r="Y29" t="s">
        <v>1121</v>
      </c>
      <c r="Z29" t="s">
        <v>1562</v>
      </c>
      <c r="AA29" t="s">
        <v>1563</v>
      </c>
      <c r="AB29" s="407">
        <v>2</v>
      </c>
      <c r="AC29" s="104">
        <v>0.4</v>
      </c>
      <c r="AD29" s="407">
        <v>0.8</v>
      </c>
      <c r="AE29" s="407">
        <v>1</v>
      </c>
      <c r="AF29" t="s">
        <v>1564</v>
      </c>
      <c r="AG29" s="480">
        <v>1</v>
      </c>
      <c r="AH29" s="468">
        <v>1</v>
      </c>
      <c r="AI29">
        <v>1</v>
      </c>
      <c r="AJ29">
        <v>1</v>
      </c>
      <c r="AK29" t="s">
        <v>1565</v>
      </c>
      <c r="AL29" s="104">
        <v>1</v>
      </c>
      <c r="AM29">
        <v>1</v>
      </c>
    </row>
    <row r="30" spans="1:39" ht="45" x14ac:dyDescent="0.25">
      <c r="A30">
        <v>25</v>
      </c>
      <c r="B30" t="s">
        <v>425</v>
      </c>
      <c r="C30" t="s">
        <v>288</v>
      </c>
      <c r="D30" t="s">
        <v>260</v>
      </c>
      <c r="E30" t="s">
        <v>416</v>
      </c>
      <c r="F30" t="s">
        <v>417</v>
      </c>
      <c r="G30" t="s">
        <v>46</v>
      </c>
      <c r="H30" s="117" t="s">
        <v>392</v>
      </c>
      <c r="I30" t="s">
        <v>411</v>
      </c>
      <c r="J30" t="s">
        <v>426</v>
      </c>
      <c r="K30" t="s">
        <v>427</v>
      </c>
      <c r="L30">
        <v>100</v>
      </c>
      <c r="M30" t="s">
        <v>51</v>
      </c>
      <c r="N30" t="s">
        <v>428</v>
      </c>
      <c r="O30" t="s">
        <v>429</v>
      </c>
      <c r="P30">
        <v>44986</v>
      </c>
      <c r="Q30">
        <v>45291</v>
      </c>
      <c r="R30" t="s">
        <v>372</v>
      </c>
      <c r="S30" t="s">
        <v>373</v>
      </c>
      <c r="T30" t="s">
        <v>408</v>
      </c>
      <c r="U30" s="407">
        <v>3</v>
      </c>
      <c r="V30" t="s">
        <v>1062</v>
      </c>
      <c r="W30" s="104">
        <v>1</v>
      </c>
      <c r="X30" s="407">
        <v>3</v>
      </c>
      <c r="Y30" t="s">
        <v>1122</v>
      </c>
      <c r="AA30" t="s">
        <v>1566</v>
      </c>
      <c r="AB30" s="407">
        <v>2</v>
      </c>
      <c r="AC30" s="104">
        <v>1</v>
      </c>
      <c r="AD30" s="407">
        <v>2</v>
      </c>
      <c r="AE30" s="407">
        <v>0</v>
      </c>
      <c r="AF30" t="s">
        <v>1567</v>
      </c>
      <c r="AG30" s="480">
        <v>0</v>
      </c>
      <c r="AH30" s="468">
        <v>0</v>
      </c>
      <c r="AI30">
        <v>1</v>
      </c>
      <c r="AJ30">
        <v>0</v>
      </c>
      <c r="AK30" t="s">
        <v>1568</v>
      </c>
      <c r="AL30" s="104">
        <v>0</v>
      </c>
      <c r="AM30">
        <v>0</v>
      </c>
    </row>
    <row r="31" spans="1:39" ht="45" x14ac:dyDescent="0.25">
      <c r="A31">
        <v>26</v>
      </c>
      <c r="B31" t="s">
        <v>415</v>
      </c>
      <c r="C31" t="s">
        <v>288</v>
      </c>
      <c r="D31" t="s">
        <v>72</v>
      </c>
      <c r="E31" t="s">
        <v>229</v>
      </c>
      <c r="F31" t="s">
        <v>229</v>
      </c>
      <c r="G31" t="s">
        <v>46</v>
      </c>
      <c r="H31" s="117" t="s">
        <v>392</v>
      </c>
      <c r="I31" t="s">
        <v>411</v>
      </c>
      <c r="J31" t="s">
        <v>1123</v>
      </c>
      <c r="K31" t="s">
        <v>1124</v>
      </c>
      <c r="L31">
        <v>90</v>
      </c>
      <c r="M31" t="s">
        <v>51</v>
      </c>
      <c r="N31" t="s">
        <v>1125</v>
      </c>
      <c r="O31" t="s">
        <v>270</v>
      </c>
      <c r="P31">
        <v>44928</v>
      </c>
      <c r="Q31">
        <v>45290</v>
      </c>
      <c r="R31" t="s">
        <v>372</v>
      </c>
      <c r="S31" t="s">
        <v>407</v>
      </c>
      <c r="T31" t="s">
        <v>382</v>
      </c>
      <c r="U31" s="407">
        <v>3</v>
      </c>
      <c r="V31" t="s">
        <v>1066</v>
      </c>
      <c r="W31" s="104">
        <v>0.45</v>
      </c>
      <c r="X31" s="407">
        <v>1.35</v>
      </c>
      <c r="Y31" t="s">
        <v>1126</v>
      </c>
      <c r="AA31" t="s">
        <v>1569</v>
      </c>
      <c r="AB31" s="407">
        <v>2</v>
      </c>
      <c r="AC31" s="104">
        <v>1</v>
      </c>
      <c r="AD31" s="407">
        <v>2</v>
      </c>
      <c r="AE31" s="407">
        <v>2</v>
      </c>
      <c r="AF31" t="s">
        <v>1570</v>
      </c>
      <c r="AG31" s="480">
        <v>1</v>
      </c>
      <c r="AH31" s="468">
        <v>2</v>
      </c>
      <c r="AI31">
        <v>1</v>
      </c>
      <c r="AJ31">
        <v>1</v>
      </c>
      <c r="AK31" t="s">
        <v>1571</v>
      </c>
      <c r="AL31" s="104">
        <v>1</v>
      </c>
      <c r="AM31">
        <v>2</v>
      </c>
    </row>
    <row r="32" spans="1:39" ht="45" x14ac:dyDescent="0.25">
      <c r="A32">
        <v>27</v>
      </c>
      <c r="B32" t="s">
        <v>415</v>
      </c>
      <c r="C32" t="s">
        <v>288</v>
      </c>
      <c r="D32" t="s">
        <v>72</v>
      </c>
      <c r="E32" t="s">
        <v>229</v>
      </c>
      <c r="F32" t="s">
        <v>229</v>
      </c>
      <c r="G32" t="s">
        <v>46</v>
      </c>
      <c r="H32" s="117" t="s">
        <v>392</v>
      </c>
      <c r="I32" t="s">
        <v>411</v>
      </c>
      <c r="J32" t="s">
        <v>1127</v>
      </c>
      <c r="K32" t="s">
        <v>229</v>
      </c>
      <c r="N32" t="s">
        <v>1128</v>
      </c>
      <c r="O32" t="s">
        <v>1076</v>
      </c>
      <c r="P32">
        <v>44928</v>
      </c>
      <c r="Q32">
        <v>45291</v>
      </c>
      <c r="R32" t="s">
        <v>372</v>
      </c>
      <c r="S32" t="s">
        <v>407</v>
      </c>
      <c r="T32" t="s">
        <v>382</v>
      </c>
      <c r="U32" s="407">
        <v>3</v>
      </c>
      <c r="V32" t="s">
        <v>1062</v>
      </c>
      <c r="W32" s="104">
        <v>1</v>
      </c>
      <c r="X32" s="407">
        <v>3</v>
      </c>
      <c r="Y32" t="s">
        <v>1129</v>
      </c>
      <c r="AA32" t="s">
        <v>1572</v>
      </c>
      <c r="AB32" s="407">
        <v>2</v>
      </c>
      <c r="AC32" s="104">
        <v>1</v>
      </c>
      <c r="AD32" s="407">
        <v>2</v>
      </c>
      <c r="AE32" s="407">
        <v>2</v>
      </c>
      <c r="AF32" t="s">
        <v>1573</v>
      </c>
      <c r="AG32" s="480">
        <v>1</v>
      </c>
      <c r="AH32" s="468">
        <v>2</v>
      </c>
      <c r="AI32">
        <v>1</v>
      </c>
      <c r="AJ32">
        <v>1</v>
      </c>
      <c r="AK32" t="s">
        <v>1574</v>
      </c>
      <c r="AL32" s="104">
        <v>1</v>
      </c>
      <c r="AM32">
        <v>2</v>
      </c>
    </row>
    <row r="33" spans="1:39" ht="105" x14ac:dyDescent="0.25">
      <c r="A33">
        <v>28</v>
      </c>
      <c r="B33" t="s">
        <v>1130</v>
      </c>
      <c r="C33" t="s">
        <v>288</v>
      </c>
      <c r="D33" t="s">
        <v>94</v>
      </c>
      <c r="E33" t="s">
        <v>762</v>
      </c>
      <c r="F33" t="s">
        <v>1131</v>
      </c>
      <c r="G33" t="s">
        <v>230</v>
      </c>
      <c r="H33" s="117" t="s">
        <v>367</v>
      </c>
      <c r="I33" t="s">
        <v>411</v>
      </c>
      <c r="J33" t="s">
        <v>1132</v>
      </c>
      <c r="K33" t="s">
        <v>1133</v>
      </c>
      <c r="L33">
        <v>80</v>
      </c>
      <c r="M33" t="s">
        <v>51</v>
      </c>
      <c r="N33" t="s">
        <v>1134</v>
      </c>
      <c r="O33" t="s">
        <v>270</v>
      </c>
      <c r="P33">
        <v>44928</v>
      </c>
      <c r="Q33">
        <v>45291</v>
      </c>
      <c r="R33" t="s">
        <v>372</v>
      </c>
      <c r="S33" t="s">
        <v>1135</v>
      </c>
      <c r="T33" t="s">
        <v>408</v>
      </c>
      <c r="U33" s="407">
        <v>3</v>
      </c>
      <c r="V33" t="s">
        <v>1066</v>
      </c>
      <c r="W33" s="104">
        <v>1</v>
      </c>
      <c r="X33" s="407">
        <v>3</v>
      </c>
      <c r="Y33" t="s">
        <v>1575</v>
      </c>
      <c r="AA33" t="s">
        <v>1576</v>
      </c>
      <c r="AB33" s="407">
        <v>2</v>
      </c>
      <c r="AC33" s="104">
        <v>0.91</v>
      </c>
      <c r="AD33" s="407">
        <v>1.82</v>
      </c>
      <c r="AE33" s="407">
        <v>2</v>
      </c>
      <c r="AF33" t="s">
        <v>1577</v>
      </c>
      <c r="AG33" s="480">
        <v>0.88500000000000001</v>
      </c>
      <c r="AH33" s="468">
        <v>1.77</v>
      </c>
      <c r="AJ33">
        <v>1</v>
      </c>
      <c r="AK33" t="s">
        <v>1578</v>
      </c>
      <c r="AL33" s="104">
        <v>1</v>
      </c>
      <c r="AM33">
        <v>2</v>
      </c>
    </row>
    <row r="34" spans="1:39" ht="105" x14ac:dyDescent="0.25">
      <c r="A34">
        <v>29</v>
      </c>
      <c r="B34" t="s">
        <v>1130</v>
      </c>
      <c r="C34" t="s">
        <v>288</v>
      </c>
      <c r="D34" t="s">
        <v>94</v>
      </c>
      <c r="E34" t="s">
        <v>762</v>
      </c>
      <c r="F34" t="s">
        <v>1131</v>
      </c>
      <c r="G34" t="s">
        <v>230</v>
      </c>
      <c r="H34" s="117" t="s">
        <v>367</v>
      </c>
      <c r="I34" t="s">
        <v>411</v>
      </c>
      <c r="J34" t="s">
        <v>1137</v>
      </c>
      <c r="K34" t="s">
        <v>1138</v>
      </c>
      <c r="L34">
        <v>50</v>
      </c>
      <c r="M34" t="s">
        <v>51</v>
      </c>
      <c r="N34" t="s">
        <v>1139</v>
      </c>
      <c r="O34" t="s">
        <v>270</v>
      </c>
      <c r="P34" t="s">
        <v>1140</v>
      </c>
      <c r="Q34">
        <v>45290</v>
      </c>
      <c r="R34" t="s">
        <v>372</v>
      </c>
      <c r="S34" t="s">
        <v>1141</v>
      </c>
      <c r="T34" t="s">
        <v>382</v>
      </c>
      <c r="U34" s="407">
        <v>2</v>
      </c>
      <c r="V34" t="s">
        <v>1066</v>
      </c>
      <c r="W34" s="104">
        <v>0</v>
      </c>
      <c r="X34" s="407">
        <v>0</v>
      </c>
      <c r="Y34" t="s">
        <v>1142</v>
      </c>
      <c r="AA34" t="s">
        <v>1579</v>
      </c>
      <c r="AB34" s="407">
        <v>0</v>
      </c>
      <c r="AC34" s="104">
        <v>0</v>
      </c>
      <c r="AD34" s="407">
        <v>0</v>
      </c>
      <c r="AE34" s="407">
        <v>1</v>
      </c>
      <c r="AF34" t="s">
        <v>1580</v>
      </c>
      <c r="AG34" s="480">
        <v>0.7</v>
      </c>
      <c r="AH34" s="468">
        <v>0.7</v>
      </c>
      <c r="AI34">
        <v>1</v>
      </c>
      <c r="AJ34">
        <v>1</v>
      </c>
      <c r="AK34" t="s">
        <v>1581</v>
      </c>
      <c r="AL34" s="104">
        <v>1</v>
      </c>
      <c r="AM34">
        <v>1</v>
      </c>
    </row>
    <row r="35" spans="1:39" ht="105" x14ac:dyDescent="0.25">
      <c r="A35">
        <v>30</v>
      </c>
      <c r="B35" t="s">
        <v>435</v>
      </c>
      <c r="C35" t="s">
        <v>288</v>
      </c>
      <c r="D35" t="s">
        <v>436</v>
      </c>
      <c r="E35" t="s">
        <v>437</v>
      </c>
      <c r="F35" t="s">
        <v>46</v>
      </c>
      <c r="G35" t="s">
        <v>46</v>
      </c>
      <c r="H35" s="117" t="s">
        <v>367</v>
      </c>
      <c r="I35" t="s">
        <v>411</v>
      </c>
      <c r="J35" t="s">
        <v>1149</v>
      </c>
      <c r="K35" t="s">
        <v>1150</v>
      </c>
      <c r="L35">
        <v>100</v>
      </c>
      <c r="M35" t="s">
        <v>51</v>
      </c>
      <c r="N35" t="s">
        <v>1151</v>
      </c>
      <c r="O35" t="s">
        <v>330</v>
      </c>
      <c r="P35">
        <v>45079</v>
      </c>
      <c r="Q35">
        <v>45107</v>
      </c>
      <c r="R35" t="s">
        <v>372</v>
      </c>
      <c r="S35" t="s">
        <v>441</v>
      </c>
      <c r="T35" t="s">
        <v>382</v>
      </c>
      <c r="U35" s="407">
        <v>0</v>
      </c>
      <c r="V35" t="s">
        <v>1066</v>
      </c>
      <c r="W35" s="104">
        <v>0</v>
      </c>
      <c r="X35" s="407">
        <v>0</v>
      </c>
      <c r="Y35" t="s">
        <v>1152</v>
      </c>
      <c r="AA35" t="s">
        <v>1582</v>
      </c>
      <c r="AB35" s="407">
        <v>2</v>
      </c>
      <c r="AC35" s="104">
        <v>0.2</v>
      </c>
      <c r="AD35" s="407">
        <v>0.4</v>
      </c>
      <c r="AE35" s="407">
        <v>2</v>
      </c>
      <c r="AF35" t="s">
        <v>1583</v>
      </c>
      <c r="AG35" s="480">
        <v>1</v>
      </c>
      <c r="AH35" s="468">
        <v>2</v>
      </c>
      <c r="AI35">
        <v>1</v>
      </c>
      <c r="AJ35">
        <v>1</v>
      </c>
      <c r="AK35" t="s">
        <v>1584</v>
      </c>
      <c r="AL35" s="104">
        <v>1</v>
      </c>
      <c r="AM35">
        <v>2</v>
      </c>
    </row>
    <row r="36" spans="1:39" ht="105" x14ac:dyDescent="0.25">
      <c r="A36">
        <v>31</v>
      </c>
      <c r="B36" t="s">
        <v>435</v>
      </c>
      <c r="C36" t="s">
        <v>288</v>
      </c>
      <c r="D36" t="s">
        <v>436</v>
      </c>
      <c r="E36" t="s">
        <v>457</v>
      </c>
      <c r="F36" t="s">
        <v>46</v>
      </c>
      <c r="G36" t="s">
        <v>46</v>
      </c>
      <c r="H36" s="117" t="s">
        <v>367</v>
      </c>
      <c r="I36" t="s">
        <v>411</v>
      </c>
      <c r="J36" t="s">
        <v>1153</v>
      </c>
      <c r="L36">
        <v>100</v>
      </c>
      <c r="M36" t="s">
        <v>51</v>
      </c>
      <c r="N36" t="s">
        <v>1154</v>
      </c>
      <c r="O36" t="s">
        <v>89</v>
      </c>
      <c r="P36">
        <v>44713</v>
      </c>
      <c r="Q36">
        <v>44926</v>
      </c>
      <c r="R36" t="s">
        <v>372</v>
      </c>
      <c r="S36" t="s">
        <v>1155</v>
      </c>
      <c r="T36" t="s">
        <v>408</v>
      </c>
      <c r="U36" s="407">
        <v>0</v>
      </c>
      <c r="V36" t="s">
        <v>1066</v>
      </c>
      <c r="W36" s="104">
        <v>0</v>
      </c>
      <c r="X36" s="407">
        <v>0</v>
      </c>
      <c r="Y36" t="s">
        <v>1156</v>
      </c>
      <c r="AA36" t="s">
        <v>1585</v>
      </c>
      <c r="AB36" s="407">
        <v>2</v>
      </c>
      <c r="AC36" s="104">
        <v>1</v>
      </c>
      <c r="AD36" s="407">
        <v>2</v>
      </c>
      <c r="AE36" s="407">
        <v>2</v>
      </c>
      <c r="AF36" t="s">
        <v>1585</v>
      </c>
      <c r="AG36" s="480">
        <v>1</v>
      </c>
      <c r="AH36" s="468">
        <v>2</v>
      </c>
      <c r="AI36">
        <v>1</v>
      </c>
      <c r="AJ36">
        <v>1</v>
      </c>
      <c r="AK36" t="s">
        <v>1585</v>
      </c>
      <c r="AL36" s="104">
        <v>1</v>
      </c>
      <c r="AM36">
        <v>2</v>
      </c>
    </row>
    <row r="37" spans="1:39" ht="105" x14ac:dyDescent="0.25">
      <c r="A37">
        <v>32</v>
      </c>
      <c r="B37" t="s">
        <v>435</v>
      </c>
      <c r="C37" t="s">
        <v>288</v>
      </c>
      <c r="D37" t="s">
        <v>436</v>
      </c>
      <c r="E37" t="s">
        <v>457</v>
      </c>
      <c r="F37" t="s">
        <v>46</v>
      </c>
      <c r="G37" t="s">
        <v>46</v>
      </c>
      <c r="H37" s="117" t="s">
        <v>367</v>
      </c>
      <c r="I37" t="s">
        <v>411</v>
      </c>
      <c r="J37" t="s">
        <v>1157</v>
      </c>
      <c r="K37" t="s">
        <v>1158</v>
      </c>
      <c r="L37">
        <v>100</v>
      </c>
      <c r="M37" t="s">
        <v>51</v>
      </c>
      <c r="N37" t="s">
        <v>1159</v>
      </c>
      <c r="O37" t="s">
        <v>330</v>
      </c>
      <c r="P37">
        <v>45231</v>
      </c>
      <c r="Q37">
        <v>45290</v>
      </c>
      <c r="R37" t="s">
        <v>372</v>
      </c>
      <c r="S37" t="s">
        <v>1155</v>
      </c>
      <c r="T37" t="s">
        <v>408</v>
      </c>
      <c r="U37" s="407">
        <v>0</v>
      </c>
      <c r="V37" t="s">
        <v>1066</v>
      </c>
      <c r="W37" s="104">
        <v>0</v>
      </c>
      <c r="X37" s="407">
        <v>0</v>
      </c>
      <c r="Y37" t="s">
        <v>1160</v>
      </c>
      <c r="AA37" t="s">
        <v>1586</v>
      </c>
      <c r="AB37" s="407">
        <v>0</v>
      </c>
      <c r="AC37" s="104">
        <v>0</v>
      </c>
      <c r="AD37" s="407">
        <v>0</v>
      </c>
      <c r="AE37" s="407">
        <v>0</v>
      </c>
      <c r="AF37" t="s">
        <v>1587</v>
      </c>
      <c r="AG37" s="480">
        <v>0</v>
      </c>
      <c r="AH37" s="468">
        <v>0</v>
      </c>
      <c r="AI37">
        <v>1</v>
      </c>
      <c r="AJ37">
        <v>1</v>
      </c>
      <c r="AK37" t="s">
        <v>1536</v>
      </c>
      <c r="AL37" s="104">
        <v>1</v>
      </c>
      <c r="AM37">
        <v>0</v>
      </c>
    </row>
    <row r="38" spans="1:39" ht="45" x14ac:dyDescent="0.25">
      <c r="A38">
        <v>33</v>
      </c>
      <c r="B38" t="s">
        <v>442</v>
      </c>
      <c r="C38" t="s">
        <v>288</v>
      </c>
      <c r="D38" t="s">
        <v>72</v>
      </c>
      <c r="E38" t="s">
        <v>364</v>
      </c>
      <c r="F38" t="s">
        <v>46</v>
      </c>
      <c r="G38" t="s">
        <v>46</v>
      </c>
      <c r="H38" s="117" t="s">
        <v>443</v>
      </c>
      <c r="I38" t="s">
        <v>411</v>
      </c>
      <c r="J38" t="s">
        <v>1161</v>
      </c>
      <c r="K38" t="s">
        <v>1162</v>
      </c>
      <c r="L38">
        <v>2</v>
      </c>
      <c r="M38" t="s">
        <v>314</v>
      </c>
      <c r="N38" t="s">
        <v>1163</v>
      </c>
      <c r="O38" t="s">
        <v>330</v>
      </c>
      <c r="P38">
        <v>45000</v>
      </c>
      <c r="Q38">
        <v>45000</v>
      </c>
      <c r="R38" t="s">
        <v>372</v>
      </c>
      <c r="S38" t="s">
        <v>373</v>
      </c>
      <c r="T38" t="s">
        <v>408</v>
      </c>
      <c r="U38" s="407">
        <v>3</v>
      </c>
      <c r="V38" t="s">
        <v>1062</v>
      </c>
      <c r="W38" s="104">
        <v>1</v>
      </c>
      <c r="X38" s="407">
        <v>3</v>
      </c>
      <c r="Y38" t="s">
        <v>1164</v>
      </c>
      <c r="AA38" t="s">
        <v>1588</v>
      </c>
      <c r="AB38" s="407">
        <v>2</v>
      </c>
      <c r="AC38" s="104">
        <v>1</v>
      </c>
      <c r="AD38" s="407">
        <v>2</v>
      </c>
      <c r="AE38" s="407">
        <v>1</v>
      </c>
      <c r="AF38" t="s">
        <v>1588</v>
      </c>
      <c r="AG38" s="480">
        <v>1</v>
      </c>
      <c r="AH38" s="468">
        <v>1</v>
      </c>
      <c r="AI38">
        <v>1</v>
      </c>
      <c r="AJ38">
        <v>1</v>
      </c>
      <c r="AK38" t="s">
        <v>1588</v>
      </c>
      <c r="AL38" s="104">
        <v>1</v>
      </c>
      <c r="AM38">
        <v>1</v>
      </c>
    </row>
    <row r="39" spans="1:39" ht="45" x14ac:dyDescent="0.25">
      <c r="A39">
        <v>34</v>
      </c>
      <c r="B39" t="s">
        <v>442</v>
      </c>
      <c r="C39" t="s">
        <v>288</v>
      </c>
      <c r="D39" t="s">
        <v>260</v>
      </c>
      <c r="E39" t="s">
        <v>416</v>
      </c>
      <c r="F39" t="s">
        <v>417</v>
      </c>
      <c r="G39" t="s">
        <v>46</v>
      </c>
      <c r="H39" s="117" t="s">
        <v>443</v>
      </c>
      <c r="I39" t="s">
        <v>411</v>
      </c>
      <c r="J39" t="s">
        <v>1165</v>
      </c>
      <c r="K39" t="s">
        <v>1166</v>
      </c>
      <c r="L39">
        <v>1</v>
      </c>
      <c r="M39" t="s">
        <v>314</v>
      </c>
      <c r="N39" t="s">
        <v>1167</v>
      </c>
      <c r="O39" t="s">
        <v>330</v>
      </c>
      <c r="P39">
        <v>45006</v>
      </c>
      <c r="Q39">
        <v>45006</v>
      </c>
      <c r="R39" t="s">
        <v>372</v>
      </c>
      <c r="S39" t="s">
        <v>1091</v>
      </c>
      <c r="T39" t="s">
        <v>382</v>
      </c>
      <c r="U39" s="407">
        <v>3</v>
      </c>
      <c r="V39" t="s">
        <v>1066</v>
      </c>
      <c r="W39" s="104">
        <v>1</v>
      </c>
      <c r="X39" s="407">
        <v>3</v>
      </c>
      <c r="Y39" t="s">
        <v>1168</v>
      </c>
      <c r="AA39" t="s">
        <v>1588</v>
      </c>
      <c r="AB39" s="407">
        <v>2</v>
      </c>
      <c r="AD39" s="407">
        <v>0</v>
      </c>
      <c r="AE39" s="407">
        <v>2</v>
      </c>
      <c r="AF39" t="s">
        <v>1588</v>
      </c>
      <c r="AG39" s="480">
        <v>1</v>
      </c>
      <c r="AH39" s="468">
        <v>2</v>
      </c>
      <c r="AJ39">
        <v>1</v>
      </c>
      <c r="AK39" t="s">
        <v>1588</v>
      </c>
      <c r="AL39" s="104">
        <v>1</v>
      </c>
      <c r="AM39">
        <v>2</v>
      </c>
    </row>
    <row r="40" spans="1:39" ht="45" x14ac:dyDescent="0.25">
      <c r="A40">
        <v>35</v>
      </c>
      <c r="B40" t="s">
        <v>442</v>
      </c>
      <c r="C40" t="s">
        <v>288</v>
      </c>
      <c r="D40" t="s">
        <v>260</v>
      </c>
      <c r="E40" t="s">
        <v>416</v>
      </c>
      <c r="F40" t="s">
        <v>417</v>
      </c>
      <c r="G40" t="s">
        <v>46</v>
      </c>
      <c r="H40" s="117" t="s">
        <v>443</v>
      </c>
      <c r="I40" t="s">
        <v>411</v>
      </c>
      <c r="J40" t="s">
        <v>1169</v>
      </c>
      <c r="K40" t="s">
        <v>229</v>
      </c>
      <c r="L40">
        <v>1</v>
      </c>
      <c r="M40" t="s">
        <v>314</v>
      </c>
      <c r="N40" t="s">
        <v>1170</v>
      </c>
      <c r="O40" t="s">
        <v>330</v>
      </c>
      <c r="P40">
        <v>45007</v>
      </c>
      <c r="Q40">
        <v>45007</v>
      </c>
      <c r="R40" t="s">
        <v>372</v>
      </c>
      <c r="S40" t="s">
        <v>1171</v>
      </c>
      <c r="T40" t="s">
        <v>408</v>
      </c>
      <c r="U40" s="407">
        <v>3</v>
      </c>
      <c r="V40" t="s">
        <v>1066</v>
      </c>
      <c r="W40" s="104">
        <v>1</v>
      </c>
      <c r="X40" s="407">
        <v>3</v>
      </c>
      <c r="Y40" t="s">
        <v>1172</v>
      </c>
      <c r="AA40" t="s">
        <v>1588</v>
      </c>
      <c r="AB40" s="407">
        <v>2</v>
      </c>
      <c r="AD40" s="407">
        <v>0</v>
      </c>
      <c r="AE40" s="407">
        <v>2</v>
      </c>
      <c r="AF40" t="s">
        <v>1588</v>
      </c>
      <c r="AG40" s="480">
        <v>1</v>
      </c>
      <c r="AH40" s="468">
        <v>2</v>
      </c>
      <c r="AI40">
        <v>1</v>
      </c>
      <c r="AJ40">
        <v>1</v>
      </c>
      <c r="AK40" t="s">
        <v>1588</v>
      </c>
      <c r="AL40" s="104">
        <v>1</v>
      </c>
      <c r="AM40">
        <v>2</v>
      </c>
    </row>
    <row r="41" spans="1:39" ht="45" x14ac:dyDescent="0.25">
      <c r="A41">
        <v>36</v>
      </c>
      <c r="B41" t="s">
        <v>442</v>
      </c>
      <c r="C41" t="s">
        <v>288</v>
      </c>
      <c r="D41" t="s">
        <v>260</v>
      </c>
      <c r="E41" t="s">
        <v>416</v>
      </c>
      <c r="F41" t="s">
        <v>417</v>
      </c>
      <c r="G41" t="s">
        <v>46</v>
      </c>
      <c r="H41" s="117" t="s">
        <v>443</v>
      </c>
      <c r="I41" t="s">
        <v>411</v>
      </c>
      <c r="J41" t="s">
        <v>1173</v>
      </c>
      <c r="K41" t="s">
        <v>1174</v>
      </c>
      <c r="L41">
        <v>100</v>
      </c>
      <c r="M41" t="s">
        <v>51</v>
      </c>
      <c r="N41" t="s">
        <v>1175</v>
      </c>
      <c r="O41" t="s">
        <v>330</v>
      </c>
      <c r="P41">
        <v>45007</v>
      </c>
      <c r="Q41">
        <v>45016</v>
      </c>
      <c r="R41" t="s">
        <v>372</v>
      </c>
      <c r="S41" t="s">
        <v>447</v>
      </c>
      <c r="T41" t="s">
        <v>408</v>
      </c>
      <c r="U41" s="407">
        <v>0</v>
      </c>
      <c r="V41" t="s">
        <v>1066</v>
      </c>
      <c r="X41" s="407">
        <v>0</v>
      </c>
      <c r="Y41" t="s">
        <v>1176</v>
      </c>
      <c r="AA41" t="s">
        <v>1589</v>
      </c>
      <c r="AB41" s="407">
        <v>2</v>
      </c>
      <c r="AC41" s="104">
        <v>0.86</v>
      </c>
      <c r="AD41" s="407">
        <v>1.72</v>
      </c>
      <c r="AE41" s="407">
        <v>2</v>
      </c>
      <c r="AF41" t="s">
        <v>1590</v>
      </c>
      <c r="AG41" s="480">
        <v>1</v>
      </c>
      <c r="AH41" s="468">
        <v>2</v>
      </c>
      <c r="AI41">
        <v>1</v>
      </c>
      <c r="AJ41">
        <v>1</v>
      </c>
      <c r="AK41" t="s">
        <v>1590</v>
      </c>
      <c r="AL41" s="104">
        <v>1</v>
      </c>
      <c r="AM41">
        <v>2</v>
      </c>
    </row>
    <row r="42" spans="1:39" ht="45" x14ac:dyDescent="0.25">
      <c r="A42">
        <v>37</v>
      </c>
      <c r="B42" t="s">
        <v>442</v>
      </c>
      <c r="C42" t="s">
        <v>288</v>
      </c>
      <c r="D42" t="s">
        <v>260</v>
      </c>
      <c r="E42" t="s">
        <v>416</v>
      </c>
      <c r="F42" t="s">
        <v>417</v>
      </c>
      <c r="G42" t="s">
        <v>46</v>
      </c>
      <c r="H42" s="117" t="s">
        <v>443</v>
      </c>
      <c r="I42" t="s">
        <v>411</v>
      </c>
      <c r="J42" t="s">
        <v>1173</v>
      </c>
      <c r="K42" t="s">
        <v>1177</v>
      </c>
      <c r="L42">
        <v>20</v>
      </c>
      <c r="M42" t="s">
        <v>314</v>
      </c>
      <c r="N42" t="s">
        <v>1178</v>
      </c>
      <c r="O42" t="s">
        <v>330</v>
      </c>
      <c r="P42">
        <v>45020</v>
      </c>
      <c r="Q42">
        <v>45107</v>
      </c>
      <c r="R42" t="s">
        <v>372</v>
      </c>
      <c r="S42" t="s">
        <v>447</v>
      </c>
      <c r="T42" t="s">
        <v>408</v>
      </c>
      <c r="U42" s="407">
        <v>0</v>
      </c>
      <c r="V42" t="s">
        <v>1066</v>
      </c>
      <c r="X42" s="407">
        <v>0</v>
      </c>
      <c r="Y42" t="s">
        <v>1176</v>
      </c>
      <c r="AA42" t="s">
        <v>1591</v>
      </c>
      <c r="AB42" s="407">
        <v>2</v>
      </c>
      <c r="AC42" s="104">
        <v>0.86</v>
      </c>
      <c r="AD42" s="407">
        <v>1.72</v>
      </c>
      <c r="AE42" s="407">
        <v>2</v>
      </c>
      <c r="AF42" t="s">
        <v>1592</v>
      </c>
      <c r="AG42" s="480">
        <v>1</v>
      </c>
      <c r="AH42" s="468">
        <v>2</v>
      </c>
      <c r="AI42">
        <v>1</v>
      </c>
      <c r="AJ42">
        <v>1</v>
      </c>
      <c r="AK42" t="s">
        <v>1592</v>
      </c>
      <c r="AL42" s="104">
        <v>1</v>
      </c>
      <c r="AM42">
        <v>2</v>
      </c>
    </row>
    <row r="43" spans="1:39" ht="45" x14ac:dyDescent="0.25">
      <c r="A43">
        <v>38</v>
      </c>
      <c r="B43" t="s">
        <v>442</v>
      </c>
      <c r="C43" t="s">
        <v>288</v>
      </c>
      <c r="D43" t="s">
        <v>260</v>
      </c>
      <c r="E43" t="s">
        <v>416</v>
      </c>
      <c r="F43" t="s">
        <v>417</v>
      </c>
      <c r="G43" t="s">
        <v>46</v>
      </c>
      <c r="H43" s="117" t="s">
        <v>443</v>
      </c>
      <c r="I43" t="s">
        <v>411</v>
      </c>
      <c r="J43" t="s">
        <v>1179</v>
      </c>
      <c r="K43" t="s">
        <v>1180</v>
      </c>
      <c r="L43">
        <v>20</v>
      </c>
      <c r="M43" t="s">
        <v>314</v>
      </c>
      <c r="N43" t="s">
        <v>1181</v>
      </c>
      <c r="O43" t="s">
        <v>330</v>
      </c>
      <c r="P43">
        <v>45078</v>
      </c>
      <c r="Q43">
        <v>45107</v>
      </c>
      <c r="R43" t="s">
        <v>372</v>
      </c>
      <c r="S43" t="s">
        <v>447</v>
      </c>
      <c r="T43" t="s">
        <v>408</v>
      </c>
      <c r="U43" s="407">
        <v>0</v>
      </c>
      <c r="V43" t="s">
        <v>1066</v>
      </c>
      <c r="X43" s="407">
        <v>0</v>
      </c>
      <c r="Y43" t="s">
        <v>1176</v>
      </c>
      <c r="AA43" t="s">
        <v>1593</v>
      </c>
      <c r="AB43" s="407">
        <v>2</v>
      </c>
      <c r="AC43" s="104">
        <v>0.71</v>
      </c>
      <c r="AD43" s="407">
        <v>1.42</v>
      </c>
      <c r="AE43" s="407">
        <v>2</v>
      </c>
      <c r="AF43" t="s">
        <v>1594</v>
      </c>
      <c r="AG43" s="480">
        <v>1</v>
      </c>
      <c r="AH43" s="468">
        <v>2</v>
      </c>
      <c r="AI43">
        <v>1</v>
      </c>
      <c r="AJ43">
        <v>1</v>
      </c>
      <c r="AK43" t="s">
        <v>1594</v>
      </c>
      <c r="AL43" s="104">
        <v>1</v>
      </c>
      <c r="AM43">
        <v>2</v>
      </c>
    </row>
    <row r="44" spans="1:39" ht="45" x14ac:dyDescent="0.25">
      <c r="A44">
        <v>39</v>
      </c>
      <c r="B44" t="s">
        <v>442</v>
      </c>
      <c r="C44" t="s">
        <v>288</v>
      </c>
      <c r="D44" t="s">
        <v>260</v>
      </c>
      <c r="E44" t="s">
        <v>416</v>
      </c>
      <c r="F44" t="s">
        <v>417</v>
      </c>
      <c r="G44" t="s">
        <v>46</v>
      </c>
      <c r="H44" s="117" t="s">
        <v>443</v>
      </c>
      <c r="I44" t="s">
        <v>411</v>
      </c>
      <c r="J44" t="s">
        <v>1182</v>
      </c>
      <c r="K44" t="s">
        <v>1180</v>
      </c>
      <c r="L44">
        <v>1</v>
      </c>
      <c r="M44" t="s">
        <v>314</v>
      </c>
      <c r="N44" t="s">
        <v>1183</v>
      </c>
      <c r="O44" t="s">
        <v>330</v>
      </c>
      <c r="P44">
        <v>45122</v>
      </c>
      <c r="Q44">
        <v>45122</v>
      </c>
      <c r="R44" t="s">
        <v>372</v>
      </c>
      <c r="S44" t="s">
        <v>1155</v>
      </c>
      <c r="T44" t="s">
        <v>408</v>
      </c>
      <c r="U44" s="407">
        <v>0</v>
      </c>
      <c r="V44" t="s">
        <v>1066</v>
      </c>
      <c r="W44" s="104">
        <v>0</v>
      </c>
      <c r="X44" s="407">
        <v>0</v>
      </c>
      <c r="Y44" t="s">
        <v>1184</v>
      </c>
      <c r="AA44" t="s">
        <v>1184</v>
      </c>
      <c r="AB44" s="407">
        <v>0</v>
      </c>
      <c r="AC44" s="104">
        <v>0</v>
      </c>
      <c r="AD44" s="407">
        <v>0</v>
      </c>
      <c r="AE44" s="407">
        <v>1</v>
      </c>
      <c r="AF44" t="s">
        <v>1595</v>
      </c>
      <c r="AG44" s="480">
        <v>1</v>
      </c>
      <c r="AH44" s="468">
        <v>1</v>
      </c>
      <c r="AI44">
        <v>1</v>
      </c>
      <c r="AJ44">
        <v>1</v>
      </c>
      <c r="AK44" t="s">
        <v>1595</v>
      </c>
      <c r="AL44" s="104">
        <v>1</v>
      </c>
      <c r="AM44">
        <v>1</v>
      </c>
    </row>
    <row r="45" spans="1:39" ht="45" x14ac:dyDescent="0.25">
      <c r="A45">
        <v>40</v>
      </c>
      <c r="B45" t="s">
        <v>442</v>
      </c>
      <c r="C45" t="s">
        <v>288</v>
      </c>
      <c r="D45" t="s">
        <v>260</v>
      </c>
      <c r="E45" t="s">
        <v>416</v>
      </c>
      <c r="F45" t="s">
        <v>417</v>
      </c>
      <c r="G45" t="s">
        <v>46</v>
      </c>
      <c r="H45" s="117" t="s">
        <v>443</v>
      </c>
      <c r="I45" t="s">
        <v>411</v>
      </c>
      <c r="J45" t="s">
        <v>1185</v>
      </c>
      <c r="K45" t="s">
        <v>1186</v>
      </c>
      <c r="L45">
        <v>1</v>
      </c>
      <c r="M45" t="s">
        <v>314</v>
      </c>
      <c r="N45" t="s">
        <v>1187</v>
      </c>
      <c r="O45" t="s">
        <v>330</v>
      </c>
      <c r="P45">
        <v>45122</v>
      </c>
      <c r="Q45">
        <v>45122</v>
      </c>
      <c r="R45" t="s">
        <v>372</v>
      </c>
      <c r="S45" t="s">
        <v>1091</v>
      </c>
      <c r="T45" t="s">
        <v>408</v>
      </c>
      <c r="U45" s="407">
        <v>0</v>
      </c>
      <c r="V45" t="s">
        <v>1066</v>
      </c>
      <c r="X45" s="407">
        <v>0</v>
      </c>
      <c r="Y45" t="s">
        <v>1184</v>
      </c>
      <c r="AA45" t="s">
        <v>1184</v>
      </c>
      <c r="AB45" s="407">
        <v>0</v>
      </c>
      <c r="AC45" s="104">
        <v>0</v>
      </c>
      <c r="AD45" s="407">
        <v>0</v>
      </c>
      <c r="AE45" s="407">
        <v>1</v>
      </c>
      <c r="AF45" t="s">
        <v>1596</v>
      </c>
      <c r="AG45" s="480">
        <v>1</v>
      </c>
      <c r="AH45" s="468">
        <v>1</v>
      </c>
      <c r="AJ45">
        <v>1</v>
      </c>
      <c r="AK45" t="s">
        <v>1596</v>
      </c>
      <c r="AL45" s="104">
        <v>1</v>
      </c>
      <c r="AM45">
        <v>1</v>
      </c>
    </row>
    <row r="46" spans="1:39" ht="105" x14ac:dyDescent="0.25">
      <c r="A46">
        <v>41</v>
      </c>
      <c r="B46" t="s">
        <v>435</v>
      </c>
      <c r="C46" t="s">
        <v>288</v>
      </c>
      <c r="D46" t="s">
        <v>436</v>
      </c>
      <c r="E46" t="s">
        <v>457</v>
      </c>
      <c r="F46" t="s">
        <v>46</v>
      </c>
      <c r="G46" t="s">
        <v>46</v>
      </c>
      <c r="H46" s="117" t="s">
        <v>367</v>
      </c>
      <c r="I46" t="s">
        <v>411</v>
      </c>
      <c r="J46" t="s">
        <v>1191</v>
      </c>
      <c r="K46" t="s">
        <v>229</v>
      </c>
      <c r="L46">
        <v>100</v>
      </c>
      <c r="M46" t="s">
        <v>51</v>
      </c>
      <c r="N46" t="s">
        <v>1798</v>
      </c>
      <c r="O46" t="s">
        <v>330</v>
      </c>
      <c r="P46">
        <v>45078</v>
      </c>
      <c r="Q46">
        <v>45290</v>
      </c>
      <c r="R46" t="s">
        <v>372</v>
      </c>
      <c r="S46" t="s">
        <v>453</v>
      </c>
      <c r="T46" t="s">
        <v>382</v>
      </c>
      <c r="U46" s="407">
        <v>0</v>
      </c>
      <c r="V46" t="s">
        <v>1066</v>
      </c>
      <c r="W46" s="104">
        <v>0</v>
      </c>
      <c r="X46" s="407">
        <v>0</v>
      </c>
      <c r="Y46" t="s">
        <v>1193</v>
      </c>
      <c r="AA46" t="s">
        <v>1597</v>
      </c>
      <c r="AB46" s="407">
        <v>0</v>
      </c>
      <c r="AC46" s="104">
        <v>0</v>
      </c>
      <c r="AD46" s="407">
        <v>0</v>
      </c>
      <c r="AE46" s="407">
        <v>0</v>
      </c>
      <c r="AF46" t="s">
        <v>1597</v>
      </c>
      <c r="AG46" s="480">
        <v>0</v>
      </c>
      <c r="AH46" s="468">
        <v>0</v>
      </c>
      <c r="AI46">
        <v>1</v>
      </c>
      <c r="AJ46">
        <v>1</v>
      </c>
      <c r="AK46" t="s">
        <v>1598</v>
      </c>
      <c r="AL46" s="104">
        <v>1</v>
      </c>
      <c r="AM46">
        <v>0</v>
      </c>
    </row>
    <row r="47" spans="1:39" ht="105" x14ac:dyDescent="0.25">
      <c r="A47">
        <v>42</v>
      </c>
      <c r="B47" t="s">
        <v>442</v>
      </c>
      <c r="C47" t="s">
        <v>288</v>
      </c>
      <c r="D47" t="s">
        <v>72</v>
      </c>
      <c r="E47" t="s">
        <v>364</v>
      </c>
      <c r="F47" t="s">
        <v>417</v>
      </c>
      <c r="G47" t="s">
        <v>46</v>
      </c>
      <c r="H47" s="117" t="s">
        <v>367</v>
      </c>
      <c r="I47" t="s">
        <v>411</v>
      </c>
      <c r="J47" t="s">
        <v>229</v>
      </c>
      <c r="K47" t="s">
        <v>229</v>
      </c>
      <c r="L47">
        <v>100</v>
      </c>
      <c r="M47" t="s">
        <v>51</v>
      </c>
      <c r="N47" t="s">
        <v>452</v>
      </c>
      <c r="O47" t="s">
        <v>422</v>
      </c>
      <c r="P47">
        <v>44927</v>
      </c>
      <c r="Q47">
        <v>45290</v>
      </c>
      <c r="R47" t="s">
        <v>372</v>
      </c>
      <c r="S47" t="s">
        <v>453</v>
      </c>
      <c r="T47" t="s">
        <v>382</v>
      </c>
      <c r="U47" s="407">
        <v>3</v>
      </c>
      <c r="V47" t="s">
        <v>1066</v>
      </c>
      <c r="W47" s="104">
        <v>1</v>
      </c>
      <c r="X47" s="407">
        <v>3</v>
      </c>
      <c r="Y47" t="s">
        <v>1194</v>
      </c>
      <c r="AA47" t="s">
        <v>1599</v>
      </c>
      <c r="AB47" s="407">
        <v>2</v>
      </c>
      <c r="AC47" s="104">
        <v>1</v>
      </c>
      <c r="AD47" s="407">
        <v>2</v>
      </c>
      <c r="AE47" s="407">
        <v>2</v>
      </c>
      <c r="AF47" t="s">
        <v>1599</v>
      </c>
      <c r="AG47" s="480">
        <v>1</v>
      </c>
      <c r="AH47" s="468">
        <v>2</v>
      </c>
      <c r="AI47">
        <v>1</v>
      </c>
      <c r="AJ47">
        <v>1</v>
      </c>
      <c r="AK47" t="s">
        <v>1599</v>
      </c>
      <c r="AL47" s="104">
        <v>1</v>
      </c>
      <c r="AM47">
        <v>2</v>
      </c>
    </row>
    <row r="48" spans="1:39" ht="105" x14ac:dyDescent="0.25">
      <c r="A48">
        <v>43</v>
      </c>
      <c r="B48" t="s">
        <v>442</v>
      </c>
      <c r="C48" t="s">
        <v>288</v>
      </c>
      <c r="D48" t="s">
        <v>72</v>
      </c>
      <c r="E48" t="s">
        <v>45</v>
      </c>
      <c r="F48" t="s">
        <v>417</v>
      </c>
      <c r="G48" t="s">
        <v>46</v>
      </c>
      <c r="H48" s="117" t="s">
        <v>367</v>
      </c>
      <c r="I48" t="s">
        <v>411</v>
      </c>
      <c r="J48" t="s">
        <v>448</v>
      </c>
      <c r="K48" t="s">
        <v>229</v>
      </c>
      <c r="L48">
        <v>1</v>
      </c>
      <c r="M48" t="s">
        <v>101</v>
      </c>
      <c r="N48" t="s">
        <v>449</v>
      </c>
      <c r="O48" t="s">
        <v>330</v>
      </c>
      <c r="P48">
        <v>45017</v>
      </c>
      <c r="Q48">
        <v>45137</v>
      </c>
      <c r="R48" t="s">
        <v>372</v>
      </c>
      <c r="S48" t="s">
        <v>450</v>
      </c>
      <c r="T48" t="s">
        <v>408</v>
      </c>
      <c r="U48" s="407">
        <v>3</v>
      </c>
      <c r="V48" t="s">
        <v>1066</v>
      </c>
      <c r="W48" s="104">
        <v>0.9</v>
      </c>
      <c r="X48" s="407">
        <v>2.7</v>
      </c>
      <c r="Y48" t="s">
        <v>1195</v>
      </c>
      <c r="AA48" t="s">
        <v>1600</v>
      </c>
      <c r="AB48" s="407">
        <v>2</v>
      </c>
      <c r="AC48" s="104">
        <v>1</v>
      </c>
      <c r="AD48" s="407">
        <v>2</v>
      </c>
      <c r="AE48" s="407">
        <v>2</v>
      </c>
      <c r="AF48" t="s">
        <v>1600</v>
      </c>
      <c r="AG48" s="480">
        <v>1</v>
      </c>
      <c r="AH48" s="468">
        <v>2</v>
      </c>
      <c r="AI48">
        <v>1</v>
      </c>
      <c r="AJ48">
        <v>1</v>
      </c>
      <c r="AK48" t="s">
        <v>1600</v>
      </c>
      <c r="AL48" s="104">
        <v>1</v>
      </c>
      <c r="AM48">
        <v>2</v>
      </c>
    </row>
    <row r="49" spans="1:39" ht="105" x14ac:dyDescent="0.25">
      <c r="A49">
        <v>44</v>
      </c>
      <c r="B49" t="s">
        <v>435</v>
      </c>
      <c r="C49" t="s">
        <v>288</v>
      </c>
      <c r="D49" t="s">
        <v>436</v>
      </c>
      <c r="E49" t="s">
        <v>457</v>
      </c>
      <c r="F49" t="s">
        <v>46</v>
      </c>
      <c r="G49" t="s">
        <v>46</v>
      </c>
      <c r="H49" s="117" t="s">
        <v>367</v>
      </c>
      <c r="I49" t="s">
        <v>411</v>
      </c>
      <c r="J49" t="s">
        <v>1191</v>
      </c>
      <c r="K49" t="s">
        <v>229</v>
      </c>
      <c r="L49">
        <v>1</v>
      </c>
      <c r="M49" t="s">
        <v>101</v>
      </c>
      <c r="N49" t="s">
        <v>1196</v>
      </c>
      <c r="O49" t="s">
        <v>330</v>
      </c>
      <c r="P49">
        <v>45078</v>
      </c>
      <c r="Q49">
        <v>45290</v>
      </c>
      <c r="R49" t="s">
        <v>372</v>
      </c>
      <c r="S49" t="s">
        <v>453</v>
      </c>
      <c r="T49" t="s">
        <v>382</v>
      </c>
      <c r="U49" s="407">
        <v>2</v>
      </c>
      <c r="V49" t="s">
        <v>1066</v>
      </c>
      <c r="W49" s="104">
        <v>0.3</v>
      </c>
      <c r="X49" s="407">
        <v>0.6</v>
      </c>
      <c r="Y49" t="s">
        <v>1197</v>
      </c>
      <c r="AA49" t="s">
        <v>1601</v>
      </c>
      <c r="AB49" s="407">
        <v>2</v>
      </c>
      <c r="AC49" s="104">
        <v>0.5</v>
      </c>
      <c r="AD49" s="407">
        <v>1</v>
      </c>
      <c r="AE49" s="407">
        <v>2</v>
      </c>
      <c r="AF49" t="s">
        <v>1601</v>
      </c>
      <c r="AG49" s="480">
        <v>1</v>
      </c>
      <c r="AH49" s="468">
        <v>2</v>
      </c>
      <c r="AI49">
        <v>1</v>
      </c>
      <c r="AJ49">
        <v>1</v>
      </c>
      <c r="AK49" t="s">
        <v>1601</v>
      </c>
      <c r="AL49" s="104">
        <v>1</v>
      </c>
      <c r="AM49">
        <v>2</v>
      </c>
    </row>
    <row r="50" spans="1:39" ht="105" x14ac:dyDescent="0.25">
      <c r="A50">
        <v>45</v>
      </c>
      <c r="B50" t="s">
        <v>435</v>
      </c>
      <c r="C50" t="s">
        <v>288</v>
      </c>
      <c r="D50" t="s">
        <v>436</v>
      </c>
      <c r="E50" t="s">
        <v>457</v>
      </c>
      <c r="F50" t="s">
        <v>46</v>
      </c>
      <c r="G50" t="s">
        <v>46</v>
      </c>
      <c r="H50" s="117" t="s">
        <v>367</v>
      </c>
      <c r="I50" t="s">
        <v>411</v>
      </c>
      <c r="J50" t="s">
        <v>1201</v>
      </c>
      <c r="K50" t="s">
        <v>229</v>
      </c>
      <c r="L50">
        <v>1</v>
      </c>
      <c r="M50" t="s">
        <v>101</v>
      </c>
      <c r="N50" t="s">
        <v>1202</v>
      </c>
      <c r="O50" t="s">
        <v>109</v>
      </c>
      <c r="P50">
        <v>44986</v>
      </c>
      <c r="Q50">
        <v>45137</v>
      </c>
      <c r="R50" t="s">
        <v>372</v>
      </c>
      <c r="S50" t="s">
        <v>453</v>
      </c>
      <c r="T50" t="s">
        <v>382</v>
      </c>
      <c r="U50" s="407">
        <v>0</v>
      </c>
      <c r="V50" t="s">
        <v>1066</v>
      </c>
      <c r="W50" s="104">
        <v>0</v>
      </c>
      <c r="X50" s="407">
        <v>0</v>
      </c>
      <c r="Y50" t="s">
        <v>1203</v>
      </c>
      <c r="AA50" t="s">
        <v>1602</v>
      </c>
      <c r="AB50" s="407">
        <v>0</v>
      </c>
      <c r="AC50" s="104">
        <v>0</v>
      </c>
      <c r="AD50" s="407">
        <v>0</v>
      </c>
      <c r="AE50" s="407">
        <v>1</v>
      </c>
      <c r="AF50" t="s">
        <v>1603</v>
      </c>
      <c r="AG50" s="480">
        <v>1</v>
      </c>
      <c r="AH50" s="468">
        <v>1</v>
      </c>
      <c r="AI50">
        <v>1</v>
      </c>
      <c r="AJ50">
        <v>1</v>
      </c>
      <c r="AK50" t="s">
        <v>1603</v>
      </c>
      <c r="AL50" s="104">
        <v>1</v>
      </c>
      <c r="AM50">
        <v>1</v>
      </c>
    </row>
    <row r="51" spans="1:39" ht="105" x14ac:dyDescent="0.25">
      <c r="A51">
        <v>46</v>
      </c>
      <c r="B51" t="s">
        <v>454</v>
      </c>
      <c r="C51" t="s">
        <v>288</v>
      </c>
      <c r="D51" t="s">
        <v>72</v>
      </c>
      <c r="E51" t="s">
        <v>364</v>
      </c>
      <c r="F51" t="s">
        <v>46</v>
      </c>
      <c r="G51" t="s">
        <v>46</v>
      </c>
      <c r="H51" s="117" t="s">
        <v>367</v>
      </c>
      <c r="I51" t="s">
        <v>411</v>
      </c>
      <c r="J51" t="s">
        <v>455</v>
      </c>
      <c r="K51" t="s">
        <v>229</v>
      </c>
      <c r="L51">
        <v>1</v>
      </c>
      <c r="M51" t="s">
        <v>101</v>
      </c>
      <c r="N51" t="s">
        <v>456</v>
      </c>
      <c r="O51" t="s">
        <v>109</v>
      </c>
      <c r="P51">
        <v>45139</v>
      </c>
      <c r="Q51">
        <v>45231</v>
      </c>
      <c r="R51" t="s">
        <v>372</v>
      </c>
      <c r="S51" t="s">
        <v>453</v>
      </c>
      <c r="T51" t="s">
        <v>382</v>
      </c>
      <c r="U51" s="407">
        <v>0</v>
      </c>
      <c r="V51" t="s">
        <v>1066</v>
      </c>
      <c r="W51" s="104">
        <v>0</v>
      </c>
      <c r="X51" s="407">
        <v>0</v>
      </c>
      <c r="Y51" t="s">
        <v>1204</v>
      </c>
      <c r="AA51" t="s">
        <v>1204</v>
      </c>
      <c r="AB51" s="407">
        <v>0</v>
      </c>
      <c r="AC51" s="104">
        <v>0</v>
      </c>
      <c r="AD51" s="407">
        <v>0</v>
      </c>
      <c r="AE51" s="407">
        <v>0</v>
      </c>
      <c r="AF51" t="s">
        <v>1604</v>
      </c>
      <c r="AG51" s="480">
        <v>1</v>
      </c>
      <c r="AH51" s="468">
        <v>0</v>
      </c>
      <c r="AI51">
        <v>1</v>
      </c>
      <c r="AJ51">
        <v>1</v>
      </c>
      <c r="AK51" t="s">
        <v>1604</v>
      </c>
      <c r="AL51" s="104">
        <v>1</v>
      </c>
      <c r="AM51">
        <v>0</v>
      </c>
    </row>
    <row r="52" spans="1:39" ht="105" x14ac:dyDescent="0.25">
      <c r="A52">
        <v>47</v>
      </c>
      <c r="B52" t="s">
        <v>1130</v>
      </c>
      <c r="C52" t="s">
        <v>288</v>
      </c>
      <c r="D52" t="s">
        <v>94</v>
      </c>
      <c r="E52" t="s">
        <v>762</v>
      </c>
      <c r="F52" t="s">
        <v>1131</v>
      </c>
      <c r="G52" t="s">
        <v>230</v>
      </c>
      <c r="H52" s="117" t="s">
        <v>367</v>
      </c>
      <c r="I52" t="s">
        <v>411</v>
      </c>
      <c r="J52" t="s">
        <v>1208</v>
      </c>
      <c r="K52" t="s">
        <v>229</v>
      </c>
      <c r="L52">
        <v>100</v>
      </c>
      <c r="M52" t="s">
        <v>51</v>
      </c>
      <c r="N52" t="s">
        <v>1209</v>
      </c>
      <c r="O52" t="s">
        <v>1099</v>
      </c>
      <c r="P52">
        <v>45051</v>
      </c>
      <c r="Q52">
        <v>45290</v>
      </c>
      <c r="R52" t="s">
        <v>372</v>
      </c>
      <c r="S52" t="s">
        <v>453</v>
      </c>
      <c r="T52" t="s">
        <v>382</v>
      </c>
      <c r="U52" s="407">
        <v>0</v>
      </c>
      <c r="V52" t="s">
        <v>1066</v>
      </c>
      <c r="W52" s="104">
        <v>0</v>
      </c>
      <c r="X52" s="407">
        <v>0</v>
      </c>
      <c r="Y52" t="s">
        <v>1210</v>
      </c>
      <c r="AA52" t="s">
        <v>1605</v>
      </c>
      <c r="AB52" s="407">
        <v>2</v>
      </c>
      <c r="AC52" s="104">
        <v>1</v>
      </c>
      <c r="AD52" s="407">
        <v>2</v>
      </c>
      <c r="AE52" s="407">
        <v>2</v>
      </c>
      <c r="AF52" t="s">
        <v>1605</v>
      </c>
      <c r="AG52" s="480">
        <v>1</v>
      </c>
      <c r="AH52" s="468">
        <v>2</v>
      </c>
      <c r="AI52">
        <v>1</v>
      </c>
      <c r="AJ52">
        <v>1</v>
      </c>
      <c r="AK52" t="s">
        <v>1605</v>
      </c>
      <c r="AL52" s="104">
        <v>1</v>
      </c>
      <c r="AM52">
        <v>2</v>
      </c>
    </row>
    <row r="53" spans="1:39" ht="105" x14ac:dyDescent="0.25">
      <c r="A53">
        <v>48</v>
      </c>
      <c r="B53" t="s">
        <v>1130</v>
      </c>
      <c r="C53" t="s">
        <v>288</v>
      </c>
      <c r="D53" t="s">
        <v>94</v>
      </c>
      <c r="E53" t="s">
        <v>762</v>
      </c>
      <c r="F53" t="s">
        <v>1131</v>
      </c>
      <c r="G53" t="s">
        <v>230</v>
      </c>
      <c r="H53" s="117" t="s">
        <v>367</v>
      </c>
      <c r="I53" t="s">
        <v>411</v>
      </c>
      <c r="J53" t="s">
        <v>1211</v>
      </c>
      <c r="K53" t="s">
        <v>229</v>
      </c>
      <c r="L53">
        <v>1</v>
      </c>
      <c r="M53" t="s">
        <v>101</v>
      </c>
      <c r="N53" t="s">
        <v>1212</v>
      </c>
      <c r="O53" t="s">
        <v>330</v>
      </c>
      <c r="P53">
        <v>45051</v>
      </c>
      <c r="Q53">
        <v>45290</v>
      </c>
      <c r="R53" t="s">
        <v>372</v>
      </c>
      <c r="S53" t="s">
        <v>453</v>
      </c>
      <c r="T53" t="s">
        <v>382</v>
      </c>
      <c r="U53" s="407">
        <v>0</v>
      </c>
      <c r="V53" t="s">
        <v>1066</v>
      </c>
      <c r="W53" s="104">
        <v>0</v>
      </c>
      <c r="X53" s="407">
        <v>0</v>
      </c>
      <c r="Y53" t="s">
        <v>1210</v>
      </c>
      <c r="AA53" t="s">
        <v>1606</v>
      </c>
      <c r="AB53" s="407">
        <v>0</v>
      </c>
      <c r="AC53" s="104">
        <v>0.5</v>
      </c>
      <c r="AD53" s="407">
        <v>0</v>
      </c>
      <c r="AE53" s="407">
        <v>1</v>
      </c>
      <c r="AF53" t="s">
        <v>1607</v>
      </c>
      <c r="AG53" s="480">
        <v>0.5</v>
      </c>
      <c r="AH53" s="468">
        <v>0.5</v>
      </c>
      <c r="AI53">
        <v>1</v>
      </c>
      <c r="AJ53">
        <v>1</v>
      </c>
      <c r="AK53" t="s">
        <v>1608</v>
      </c>
      <c r="AL53" s="104">
        <v>1</v>
      </c>
      <c r="AM53">
        <v>1</v>
      </c>
    </row>
    <row r="54" spans="1:39" ht="105" x14ac:dyDescent="0.25">
      <c r="A54">
        <v>49</v>
      </c>
      <c r="B54" t="s">
        <v>435</v>
      </c>
      <c r="C54" t="s">
        <v>288</v>
      </c>
      <c r="D54" t="s">
        <v>436</v>
      </c>
      <c r="E54" t="s">
        <v>457</v>
      </c>
      <c r="F54" t="s">
        <v>46</v>
      </c>
      <c r="G54" t="s">
        <v>46</v>
      </c>
      <c r="H54" s="117" t="s">
        <v>367</v>
      </c>
      <c r="I54" t="s">
        <v>411</v>
      </c>
      <c r="J54" t="s">
        <v>1213</v>
      </c>
      <c r="K54" t="s">
        <v>229</v>
      </c>
      <c r="L54">
        <v>1</v>
      </c>
      <c r="M54" t="s">
        <v>101</v>
      </c>
      <c r="N54" t="s">
        <v>1214</v>
      </c>
      <c r="O54" t="s">
        <v>330</v>
      </c>
      <c r="P54">
        <v>45200</v>
      </c>
      <c r="Q54">
        <v>45229</v>
      </c>
      <c r="R54" t="s">
        <v>372</v>
      </c>
      <c r="S54" t="s">
        <v>453</v>
      </c>
      <c r="T54" t="s">
        <v>408</v>
      </c>
      <c r="U54" s="407">
        <v>0</v>
      </c>
      <c r="V54" t="s">
        <v>1066</v>
      </c>
      <c r="W54" s="104">
        <v>0</v>
      </c>
      <c r="X54" s="407">
        <v>0</v>
      </c>
      <c r="Y54" t="s">
        <v>1215</v>
      </c>
      <c r="AA54" t="s">
        <v>1609</v>
      </c>
      <c r="AB54" s="407">
        <v>0</v>
      </c>
      <c r="AC54" s="104">
        <v>0</v>
      </c>
      <c r="AD54" s="407">
        <v>0</v>
      </c>
      <c r="AE54" s="407">
        <v>0</v>
      </c>
      <c r="AF54" t="s">
        <v>1609</v>
      </c>
      <c r="AG54" s="480">
        <v>0</v>
      </c>
      <c r="AH54" s="468">
        <v>0</v>
      </c>
      <c r="AI54">
        <v>1</v>
      </c>
      <c r="AJ54">
        <v>1</v>
      </c>
      <c r="AK54" t="s">
        <v>1610</v>
      </c>
      <c r="AL54" s="104">
        <v>1</v>
      </c>
      <c r="AM54">
        <v>0</v>
      </c>
    </row>
    <row r="55" spans="1:39" ht="105" x14ac:dyDescent="0.25">
      <c r="A55">
        <v>50</v>
      </c>
      <c r="B55" t="s">
        <v>435</v>
      </c>
      <c r="C55" t="s">
        <v>288</v>
      </c>
      <c r="D55" t="s">
        <v>436</v>
      </c>
      <c r="E55" t="s">
        <v>457</v>
      </c>
      <c r="F55" t="s">
        <v>46</v>
      </c>
      <c r="G55" t="s">
        <v>46</v>
      </c>
      <c r="H55" s="117" t="s">
        <v>367</v>
      </c>
      <c r="I55" t="s">
        <v>411</v>
      </c>
      <c r="J55" t="s">
        <v>1216</v>
      </c>
      <c r="K55" t="s">
        <v>229</v>
      </c>
      <c r="L55">
        <v>100</v>
      </c>
      <c r="M55" t="s">
        <v>51</v>
      </c>
      <c r="N55" t="s">
        <v>459</v>
      </c>
      <c r="O55" t="s">
        <v>422</v>
      </c>
      <c r="P55">
        <v>44927</v>
      </c>
      <c r="Q55">
        <v>45290</v>
      </c>
      <c r="R55" t="s">
        <v>372</v>
      </c>
      <c r="S55" t="s">
        <v>453</v>
      </c>
      <c r="T55" t="s">
        <v>408</v>
      </c>
      <c r="U55" s="407">
        <v>3</v>
      </c>
      <c r="V55" t="s">
        <v>1066</v>
      </c>
      <c r="W55" s="104">
        <v>1</v>
      </c>
      <c r="X55" s="407">
        <v>3</v>
      </c>
      <c r="Y55" t="s">
        <v>1217</v>
      </c>
      <c r="AA55" t="s">
        <v>1217</v>
      </c>
      <c r="AB55" s="407">
        <v>2</v>
      </c>
      <c r="AC55" s="104">
        <v>1</v>
      </c>
      <c r="AD55" s="407">
        <v>2</v>
      </c>
      <c r="AE55" s="407">
        <v>2</v>
      </c>
      <c r="AF55" t="s">
        <v>1611</v>
      </c>
      <c r="AG55" s="480">
        <v>1</v>
      </c>
      <c r="AH55" s="468">
        <v>2</v>
      </c>
      <c r="AI55">
        <v>1</v>
      </c>
      <c r="AJ55">
        <v>1</v>
      </c>
      <c r="AK55" t="s">
        <v>1612</v>
      </c>
      <c r="AL55" s="104">
        <v>1</v>
      </c>
      <c r="AM55">
        <v>2</v>
      </c>
    </row>
    <row r="56" spans="1:39" ht="105" x14ac:dyDescent="0.25">
      <c r="A56">
        <v>51</v>
      </c>
      <c r="B56" t="s">
        <v>435</v>
      </c>
      <c r="C56" t="s">
        <v>288</v>
      </c>
      <c r="D56" t="s">
        <v>436</v>
      </c>
      <c r="E56" t="s">
        <v>457</v>
      </c>
      <c r="F56" t="s">
        <v>46</v>
      </c>
      <c r="G56" t="s">
        <v>46</v>
      </c>
      <c r="H56" s="117" t="s">
        <v>367</v>
      </c>
      <c r="I56" t="s">
        <v>411</v>
      </c>
      <c r="J56" t="s">
        <v>1218</v>
      </c>
      <c r="K56" t="s">
        <v>229</v>
      </c>
      <c r="L56">
        <v>100</v>
      </c>
      <c r="M56" t="s">
        <v>51</v>
      </c>
      <c r="N56" t="s">
        <v>1219</v>
      </c>
      <c r="O56" t="s">
        <v>900</v>
      </c>
      <c r="P56">
        <v>44927</v>
      </c>
      <c r="Q56">
        <v>45289</v>
      </c>
      <c r="R56" t="s">
        <v>372</v>
      </c>
      <c r="S56" t="s">
        <v>453</v>
      </c>
      <c r="T56" t="s">
        <v>408</v>
      </c>
      <c r="U56" s="407">
        <v>2</v>
      </c>
      <c r="V56" t="s">
        <v>1066</v>
      </c>
      <c r="W56" s="104">
        <v>0.2</v>
      </c>
      <c r="X56" s="407">
        <v>0.4</v>
      </c>
      <c r="Y56" t="s">
        <v>1220</v>
      </c>
      <c r="AA56" t="s">
        <v>1220</v>
      </c>
      <c r="AB56" s="407">
        <v>2</v>
      </c>
      <c r="AC56" s="104">
        <v>1</v>
      </c>
      <c r="AD56" s="407">
        <v>2</v>
      </c>
      <c r="AE56" s="407">
        <v>2</v>
      </c>
      <c r="AF56" t="s">
        <v>1220</v>
      </c>
      <c r="AG56" s="480">
        <v>1</v>
      </c>
      <c r="AH56" s="468">
        <v>2</v>
      </c>
      <c r="AI56">
        <v>1</v>
      </c>
      <c r="AJ56">
        <v>1</v>
      </c>
      <c r="AK56" t="s">
        <v>1613</v>
      </c>
      <c r="AL56" s="104">
        <v>1</v>
      </c>
      <c r="AM56">
        <v>2</v>
      </c>
    </row>
    <row r="57" spans="1:39" ht="105" x14ac:dyDescent="0.25">
      <c r="A57">
        <v>52</v>
      </c>
      <c r="B57" t="s">
        <v>435</v>
      </c>
      <c r="C57" t="s">
        <v>288</v>
      </c>
      <c r="D57" t="s">
        <v>436</v>
      </c>
      <c r="E57" t="s">
        <v>457</v>
      </c>
      <c r="F57" t="s">
        <v>46</v>
      </c>
      <c r="G57" t="s">
        <v>46</v>
      </c>
      <c r="H57" s="117" t="s">
        <v>367</v>
      </c>
      <c r="I57" t="s">
        <v>411</v>
      </c>
      <c r="J57" t="s">
        <v>1221</v>
      </c>
      <c r="K57" t="s">
        <v>229</v>
      </c>
      <c r="L57">
        <v>100</v>
      </c>
      <c r="M57" t="s">
        <v>51</v>
      </c>
      <c r="N57" t="s">
        <v>1222</v>
      </c>
      <c r="O57" t="s">
        <v>900</v>
      </c>
      <c r="P57">
        <v>44927</v>
      </c>
      <c r="Q57">
        <v>45289</v>
      </c>
      <c r="R57" t="s">
        <v>372</v>
      </c>
      <c r="S57" t="s">
        <v>453</v>
      </c>
      <c r="T57" t="s">
        <v>408</v>
      </c>
      <c r="U57" s="407">
        <v>3</v>
      </c>
      <c r="V57" t="s">
        <v>1066</v>
      </c>
      <c r="W57" s="104">
        <v>0.8</v>
      </c>
      <c r="X57" s="407">
        <v>2.4000000000000004</v>
      </c>
      <c r="Y57" t="s">
        <v>1223</v>
      </c>
      <c r="AA57" t="s">
        <v>1223</v>
      </c>
      <c r="AB57" s="407">
        <v>2</v>
      </c>
      <c r="AC57" s="104">
        <v>1</v>
      </c>
      <c r="AD57" s="407">
        <v>2</v>
      </c>
      <c r="AE57" s="407">
        <v>2</v>
      </c>
      <c r="AF57" t="s">
        <v>1614</v>
      </c>
      <c r="AG57" s="480">
        <v>1</v>
      </c>
      <c r="AH57" s="468">
        <v>2</v>
      </c>
      <c r="AI57">
        <v>1</v>
      </c>
      <c r="AJ57">
        <v>1</v>
      </c>
      <c r="AK57" t="s">
        <v>1614</v>
      </c>
      <c r="AL57" s="104">
        <v>1</v>
      </c>
      <c r="AM57">
        <v>2</v>
      </c>
    </row>
    <row r="58" spans="1:39" ht="105" x14ac:dyDescent="0.25">
      <c r="A58">
        <v>53</v>
      </c>
      <c r="B58" t="s">
        <v>435</v>
      </c>
      <c r="C58" t="s">
        <v>288</v>
      </c>
      <c r="D58" t="s">
        <v>436</v>
      </c>
      <c r="E58" t="s">
        <v>457</v>
      </c>
      <c r="F58" t="s">
        <v>46</v>
      </c>
      <c r="G58" t="s">
        <v>46</v>
      </c>
      <c r="H58" s="117" t="s">
        <v>367</v>
      </c>
      <c r="I58" t="s">
        <v>411</v>
      </c>
      <c r="J58" t="s">
        <v>458</v>
      </c>
      <c r="K58" t="s">
        <v>229</v>
      </c>
      <c r="L58">
        <v>100</v>
      </c>
      <c r="M58" t="s">
        <v>51</v>
      </c>
      <c r="N58" t="s">
        <v>1224</v>
      </c>
      <c r="O58" t="s">
        <v>109</v>
      </c>
      <c r="P58">
        <v>44927</v>
      </c>
      <c r="Q58">
        <v>45282</v>
      </c>
      <c r="R58" t="s">
        <v>372</v>
      </c>
      <c r="S58" t="s">
        <v>453</v>
      </c>
      <c r="T58" t="s">
        <v>408</v>
      </c>
      <c r="U58" s="407">
        <v>2</v>
      </c>
      <c r="V58" t="s">
        <v>1066</v>
      </c>
      <c r="W58" s="104">
        <v>0.2</v>
      </c>
      <c r="X58" s="407">
        <v>0.4</v>
      </c>
      <c r="Y58" t="s">
        <v>1225</v>
      </c>
      <c r="AA58" t="s">
        <v>1615</v>
      </c>
      <c r="AB58" s="407">
        <v>2</v>
      </c>
      <c r="AC58" s="104">
        <v>1</v>
      </c>
      <c r="AD58" s="407">
        <v>2</v>
      </c>
      <c r="AE58" s="407">
        <v>2</v>
      </c>
      <c r="AF58" t="s">
        <v>1616</v>
      </c>
      <c r="AG58" s="480">
        <v>1</v>
      </c>
      <c r="AH58" s="468">
        <v>2</v>
      </c>
      <c r="AI58">
        <v>1</v>
      </c>
      <c r="AJ58">
        <v>1</v>
      </c>
      <c r="AK58" t="s">
        <v>1617</v>
      </c>
      <c r="AL58" s="104">
        <v>1</v>
      </c>
      <c r="AM58">
        <v>2</v>
      </c>
    </row>
    <row r="59" spans="1:39" ht="105" x14ac:dyDescent="0.25">
      <c r="A59">
        <v>54</v>
      </c>
      <c r="B59" t="s">
        <v>435</v>
      </c>
      <c r="C59" t="s">
        <v>288</v>
      </c>
      <c r="D59" t="s">
        <v>436</v>
      </c>
      <c r="E59" t="s">
        <v>457</v>
      </c>
      <c r="F59" t="s">
        <v>46</v>
      </c>
      <c r="G59" t="s">
        <v>46</v>
      </c>
      <c r="H59" s="117" t="s">
        <v>367</v>
      </c>
      <c r="I59" t="s">
        <v>411</v>
      </c>
      <c r="J59" t="s">
        <v>458</v>
      </c>
      <c r="K59" t="s">
        <v>229</v>
      </c>
      <c r="L59">
        <v>100</v>
      </c>
      <c r="M59" t="s">
        <v>51</v>
      </c>
      <c r="N59" t="s">
        <v>1226</v>
      </c>
      <c r="O59" t="s">
        <v>270</v>
      </c>
      <c r="P59">
        <v>44927</v>
      </c>
      <c r="Q59">
        <v>45282</v>
      </c>
      <c r="R59" t="s">
        <v>372</v>
      </c>
      <c r="S59" t="s">
        <v>453</v>
      </c>
      <c r="T59" t="s">
        <v>408</v>
      </c>
      <c r="U59" s="407">
        <v>2</v>
      </c>
      <c r="V59" t="s">
        <v>1066</v>
      </c>
      <c r="W59" s="104">
        <v>0.2</v>
      </c>
      <c r="X59" s="407">
        <v>0.4</v>
      </c>
      <c r="Y59" t="s">
        <v>1227</v>
      </c>
      <c r="AA59" t="s">
        <v>1618</v>
      </c>
      <c r="AB59" s="407">
        <v>2</v>
      </c>
      <c r="AC59" s="104">
        <v>1</v>
      </c>
      <c r="AD59" s="407">
        <v>2</v>
      </c>
      <c r="AE59" s="407">
        <v>2</v>
      </c>
      <c r="AF59" t="s">
        <v>1619</v>
      </c>
      <c r="AG59" s="480">
        <v>1</v>
      </c>
      <c r="AH59" s="468">
        <v>2</v>
      </c>
      <c r="AI59">
        <v>1</v>
      </c>
      <c r="AJ59">
        <v>1</v>
      </c>
      <c r="AK59" t="s">
        <v>1620</v>
      </c>
      <c r="AL59" s="104">
        <v>1</v>
      </c>
      <c r="AM59">
        <v>2</v>
      </c>
    </row>
    <row r="60" spans="1:39" ht="105" x14ac:dyDescent="0.25">
      <c r="A60">
        <v>55</v>
      </c>
      <c r="B60" t="s">
        <v>435</v>
      </c>
      <c r="C60" t="s">
        <v>288</v>
      </c>
      <c r="D60" t="s">
        <v>436</v>
      </c>
      <c r="E60" t="s">
        <v>457</v>
      </c>
      <c r="F60" t="s">
        <v>46</v>
      </c>
      <c r="G60" t="s">
        <v>46</v>
      </c>
      <c r="H60" s="117" t="s">
        <v>367</v>
      </c>
      <c r="I60" t="s">
        <v>411</v>
      </c>
      <c r="J60" t="s">
        <v>458</v>
      </c>
      <c r="K60" t="s">
        <v>229</v>
      </c>
      <c r="L60">
        <v>100</v>
      </c>
      <c r="M60" t="s">
        <v>51</v>
      </c>
      <c r="N60" t="s">
        <v>1799</v>
      </c>
      <c r="O60" t="s">
        <v>270</v>
      </c>
      <c r="P60">
        <v>44927</v>
      </c>
      <c r="Q60">
        <v>45260</v>
      </c>
      <c r="R60" t="s">
        <v>372</v>
      </c>
      <c r="S60" t="s">
        <v>453</v>
      </c>
      <c r="T60" t="s">
        <v>408</v>
      </c>
      <c r="U60" s="407">
        <v>3</v>
      </c>
      <c r="V60" t="s">
        <v>1066</v>
      </c>
      <c r="W60" s="104">
        <v>1</v>
      </c>
      <c r="X60" s="407">
        <v>3</v>
      </c>
      <c r="Y60" t="s">
        <v>1621</v>
      </c>
      <c r="AA60" t="s">
        <v>1622</v>
      </c>
      <c r="AB60" s="407">
        <v>2</v>
      </c>
      <c r="AC60" s="104">
        <v>1</v>
      </c>
      <c r="AD60" s="407">
        <v>2</v>
      </c>
      <c r="AE60" s="407">
        <v>2</v>
      </c>
      <c r="AF60" t="s">
        <v>1623</v>
      </c>
      <c r="AG60" s="480">
        <v>1</v>
      </c>
      <c r="AH60" s="468">
        <v>2</v>
      </c>
      <c r="AI60">
        <v>1</v>
      </c>
      <c r="AJ60">
        <v>1</v>
      </c>
      <c r="AK60" t="s">
        <v>1624</v>
      </c>
      <c r="AL60" s="104">
        <v>1</v>
      </c>
      <c r="AM60">
        <v>2</v>
      </c>
    </row>
    <row r="61" spans="1:39" ht="105" x14ac:dyDescent="0.25">
      <c r="A61">
        <v>56</v>
      </c>
      <c r="B61" t="s">
        <v>435</v>
      </c>
      <c r="C61" t="s">
        <v>288</v>
      </c>
      <c r="D61" t="s">
        <v>436</v>
      </c>
      <c r="E61" t="s">
        <v>457</v>
      </c>
      <c r="F61" t="s">
        <v>46</v>
      </c>
      <c r="G61" t="s">
        <v>46</v>
      </c>
      <c r="H61" s="117" t="s">
        <v>367</v>
      </c>
      <c r="I61" t="s">
        <v>411</v>
      </c>
      <c r="J61" t="s">
        <v>458</v>
      </c>
      <c r="K61" t="s">
        <v>229</v>
      </c>
      <c r="L61">
        <v>100</v>
      </c>
      <c r="M61" t="s">
        <v>51</v>
      </c>
      <c r="N61" t="s">
        <v>1230</v>
      </c>
      <c r="O61" t="s">
        <v>270</v>
      </c>
      <c r="P61">
        <v>44927</v>
      </c>
      <c r="Q61">
        <v>45282</v>
      </c>
      <c r="R61" t="s">
        <v>372</v>
      </c>
      <c r="S61" t="s">
        <v>453</v>
      </c>
      <c r="T61" t="s">
        <v>408</v>
      </c>
      <c r="U61" s="407">
        <v>3</v>
      </c>
      <c r="V61" t="s">
        <v>1066</v>
      </c>
      <c r="W61" s="104">
        <v>0.5</v>
      </c>
      <c r="X61" s="407">
        <v>1.5</v>
      </c>
      <c r="Y61" t="s">
        <v>1231</v>
      </c>
      <c r="AA61" t="s">
        <v>1625</v>
      </c>
      <c r="AB61" s="407">
        <v>2</v>
      </c>
      <c r="AC61" s="104">
        <v>1</v>
      </c>
      <c r="AD61" s="407">
        <v>2</v>
      </c>
      <c r="AE61" s="407">
        <v>2</v>
      </c>
      <c r="AF61" t="s">
        <v>1625</v>
      </c>
      <c r="AG61" s="480">
        <v>1</v>
      </c>
      <c r="AH61" s="468">
        <v>2</v>
      </c>
      <c r="AI61">
        <v>1</v>
      </c>
      <c r="AJ61">
        <v>1</v>
      </c>
      <c r="AK61" t="s">
        <v>1625</v>
      </c>
      <c r="AL61" s="104">
        <v>1</v>
      </c>
      <c r="AM61">
        <v>2</v>
      </c>
    </row>
    <row r="62" spans="1:39" ht="45" x14ac:dyDescent="0.25">
      <c r="A62">
        <v>57</v>
      </c>
      <c r="B62" t="s">
        <v>409</v>
      </c>
      <c r="C62" t="s">
        <v>388</v>
      </c>
      <c r="D62" t="s">
        <v>72</v>
      </c>
      <c r="E62" t="s">
        <v>364</v>
      </c>
      <c r="F62" t="s">
        <v>46</v>
      </c>
      <c r="G62" t="s">
        <v>46</v>
      </c>
      <c r="H62" s="117" t="s">
        <v>392</v>
      </c>
      <c r="I62" t="s">
        <v>411</v>
      </c>
      <c r="J62" t="s">
        <v>1146</v>
      </c>
      <c r="K62" t="s">
        <v>229</v>
      </c>
      <c r="L62">
        <v>1</v>
      </c>
      <c r="M62" t="s">
        <v>51</v>
      </c>
      <c r="N62" t="s">
        <v>1631</v>
      </c>
      <c r="O62" t="s">
        <v>78</v>
      </c>
      <c r="P62">
        <v>45017</v>
      </c>
      <c r="Q62" t="s">
        <v>1632</v>
      </c>
      <c r="R62" t="s">
        <v>372</v>
      </c>
      <c r="S62" t="s">
        <v>1072</v>
      </c>
      <c r="T62" t="s">
        <v>408</v>
      </c>
      <c r="Y62" t="s">
        <v>1627</v>
      </c>
      <c r="Z62" t="s">
        <v>1627</v>
      </c>
      <c r="AA62" t="s">
        <v>1628</v>
      </c>
      <c r="AB62" s="407">
        <v>2</v>
      </c>
      <c r="AC62" s="104">
        <v>1</v>
      </c>
      <c r="AD62" s="407">
        <v>2</v>
      </c>
      <c r="AE62" s="407">
        <v>2</v>
      </c>
      <c r="AF62" t="s">
        <v>1629</v>
      </c>
      <c r="AG62" s="480">
        <v>1</v>
      </c>
      <c r="AH62" s="468">
        <v>2</v>
      </c>
      <c r="AJ62">
        <v>1</v>
      </c>
      <c r="AK62" t="s">
        <v>1630</v>
      </c>
      <c r="AL62" s="104">
        <v>1</v>
      </c>
      <c r="AM62">
        <v>2</v>
      </c>
    </row>
    <row r="63" spans="1:39" ht="45" x14ac:dyDescent="0.25">
      <c r="A63">
        <v>58</v>
      </c>
      <c r="B63" t="s">
        <v>409</v>
      </c>
      <c r="C63" t="s">
        <v>388</v>
      </c>
      <c r="D63" t="s">
        <v>72</v>
      </c>
      <c r="E63" t="s">
        <v>364</v>
      </c>
      <c r="F63" t="s">
        <v>46</v>
      </c>
      <c r="G63" t="s">
        <v>46</v>
      </c>
      <c r="H63" s="117" t="s">
        <v>392</v>
      </c>
      <c r="I63" t="s">
        <v>411</v>
      </c>
      <c r="J63" t="s">
        <v>1146</v>
      </c>
      <c r="K63" t="s">
        <v>229</v>
      </c>
      <c r="L63">
        <v>1</v>
      </c>
      <c r="M63" t="s">
        <v>51</v>
      </c>
      <c r="N63" t="s">
        <v>1636</v>
      </c>
      <c r="O63" t="s">
        <v>78</v>
      </c>
      <c r="P63">
        <v>45017</v>
      </c>
      <c r="Q63" t="s">
        <v>1632</v>
      </c>
      <c r="R63" t="s">
        <v>372</v>
      </c>
      <c r="S63" t="s">
        <v>1072</v>
      </c>
      <c r="T63" t="s">
        <v>408</v>
      </c>
      <c r="Y63" t="s">
        <v>1627</v>
      </c>
      <c r="Z63" t="s">
        <v>1627</v>
      </c>
      <c r="AA63" t="s">
        <v>1633</v>
      </c>
      <c r="AB63" s="407">
        <v>2</v>
      </c>
      <c r="AC63" s="104">
        <v>1</v>
      </c>
      <c r="AD63" s="407">
        <v>2</v>
      </c>
      <c r="AE63" s="407">
        <v>2</v>
      </c>
      <c r="AF63" t="s">
        <v>1634</v>
      </c>
      <c r="AG63" s="480">
        <v>1</v>
      </c>
      <c r="AH63" s="468">
        <v>2</v>
      </c>
      <c r="AJ63">
        <v>1</v>
      </c>
      <c r="AK63" t="s">
        <v>1635</v>
      </c>
      <c r="AL63" s="104">
        <v>1</v>
      </c>
      <c r="AM63">
        <v>2</v>
      </c>
    </row>
    <row r="64" spans="1:39" ht="45" x14ac:dyDescent="0.25">
      <c r="A64">
        <v>59</v>
      </c>
      <c r="B64" t="s">
        <v>409</v>
      </c>
      <c r="C64" t="s">
        <v>388</v>
      </c>
      <c r="D64" t="s">
        <v>72</v>
      </c>
      <c r="E64" t="s">
        <v>364</v>
      </c>
      <c r="F64" t="s">
        <v>46</v>
      </c>
      <c r="G64" t="s">
        <v>46</v>
      </c>
      <c r="H64" s="117" t="s">
        <v>392</v>
      </c>
      <c r="I64" t="s">
        <v>411</v>
      </c>
      <c r="J64" t="s">
        <v>1146</v>
      </c>
      <c r="K64" t="s">
        <v>229</v>
      </c>
      <c r="L64">
        <v>25</v>
      </c>
      <c r="M64" t="s">
        <v>101</v>
      </c>
      <c r="N64" t="s">
        <v>1640</v>
      </c>
      <c r="O64" t="s">
        <v>78</v>
      </c>
      <c r="P64">
        <v>45017</v>
      </c>
      <c r="Q64" t="s">
        <v>1632</v>
      </c>
      <c r="R64" t="s">
        <v>372</v>
      </c>
      <c r="S64" t="s">
        <v>1072</v>
      </c>
      <c r="T64" t="s">
        <v>408</v>
      </c>
      <c r="Y64" t="s">
        <v>1627</v>
      </c>
      <c r="Z64" t="s">
        <v>1627</v>
      </c>
      <c r="AA64" t="s">
        <v>1637</v>
      </c>
      <c r="AB64" s="407">
        <v>2</v>
      </c>
      <c r="AC64" s="104">
        <v>1</v>
      </c>
      <c r="AD64" s="407">
        <v>2</v>
      </c>
      <c r="AE64" s="407">
        <v>2</v>
      </c>
      <c r="AF64" t="s">
        <v>1638</v>
      </c>
      <c r="AG64" s="480">
        <v>1</v>
      </c>
      <c r="AH64" s="468">
        <v>2</v>
      </c>
      <c r="AJ64">
        <v>1</v>
      </c>
      <c r="AK64" t="s">
        <v>1639</v>
      </c>
      <c r="AL64" s="104">
        <v>1</v>
      </c>
      <c r="AM64">
        <v>2</v>
      </c>
    </row>
    <row r="65" spans="1:39" ht="45" x14ac:dyDescent="0.25">
      <c r="A65">
        <v>60</v>
      </c>
      <c r="B65" t="s">
        <v>409</v>
      </c>
      <c r="C65" t="s">
        <v>388</v>
      </c>
      <c r="D65" t="s">
        <v>72</v>
      </c>
      <c r="E65" t="s">
        <v>364</v>
      </c>
      <c r="F65" t="s">
        <v>46</v>
      </c>
      <c r="G65" t="s">
        <v>46</v>
      </c>
      <c r="H65" s="117" t="s">
        <v>392</v>
      </c>
      <c r="I65" t="s">
        <v>411</v>
      </c>
      <c r="J65" t="s">
        <v>1146</v>
      </c>
      <c r="K65" t="s">
        <v>229</v>
      </c>
      <c r="L65">
        <v>100</v>
      </c>
      <c r="M65" t="s">
        <v>51</v>
      </c>
      <c r="N65" t="s">
        <v>1644</v>
      </c>
      <c r="O65" t="s">
        <v>78</v>
      </c>
      <c r="P65">
        <v>45017</v>
      </c>
      <c r="Q65" t="s">
        <v>1632</v>
      </c>
      <c r="R65" t="s">
        <v>372</v>
      </c>
      <c r="S65" t="s">
        <v>1072</v>
      </c>
      <c r="T65" t="s">
        <v>408</v>
      </c>
      <c r="Y65" t="s">
        <v>1627</v>
      </c>
      <c r="Z65" t="s">
        <v>1627</v>
      </c>
      <c r="AA65" t="s">
        <v>1641</v>
      </c>
      <c r="AB65" s="407">
        <v>2</v>
      </c>
      <c r="AC65" s="104">
        <v>0.88</v>
      </c>
      <c r="AD65" s="407">
        <v>1.76</v>
      </c>
      <c r="AE65" s="407">
        <v>2</v>
      </c>
      <c r="AF65" t="s">
        <v>1642</v>
      </c>
      <c r="AG65" s="480">
        <v>0.83299999999999996</v>
      </c>
      <c r="AH65" s="468">
        <v>1.6659999999999999</v>
      </c>
      <c r="AJ65">
        <v>1</v>
      </c>
      <c r="AK65" t="s">
        <v>1643</v>
      </c>
      <c r="AL65" s="104">
        <v>1</v>
      </c>
      <c r="AM65">
        <v>2</v>
      </c>
    </row>
    <row r="66" spans="1:39" ht="45" x14ac:dyDescent="0.25">
      <c r="A66">
        <v>61</v>
      </c>
      <c r="B66" t="s">
        <v>409</v>
      </c>
      <c r="C66" t="s">
        <v>388</v>
      </c>
      <c r="D66" t="s">
        <v>72</v>
      </c>
      <c r="E66" t="s">
        <v>364</v>
      </c>
      <c r="F66" t="s">
        <v>46</v>
      </c>
      <c r="G66" t="s">
        <v>46</v>
      </c>
      <c r="H66" s="117" t="s">
        <v>392</v>
      </c>
      <c r="I66" t="s">
        <v>411</v>
      </c>
      <c r="J66" t="s">
        <v>1146</v>
      </c>
      <c r="K66" t="s">
        <v>229</v>
      </c>
      <c r="L66">
        <v>100</v>
      </c>
      <c r="M66" t="s">
        <v>51</v>
      </c>
      <c r="N66" t="s">
        <v>1648</v>
      </c>
      <c r="O66" t="s">
        <v>236</v>
      </c>
      <c r="P66">
        <v>45017</v>
      </c>
      <c r="Q66" t="s">
        <v>1632</v>
      </c>
      <c r="R66" t="s">
        <v>372</v>
      </c>
      <c r="S66" t="s">
        <v>1072</v>
      </c>
      <c r="T66" t="s">
        <v>408</v>
      </c>
      <c r="Y66" t="s">
        <v>1627</v>
      </c>
      <c r="Z66" t="s">
        <v>1627</v>
      </c>
      <c r="AA66" t="s">
        <v>1645</v>
      </c>
      <c r="AB66" s="407">
        <v>2</v>
      </c>
      <c r="AC66" s="104">
        <v>0.2727</v>
      </c>
      <c r="AD66" s="407">
        <v>0.5454</v>
      </c>
      <c r="AE66" s="407">
        <v>2</v>
      </c>
      <c r="AF66" t="s">
        <v>1646</v>
      </c>
      <c r="AG66" s="480">
        <v>0.54</v>
      </c>
      <c r="AH66" s="468">
        <v>1.08</v>
      </c>
      <c r="AJ66">
        <v>0.63</v>
      </c>
      <c r="AK66" t="s">
        <v>1647</v>
      </c>
      <c r="AL66" s="104">
        <v>0.63</v>
      </c>
      <c r="AM66">
        <v>1.26</v>
      </c>
    </row>
    <row r="67" spans="1:39" ht="45" x14ac:dyDescent="0.25">
      <c r="A67">
        <v>62</v>
      </c>
      <c r="B67" t="s">
        <v>409</v>
      </c>
      <c r="C67" t="s">
        <v>388</v>
      </c>
      <c r="D67" t="s">
        <v>72</v>
      </c>
      <c r="E67" t="s">
        <v>364</v>
      </c>
      <c r="F67" t="s">
        <v>46</v>
      </c>
      <c r="G67" t="s">
        <v>46</v>
      </c>
      <c r="H67" s="117" t="s">
        <v>392</v>
      </c>
      <c r="I67" t="s">
        <v>411</v>
      </c>
      <c r="J67" t="s">
        <v>1146</v>
      </c>
      <c r="K67" t="s">
        <v>229</v>
      </c>
      <c r="L67">
        <v>94</v>
      </c>
      <c r="M67" t="s">
        <v>101</v>
      </c>
      <c r="N67" t="s">
        <v>1652</v>
      </c>
      <c r="O67" t="s">
        <v>236</v>
      </c>
      <c r="P67">
        <v>45017</v>
      </c>
      <c r="Q67" t="s">
        <v>1632</v>
      </c>
      <c r="R67" t="s">
        <v>372</v>
      </c>
      <c r="S67" t="s">
        <v>1072</v>
      </c>
      <c r="T67" t="s">
        <v>408</v>
      </c>
      <c r="Y67" t="s">
        <v>1627</v>
      </c>
      <c r="Z67" t="s">
        <v>1627</v>
      </c>
      <c r="AA67" t="s">
        <v>1649</v>
      </c>
      <c r="AB67" s="407">
        <v>2</v>
      </c>
      <c r="AC67" s="104">
        <v>1</v>
      </c>
      <c r="AD67" s="407">
        <v>2</v>
      </c>
      <c r="AE67" s="407">
        <v>2</v>
      </c>
      <c r="AF67" t="s">
        <v>1650</v>
      </c>
      <c r="AG67" s="480">
        <v>1</v>
      </c>
      <c r="AH67" s="468">
        <v>2</v>
      </c>
      <c r="AJ67">
        <v>1</v>
      </c>
      <c r="AK67" t="s">
        <v>1651</v>
      </c>
      <c r="AL67" s="104">
        <v>1</v>
      </c>
      <c r="AM67">
        <v>2</v>
      </c>
    </row>
    <row r="68" spans="1:39" x14ac:dyDescent="0.25">
      <c r="T68" t="s">
        <v>1626</v>
      </c>
      <c r="U68" s="407">
        <v>100</v>
      </c>
      <c r="X68" s="407">
        <v>76.059600000000017</v>
      </c>
      <c r="AB68" s="407">
        <v>100</v>
      </c>
      <c r="AD68" s="407">
        <v>84.424199999999999</v>
      </c>
      <c r="AE68" s="407">
        <v>100</v>
      </c>
      <c r="AH68" s="468">
        <v>97.36999999999999</v>
      </c>
      <c r="AM68">
        <v>98.04</v>
      </c>
    </row>
  </sheetData>
  <autoFilter ref="A5:AM5" xr:uid="{00000000-0009-0000-0000-00000A000000}"/>
  <mergeCells count="4">
    <mergeCell ref="D2:Q2"/>
    <mergeCell ref="B4:H4"/>
    <mergeCell ref="I4:S4"/>
    <mergeCell ref="R1:R3"/>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N94"/>
  <sheetViews>
    <sheetView showGridLines="0" topLeftCell="AB1" zoomScaleNormal="100" workbookViewId="0">
      <pane ySplit="5" topLeftCell="A92" activePane="bottomLeft" state="frozen"/>
      <selection activeCell="AA6" sqref="AA6"/>
      <selection pane="bottomLeft" activeCell="AB92" sqref="AB92"/>
    </sheetView>
  </sheetViews>
  <sheetFormatPr baseColWidth="10" defaultColWidth="11.42578125" defaultRowHeight="15" x14ac:dyDescent="0.25"/>
  <cols>
    <col min="1" max="1" width="9.7109375" style="29" customWidth="1"/>
    <col min="2" max="3" width="21.28515625" style="29" customWidth="1"/>
    <col min="4" max="4" width="22.7109375" style="63" customWidth="1"/>
    <col min="5" max="5" width="27.42578125" style="29" customWidth="1"/>
    <col min="6" max="6" width="23.5703125" style="29" customWidth="1"/>
    <col min="7" max="7" width="19.42578125" style="29" customWidth="1"/>
    <col min="8" max="8" width="35.7109375" style="201" customWidth="1"/>
    <col min="9" max="9" width="20" style="84" customWidth="1"/>
    <col min="10" max="10" width="26.5703125" style="201" customWidth="1"/>
    <col min="11" max="11" width="18.7109375" style="63" customWidth="1"/>
    <col min="12" max="12" width="11" style="63" customWidth="1"/>
    <col min="13" max="13" width="13.7109375" style="63" customWidth="1"/>
    <col min="14" max="14" width="47.28515625" style="201" customWidth="1"/>
    <col min="15" max="15" width="17" style="84" customWidth="1"/>
    <col min="16" max="16" width="14.5703125" style="63" customWidth="1"/>
    <col min="17" max="17" width="16" style="63" customWidth="1"/>
    <col min="18" max="18" width="28" style="63" hidden="1" customWidth="1"/>
    <col min="19" max="19" width="31.28515625" style="29" hidden="1" customWidth="1"/>
    <col min="20" max="20" width="52" style="29" hidden="1" customWidth="1"/>
    <col min="21" max="21" width="23.28515625" style="84" hidden="1" customWidth="1"/>
    <col min="22" max="22" width="24" style="63" hidden="1" customWidth="1"/>
    <col min="23" max="23" width="35.42578125" style="63" hidden="1" customWidth="1"/>
    <col min="24" max="25" width="22.7109375" style="63" hidden="1" customWidth="1"/>
    <col min="26" max="26" width="22.7109375" style="201" hidden="1" customWidth="1"/>
    <col min="27" max="27" width="19.28515625" style="253" customWidth="1"/>
    <col min="28" max="28" width="20.42578125" style="146" customWidth="1"/>
    <col min="29" max="29" width="13.7109375" style="75" customWidth="1"/>
    <col min="30" max="30" width="13.42578125" style="146" customWidth="1"/>
    <col min="31" max="16384" width="11.42578125" style="75"/>
  </cols>
  <sheetData>
    <row r="1" spans="1:40" ht="26.25" customHeight="1" x14ac:dyDescent="0.25">
      <c r="A1" s="633"/>
      <c r="B1" s="633"/>
      <c r="C1" s="633"/>
      <c r="D1" s="634" t="s">
        <v>0</v>
      </c>
      <c r="E1" s="634"/>
      <c r="F1" s="634"/>
      <c r="G1" s="634"/>
      <c r="H1" s="634"/>
      <c r="I1" s="634"/>
      <c r="J1" s="634"/>
      <c r="K1" s="634"/>
      <c r="L1" s="634"/>
      <c r="M1" s="634"/>
      <c r="N1" s="634"/>
      <c r="O1" s="634"/>
      <c r="P1" s="634"/>
      <c r="Q1" s="634"/>
      <c r="R1" s="624" t="s">
        <v>1</v>
      </c>
      <c r="S1" s="272" t="s">
        <v>965</v>
      </c>
      <c r="T1" s="145"/>
      <c r="U1" s="146"/>
      <c r="V1" s="75"/>
      <c r="W1" s="75"/>
      <c r="X1" s="75"/>
      <c r="Y1" s="75"/>
      <c r="Z1" s="75"/>
    </row>
    <row r="2" spans="1:40" ht="15.75" customHeight="1" x14ac:dyDescent="0.25">
      <c r="A2" s="633"/>
      <c r="B2" s="633"/>
      <c r="C2" s="633"/>
      <c r="D2" s="634"/>
      <c r="E2" s="634"/>
      <c r="F2" s="634"/>
      <c r="G2" s="634"/>
      <c r="H2" s="634"/>
      <c r="I2" s="634"/>
      <c r="J2" s="634"/>
      <c r="K2" s="634"/>
      <c r="L2" s="634"/>
      <c r="M2" s="634"/>
      <c r="N2" s="634"/>
      <c r="O2" s="634"/>
      <c r="P2" s="634"/>
      <c r="Q2" s="634"/>
      <c r="R2" s="624"/>
      <c r="S2" s="273" t="s">
        <v>3</v>
      </c>
      <c r="T2" s="145"/>
      <c r="U2" s="146"/>
      <c r="V2" s="75"/>
      <c r="W2" s="75"/>
      <c r="X2" s="75"/>
      <c r="Y2" s="75"/>
      <c r="Z2" s="75"/>
    </row>
    <row r="3" spans="1:40" ht="26.25" customHeight="1" x14ac:dyDescent="0.25">
      <c r="A3" s="633"/>
      <c r="B3" s="633"/>
      <c r="C3" s="633"/>
      <c r="D3" s="634"/>
      <c r="E3" s="634"/>
      <c r="F3" s="634"/>
      <c r="G3" s="634"/>
      <c r="H3" s="634"/>
      <c r="I3" s="634"/>
      <c r="J3" s="634"/>
      <c r="K3" s="634"/>
      <c r="L3" s="634"/>
      <c r="M3" s="634"/>
      <c r="N3" s="634"/>
      <c r="O3" s="634"/>
      <c r="P3" s="634"/>
      <c r="Q3" s="634"/>
      <c r="R3" s="624"/>
      <c r="S3" s="274">
        <v>44956</v>
      </c>
      <c r="T3" s="145"/>
      <c r="U3" s="146"/>
      <c r="V3" s="75"/>
      <c r="W3" s="75"/>
      <c r="X3" s="75"/>
      <c r="Y3" s="75"/>
      <c r="Z3" s="75"/>
    </row>
    <row r="4" spans="1:40" s="147" customFormat="1" ht="28.9" customHeight="1" x14ac:dyDescent="0.25">
      <c r="A4" s="532" t="s">
        <v>4</v>
      </c>
      <c r="B4" s="532"/>
      <c r="C4" s="532"/>
      <c r="D4" s="532"/>
      <c r="E4" s="532"/>
      <c r="F4" s="532"/>
      <c r="G4" s="532"/>
      <c r="H4" s="532"/>
      <c r="I4" s="534" t="s">
        <v>5</v>
      </c>
      <c r="J4" s="534"/>
      <c r="K4" s="534"/>
      <c r="L4" s="534"/>
      <c r="M4" s="534"/>
      <c r="N4" s="534"/>
      <c r="O4" s="534"/>
      <c r="P4" s="534"/>
      <c r="Q4" s="534"/>
      <c r="R4" s="534"/>
      <c r="S4" s="534"/>
      <c r="T4" s="69"/>
      <c r="U4" s="69"/>
      <c r="V4" s="534" t="s">
        <v>6</v>
      </c>
      <c r="W4" s="534"/>
      <c r="X4" s="534"/>
      <c r="Y4" s="534"/>
      <c r="Z4" s="534" t="s">
        <v>7</v>
      </c>
      <c r="AA4" s="253"/>
      <c r="AB4" s="148"/>
      <c r="AD4" s="148"/>
    </row>
    <row r="5" spans="1:40" s="156" customFormat="1" ht="56.65" customHeight="1" thickBot="1" x14ac:dyDescent="0.3">
      <c r="A5" s="149" t="s">
        <v>8</v>
      </c>
      <c r="B5" s="149" t="s">
        <v>9</v>
      </c>
      <c r="C5" s="150" t="s">
        <v>10</v>
      </c>
      <c r="D5" s="149" t="s">
        <v>11</v>
      </c>
      <c r="E5" s="149" t="s">
        <v>12</v>
      </c>
      <c r="F5" s="252" t="s">
        <v>13</v>
      </c>
      <c r="G5" s="252" t="s">
        <v>1653</v>
      </c>
      <c r="H5" s="149" t="s">
        <v>15</v>
      </c>
      <c r="I5" s="151" t="s">
        <v>16</v>
      </c>
      <c r="J5" s="151" t="s">
        <v>17</v>
      </c>
      <c r="K5" s="151" t="s">
        <v>18</v>
      </c>
      <c r="L5" s="151" t="s">
        <v>19</v>
      </c>
      <c r="M5" s="151" t="s">
        <v>20</v>
      </c>
      <c r="N5" s="151" t="s">
        <v>21</v>
      </c>
      <c r="O5" s="151" t="s">
        <v>22</v>
      </c>
      <c r="P5" s="151" t="s">
        <v>23</v>
      </c>
      <c r="Q5" s="151" t="s">
        <v>24</v>
      </c>
      <c r="R5" s="151" t="s">
        <v>25</v>
      </c>
      <c r="S5" s="151" t="s">
        <v>26</v>
      </c>
      <c r="T5" s="151" t="s">
        <v>27</v>
      </c>
      <c r="U5" s="151" t="s">
        <v>28</v>
      </c>
      <c r="V5" s="151" t="s">
        <v>29</v>
      </c>
      <c r="W5" s="151" t="s">
        <v>30</v>
      </c>
      <c r="X5" s="151" t="s">
        <v>31</v>
      </c>
      <c r="Y5" s="151" t="s">
        <v>32</v>
      </c>
      <c r="Z5" s="586"/>
      <c r="AA5" s="151" t="s">
        <v>28</v>
      </c>
      <c r="AB5" s="152" t="s">
        <v>33</v>
      </c>
      <c r="AC5" s="153" t="s">
        <v>1654</v>
      </c>
      <c r="AD5" s="154" t="s">
        <v>34</v>
      </c>
      <c r="AE5" s="155" t="s">
        <v>35</v>
      </c>
      <c r="AF5" s="153" t="s">
        <v>1655</v>
      </c>
      <c r="AG5" s="154" t="s">
        <v>36</v>
      </c>
      <c r="AH5" s="155" t="s">
        <v>37</v>
      </c>
      <c r="AI5" s="153" t="s">
        <v>1656</v>
      </c>
      <c r="AJ5" s="154" t="s">
        <v>38</v>
      </c>
      <c r="AK5" s="155" t="s">
        <v>39</v>
      </c>
      <c r="AL5" s="153" t="s">
        <v>1657</v>
      </c>
      <c r="AM5" s="154" t="s">
        <v>40</v>
      </c>
      <c r="AN5" s="155" t="s">
        <v>41</v>
      </c>
    </row>
    <row r="6" spans="1:40" ht="89.25" x14ac:dyDescent="0.25">
      <c r="A6" s="264">
        <v>144</v>
      </c>
      <c r="B6" s="43" t="s">
        <v>505</v>
      </c>
      <c r="C6" s="157" t="s">
        <v>578</v>
      </c>
      <c r="D6" s="157" t="s">
        <v>72</v>
      </c>
      <c r="E6" s="157" t="s">
        <v>484</v>
      </c>
      <c r="F6" s="157" t="s">
        <v>229</v>
      </c>
      <c r="G6" s="157" t="s">
        <v>46</v>
      </c>
      <c r="H6" s="157" t="s">
        <v>579</v>
      </c>
      <c r="I6" s="157" t="s">
        <v>580</v>
      </c>
      <c r="J6" s="158" t="s">
        <v>1281</v>
      </c>
      <c r="K6" s="157" t="s">
        <v>581</v>
      </c>
      <c r="L6" s="159">
        <v>8</v>
      </c>
      <c r="M6" s="160" t="s">
        <v>582</v>
      </c>
      <c r="N6" s="160" t="s">
        <v>1282</v>
      </c>
      <c r="O6" s="161" t="s">
        <v>103</v>
      </c>
      <c r="P6" s="162">
        <v>44958</v>
      </c>
      <c r="Q6" s="162">
        <v>45290</v>
      </c>
      <c r="R6" s="157" t="s">
        <v>55</v>
      </c>
      <c r="S6" s="157" t="s">
        <v>584</v>
      </c>
      <c r="T6" s="163" t="s">
        <v>585</v>
      </c>
      <c r="U6" s="164">
        <v>0.05</v>
      </c>
      <c r="V6" s="630"/>
      <c r="W6" s="631"/>
      <c r="X6" s="631"/>
      <c r="Y6" s="631"/>
      <c r="Z6" s="632"/>
      <c r="AA6" s="165">
        <v>1</v>
      </c>
      <c r="AB6" s="166" t="s">
        <v>1283</v>
      </c>
      <c r="AC6" s="167">
        <v>8</v>
      </c>
      <c r="AD6" s="168">
        <v>1</v>
      </c>
      <c r="AE6" s="169">
        <f>+$AA6*AD6</f>
        <v>1</v>
      </c>
      <c r="AF6" s="417">
        <v>0</v>
      </c>
      <c r="AG6" s="487">
        <v>1</v>
      </c>
      <c r="AH6" s="232">
        <f>+$AA6*AG6</f>
        <v>1</v>
      </c>
      <c r="AI6" s="167">
        <v>0</v>
      </c>
      <c r="AJ6" s="168">
        <v>1</v>
      </c>
      <c r="AK6" s="166">
        <f>+$AA6*AJ6</f>
        <v>1</v>
      </c>
      <c r="AL6" s="167">
        <v>0</v>
      </c>
      <c r="AM6" s="327">
        <v>1</v>
      </c>
      <c r="AN6" s="506">
        <f>+$AA6*AM6</f>
        <v>1</v>
      </c>
    </row>
    <row r="7" spans="1:40" ht="89.25" x14ac:dyDescent="0.25">
      <c r="A7" s="265">
        <v>145</v>
      </c>
      <c r="B7" s="43" t="s">
        <v>505</v>
      </c>
      <c r="C7" s="43" t="s">
        <v>578</v>
      </c>
      <c r="D7" s="43" t="s">
        <v>72</v>
      </c>
      <c r="E7" s="43" t="s">
        <v>484</v>
      </c>
      <c r="F7" s="43" t="s">
        <v>229</v>
      </c>
      <c r="G7" s="43" t="s">
        <v>46</v>
      </c>
      <c r="H7" s="43" t="s">
        <v>579</v>
      </c>
      <c r="I7" s="43" t="s">
        <v>580</v>
      </c>
      <c r="J7" s="46" t="s">
        <v>509</v>
      </c>
      <c r="K7" s="43" t="s">
        <v>581</v>
      </c>
      <c r="L7" s="172">
        <v>1</v>
      </c>
      <c r="M7" s="40" t="s">
        <v>582</v>
      </c>
      <c r="N7" s="40" t="s">
        <v>587</v>
      </c>
      <c r="O7" s="58" t="s">
        <v>103</v>
      </c>
      <c r="P7" s="48">
        <v>44958</v>
      </c>
      <c r="Q7" s="48">
        <v>45290</v>
      </c>
      <c r="R7" s="43" t="s">
        <v>55</v>
      </c>
      <c r="S7" s="43" t="s">
        <v>588</v>
      </c>
      <c r="T7" s="53" t="s">
        <v>589</v>
      </c>
      <c r="U7" s="47">
        <v>0.2</v>
      </c>
      <c r="V7" s="629"/>
      <c r="W7" s="560"/>
      <c r="X7" s="560"/>
      <c r="Y7" s="560"/>
      <c r="Z7" s="561"/>
      <c r="AA7" s="173">
        <v>0.5</v>
      </c>
      <c r="AB7" s="102" t="s">
        <v>1284</v>
      </c>
      <c r="AC7" s="174">
        <v>1</v>
      </c>
      <c r="AD7" s="80">
        <v>1</v>
      </c>
      <c r="AE7" s="74">
        <f>+$AA7*AD7</f>
        <v>0.5</v>
      </c>
      <c r="AF7" s="174">
        <v>0</v>
      </c>
      <c r="AG7" s="487">
        <v>1</v>
      </c>
      <c r="AH7" s="102">
        <f t="shared" ref="AH7:AH52" si="0">+$AA7*AG7</f>
        <v>0.5</v>
      </c>
      <c r="AI7" s="174">
        <v>0</v>
      </c>
      <c r="AJ7" s="80">
        <v>1</v>
      </c>
      <c r="AK7" s="102">
        <f t="shared" ref="AK7:AK52" si="1">+$AA7*AJ7</f>
        <v>0.5</v>
      </c>
      <c r="AL7" s="174">
        <v>0</v>
      </c>
      <c r="AM7" s="74">
        <v>1</v>
      </c>
      <c r="AN7" s="507">
        <f t="shared" ref="AN7:AN70" si="2">+$AA7*AM7</f>
        <v>0.5</v>
      </c>
    </row>
    <row r="8" spans="1:40" ht="101.25" x14ac:dyDescent="0.25">
      <c r="A8" s="265">
        <v>146</v>
      </c>
      <c r="B8" s="43" t="s">
        <v>505</v>
      </c>
      <c r="C8" s="43" t="s">
        <v>578</v>
      </c>
      <c r="D8" s="43" t="s">
        <v>72</v>
      </c>
      <c r="E8" s="43" t="s">
        <v>484</v>
      </c>
      <c r="F8" s="43" t="s">
        <v>229</v>
      </c>
      <c r="G8" s="43" t="s">
        <v>46</v>
      </c>
      <c r="H8" s="43" t="s">
        <v>579</v>
      </c>
      <c r="I8" s="43" t="s">
        <v>580</v>
      </c>
      <c r="J8" s="46" t="s">
        <v>509</v>
      </c>
      <c r="K8" s="43" t="s">
        <v>581</v>
      </c>
      <c r="L8" s="172">
        <v>1</v>
      </c>
      <c r="M8" s="40" t="s">
        <v>582</v>
      </c>
      <c r="N8" s="40" t="s">
        <v>591</v>
      </c>
      <c r="O8" s="58" t="s">
        <v>103</v>
      </c>
      <c r="P8" s="48">
        <v>44958</v>
      </c>
      <c r="Q8" s="48">
        <v>45290</v>
      </c>
      <c r="R8" s="43" t="s">
        <v>55</v>
      </c>
      <c r="S8" s="43" t="s">
        <v>588</v>
      </c>
      <c r="T8" s="53" t="s">
        <v>589</v>
      </c>
      <c r="U8" s="47">
        <v>0.05</v>
      </c>
      <c r="V8" s="629"/>
      <c r="W8" s="560"/>
      <c r="X8" s="560"/>
      <c r="Y8" s="560"/>
      <c r="Z8" s="561"/>
      <c r="AA8" s="165">
        <v>0.5</v>
      </c>
      <c r="AB8" s="102" t="s">
        <v>1285</v>
      </c>
      <c r="AC8" s="174">
        <v>1</v>
      </c>
      <c r="AD8" s="80">
        <v>1</v>
      </c>
      <c r="AE8" s="74">
        <f t="shared" ref="AE8:AE26" si="3">+$AA8*AD8</f>
        <v>0.5</v>
      </c>
      <c r="AF8" s="174">
        <v>0</v>
      </c>
      <c r="AG8" s="487">
        <v>1</v>
      </c>
      <c r="AH8" s="102">
        <f t="shared" si="0"/>
        <v>0.5</v>
      </c>
      <c r="AI8" s="174">
        <v>0</v>
      </c>
      <c r="AJ8" s="80">
        <v>1</v>
      </c>
      <c r="AK8" s="102">
        <f t="shared" si="1"/>
        <v>0.5</v>
      </c>
      <c r="AL8" s="174">
        <v>0</v>
      </c>
      <c r="AM8" s="74">
        <v>1</v>
      </c>
      <c r="AN8" s="507">
        <f t="shared" si="2"/>
        <v>0.5</v>
      </c>
    </row>
    <row r="9" spans="1:40" ht="89.25" x14ac:dyDescent="0.25">
      <c r="A9" s="265">
        <v>147</v>
      </c>
      <c r="B9" s="43" t="s">
        <v>505</v>
      </c>
      <c r="C9" s="43" t="s">
        <v>578</v>
      </c>
      <c r="D9" s="43" t="s">
        <v>72</v>
      </c>
      <c r="E9" s="43" t="s">
        <v>484</v>
      </c>
      <c r="F9" s="43" t="s">
        <v>229</v>
      </c>
      <c r="G9" s="43" t="s">
        <v>46</v>
      </c>
      <c r="H9" s="43" t="s">
        <v>579</v>
      </c>
      <c r="I9" s="43" t="s">
        <v>580</v>
      </c>
      <c r="J9" s="46" t="s">
        <v>509</v>
      </c>
      <c r="K9" s="43" t="s">
        <v>581</v>
      </c>
      <c r="L9" s="172">
        <v>500</v>
      </c>
      <c r="M9" s="40" t="s">
        <v>582</v>
      </c>
      <c r="N9" s="40" t="s">
        <v>1286</v>
      </c>
      <c r="O9" s="58" t="s">
        <v>103</v>
      </c>
      <c r="P9" s="48">
        <v>44958</v>
      </c>
      <c r="Q9" s="48">
        <v>45290</v>
      </c>
      <c r="R9" s="43" t="s">
        <v>55</v>
      </c>
      <c r="S9" s="43" t="s">
        <v>594</v>
      </c>
      <c r="T9" s="53" t="s">
        <v>589</v>
      </c>
      <c r="U9" s="47">
        <v>0.45</v>
      </c>
      <c r="V9" s="629"/>
      <c r="W9" s="560"/>
      <c r="X9" s="560"/>
      <c r="Y9" s="560"/>
      <c r="Z9" s="561"/>
      <c r="AA9" s="173">
        <v>2.5</v>
      </c>
      <c r="AB9" s="102" t="s">
        <v>1287</v>
      </c>
      <c r="AC9" s="174">
        <v>125</v>
      </c>
      <c r="AD9" s="80">
        <v>0.99</v>
      </c>
      <c r="AE9" s="74">
        <f>+$AA9*AD9</f>
        <v>2.4750000000000001</v>
      </c>
      <c r="AF9" s="174">
        <v>125</v>
      </c>
      <c r="AG9" s="80">
        <v>0.98</v>
      </c>
      <c r="AH9" s="102">
        <f t="shared" si="0"/>
        <v>2.4500000000000002</v>
      </c>
      <c r="AI9" s="174">
        <v>125</v>
      </c>
      <c r="AJ9" s="80">
        <v>0.87</v>
      </c>
      <c r="AK9" s="102">
        <f t="shared" si="1"/>
        <v>2.1749999999999998</v>
      </c>
      <c r="AL9" s="174">
        <v>125</v>
      </c>
      <c r="AM9" s="74">
        <v>0.99199999999999999</v>
      </c>
      <c r="AN9" s="507">
        <f t="shared" si="2"/>
        <v>2.48</v>
      </c>
    </row>
    <row r="10" spans="1:40" ht="89.25" x14ac:dyDescent="0.25">
      <c r="A10" s="265">
        <v>148</v>
      </c>
      <c r="B10" s="43" t="s">
        <v>505</v>
      </c>
      <c r="C10" s="43" t="s">
        <v>578</v>
      </c>
      <c r="D10" s="43" t="s">
        <v>72</v>
      </c>
      <c r="E10" s="43" t="s">
        <v>484</v>
      </c>
      <c r="F10" s="43" t="s">
        <v>229</v>
      </c>
      <c r="G10" s="43" t="s">
        <v>46</v>
      </c>
      <c r="H10" s="43" t="s">
        <v>579</v>
      </c>
      <c r="I10" s="43" t="s">
        <v>580</v>
      </c>
      <c r="J10" s="46" t="s">
        <v>544</v>
      </c>
      <c r="K10" s="43" t="s">
        <v>581</v>
      </c>
      <c r="L10" s="172">
        <v>250</v>
      </c>
      <c r="M10" s="40" t="s">
        <v>582</v>
      </c>
      <c r="N10" s="40" t="s">
        <v>1288</v>
      </c>
      <c r="O10" s="58" t="s">
        <v>244</v>
      </c>
      <c r="P10" s="48">
        <v>44958</v>
      </c>
      <c r="Q10" s="48">
        <v>45290</v>
      </c>
      <c r="R10" s="43" t="s">
        <v>55</v>
      </c>
      <c r="S10" s="43" t="s">
        <v>594</v>
      </c>
      <c r="T10" s="53" t="s">
        <v>589</v>
      </c>
      <c r="U10" s="47">
        <v>0.1</v>
      </c>
      <c r="V10" s="629"/>
      <c r="W10" s="560"/>
      <c r="X10" s="560"/>
      <c r="Y10" s="560"/>
      <c r="Z10" s="561"/>
      <c r="AA10" s="165">
        <v>0.5</v>
      </c>
      <c r="AB10" s="74" t="s">
        <v>880</v>
      </c>
      <c r="AC10" s="174">
        <v>0</v>
      </c>
      <c r="AD10" s="80">
        <v>0</v>
      </c>
      <c r="AE10" s="74">
        <f>+$AA10*AD10</f>
        <v>0</v>
      </c>
      <c r="AF10" s="174">
        <v>125</v>
      </c>
      <c r="AG10" s="80">
        <v>0.85</v>
      </c>
      <c r="AH10" s="102">
        <f t="shared" si="0"/>
        <v>0.42499999999999999</v>
      </c>
      <c r="AI10" s="174">
        <v>0</v>
      </c>
      <c r="AJ10" s="80">
        <v>0</v>
      </c>
      <c r="AK10" s="102">
        <f t="shared" si="1"/>
        <v>0</v>
      </c>
      <c r="AL10" s="174">
        <v>125</v>
      </c>
      <c r="AM10" s="74">
        <v>0.97599999999999998</v>
      </c>
      <c r="AN10" s="507">
        <f t="shared" si="2"/>
        <v>0.48799999999999999</v>
      </c>
    </row>
    <row r="11" spans="1:40" ht="89.25" x14ac:dyDescent="0.25">
      <c r="A11" s="265">
        <v>149</v>
      </c>
      <c r="B11" s="43" t="s">
        <v>505</v>
      </c>
      <c r="C11" s="43" t="s">
        <v>578</v>
      </c>
      <c r="D11" s="43" t="s">
        <v>72</v>
      </c>
      <c r="E11" s="43" t="s">
        <v>484</v>
      </c>
      <c r="F11" s="43" t="s">
        <v>229</v>
      </c>
      <c r="G11" s="43" t="s">
        <v>46</v>
      </c>
      <c r="H11" s="43" t="s">
        <v>579</v>
      </c>
      <c r="I11" s="43" t="s">
        <v>580</v>
      </c>
      <c r="J11" s="46" t="s">
        <v>544</v>
      </c>
      <c r="K11" s="43" t="s">
        <v>581</v>
      </c>
      <c r="L11" s="172">
        <v>125</v>
      </c>
      <c r="M11" s="40" t="s">
        <v>582</v>
      </c>
      <c r="N11" s="40" t="s">
        <v>598</v>
      </c>
      <c r="O11" s="58" t="s">
        <v>103</v>
      </c>
      <c r="P11" s="48">
        <v>44958</v>
      </c>
      <c r="Q11" s="48">
        <v>45290</v>
      </c>
      <c r="R11" s="43" t="s">
        <v>55</v>
      </c>
      <c r="S11" s="43" t="s">
        <v>594</v>
      </c>
      <c r="T11" s="53" t="s">
        <v>589</v>
      </c>
      <c r="U11" s="47">
        <v>0.1</v>
      </c>
      <c r="V11" s="629"/>
      <c r="W11" s="560"/>
      <c r="X11" s="560"/>
      <c r="Y11" s="560"/>
      <c r="Z11" s="561"/>
      <c r="AA11" s="173">
        <v>1.5</v>
      </c>
      <c r="AB11" s="74" t="s">
        <v>1658</v>
      </c>
      <c r="AC11" s="174">
        <v>0</v>
      </c>
      <c r="AD11" s="80">
        <v>0</v>
      </c>
      <c r="AE11" s="74">
        <f t="shared" si="3"/>
        <v>0</v>
      </c>
      <c r="AF11" s="174">
        <v>0</v>
      </c>
      <c r="AG11" s="487">
        <v>0</v>
      </c>
      <c r="AH11" s="102">
        <f t="shared" si="0"/>
        <v>0</v>
      </c>
      <c r="AI11" s="174">
        <v>0</v>
      </c>
      <c r="AJ11" s="80">
        <v>0</v>
      </c>
      <c r="AK11" s="102">
        <f t="shared" si="1"/>
        <v>0</v>
      </c>
      <c r="AL11" s="174">
        <v>125</v>
      </c>
      <c r="AM11" s="74">
        <v>0.97599999999999998</v>
      </c>
      <c r="AN11" s="507">
        <f t="shared" si="2"/>
        <v>1.464</v>
      </c>
    </row>
    <row r="12" spans="1:40" ht="89.25" x14ac:dyDescent="0.25">
      <c r="A12" s="265">
        <v>150</v>
      </c>
      <c r="B12" s="43" t="s">
        <v>505</v>
      </c>
      <c r="C12" s="43" t="s">
        <v>578</v>
      </c>
      <c r="D12" s="43" t="s">
        <v>72</v>
      </c>
      <c r="E12" s="43" t="s">
        <v>484</v>
      </c>
      <c r="F12" s="43" t="s">
        <v>229</v>
      </c>
      <c r="G12" s="43" t="s">
        <v>46</v>
      </c>
      <c r="H12" s="43" t="s">
        <v>579</v>
      </c>
      <c r="I12" s="43" t="s">
        <v>580</v>
      </c>
      <c r="J12" s="46" t="s">
        <v>544</v>
      </c>
      <c r="K12" s="43" t="s">
        <v>581</v>
      </c>
      <c r="L12" s="172">
        <v>125</v>
      </c>
      <c r="M12" s="40" t="s">
        <v>582</v>
      </c>
      <c r="N12" s="40" t="s">
        <v>600</v>
      </c>
      <c r="O12" s="58" t="s">
        <v>103</v>
      </c>
      <c r="P12" s="48">
        <v>44958</v>
      </c>
      <c r="Q12" s="48">
        <v>45290</v>
      </c>
      <c r="R12" s="43" t="s">
        <v>55</v>
      </c>
      <c r="S12" s="43" t="s">
        <v>594</v>
      </c>
      <c r="T12" s="53" t="s">
        <v>589</v>
      </c>
      <c r="U12" s="47">
        <v>0.05</v>
      </c>
      <c r="V12" s="629"/>
      <c r="W12" s="560"/>
      <c r="X12" s="560"/>
      <c r="Y12" s="560"/>
      <c r="Z12" s="561"/>
      <c r="AA12" s="165">
        <v>0.5</v>
      </c>
      <c r="AB12" s="74" t="s">
        <v>880</v>
      </c>
      <c r="AC12" s="174">
        <v>0</v>
      </c>
      <c r="AD12" s="80">
        <v>0</v>
      </c>
      <c r="AE12" s="74">
        <f t="shared" si="3"/>
        <v>0</v>
      </c>
      <c r="AF12" s="174">
        <v>0</v>
      </c>
      <c r="AG12" s="487">
        <v>0</v>
      </c>
      <c r="AH12" s="102">
        <f t="shared" si="0"/>
        <v>0</v>
      </c>
      <c r="AI12" s="174">
        <v>0</v>
      </c>
      <c r="AJ12" s="80">
        <v>0</v>
      </c>
      <c r="AK12" s="102">
        <f t="shared" si="1"/>
        <v>0</v>
      </c>
      <c r="AL12" s="174">
        <v>125</v>
      </c>
      <c r="AM12" s="74">
        <v>1</v>
      </c>
      <c r="AN12" s="507">
        <f t="shared" si="2"/>
        <v>0.5</v>
      </c>
    </row>
    <row r="13" spans="1:40" ht="89.25" x14ac:dyDescent="0.25">
      <c r="A13" s="265">
        <v>151</v>
      </c>
      <c r="B13" s="43" t="s">
        <v>505</v>
      </c>
      <c r="C13" s="43" t="s">
        <v>578</v>
      </c>
      <c r="D13" s="43" t="s">
        <v>72</v>
      </c>
      <c r="E13" s="43" t="s">
        <v>484</v>
      </c>
      <c r="F13" s="43" t="s">
        <v>229</v>
      </c>
      <c r="G13" s="43" t="s">
        <v>46</v>
      </c>
      <c r="H13" s="43" t="s">
        <v>579</v>
      </c>
      <c r="I13" s="43" t="s">
        <v>580</v>
      </c>
      <c r="J13" s="46" t="s">
        <v>544</v>
      </c>
      <c r="K13" s="43" t="s">
        <v>602</v>
      </c>
      <c r="L13" s="172">
        <v>1</v>
      </c>
      <c r="M13" s="40" t="s">
        <v>582</v>
      </c>
      <c r="N13" s="40" t="s">
        <v>603</v>
      </c>
      <c r="O13" s="58" t="s">
        <v>103</v>
      </c>
      <c r="P13" s="48">
        <v>44958</v>
      </c>
      <c r="Q13" s="48">
        <v>45290</v>
      </c>
      <c r="R13" s="43" t="s">
        <v>55</v>
      </c>
      <c r="S13" s="43" t="s">
        <v>588</v>
      </c>
      <c r="T13" s="53" t="s">
        <v>604</v>
      </c>
      <c r="U13" s="47">
        <v>0.15</v>
      </c>
      <c r="V13" s="629"/>
      <c r="W13" s="560"/>
      <c r="X13" s="560"/>
      <c r="Y13" s="560"/>
      <c r="Z13" s="561"/>
      <c r="AA13" s="173">
        <v>0.5</v>
      </c>
      <c r="AB13" s="102" t="s">
        <v>1659</v>
      </c>
      <c r="AC13" s="174">
        <v>1</v>
      </c>
      <c r="AD13" s="80">
        <v>1</v>
      </c>
      <c r="AE13" s="74">
        <f t="shared" si="3"/>
        <v>0.5</v>
      </c>
      <c r="AF13" s="174">
        <v>0</v>
      </c>
      <c r="AG13" s="487">
        <v>1</v>
      </c>
      <c r="AH13" s="102">
        <f t="shared" si="0"/>
        <v>0.5</v>
      </c>
      <c r="AI13" s="174">
        <v>0</v>
      </c>
      <c r="AJ13" s="80">
        <v>1</v>
      </c>
      <c r="AK13" s="102">
        <f t="shared" si="1"/>
        <v>0.5</v>
      </c>
      <c r="AL13" s="174">
        <v>0</v>
      </c>
      <c r="AM13" s="74">
        <v>1</v>
      </c>
      <c r="AN13" s="507">
        <f t="shared" si="2"/>
        <v>0.5</v>
      </c>
    </row>
    <row r="14" spans="1:40" ht="89.25" x14ac:dyDescent="0.25">
      <c r="A14" s="265">
        <v>152</v>
      </c>
      <c r="B14" s="43" t="s">
        <v>505</v>
      </c>
      <c r="C14" s="43" t="s">
        <v>578</v>
      </c>
      <c r="D14" s="43" t="s">
        <v>72</v>
      </c>
      <c r="E14" s="43" t="s">
        <v>484</v>
      </c>
      <c r="F14" s="43" t="s">
        <v>229</v>
      </c>
      <c r="G14" s="43" t="s">
        <v>46</v>
      </c>
      <c r="H14" s="43" t="s">
        <v>579</v>
      </c>
      <c r="I14" s="43" t="s">
        <v>580</v>
      </c>
      <c r="J14" s="46" t="s">
        <v>509</v>
      </c>
      <c r="K14" s="43" t="s">
        <v>602</v>
      </c>
      <c r="L14" s="172">
        <v>1</v>
      </c>
      <c r="M14" s="40" t="s">
        <v>582</v>
      </c>
      <c r="N14" s="40" t="s">
        <v>606</v>
      </c>
      <c r="O14" s="58" t="s">
        <v>103</v>
      </c>
      <c r="P14" s="48">
        <v>44958</v>
      </c>
      <c r="Q14" s="48">
        <v>45290</v>
      </c>
      <c r="R14" s="43" t="s">
        <v>55</v>
      </c>
      <c r="S14" s="43" t="s">
        <v>588</v>
      </c>
      <c r="T14" s="53" t="s">
        <v>589</v>
      </c>
      <c r="U14" s="47">
        <v>0.15</v>
      </c>
      <c r="V14" s="629"/>
      <c r="W14" s="560"/>
      <c r="X14" s="560"/>
      <c r="Y14" s="560"/>
      <c r="Z14" s="561"/>
      <c r="AA14" s="165">
        <v>0.5</v>
      </c>
      <c r="AB14" s="102" t="s">
        <v>1290</v>
      </c>
      <c r="AC14" s="174">
        <v>1</v>
      </c>
      <c r="AD14" s="80">
        <v>1</v>
      </c>
      <c r="AE14" s="74">
        <f t="shared" si="3"/>
        <v>0.5</v>
      </c>
      <c r="AF14" s="174">
        <v>0</v>
      </c>
      <c r="AG14" s="487">
        <v>1</v>
      </c>
      <c r="AH14" s="102">
        <f t="shared" si="0"/>
        <v>0.5</v>
      </c>
      <c r="AI14" s="174">
        <v>0</v>
      </c>
      <c r="AJ14" s="80">
        <v>1</v>
      </c>
      <c r="AK14" s="102">
        <f t="shared" si="1"/>
        <v>0.5</v>
      </c>
      <c r="AL14" s="174">
        <v>0</v>
      </c>
      <c r="AM14" s="74">
        <v>1</v>
      </c>
      <c r="AN14" s="507">
        <f t="shared" si="2"/>
        <v>0.5</v>
      </c>
    </row>
    <row r="15" spans="1:40" ht="89.25" x14ac:dyDescent="0.25">
      <c r="A15" s="265">
        <v>153</v>
      </c>
      <c r="B15" s="43" t="s">
        <v>505</v>
      </c>
      <c r="C15" s="43" t="s">
        <v>578</v>
      </c>
      <c r="D15" s="43" t="s">
        <v>72</v>
      </c>
      <c r="E15" s="43" t="s">
        <v>484</v>
      </c>
      <c r="F15" s="43" t="s">
        <v>229</v>
      </c>
      <c r="G15" s="43" t="s">
        <v>46</v>
      </c>
      <c r="H15" s="43" t="s">
        <v>579</v>
      </c>
      <c r="I15" s="43" t="s">
        <v>580</v>
      </c>
      <c r="J15" s="46" t="s">
        <v>509</v>
      </c>
      <c r="K15" s="43" t="s">
        <v>602</v>
      </c>
      <c r="L15" s="172">
        <v>1</v>
      </c>
      <c r="M15" s="40" t="s">
        <v>582</v>
      </c>
      <c r="N15" s="40" t="s">
        <v>1291</v>
      </c>
      <c r="O15" s="58" t="s">
        <v>103</v>
      </c>
      <c r="P15" s="48">
        <v>44958</v>
      </c>
      <c r="Q15" s="48">
        <v>45290</v>
      </c>
      <c r="R15" s="43" t="s">
        <v>55</v>
      </c>
      <c r="S15" s="43" t="s">
        <v>588</v>
      </c>
      <c r="T15" s="53" t="s">
        <v>589</v>
      </c>
      <c r="U15" s="47">
        <v>0.05</v>
      </c>
      <c r="V15" s="629"/>
      <c r="W15" s="560"/>
      <c r="X15" s="560"/>
      <c r="Y15" s="560"/>
      <c r="Z15" s="561"/>
      <c r="AA15" s="173">
        <v>0.5</v>
      </c>
      <c r="AB15" s="102" t="s">
        <v>1292</v>
      </c>
      <c r="AC15" s="174">
        <v>1</v>
      </c>
      <c r="AD15" s="80">
        <v>1</v>
      </c>
      <c r="AE15" s="74">
        <f t="shared" si="3"/>
        <v>0.5</v>
      </c>
      <c r="AF15" s="174">
        <v>0</v>
      </c>
      <c r="AG15" s="487">
        <v>1</v>
      </c>
      <c r="AH15" s="102">
        <f t="shared" si="0"/>
        <v>0.5</v>
      </c>
      <c r="AI15" s="174">
        <v>0</v>
      </c>
      <c r="AJ15" s="80">
        <v>1</v>
      </c>
      <c r="AK15" s="102">
        <f t="shared" si="1"/>
        <v>0.5</v>
      </c>
      <c r="AL15" s="174">
        <v>0</v>
      </c>
      <c r="AM15" s="74">
        <v>1</v>
      </c>
      <c r="AN15" s="507">
        <f t="shared" si="2"/>
        <v>0.5</v>
      </c>
    </row>
    <row r="16" spans="1:40" ht="89.25" x14ac:dyDescent="0.25">
      <c r="A16" s="265">
        <v>154</v>
      </c>
      <c r="B16" s="43" t="s">
        <v>505</v>
      </c>
      <c r="C16" s="43" t="s">
        <v>578</v>
      </c>
      <c r="D16" s="43" t="s">
        <v>72</v>
      </c>
      <c r="E16" s="43" t="s">
        <v>484</v>
      </c>
      <c r="F16" s="43" t="s">
        <v>229</v>
      </c>
      <c r="G16" s="43" t="s">
        <v>46</v>
      </c>
      <c r="H16" s="43" t="s">
        <v>579</v>
      </c>
      <c r="I16" s="43" t="s">
        <v>580</v>
      </c>
      <c r="J16" s="46" t="s">
        <v>509</v>
      </c>
      <c r="K16" s="43" t="s">
        <v>602</v>
      </c>
      <c r="L16" s="172">
        <v>40</v>
      </c>
      <c r="M16" s="40" t="s">
        <v>582</v>
      </c>
      <c r="N16" s="40" t="s">
        <v>610</v>
      </c>
      <c r="O16" s="58" t="s">
        <v>103</v>
      </c>
      <c r="P16" s="48">
        <v>44958</v>
      </c>
      <c r="Q16" s="48">
        <v>45290</v>
      </c>
      <c r="R16" s="43" t="s">
        <v>55</v>
      </c>
      <c r="S16" s="43" t="s">
        <v>588</v>
      </c>
      <c r="T16" s="53" t="s">
        <v>604</v>
      </c>
      <c r="U16" s="47">
        <v>0.15</v>
      </c>
      <c r="V16" s="629"/>
      <c r="W16" s="560"/>
      <c r="X16" s="560"/>
      <c r="Y16" s="560"/>
      <c r="Z16" s="561"/>
      <c r="AA16" s="165">
        <v>1</v>
      </c>
      <c r="AB16" s="102" t="s">
        <v>1660</v>
      </c>
      <c r="AC16" s="174">
        <v>0</v>
      </c>
      <c r="AD16" s="80">
        <v>0</v>
      </c>
      <c r="AE16" s="74">
        <f t="shared" si="3"/>
        <v>0</v>
      </c>
      <c r="AF16" s="174">
        <v>40</v>
      </c>
      <c r="AG16" s="80">
        <v>1</v>
      </c>
      <c r="AH16" s="102">
        <f t="shared" si="0"/>
        <v>1</v>
      </c>
      <c r="AI16" s="174">
        <v>0</v>
      </c>
      <c r="AJ16" s="80">
        <v>1</v>
      </c>
      <c r="AK16" s="102">
        <f t="shared" si="1"/>
        <v>1</v>
      </c>
      <c r="AL16" s="174">
        <v>0</v>
      </c>
      <c r="AM16" s="74">
        <v>1</v>
      </c>
      <c r="AN16" s="507">
        <f t="shared" si="2"/>
        <v>1</v>
      </c>
    </row>
    <row r="17" spans="1:40" ht="89.25" x14ac:dyDescent="0.25">
      <c r="A17" s="265">
        <v>155</v>
      </c>
      <c r="B17" s="43" t="s">
        <v>505</v>
      </c>
      <c r="C17" s="43" t="s">
        <v>578</v>
      </c>
      <c r="D17" s="43" t="s">
        <v>72</v>
      </c>
      <c r="E17" s="43" t="s">
        <v>484</v>
      </c>
      <c r="F17" s="43" t="s">
        <v>229</v>
      </c>
      <c r="G17" s="43" t="s">
        <v>46</v>
      </c>
      <c r="H17" s="43" t="s">
        <v>579</v>
      </c>
      <c r="I17" s="43" t="s">
        <v>580</v>
      </c>
      <c r="J17" s="46" t="s">
        <v>509</v>
      </c>
      <c r="K17" s="43" t="s">
        <v>602</v>
      </c>
      <c r="L17" s="172">
        <v>1</v>
      </c>
      <c r="M17" s="40" t="s">
        <v>582</v>
      </c>
      <c r="N17" s="40" t="s">
        <v>612</v>
      </c>
      <c r="O17" s="58" t="s">
        <v>103</v>
      </c>
      <c r="P17" s="48">
        <v>44958</v>
      </c>
      <c r="Q17" s="48">
        <v>45290</v>
      </c>
      <c r="R17" s="43" t="s">
        <v>55</v>
      </c>
      <c r="S17" s="43" t="s">
        <v>613</v>
      </c>
      <c r="T17" s="53" t="s">
        <v>585</v>
      </c>
      <c r="U17" s="47">
        <v>0.1</v>
      </c>
      <c r="V17" s="629"/>
      <c r="W17" s="560"/>
      <c r="X17" s="560"/>
      <c r="Y17" s="560"/>
      <c r="Z17" s="561"/>
      <c r="AA17" s="173">
        <v>1</v>
      </c>
      <c r="AB17" s="102" t="s">
        <v>1661</v>
      </c>
      <c r="AC17" s="174">
        <v>0</v>
      </c>
      <c r="AD17" s="80">
        <v>0</v>
      </c>
      <c r="AE17" s="74">
        <f t="shared" si="3"/>
        <v>0</v>
      </c>
      <c r="AF17" s="174">
        <v>1</v>
      </c>
      <c r="AG17" s="80">
        <v>1</v>
      </c>
      <c r="AH17" s="102">
        <f t="shared" si="0"/>
        <v>1</v>
      </c>
      <c r="AI17" s="174">
        <v>0</v>
      </c>
      <c r="AJ17" s="80">
        <v>1</v>
      </c>
      <c r="AK17" s="102">
        <f t="shared" si="1"/>
        <v>1</v>
      </c>
      <c r="AL17" s="174">
        <v>0</v>
      </c>
      <c r="AM17" s="74">
        <v>1</v>
      </c>
      <c r="AN17" s="507">
        <f t="shared" si="2"/>
        <v>1</v>
      </c>
    </row>
    <row r="18" spans="1:40" ht="89.25" x14ac:dyDescent="0.25">
      <c r="A18" s="265">
        <v>156</v>
      </c>
      <c r="B18" s="43" t="s">
        <v>505</v>
      </c>
      <c r="C18" s="43" t="s">
        <v>578</v>
      </c>
      <c r="D18" s="43" t="s">
        <v>72</v>
      </c>
      <c r="E18" s="43" t="s">
        <v>484</v>
      </c>
      <c r="F18" s="43" t="s">
        <v>229</v>
      </c>
      <c r="G18" s="43" t="s">
        <v>46</v>
      </c>
      <c r="H18" s="43" t="s">
        <v>579</v>
      </c>
      <c r="I18" s="43" t="s">
        <v>580</v>
      </c>
      <c r="J18" s="46" t="s">
        <v>544</v>
      </c>
      <c r="K18" s="43" t="s">
        <v>602</v>
      </c>
      <c r="L18" s="172">
        <v>40</v>
      </c>
      <c r="M18" s="40" t="s">
        <v>582</v>
      </c>
      <c r="N18" s="40" t="s">
        <v>615</v>
      </c>
      <c r="O18" s="58" t="s">
        <v>103</v>
      </c>
      <c r="P18" s="48">
        <v>44958</v>
      </c>
      <c r="Q18" s="48">
        <v>45290</v>
      </c>
      <c r="R18" s="43" t="s">
        <v>55</v>
      </c>
      <c r="S18" s="43" t="s">
        <v>588</v>
      </c>
      <c r="T18" s="53" t="s">
        <v>589</v>
      </c>
      <c r="U18" s="47">
        <v>0.3</v>
      </c>
      <c r="V18" s="20"/>
      <c r="W18" s="20"/>
      <c r="X18" s="20"/>
      <c r="Y18" s="20"/>
      <c r="Z18" s="21"/>
      <c r="AA18" s="165">
        <v>3</v>
      </c>
      <c r="AB18" s="102" t="s">
        <v>1662</v>
      </c>
      <c r="AC18" s="174">
        <v>0</v>
      </c>
      <c r="AD18" s="80">
        <v>0</v>
      </c>
      <c r="AE18" s="74">
        <f t="shared" si="3"/>
        <v>0</v>
      </c>
      <c r="AF18" s="174">
        <v>0</v>
      </c>
      <c r="AG18" s="487">
        <v>0</v>
      </c>
      <c r="AH18" s="102">
        <f t="shared" si="0"/>
        <v>0</v>
      </c>
      <c r="AI18" s="174">
        <v>30</v>
      </c>
      <c r="AJ18" s="80">
        <v>0</v>
      </c>
      <c r="AK18" s="102">
        <f t="shared" si="1"/>
        <v>0</v>
      </c>
      <c r="AL18" s="174">
        <v>10</v>
      </c>
      <c r="AM18" s="74">
        <v>1</v>
      </c>
      <c r="AN18" s="507">
        <f t="shared" si="2"/>
        <v>3</v>
      </c>
    </row>
    <row r="19" spans="1:40" ht="89.25" x14ac:dyDescent="0.25">
      <c r="A19" s="265">
        <v>157</v>
      </c>
      <c r="B19" s="43" t="s">
        <v>505</v>
      </c>
      <c r="C19" s="43" t="s">
        <v>578</v>
      </c>
      <c r="D19" s="43" t="s">
        <v>72</v>
      </c>
      <c r="E19" s="43" t="s">
        <v>484</v>
      </c>
      <c r="F19" s="43" t="s">
        <v>229</v>
      </c>
      <c r="G19" s="43" t="s">
        <v>46</v>
      </c>
      <c r="H19" s="43" t="s">
        <v>579</v>
      </c>
      <c r="I19" s="43" t="s">
        <v>580</v>
      </c>
      <c r="J19" s="46" t="s">
        <v>509</v>
      </c>
      <c r="K19" s="43" t="s">
        <v>602</v>
      </c>
      <c r="L19" s="172">
        <v>40</v>
      </c>
      <c r="M19" s="40" t="s">
        <v>582</v>
      </c>
      <c r="N19" s="40" t="s">
        <v>617</v>
      </c>
      <c r="O19" s="58" t="s">
        <v>103</v>
      </c>
      <c r="P19" s="48">
        <v>44958</v>
      </c>
      <c r="Q19" s="48">
        <v>45290</v>
      </c>
      <c r="R19" s="43" t="s">
        <v>55</v>
      </c>
      <c r="S19" s="43" t="s">
        <v>594</v>
      </c>
      <c r="T19" s="53" t="s">
        <v>589</v>
      </c>
      <c r="U19" s="47">
        <v>0.1</v>
      </c>
      <c r="V19" s="20"/>
      <c r="W19" s="20"/>
      <c r="X19" s="20"/>
      <c r="Y19" s="20"/>
      <c r="Z19" s="21"/>
      <c r="AA19" s="173">
        <v>0.5</v>
      </c>
      <c r="AB19" s="102" t="s">
        <v>880</v>
      </c>
      <c r="AC19" s="174">
        <v>0</v>
      </c>
      <c r="AD19" s="80">
        <v>0</v>
      </c>
      <c r="AE19" s="74">
        <f t="shared" si="3"/>
        <v>0</v>
      </c>
      <c r="AF19" s="174">
        <v>0</v>
      </c>
      <c r="AG19" s="487">
        <v>0</v>
      </c>
      <c r="AH19" s="102">
        <f t="shared" si="0"/>
        <v>0</v>
      </c>
      <c r="AI19" s="174">
        <v>0</v>
      </c>
      <c r="AJ19" s="80">
        <v>0</v>
      </c>
      <c r="AK19" s="102">
        <f t="shared" si="1"/>
        <v>0</v>
      </c>
      <c r="AL19" s="174">
        <v>40</v>
      </c>
      <c r="AM19" s="74">
        <v>1</v>
      </c>
      <c r="AN19" s="507">
        <f t="shared" si="2"/>
        <v>0.5</v>
      </c>
    </row>
    <row r="20" spans="1:40" ht="89.25" x14ac:dyDescent="0.25">
      <c r="A20" s="265">
        <v>158</v>
      </c>
      <c r="B20" s="43" t="s">
        <v>505</v>
      </c>
      <c r="C20" s="43" t="s">
        <v>578</v>
      </c>
      <c r="D20" s="43" t="s">
        <v>72</v>
      </c>
      <c r="E20" s="43" t="s">
        <v>484</v>
      </c>
      <c r="F20" s="43" t="s">
        <v>229</v>
      </c>
      <c r="G20" s="43" t="s">
        <v>46</v>
      </c>
      <c r="H20" s="43" t="s">
        <v>579</v>
      </c>
      <c r="I20" s="43" t="s">
        <v>580</v>
      </c>
      <c r="J20" s="46" t="s">
        <v>509</v>
      </c>
      <c r="K20" s="43" t="s">
        <v>619</v>
      </c>
      <c r="L20" s="172">
        <v>1</v>
      </c>
      <c r="M20" s="40" t="s">
        <v>582</v>
      </c>
      <c r="N20" s="40" t="s">
        <v>620</v>
      </c>
      <c r="O20" s="58" t="s">
        <v>103</v>
      </c>
      <c r="P20" s="48">
        <v>44958</v>
      </c>
      <c r="Q20" s="48">
        <v>45290</v>
      </c>
      <c r="R20" s="43" t="s">
        <v>55</v>
      </c>
      <c r="S20" s="43" t="s">
        <v>588</v>
      </c>
      <c r="T20" s="53" t="s">
        <v>589</v>
      </c>
      <c r="U20" s="47">
        <v>0.15</v>
      </c>
      <c r="V20" s="20"/>
      <c r="W20" s="20"/>
      <c r="X20" s="20"/>
      <c r="Y20" s="20"/>
      <c r="Z20" s="21"/>
      <c r="AA20" s="165">
        <v>0.5</v>
      </c>
      <c r="AB20" s="102" t="s">
        <v>1295</v>
      </c>
      <c r="AC20" s="174">
        <v>1</v>
      </c>
      <c r="AD20" s="80">
        <v>1</v>
      </c>
      <c r="AE20" s="74">
        <f t="shared" si="3"/>
        <v>0.5</v>
      </c>
      <c r="AF20" s="174">
        <v>0</v>
      </c>
      <c r="AG20" s="487">
        <v>1</v>
      </c>
      <c r="AH20" s="102">
        <f t="shared" si="0"/>
        <v>0.5</v>
      </c>
      <c r="AI20" s="174">
        <v>0</v>
      </c>
      <c r="AJ20" s="80">
        <v>1</v>
      </c>
      <c r="AK20" s="102">
        <f t="shared" si="1"/>
        <v>0.5</v>
      </c>
      <c r="AL20" s="174">
        <v>0</v>
      </c>
      <c r="AM20" s="74">
        <v>1</v>
      </c>
      <c r="AN20" s="507">
        <f t="shared" si="2"/>
        <v>0.5</v>
      </c>
    </row>
    <row r="21" spans="1:40" ht="89.25" x14ac:dyDescent="0.25">
      <c r="A21" s="265">
        <v>159</v>
      </c>
      <c r="B21" s="43" t="s">
        <v>505</v>
      </c>
      <c r="C21" s="43" t="s">
        <v>578</v>
      </c>
      <c r="D21" s="43" t="s">
        <v>72</v>
      </c>
      <c r="E21" s="43" t="s">
        <v>484</v>
      </c>
      <c r="F21" s="43" t="s">
        <v>229</v>
      </c>
      <c r="G21" s="43" t="s">
        <v>46</v>
      </c>
      <c r="H21" s="43" t="s">
        <v>579</v>
      </c>
      <c r="I21" s="43" t="s">
        <v>580</v>
      </c>
      <c r="J21" s="46" t="s">
        <v>509</v>
      </c>
      <c r="K21" s="43" t="s">
        <v>619</v>
      </c>
      <c r="L21" s="172">
        <v>1</v>
      </c>
      <c r="M21" s="40" t="s">
        <v>582</v>
      </c>
      <c r="N21" s="40" t="s">
        <v>622</v>
      </c>
      <c r="O21" s="58" t="s">
        <v>103</v>
      </c>
      <c r="P21" s="48">
        <v>44958</v>
      </c>
      <c r="Q21" s="48">
        <v>45290</v>
      </c>
      <c r="R21" s="43" t="s">
        <v>55</v>
      </c>
      <c r="S21" s="43" t="s">
        <v>588</v>
      </c>
      <c r="T21" s="53" t="s">
        <v>589</v>
      </c>
      <c r="U21" s="47">
        <v>0.15</v>
      </c>
      <c r="V21" s="20"/>
      <c r="W21" s="20"/>
      <c r="X21" s="20"/>
      <c r="Y21" s="20"/>
      <c r="Z21" s="21"/>
      <c r="AA21" s="173">
        <v>0.5</v>
      </c>
      <c r="AB21" s="102" t="s">
        <v>1296</v>
      </c>
      <c r="AC21" s="174">
        <v>1</v>
      </c>
      <c r="AD21" s="80">
        <v>1</v>
      </c>
      <c r="AE21" s="74">
        <f t="shared" si="3"/>
        <v>0.5</v>
      </c>
      <c r="AF21" s="174">
        <v>0</v>
      </c>
      <c r="AG21" s="487">
        <v>1</v>
      </c>
      <c r="AH21" s="102">
        <f t="shared" si="0"/>
        <v>0.5</v>
      </c>
      <c r="AI21" s="174">
        <v>0</v>
      </c>
      <c r="AJ21" s="80">
        <v>1</v>
      </c>
      <c r="AK21" s="102">
        <f t="shared" si="1"/>
        <v>0.5</v>
      </c>
      <c r="AL21" s="174">
        <v>0</v>
      </c>
      <c r="AM21" s="74">
        <v>1</v>
      </c>
      <c r="AN21" s="507">
        <f t="shared" si="2"/>
        <v>0.5</v>
      </c>
    </row>
    <row r="22" spans="1:40" ht="89.25" x14ac:dyDescent="0.25">
      <c r="A22" s="265">
        <v>160</v>
      </c>
      <c r="B22" s="43" t="s">
        <v>505</v>
      </c>
      <c r="C22" s="43" t="s">
        <v>578</v>
      </c>
      <c r="D22" s="43" t="s">
        <v>72</v>
      </c>
      <c r="E22" s="43" t="s">
        <v>484</v>
      </c>
      <c r="F22" s="43" t="s">
        <v>229</v>
      </c>
      <c r="G22" s="43" t="s">
        <v>46</v>
      </c>
      <c r="H22" s="43" t="s">
        <v>579</v>
      </c>
      <c r="I22" s="43" t="s">
        <v>580</v>
      </c>
      <c r="J22" s="46" t="s">
        <v>509</v>
      </c>
      <c r="K22" s="43" t="s">
        <v>619</v>
      </c>
      <c r="L22" s="172">
        <v>1</v>
      </c>
      <c r="M22" s="40" t="s">
        <v>582</v>
      </c>
      <c r="N22" s="40" t="s">
        <v>624</v>
      </c>
      <c r="O22" s="58" t="s">
        <v>103</v>
      </c>
      <c r="P22" s="48">
        <v>44958</v>
      </c>
      <c r="Q22" s="48">
        <v>45290</v>
      </c>
      <c r="R22" s="43" t="s">
        <v>55</v>
      </c>
      <c r="S22" s="43" t="s">
        <v>588</v>
      </c>
      <c r="T22" s="53" t="s">
        <v>589</v>
      </c>
      <c r="U22" s="47">
        <v>0.05</v>
      </c>
      <c r="V22" s="20"/>
      <c r="W22" s="20"/>
      <c r="X22" s="20"/>
      <c r="Y22" s="20"/>
      <c r="Z22" s="21"/>
      <c r="AA22" s="165">
        <v>0.5</v>
      </c>
      <c r="AB22" s="102" t="s">
        <v>1292</v>
      </c>
      <c r="AC22" s="174">
        <v>1</v>
      </c>
      <c r="AD22" s="80">
        <v>1</v>
      </c>
      <c r="AE22" s="74">
        <f t="shared" si="3"/>
        <v>0.5</v>
      </c>
      <c r="AF22" s="174">
        <v>0</v>
      </c>
      <c r="AG22" s="487">
        <v>1</v>
      </c>
      <c r="AH22" s="102">
        <f t="shared" si="0"/>
        <v>0.5</v>
      </c>
      <c r="AI22" s="174">
        <v>0</v>
      </c>
      <c r="AJ22" s="80">
        <v>1</v>
      </c>
      <c r="AK22" s="102">
        <f t="shared" si="1"/>
        <v>0.5</v>
      </c>
      <c r="AL22" s="174">
        <v>0</v>
      </c>
      <c r="AM22" s="74">
        <v>1</v>
      </c>
      <c r="AN22" s="507">
        <f t="shared" si="2"/>
        <v>0.5</v>
      </c>
    </row>
    <row r="23" spans="1:40" ht="135" x14ac:dyDescent="0.25">
      <c r="A23" s="265">
        <v>161</v>
      </c>
      <c r="B23" s="43" t="s">
        <v>505</v>
      </c>
      <c r="C23" s="43" t="s">
        <v>578</v>
      </c>
      <c r="D23" s="43" t="s">
        <v>72</v>
      </c>
      <c r="E23" s="43" t="s">
        <v>484</v>
      </c>
      <c r="F23" s="43" t="s">
        <v>229</v>
      </c>
      <c r="G23" s="43" t="s">
        <v>46</v>
      </c>
      <c r="H23" s="43" t="s">
        <v>579</v>
      </c>
      <c r="I23" s="43" t="s">
        <v>580</v>
      </c>
      <c r="J23" s="46" t="s">
        <v>544</v>
      </c>
      <c r="K23" s="43" t="s">
        <v>619</v>
      </c>
      <c r="L23" s="172">
        <v>6</v>
      </c>
      <c r="M23" s="40" t="s">
        <v>582</v>
      </c>
      <c r="N23" s="40" t="s">
        <v>626</v>
      </c>
      <c r="O23" s="58" t="s">
        <v>103</v>
      </c>
      <c r="P23" s="48">
        <v>44958</v>
      </c>
      <c r="Q23" s="48">
        <v>45290</v>
      </c>
      <c r="R23" s="43" t="s">
        <v>55</v>
      </c>
      <c r="S23" s="43" t="s">
        <v>588</v>
      </c>
      <c r="T23" s="53" t="s">
        <v>589</v>
      </c>
      <c r="U23" s="47">
        <v>0.15</v>
      </c>
      <c r="V23" s="20"/>
      <c r="W23" s="20"/>
      <c r="X23" s="20"/>
      <c r="Y23" s="20"/>
      <c r="Z23" s="21"/>
      <c r="AA23" s="173">
        <v>0.5</v>
      </c>
      <c r="AB23" s="102" t="s">
        <v>1297</v>
      </c>
      <c r="AC23" s="174">
        <v>3</v>
      </c>
      <c r="AD23" s="80">
        <v>1</v>
      </c>
      <c r="AE23" s="74">
        <f t="shared" si="3"/>
        <v>0.5</v>
      </c>
      <c r="AF23" s="174">
        <v>3</v>
      </c>
      <c r="AG23" s="80">
        <v>1</v>
      </c>
      <c r="AH23" s="102">
        <f t="shared" si="0"/>
        <v>0.5</v>
      </c>
      <c r="AI23" s="174">
        <v>0</v>
      </c>
      <c r="AJ23" s="80">
        <v>1</v>
      </c>
      <c r="AK23" s="102">
        <f t="shared" si="1"/>
        <v>0.5</v>
      </c>
      <c r="AL23" s="174">
        <v>0</v>
      </c>
      <c r="AM23" s="74">
        <v>1</v>
      </c>
      <c r="AN23" s="507">
        <f t="shared" si="2"/>
        <v>0.5</v>
      </c>
    </row>
    <row r="24" spans="1:40" ht="123.75" x14ac:dyDescent="0.25">
      <c r="A24" s="265">
        <v>162</v>
      </c>
      <c r="B24" s="43" t="s">
        <v>505</v>
      </c>
      <c r="C24" s="43" t="s">
        <v>578</v>
      </c>
      <c r="D24" s="43" t="s">
        <v>72</v>
      </c>
      <c r="E24" s="43" t="s">
        <v>484</v>
      </c>
      <c r="F24" s="43" t="s">
        <v>229</v>
      </c>
      <c r="G24" s="43" t="s">
        <v>46</v>
      </c>
      <c r="H24" s="43" t="s">
        <v>579</v>
      </c>
      <c r="I24" s="43" t="s">
        <v>580</v>
      </c>
      <c r="J24" s="46" t="s">
        <v>544</v>
      </c>
      <c r="K24" s="43" t="s">
        <v>619</v>
      </c>
      <c r="L24" s="172">
        <v>4</v>
      </c>
      <c r="M24" s="40" t="s">
        <v>582</v>
      </c>
      <c r="N24" s="40" t="s">
        <v>628</v>
      </c>
      <c r="O24" s="58" t="s">
        <v>103</v>
      </c>
      <c r="P24" s="48">
        <v>44958</v>
      </c>
      <c r="Q24" s="48">
        <v>45290</v>
      </c>
      <c r="R24" s="43" t="s">
        <v>55</v>
      </c>
      <c r="S24" s="43" t="s">
        <v>613</v>
      </c>
      <c r="T24" s="53" t="s">
        <v>585</v>
      </c>
      <c r="U24" s="47">
        <v>0.1</v>
      </c>
      <c r="V24" s="20"/>
      <c r="W24" s="20"/>
      <c r="X24" s="20"/>
      <c r="Y24" s="20"/>
      <c r="Z24" s="21"/>
      <c r="AA24" s="165">
        <v>1</v>
      </c>
      <c r="AB24" s="102" t="s">
        <v>1663</v>
      </c>
      <c r="AC24" s="176">
        <v>0</v>
      </c>
      <c r="AD24" s="80">
        <v>0</v>
      </c>
      <c r="AE24" s="74">
        <f t="shared" si="3"/>
        <v>0</v>
      </c>
      <c r="AF24" s="174">
        <v>4</v>
      </c>
      <c r="AG24" s="80">
        <v>0.75</v>
      </c>
      <c r="AH24" s="102">
        <f t="shared" si="0"/>
        <v>0.75</v>
      </c>
      <c r="AI24" s="174">
        <v>0</v>
      </c>
      <c r="AJ24" s="80">
        <v>0</v>
      </c>
      <c r="AK24" s="102">
        <f t="shared" si="1"/>
        <v>0</v>
      </c>
      <c r="AL24" s="174">
        <v>0</v>
      </c>
      <c r="AM24" s="74">
        <v>1</v>
      </c>
      <c r="AN24" s="507">
        <f t="shared" si="2"/>
        <v>1</v>
      </c>
    </row>
    <row r="25" spans="1:40" ht="89.25" x14ac:dyDescent="0.25">
      <c r="A25" s="265">
        <v>163</v>
      </c>
      <c r="B25" s="43" t="s">
        <v>505</v>
      </c>
      <c r="C25" s="43" t="s">
        <v>578</v>
      </c>
      <c r="D25" s="43" t="s">
        <v>72</v>
      </c>
      <c r="E25" s="43" t="s">
        <v>484</v>
      </c>
      <c r="F25" s="43" t="s">
        <v>229</v>
      </c>
      <c r="G25" s="43" t="s">
        <v>46</v>
      </c>
      <c r="H25" s="43" t="s">
        <v>579</v>
      </c>
      <c r="I25" s="43" t="s">
        <v>580</v>
      </c>
      <c r="J25" s="46" t="s">
        <v>544</v>
      </c>
      <c r="K25" s="43" t="s">
        <v>619</v>
      </c>
      <c r="L25" s="172">
        <v>8</v>
      </c>
      <c r="M25" s="40" t="s">
        <v>582</v>
      </c>
      <c r="N25" s="40" t="s">
        <v>1299</v>
      </c>
      <c r="O25" s="58" t="s">
        <v>103</v>
      </c>
      <c r="P25" s="48">
        <v>44958</v>
      </c>
      <c r="Q25" s="48">
        <v>45290</v>
      </c>
      <c r="R25" s="43" t="s">
        <v>55</v>
      </c>
      <c r="S25" s="43" t="s">
        <v>588</v>
      </c>
      <c r="T25" s="53" t="s">
        <v>589</v>
      </c>
      <c r="U25" s="47">
        <v>0.1</v>
      </c>
      <c r="V25" s="20"/>
      <c r="W25" s="20"/>
      <c r="X25" s="20"/>
      <c r="Y25" s="20"/>
      <c r="Z25" s="21"/>
      <c r="AA25" s="173">
        <v>0.5</v>
      </c>
      <c r="AB25" s="102" t="s">
        <v>1664</v>
      </c>
      <c r="AC25" s="174">
        <v>1</v>
      </c>
      <c r="AD25" s="80">
        <v>1</v>
      </c>
      <c r="AE25" s="74">
        <f t="shared" si="3"/>
        <v>0.5</v>
      </c>
      <c r="AF25" s="174">
        <v>0</v>
      </c>
      <c r="AG25" s="487">
        <v>1</v>
      </c>
      <c r="AH25" s="102">
        <f t="shared" si="0"/>
        <v>0.5</v>
      </c>
      <c r="AI25" s="174">
        <v>7</v>
      </c>
      <c r="AJ25" s="80">
        <v>0.56999999999999995</v>
      </c>
      <c r="AK25" s="102">
        <f t="shared" si="1"/>
        <v>0.28499999999999998</v>
      </c>
      <c r="AL25" s="174">
        <v>0</v>
      </c>
      <c r="AM25" s="74">
        <v>0.99199999999999999</v>
      </c>
      <c r="AN25" s="507">
        <f t="shared" si="2"/>
        <v>0.496</v>
      </c>
    </row>
    <row r="26" spans="1:40" ht="90" thickBot="1" x14ac:dyDescent="0.3">
      <c r="A26" s="266">
        <v>164</v>
      </c>
      <c r="B26" s="43" t="s">
        <v>505</v>
      </c>
      <c r="C26" s="177" t="s">
        <v>578</v>
      </c>
      <c r="D26" s="177" t="s">
        <v>72</v>
      </c>
      <c r="E26" s="177" t="s">
        <v>484</v>
      </c>
      <c r="F26" s="177" t="s">
        <v>229</v>
      </c>
      <c r="G26" s="177" t="s">
        <v>46</v>
      </c>
      <c r="H26" s="177" t="s">
        <v>579</v>
      </c>
      <c r="I26" s="177" t="s">
        <v>580</v>
      </c>
      <c r="J26" s="46" t="s">
        <v>544</v>
      </c>
      <c r="K26" s="177" t="s">
        <v>619</v>
      </c>
      <c r="L26" s="178">
        <v>8</v>
      </c>
      <c r="M26" s="179" t="s">
        <v>582</v>
      </c>
      <c r="N26" s="179" t="s">
        <v>632</v>
      </c>
      <c r="O26" s="180" t="s">
        <v>103</v>
      </c>
      <c r="P26" s="181">
        <v>44958</v>
      </c>
      <c r="Q26" s="181">
        <v>45290</v>
      </c>
      <c r="R26" s="177" t="s">
        <v>55</v>
      </c>
      <c r="S26" s="177" t="s">
        <v>588</v>
      </c>
      <c r="T26" s="182" t="s">
        <v>589</v>
      </c>
      <c r="U26" s="183">
        <v>0.3</v>
      </c>
      <c r="V26" s="184"/>
      <c r="W26" s="184"/>
      <c r="X26" s="184"/>
      <c r="Y26" s="184"/>
      <c r="Z26" s="185"/>
      <c r="AA26" s="165">
        <v>2.5</v>
      </c>
      <c r="AB26" s="74" t="s">
        <v>880</v>
      </c>
      <c r="AC26" s="187">
        <v>0</v>
      </c>
      <c r="AD26" s="188">
        <v>0</v>
      </c>
      <c r="AE26" s="189">
        <f t="shared" si="3"/>
        <v>0</v>
      </c>
      <c r="AF26" s="174">
        <v>1</v>
      </c>
      <c r="AG26" s="80">
        <v>1</v>
      </c>
      <c r="AH26" s="102">
        <f t="shared" si="0"/>
        <v>2.5</v>
      </c>
      <c r="AI26" s="174">
        <v>5</v>
      </c>
      <c r="AJ26" s="80">
        <v>0.4</v>
      </c>
      <c r="AK26" s="102">
        <f t="shared" si="1"/>
        <v>1</v>
      </c>
      <c r="AL26" s="187">
        <v>2</v>
      </c>
      <c r="AM26" s="186">
        <v>1</v>
      </c>
      <c r="AN26" s="508">
        <f t="shared" si="2"/>
        <v>2.5</v>
      </c>
    </row>
    <row r="27" spans="1:40" ht="149.65" customHeight="1" x14ac:dyDescent="0.25">
      <c r="A27" s="267">
        <v>165</v>
      </c>
      <c r="B27" s="43" t="s">
        <v>505</v>
      </c>
      <c r="C27" s="157" t="s">
        <v>633</v>
      </c>
      <c r="D27" s="157" t="s">
        <v>72</v>
      </c>
      <c r="E27" s="157" t="s">
        <v>484</v>
      </c>
      <c r="F27" s="157" t="s">
        <v>229</v>
      </c>
      <c r="G27" s="157" t="s">
        <v>46</v>
      </c>
      <c r="H27" s="157" t="s">
        <v>634</v>
      </c>
      <c r="I27" s="157" t="s">
        <v>580</v>
      </c>
      <c r="J27" s="157" t="s">
        <v>509</v>
      </c>
      <c r="K27" s="157" t="s">
        <v>635</v>
      </c>
      <c r="L27" s="159">
        <v>7</v>
      </c>
      <c r="M27" s="192" t="s">
        <v>582</v>
      </c>
      <c r="N27" s="192" t="s">
        <v>636</v>
      </c>
      <c r="O27" s="193" t="s">
        <v>103</v>
      </c>
      <c r="P27" s="194">
        <v>44958</v>
      </c>
      <c r="Q27" s="194">
        <v>45015</v>
      </c>
      <c r="R27" s="157" t="s">
        <v>55</v>
      </c>
      <c r="S27" s="157" t="s">
        <v>584</v>
      </c>
      <c r="T27" s="163" t="s">
        <v>637</v>
      </c>
      <c r="U27" s="164">
        <v>0.05</v>
      </c>
      <c r="V27" s="195"/>
      <c r="W27" s="195"/>
      <c r="X27" s="195"/>
      <c r="Y27" s="195"/>
      <c r="Z27" s="196"/>
      <c r="AA27" s="254">
        <v>1.5</v>
      </c>
      <c r="AB27" s="102" t="s">
        <v>1665</v>
      </c>
      <c r="AC27" s="197">
        <v>7</v>
      </c>
      <c r="AD27" s="198">
        <v>1</v>
      </c>
      <c r="AE27" s="166">
        <f>+$AA27*AD27</f>
        <v>1.5</v>
      </c>
      <c r="AF27" s="202">
        <v>0</v>
      </c>
      <c r="AG27" s="203">
        <v>1</v>
      </c>
      <c r="AH27" s="102">
        <f t="shared" si="0"/>
        <v>1.5</v>
      </c>
      <c r="AI27" s="202">
        <v>0</v>
      </c>
      <c r="AJ27" s="203">
        <v>1</v>
      </c>
      <c r="AK27" s="102">
        <f t="shared" si="1"/>
        <v>1.5</v>
      </c>
      <c r="AL27" s="197">
        <v>0</v>
      </c>
      <c r="AM27" s="166">
        <v>1</v>
      </c>
      <c r="AN27" s="199">
        <f t="shared" si="2"/>
        <v>1.5</v>
      </c>
    </row>
    <row r="28" spans="1:40" ht="159" customHeight="1" x14ac:dyDescent="0.25">
      <c r="A28" s="268">
        <v>166</v>
      </c>
      <c r="B28" s="43" t="s">
        <v>505</v>
      </c>
      <c r="C28" s="43" t="s">
        <v>633</v>
      </c>
      <c r="D28" s="43" t="s">
        <v>72</v>
      </c>
      <c r="E28" s="43" t="s">
        <v>484</v>
      </c>
      <c r="F28" s="43" t="s">
        <v>229</v>
      </c>
      <c r="G28" s="43" t="s">
        <v>46</v>
      </c>
      <c r="H28" s="43" t="s">
        <v>634</v>
      </c>
      <c r="I28" s="43" t="s">
        <v>580</v>
      </c>
      <c r="J28" s="43" t="s">
        <v>509</v>
      </c>
      <c r="K28" s="43" t="s">
        <v>635</v>
      </c>
      <c r="L28" s="172">
        <v>1</v>
      </c>
      <c r="M28" s="38" t="s">
        <v>582</v>
      </c>
      <c r="N28" s="38" t="s">
        <v>587</v>
      </c>
      <c r="O28" s="83" t="s">
        <v>103</v>
      </c>
      <c r="P28" s="200">
        <v>44593</v>
      </c>
      <c r="Q28" s="200">
        <v>44925</v>
      </c>
      <c r="R28" s="43" t="s">
        <v>55</v>
      </c>
      <c r="S28" s="43" t="s">
        <v>588</v>
      </c>
      <c r="T28" s="53" t="s">
        <v>637</v>
      </c>
      <c r="U28" s="47">
        <v>0.2</v>
      </c>
      <c r="AA28" s="255">
        <v>0.5</v>
      </c>
      <c r="AB28" s="102" t="s">
        <v>1302</v>
      </c>
      <c r="AC28" s="202">
        <v>1</v>
      </c>
      <c r="AD28" s="203">
        <v>1</v>
      </c>
      <c r="AE28" s="102">
        <f t="shared" ref="AE28:AE49" si="4">+$AA28*AD28</f>
        <v>0.5</v>
      </c>
      <c r="AF28" s="202">
        <v>0</v>
      </c>
      <c r="AG28" s="203">
        <v>1</v>
      </c>
      <c r="AH28" s="102">
        <f t="shared" si="0"/>
        <v>0.5</v>
      </c>
      <c r="AI28" s="202">
        <v>0</v>
      </c>
      <c r="AJ28" s="203">
        <v>1</v>
      </c>
      <c r="AK28" s="102">
        <f t="shared" si="1"/>
        <v>0.5</v>
      </c>
      <c r="AL28" s="202">
        <v>0</v>
      </c>
      <c r="AM28" s="102">
        <v>1</v>
      </c>
      <c r="AN28" s="204">
        <f t="shared" si="2"/>
        <v>0.5</v>
      </c>
    </row>
    <row r="29" spans="1:40" ht="140.25" x14ac:dyDescent="0.25">
      <c r="A29" s="268">
        <v>167</v>
      </c>
      <c r="B29" s="43" t="s">
        <v>505</v>
      </c>
      <c r="C29" s="43" t="s">
        <v>633</v>
      </c>
      <c r="D29" s="43" t="s">
        <v>72</v>
      </c>
      <c r="E29" s="43" t="s">
        <v>484</v>
      </c>
      <c r="F29" s="43" t="s">
        <v>229</v>
      </c>
      <c r="G29" s="43" t="s">
        <v>46</v>
      </c>
      <c r="H29" s="43" t="s">
        <v>634</v>
      </c>
      <c r="I29" s="43" t="s">
        <v>580</v>
      </c>
      <c r="J29" s="43" t="s">
        <v>509</v>
      </c>
      <c r="K29" s="43" t="s">
        <v>635</v>
      </c>
      <c r="L29" s="172">
        <v>1</v>
      </c>
      <c r="M29" s="38" t="s">
        <v>582</v>
      </c>
      <c r="N29" s="38" t="s">
        <v>591</v>
      </c>
      <c r="O29" s="83" t="s">
        <v>103</v>
      </c>
      <c r="P29" s="200">
        <v>44593</v>
      </c>
      <c r="Q29" s="200">
        <v>44925</v>
      </c>
      <c r="R29" s="43" t="s">
        <v>55</v>
      </c>
      <c r="S29" s="43" t="s">
        <v>588</v>
      </c>
      <c r="T29" s="53" t="s">
        <v>637</v>
      </c>
      <c r="U29" s="47">
        <v>0.05</v>
      </c>
      <c r="AA29" s="255">
        <v>0.5</v>
      </c>
      <c r="AB29" s="102" t="s">
        <v>1303</v>
      </c>
      <c r="AC29" s="202">
        <v>1</v>
      </c>
      <c r="AD29" s="203">
        <v>1</v>
      </c>
      <c r="AE29" s="102">
        <f t="shared" si="4"/>
        <v>0.5</v>
      </c>
      <c r="AF29" s="202">
        <v>0</v>
      </c>
      <c r="AG29" s="203">
        <v>1</v>
      </c>
      <c r="AH29" s="102">
        <f t="shared" si="0"/>
        <v>0.5</v>
      </c>
      <c r="AI29" s="202">
        <v>0</v>
      </c>
      <c r="AJ29" s="203">
        <v>1</v>
      </c>
      <c r="AK29" s="102">
        <f t="shared" si="1"/>
        <v>0.5</v>
      </c>
      <c r="AL29" s="202">
        <v>0</v>
      </c>
      <c r="AM29" s="102">
        <v>1</v>
      </c>
      <c r="AN29" s="204">
        <f t="shared" si="2"/>
        <v>0.5</v>
      </c>
    </row>
    <row r="30" spans="1:40" ht="140.25" x14ac:dyDescent="0.25">
      <c r="A30" s="268">
        <v>168</v>
      </c>
      <c r="B30" s="43" t="s">
        <v>505</v>
      </c>
      <c r="C30" s="43" t="s">
        <v>633</v>
      </c>
      <c r="D30" s="43" t="s">
        <v>72</v>
      </c>
      <c r="E30" s="43" t="s">
        <v>484</v>
      </c>
      <c r="F30" s="43" t="s">
        <v>229</v>
      </c>
      <c r="G30" s="43" t="s">
        <v>46</v>
      </c>
      <c r="H30" s="43" t="s">
        <v>634</v>
      </c>
      <c r="I30" s="43" t="s">
        <v>580</v>
      </c>
      <c r="J30" s="43" t="s">
        <v>544</v>
      </c>
      <c r="K30" s="43" t="s">
        <v>635</v>
      </c>
      <c r="L30" s="172">
        <v>260</v>
      </c>
      <c r="M30" s="38" t="s">
        <v>582</v>
      </c>
      <c r="N30" s="38" t="s">
        <v>593</v>
      </c>
      <c r="O30" s="83" t="s">
        <v>103</v>
      </c>
      <c r="P30" s="200">
        <v>44593</v>
      </c>
      <c r="Q30" s="200">
        <v>44925</v>
      </c>
      <c r="R30" s="43" t="s">
        <v>55</v>
      </c>
      <c r="S30" s="43" t="s">
        <v>594</v>
      </c>
      <c r="T30" s="53" t="s">
        <v>637</v>
      </c>
      <c r="U30" s="47">
        <v>0.45</v>
      </c>
      <c r="AA30" s="255">
        <v>2</v>
      </c>
      <c r="AB30" s="102" t="s">
        <v>1666</v>
      </c>
      <c r="AC30" s="202">
        <v>10</v>
      </c>
      <c r="AD30" s="203">
        <v>1</v>
      </c>
      <c r="AE30" s="102">
        <f t="shared" si="4"/>
        <v>2</v>
      </c>
      <c r="AF30" s="202">
        <v>125</v>
      </c>
      <c r="AG30" s="203">
        <v>1</v>
      </c>
      <c r="AH30" s="102">
        <f t="shared" si="0"/>
        <v>2</v>
      </c>
      <c r="AI30" s="202">
        <v>65</v>
      </c>
      <c r="AJ30" s="203">
        <v>1</v>
      </c>
      <c r="AK30" s="102">
        <f t="shared" si="1"/>
        <v>2</v>
      </c>
      <c r="AL30" s="202">
        <v>60</v>
      </c>
      <c r="AM30" s="102">
        <v>1</v>
      </c>
      <c r="AN30" s="204">
        <f t="shared" si="2"/>
        <v>2</v>
      </c>
    </row>
    <row r="31" spans="1:40" ht="140.25" x14ac:dyDescent="0.25">
      <c r="A31" s="268">
        <v>169</v>
      </c>
      <c r="B31" s="43" t="s">
        <v>505</v>
      </c>
      <c r="C31" s="43" t="s">
        <v>633</v>
      </c>
      <c r="D31" s="43" t="s">
        <v>72</v>
      </c>
      <c r="E31" s="43" t="s">
        <v>484</v>
      </c>
      <c r="F31" s="43" t="s">
        <v>229</v>
      </c>
      <c r="G31" s="43" t="s">
        <v>46</v>
      </c>
      <c r="H31" s="43" t="s">
        <v>634</v>
      </c>
      <c r="I31" s="43" t="s">
        <v>580</v>
      </c>
      <c r="J31" s="43" t="s">
        <v>544</v>
      </c>
      <c r="K31" s="43" t="s">
        <v>635</v>
      </c>
      <c r="L31" s="172">
        <v>125</v>
      </c>
      <c r="M31" s="38" t="s">
        <v>582</v>
      </c>
      <c r="N31" s="38" t="s">
        <v>1305</v>
      </c>
      <c r="O31" s="83" t="s">
        <v>103</v>
      </c>
      <c r="P31" s="200">
        <v>44593</v>
      </c>
      <c r="Q31" s="200">
        <v>44925</v>
      </c>
      <c r="R31" s="43" t="s">
        <v>55</v>
      </c>
      <c r="S31" s="43" t="s">
        <v>594</v>
      </c>
      <c r="T31" s="53" t="s">
        <v>639</v>
      </c>
      <c r="U31" s="47">
        <v>0.1</v>
      </c>
      <c r="AA31" s="255">
        <v>0.5</v>
      </c>
      <c r="AB31" s="102" t="s">
        <v>1667</v>
      </c>
      <c r="AC31" s="202">
        <v>20</v>
      </c>
      <c r="AD31" s="203">
        <v>1</v>
      </c>
      <c r="AE31" s="102">
        <f t="shared" si="4"/>
        <v>0.5</v>
      </c>
      <c r="AF31" s="202">
        <v>105</v>
      </c>
      <c r="AG31" s="203">
        <v>0.6</v>
      </c>
      <c r="AH31" s="102">
        <f t="shared" si="0"/>
        <v>0.3</v>
      </c>
      <c r="AI31" s="202">
        <v>0</v>
      </c>
      <c r="AJ31" s="203">
        <v>0.4</v>
      </c>
      <c r="AK31" s="102">
        <f t="shared" si="1"/>
        <v>0.2</v>
      </c>
      <c r="AL31" s="202">
        <v>0</v>
      </c>
      <c r="AM31" s="102">
        <v>1</v>
      </c>
      <c r="AN31" s="204">
        <f t="shared" si="2"/>
        <v>0.5</v>
      </c>
    </row>
    <row r="32" spans="1:40" ht="140.25" x14ac:dyDescent="0.25">
      <c r="A32" s="268">
        <v>170</v>
      </c>
      <c r="B32" s="43" t="s">
        <v>505</v>
      </c>
      <c r="C32" s="43" t="s">
        <v>633</v>
      </c>
      <c r="D32" s="43" t="s">
        <v>72</v>
      </c>
      <c r="E32" s="43" t="s">
        <v>484</v>
      </c>
      <c r="F32" s="43" t="s">
        <v>229</v>
      </c>
      <c r="G32" s="43" t="s">
        <v>46</v>
      </c>
      <c r="H32" s="43" t="s">
        <v>634</v>
      </c>
      <c r="I32" s="43" t="s">
        <v>580</v>
      </c>
      <c r="J32" s="43" t="s">
        <v>544</v>
      </c>
      <c r="K32" s="43" t="s">
        <v>635</v>
      </c>
      <c r="L32" s="172">
        <v>125</v>
      </c>
      <c r="M32" s="38" t="s">
        <v>582</v>
      </c>
      <c r="N32" s="38" t="s">
        <v>640</v>
      </c>
      <c r="O32" s="83" t="s">
        <v>103</v>
      </c>
      <c r="P32" s="200">
        <v>44593</v>
      </c>
      <c r="Q32" s="200">
        <v>44925</v>
      </c>
      <c r="R32" s="43" t="s">
        <v>55</v>
      </c>
      <c r="S32" s="43" t="s">
        <v>594</v>
      </c>
      <c r="T32" s="53" t="s">
        <v>639</v>
      </c>
      <c r="U32" s="47">
        <v>0.1</v>
      </c>
      <c r="AA32" s="255">
        <v>1.5</v>
      </c>
      <c r="AB32" s="102" t="s">
        <v>1668</v>
      </c>
      <c r="AC32" s="202">
        <v>0</v>
      </c>
      <c r="AD32" s="203">
        <v>0</v>
      </c>
      <c r="AE32" s="102">
        <f t="shared" si="4"/>
        <v>0</v>
      </c>
      <c r="AF32" s="202">
        <v>0</v>
      </c>
      <c r="AG32" s="487">
        <v>0</v>
      </c>
      <c r="AH32" s="102">
        <f t="shared" si="0"/>
        <v>0</v>
      </c>
      <c r="AI32" s="202">
        <v>65</v>
      </c>
      <c r="AJ32" s="203">
        <v>0.85</v>
      </c>
      <c r="AK32" s="102">
        <f t="shared" si="1"/>
        <v>1.2749999999999999</v>
      </c>
      <c r="AL32" s="202">
        <v>60</v>
      </c>
      <c r="AM32" s="102">
        <v>0.88</v>
      </c>
      <c r="AN32" s="204">
        <f t="shared" si="2"/>
        <v>1.32</v>
      </c>
    </row>
    <row r="33" spans="1:40" ht="140.25" x14ac:dyDescent="0.25">
      <c r="A33" s="268">
        <v>171</v>
      </c>
      <c r="B33" s="43" t="s">
        <v>505</v>
      </c>
      <c r="C33" s="43" t="s">
        <v>633</v>
      </c>
      <c r="D33" s="43" t="s">
        <v>72</v>
      </c>
      <c r="E33" s="43" t="s">
        <v>484</v>
      </c>
      <c r="F33" s="43" t="s">
        <v>229</v>
      </c>
      <c r="G33" s="43" t="s">
        <v>46</v>
      </c>
      <c r="H33" s="43" t="s">
        <v>634</v>
      </c>
      <c r="I33" s="43" t="s">
        <v>580</v>
      </c>
      <c r="J33" s="43" t="s">
        <v>509</v>
      </c>
      <c r="K33" s="43" t="s">
        <v>635</v>
      </c>
      <c r="L33" s="172">
        <v>125</v>
      </c>
      <c r="M33" s="38" t="s">
        <v>582</v>
      </c>
      <c r="N33" s="38" t="s">
        <v>600</v>
      </c>
      <c r="O33" s="83" t="s">
        <v>103</v>
      </c>
      <c r="P33" s="200">
        <v>44593</v>
      </c>
      <c r="Q33" s="200">
        <v>44925</v>
      </c>
      <c r="R33" s="43" t="s">
        <v>55</v>
      </c>
      <c r="S33" s="43" t="s">
        <v>594</v>
      </c>
      <c r="T33" s="53" t="s">
        <v>639</v>
      </c>
      <c r="U33" s="47">
        <v>0.05</v>
      </c>
      <c r="AA33" s="255">
        <v>0.5</v>
      </c>
      <c r="AB33" s="102" t="s">
        <v>1669</v>
      </c>
      <c r="AC33" s="202">
        <v>0</v>
      </c>
      <c r="AD33" s="203">
        <v>0</v>
      </c>
      <c r="AE33" s="102">
        <f t="shared" si="4"/>
        <v>0</v>
      </c>
      <c r="AF33" s="202">
        <v>0</v>
      </c>
      <c r="AG33" s="203">
        <v>0</v>
      </c>
      <c r="AH33" s="102">
        <f t="shared" si="0"/>
        <v>0</v>
      </c>
      <c r="AI33" s="202">
        <v>0</v>
      </c>
      <c r="AJ33" s="203">
        <v>0</v>
      </c>
      <c r="AK33" s="102">
        <f t="shared" si="1"/>
        <v>0</v>
      </c>
      <c r="AL33" s="202">
        <v>125</v>
      </c>
      <c r="AM33" s="102">
        <v>0.88</v>
      </c>
      <c r="AN33" s="204">
        <f t="shared" si="2"/>
        <v>0.44</v>
      </c>
    </row>
    <row r="34" spans="1:40" ht="47.1" customHeight="1" x14ac:dyDescent="0.25">
      <c r="A34" s="268">
        <v>172</v>
      </c>
      <c r="B34" s="43" t="s">
        <v>505</v>
      </c>
      <c r="C34" s="43" t="s">
        <v>633</v>
      </c>
      <c r="D34" s="43" t="s">
        <v>72</v>
      </c>
      <c r="E34" s="43" t="s">
        <v>484</v>
      </c>
      <c r="F34" s="43" t="s">
        <v>229</v>
      </c>
      <c r="G34" s="43" t="s">
        <v>46</v>
      </c>
      <c r="H34" s="43" t="s">
        <v>634</v>
      </c>
      <c r="I34" s="43" t="s">
        <v>580</v>
      </c>
      <c r="J34" s="43" t="s">
        <v>509</v>
      </c>
      <c r="K34" s="43" t="s">
        <v>641</v>
      </c>
      <c r="L34" s="172">
        <v>1</v>
      </c>
      <c r="M34" s="38" t="s">
        <v>582</v>
      </c>
      <c r="N34" s="38" t="s">
        <v>642</v>
      </c>
      <c r="O34" s="83" t="s">
        <v>103</v>
      </c>
      <c r="P34" s="200">
        <v>44593</v>
      </c>
      <c r="Q34" s="200">
        <v>44925</v>
      </c>
      <c r="R34" s="43" t="s">
        <v>55</v>
      </c>
      <c r="S34" s="43" t="s">
        <v>588</v>
      </c>
      <c r="T34" s="53" t="s">
        <v>639</v>
      </c>
      <c r="U34" s="47">
        <v>0.15</v>
      </c>
      <c r="AA34" s="255">
        <v>0.5</v>
      </c>
      <c r="AB34" s="102" t="s">
        <v>1307</v>
      </c>
      <c r="AC34" s="202">
        <v>1</v>
      </c>
      <c r="AD34" s="203">
        <v>1</v>
      </c>
      <c r="AE34" s="102">
        <f t="shared" si="4"/>
        <v>0.5</v>
      </c>
      <c r="AF34" s="202">
        <v>0</v>
      </c>
      <c r="AG34" s="203">
        <v>1</v>
      </c>
      <c r="AH34" s="102">
        <f t="shared" si="0"/>
        <v>0.5</v>
      </c>
      <c r="AI34" s="202">
        <v>0</v>
      </c>
      <c r="AJ34" s="203">
        <v>1</v>
      </c>
      <c r="AK34" s="102">
        <f t="shared" si="1"/>
        <v>0.5</v>
      </c>
      <c r="AL34" s="202">
        <v>0</v>
      </c>
      <c r="AM34" s="102">
        <v>1</v>
      </c>
      <c r="AN34" s="204">
        <f t="shared" si="2"/>
        <v>0.5</v>
      </c>
    </row>
    <row r="35" spans="1:40" ht="140.25" x14ac:dyDescent="0.25">
      <c r="A35" s="268">
        <v>173</v>
      </c>
      <c r="B35" s="43" t="s">
        <v>505</v>
      </c>
      <c r="C35" s="43" t="s">
        <v>633</v>
      </c>
      <c r="D35" s="43" t="s">
        <v>72</v>
      </c>
      <c r="E35" s="43" t="s">
        <v>484</v>
      </c>
      <c r="F35" s="43" t="s">
        <v>229</v>
      </c>
      <c r="G35" s="43" t="s">
        <v>46</v>
      </c>
      <c r="H35" s="43" t="s">
        <v>634</v>
      </c>
      <c r="I35" s="43" t="s">
        <v>580</v>
      </c>
      <c r="J35" s="43" t="s">
        <v>509</v>
      </c>
      <c r="K35" s="43" t="s">
        <v>641</v>
      </c>
      <c r="L35" s="172">
        <v>1</v>
      </c>
      <c r="M35" s="38" t="s">
        <v>582</v>
      </c>
      <c r="N35" s="38" t="s">
        <v>643</v>
      </c>
      <c r="O35" s="83" t="s">
        <v>103</v>
      </c>
      <c r="P35" s="200">
        <v>44593</v>
      </c>
      <c r="Q35" s="200">
        <v>44925</v>
      </c>
      <c r="R35" s="43" t="s">
        <v>55</v>
      </c>
      <c r="S35" s="43" t="s">
        <v>588</v>
      </c>
      <c r="T35" s="53" t="s">
        <v>637</v>
      </c>
      <c r="U35" s="47">
        <v>0.15</v>
      </c>
      <c r="AA35" s="255">
        <v>0.5</v>
      </c>
      <c r="AB35" s="102" t="s">
        <v>1308</v>
      </c>
      <c r="AC35" s="202">
        <v>1</v>
      </c>
      <c r="AD35" s="203">
        <v>1</v>
      </c>
      <c r="AE35" s="102">
        <f t="shared" si="4"/>
        <v>0.5</v>
      </c>
      <c r="AF35" s="202">
        <v>0</v>
      </c>
      <c r="AG35" s="203">
        <v>1</v>
      </c>
      <c r="AH35" s="102">
        <f t="shared" si="0"/>
        <v>0.5</v>
      </c>
      <c r="AI35" s="202">
        <v>0</v>
      </c>
      <c r="AJ35" s="203">
        <v>1</v>
      </c>
      <c r="AK35" s="102">
        <f t="shared" si="1"/>
        <v>0.5</v>
      </c>
      <c r="AL35" s="202">
        <v>0</v>
      </c>
      <c r="AM35" s="102">
        <v>1</v>
      </c>
      <c r="AN35" s="204">
        <f t="shared" si="2"/>
        <v>0.5</v>
      </c>
    </row>
    <row r="36" spans="1:40" ht="140.25" x14ac:dyDescent="0.25">
      <c r="A36" s="268">
        <v>174</v>
      </c>
      <c r="B36" s="43" t="s">
        <v>505</v>
      </c>
      <c r="C36" s="43" t="s">
        <v>633</v>
      </c>
      <c r="D36" s="43" t="s">
        <v>72</v>
      </c>
      <c r="E36" s="43" t="s">
        <v>484</v>
      </c>
      <c r="F36" s="43" t="s">
        <v>229</v>
      </c>
      <c r="G36" s="43" t="s">
        <v>46</v>
      </c>
      <c r="H36" s="43" t="s">
        <v>634</v>
      </c>
      <c r="I36" s="43" t="s">
        <v>580</v>
      </c>
      <c r="J36" s="43" t="s">
        <v>509</v>
      </c>
      <c r="K36" s="43" t="s">
        <v>641</v>
      </c>
      <c r="L36" s="172">
        <v>1</v>
      </c>
      <c r="M36" s="38" t="s">
        <v>582</v>
      </c>
      <c r="N36" s="38" t="s">
        <v>644</v>
      </c>
      <c r="O36" s="83" t="s">
        <v>103</v>
      </c>
      <c r="P36" s="200">
        <v>44593</v>
      </c>
      <c r="Q36" s="200">
        <v>44925</v>
      </c>
      <c r="R36" s="43" t="s">
        <v>55</v>
      </c>
      <c r="S36" s="43" t="s">
        <v>588</v>
      </c>
      <c r="T36" s="53" t="s">
        <v>637</v>
      </c>
      <c r="U36" s="47">
        <v>0.05</v>
      </c>
      <c r="AA36" s="255">
        <v>0.5</v>
      </c>
      <c r="AB36" s="102" t="s">
        <v>1670</v>
      </c>
      <c r="AC36" s="202">
        <v>0</v>
      </c>
      <c r="AD36" s="203">
        <v>0</v>
      </c>
      <c r="AE36" s="102">
        <f t="shared" si="4"/>
        <v>0</v>
      </c>
      <c r="AF36" s="202">
        <v>1</v>
      </c>
      <c r="AG36" s="203">
        <v>1</v>
      </c>
      <c r="AH36" s="102">
        <f t="shared" si="0"/>
        <v>0.5</v>
      </c>
      <c r="AI36" s="202">
        <v>0</v>
      </c>
      <c r="AJ36" s="203">
        <v>1</v>
      </c>
      <c r="AK36" s="102">
        <f t="shared" si="1"/>
        <v>0.5</v>
      </c>
      <c r="AL36" s="202">
        <v>0</v>
      </c>
      <c r="AM36" s="102">
        <v>1</v>
      </c>
      <c r="AN36" s="204">
        <f t="shared" si="2"/>
        <v>0.5</v>
      </c>
    </row>
    <row r="37" spans="1:40" ht="140.25" x14ac:dyDescent="0.25">
      <c r="A37" s="268">
        <v>175</v>
      </c>
      <c r="B37" s="43" t="s">
        <v>505</v>
      </c>
      <c r="C37" s="43" t="s">
        <v>633</v>
      </c>
      <c r="D37" s="43" t="s">
        <v>72</v>
      </c>
      <c r="E37" s="43" t="s">
        <v>484</v>
      </c>
      <c r="F37" s="43" t="s">
        <v>229</v>
      </c>
      <c r="G37" s="43" t="s">
        <v>46</v>
      </c>
      <c r="H37" s="43" t="s">
        <v>634</v>
      </c>
      <c r="I37" s="43" t="s">
        <v>580</v>
      </c>
      <c r="J37" s="43" t="s">
        <v>544</v>
      </c>
      <c r="K37" s="43" t="s">
        <v>641</v>
      </c>
      <c r="L37" s="172">
        <v>33</v>
      </c>
      <c r="M37" s="38" t="s">
        <v>582</v>
      </c>
      <c r="N37" s="38" t="s">
        <v>1310</v>
      </c>
      <c r="O37" s="83" t="s">
        <v>103</v>
      </c>
      <c r="P37" s="200">
        <v>44593</v>
      </c>
      <c r="Q37" s="200">
        <v>44925</v>
      </c>
      <c r="R37" s="43" t="s">
        <v>55</v>
      </c>
      <c r="S37" s="43" t="s">
        <v>588</v>
      </c>
      <c r="T37" s="53" t="s">
        <v>637</v>
      </c>
      <c r="U37" s="47">
        <v>0.15</v>
      </c>
      <c r="AA37" s="255">
        <v>0.5</v>
      </c>
      <c r="AB37" s="102" t="s">
        <v>1671</v>
      </c>
      <c r="AC37" s="202">
        <v>0</v>
      </c>
      <c r="AD37" s="203">
        <v>0</v>
      </c>
      <c r="AE37" s="102">
        <f t="shared" si="4"/>
        <v>0</v>
      </c>
      <c r="AF37" s="202">
        <v>33</v>
      </c>
      <c r="AG37" s="203">
        <v>1</v>
      </c>
      <c r="AH37" s="102">
        <f t="shared" si="0"/>
        <v>0.5</v>
      </c>
      <c r="AI37" s="202">
        <v>0</v>
      </c>
      <c r="AJ37" s="203">
        <v>1</v>
      </c>
      <c r="AK37" s="102">
        <f t="shared" si="1"/>
        <v>0.5</v>
      </c>
      <c r="AL37" s="202">
        <v>0</v>
      </c>
      <c r="AM37" s="102">
        <v>1</v>
      </c>
      <c r="AN37" s="204">
        <f t="shared" si="2"/>
        <v>0.5</v>
      </c>
    </row>
    <row r="38" spans="1:40" ht="140.25" x14ac:dyDescent="0.25">
      <c r="A38" s="268">
        <v>176</v>
      </c>
      <c r="B38" s="43" t="s">
        <v>505</v>
      </c>
      <c r="C38" s="43" t="s">
        <v>633</v>
      </c>
      <c r="D38" s="43" t="s">
        <v>72</v>
      </c>
      <c r="E38" s="43" t="s">
        <v>484</v>
      </c>
      <c r="F38" s="43" t="s">
        <v>229</v>
      </c>
      <c r="G38" s="43" t="s">
        <v>46</v>
      </c>
      <c r="H38" s="43" t="s">
        <v>634</v>
      </c>
      <c r="I38" s="43" t="s">
        <v>580</v>
      </c>
      <c r="J38" s="43" t="s">
        <v>509</v>
      </c>
      <c r="K38" s="43" t="s">
        <v>641</v>
      </c>
      <c r="L38" s="172">
        <v>1</v>
      </c>
      <c r="M38" s="38" t="s">
        <v>582</v>
      </c>
      <c r="N38" s="38" t="s">
        <v>646</v>
      </c>
      <c r="O38" s="83" t="s">
        <v>103</v>
      </c>
      <c r="P38" s="200">
        <v>44593</v>
      </c>
      <c r="Q38" s="200">
        <v>44925</v>
      </c>
      <c r="R38" s="43" t="s">
        <v>55</v>
      </c>
      <c r="S38" s="43" t="s">
        <v>613</v>
      </c>
      <c r="T38" s="53" t="s">
        <v>637</v>
      </c>
      <c r="U38" s="47">
        <v>0.1</v>
      </c>
      <c r="AA38" s="255">
        <v>0.5</v>
      </c>
      <c r="AB38" s="102" t="s">
        <v>1672</v>
      </c>
      <c r="AC38" s="202">
        <v>0</v>
      </c>
      <c r="AD38" s="203">
        <v>0</v>
      </c>
      <c r="AE38" s="102">
        <f t="shared" si="4"/>
        <v>0</v>
      </c>
      <c r="AF38" s="202">
        <v>1</v>
      </c>
      <c r="AG38" s="203">
        <v>0</v>
      </c>
      <c r="AH38" s="102">
        <f t="shared" si="0"/>
        <v>0</v>
      </c>
      <c r="AI38" s="202">
        <v>0</v>
      </c>
      <c r="AJ38" s="203">
        <v>1</v>
      </c>
      <c r="AK38" s="102">
        <f t="shared" si="1"/>
        <v>0.5</v>
      </c>
      <c r="AL38" s="202">
        <v>0</v>
      </c>
      <c r="AM38" s="102">
        <v>1</v>
      </c>
      <c r="AN38" s="204">
        <f t="shared" si="2"/>
        <v>0.5</v>
      </c>
    </row>
    <row r="39" spans="1:40" ht="140.25" x14ac:dyDescent="0.25">
      <c r="A39" s="268">
        <v>177</v>
      </c>
      <c r="B39" s="43" t="s">
        <v>505</v>
      </c>
      <c r="C39" s="43" t="s">
        <v>633</v>
      </c>
      <c r="D39" s="43" t="s">
        <v>72</v>
      </c>
      <c r="E39" s="43" t="s">
        <v>484</v>
      </c>
      <c r="F39" s="43" t="s">
        <v>229</v>
      </c>
      <c r="G39" s="43" t="s">
        <v>46</v>
      </c>
      <c r="H39" s="43" t="s">
        <v>634</v>
      </c>
      <c r="I39" s="43" t="s">
        <v>580</v>
      </c>
      <c r="J39" s="43" t="s">
        <v>544</v>
      </c>
      <c r="K39" s="43" t="s">
        <v>641</v>
      </c>
      <c r="L39" s="172">
        <v>33</v>
      </c>
      <c r="M39" s="38" t="s">
        <v>582</v>
      </c>
      <c r="N39" s="38" t="s">
        <v>647</v>
      </c>
      <c r="O39" s="83" t="s">
        <v>103</v>
      </c>
      <c r="P39" s="200">
        <v>44593</v>
      </c>
      <c r="Q39" s="200">
        <v>44925</v>
      </c>
      <c r="R39" s="43" t="s">
        <v>55</v>
      </c>
      <c r="S39" s="43" t="s">
        <v>588</v>
      </c>
      <c r="T39" s="53" t="s">
        <v>639</v>
      </c>
      <c r="U39" s="47">
        <v>0.3</v>
      </c>
      <c r="AA39" s="255">
        <v>2</v>
      </c>
      <c r="AB39" s="102" t="s">
        <v>1673</v>
      </c>
      <c r="AC39" s="202">
        <v>0</v>
      </c>
      <c r="AD39" s="203">
        <v>0</v>
      </c>
      <c r="AE39" s="102">
        <f t="shared" si="4"/>
        <v>0</v>
      </c>
      <c r="AF39" s="202">
        <v>0</v>
      </c>
      <c r="AG39" s="203">
        <v>0</v>
      </c>
      <c r="AH39" s="102">
        <f t="shared" si="0"/>
        <v>0</v>
      </c>
      <c r="AI39" s="202">
        <v>33</v>
      </c>
      <c r="AJ39" s="203">
        <v>0</v>
      </c>
      <c r="AK39" s="102">
        <f t="shared" si="1"/>
        <v>0</v>
      </c>
      <c r="AL39" s="202">
        <v>0</v>
      </c>
      <c r="AM39" s="102">
        <v>1</v>
      </c>
      <c r="AN39" s="204">
        <f t="shared" si="2"/>
        <v>2</v>
      </c>
    </row>
    <row r="40" spans="1:40" ht="140.25" x14ac:dyDescent="0.25">
      <c r="A40" s="268">
        <v>178</v>
      </c>
      <c r="B40" s="43" t="s">
        <v>505</v>
      </c>
      <c r="C40" s="43" t="s">
        <v>633</v>
      </c>
      <c r="D40" s="43" t="s">
        <v>72</v>
      </c>
      <c r="E40" s="43" t="s">
        <v>484</v>
      </c>
      <c r="F40" s="43" t="s">
        <v>229</v>
      </c>
      <c r="G40" s="43" t="s">
        <v>46</v>
      </c>
      <c r="H40" s="43" t="s">
        <v>634</v>
      </c>
      <c r="I40" s="43" t="s">
        <v>580</v>
      </c>
      <c r="J40" s="43" t="s">
        <v>509</v>
      </c>
      <c r="K40" s="43" t="s">
        <v>641</v>
      </c>
      <c r="L40" s="172">
        <v>33</v>
      </c>
      <c r="M40" s="38" t="s">
        <v>582</v>
      </c>
      <c r="N40" s="38" t="s">
        <v>648</v>
      </c>
      <c r="O40" s="83" t="s">
        <v>103</v>
      </c>
      <c r="P40" s="200">
        <v>44593</v>
      </c>
      <c r="Q40" s="200">
        <v>44925</v>
      </c>
      <c r="R40" s="43" t="s">
        <v>55</v>
      </c>
      <c r="S40" s="43" t="s">
        <v>594</v>
      </c>
      <c r="T40" s="53" t="s">
        <v>639</v>
      </c>
      <c r="U40" s="47">
        <v>0.1</v>
      </c>
      <c r="AA40" s="255">
        <v>0.5</v>
      </c>
      <c r="AB40" s="102" t="s">
        <v>1674</v>
      </c>
      <c r="AC40" s="202">
        <v>0</v>
      </c>
      <c r="AD40" s="203">
        <v>0</v>
      </c>
      <c r="AE40" s="102">
        <f t="shared" si="4"/>
        <v>0</v>
      </c>
      <c r="AF40" s="202">
        <v>0</v>
      </c>
      <c r="AG40" s="203">
        <v>0</v>
      </c>
      <c r="AH40" s="102">
        <f t="shared" si="0"/>
        <v>0</v>
      </c>
      <c r="AI40" s="202">
        <v>0</v>
      </c>
      <c r="AJ40" s="203">
        <v>0</v>
      </c>
      <c r="AK40" s="102">
        <f t="shared" si="1"/>
        <v>0</v>
      </c>
      <c r="AL40" s="202">
        <v>33</v>
      </c>
      <c r="AM40" s="102">
        <v>0</v>
      </c>
      <c r="AN40" s="204">
        <f t="shared" si="2"/>
        <v>0</v>
      </c>
    </row>
    <row r="41" spans="1:40" ht="38.25" customHeight="1" x14ac:dyDescent="0.25">
      <c r="A41" s="268">
        <v>179</v>
      </c>
      <c r="B41" s="43" t="s">
        <v>505</v>
      </c>
      <c r="C41" s="43" t="s">
        <v>633</v>
      </c>
      <c r="D41" s="43" t="s">
        <v>72</v>
      </c>
      <c r="E41" s="43" t="s">
        <v>484</v>
      </c>
      <c r="F41" s="43" t="s">
        <v>229</v>
      </c>
      <c r="G41" s="43" t="s">
        <v>46</v>
      </c>
      <c r="H41" s="43" t="s">
        <v>634</v>
      </c>
      <c r="I41" s="43" t="s">
        <v>580</v>
      </c>
      <c r="J41" s="43" t="s">
        <v>509</v>
      </c>
      <c r="K41" s="43" t="s">
        <v>649</v>
      </c>
      <c r="L41" s="172">
        <v>1</v>
      </c>
      <c r="M41" s="38" t="s">
        <v>582</v>
      </c>
      <c r="N41" s="38" t="s">
        <v>620</v>
      </c>
      <c r="O41" s="83" t="s">
        <v>103</v>
      </c>
      <c r="P41" s="200">
        <v>44593</v>
      </c>
      <c r="Q41" s="200">
        <v>44925</v>
      </c>
      <c r="R41" s="43" t="s">
        <v>55</v>
      </c>
      <c r="S41" s="43" t="s">
        <v>588</v>
      </c>
      <c r="T41" s="53" t="s">
        <v>637</v>
      </c>
      <c r="U41" s="47">
        <v>0.15</v>
      </c>
      <c r="AA41" s="255">
        <v>0.5</v>
      </c>
      <c r="AB41" s="102" t="s">
        <v>1313</v>
      </c>
      <c r="AC41" s="202">
        <v>1</v>
      </c>
      <c r="AD41" s="203">
        <v>1</v>
      </c>
      <c r="AE41" s="102">
        <f t="shared" si="4"/>
        <v>0.5</v>
      </c>
      <c r="AF41" s="202">
        <v>0</v>
      </c>
      <c r="AG41" s="203">
        <v>1</v>
      </c>
      <c r="AH41" s="102">
        <f t="shared" si="0"/>
        <v>0.5</v>
      </c>
      <c r="AI41" s="202">
        <v>0</v>
      </c>
      <c r="AJ41" s="203">
        <v>1</v>
      </c>
      <c r="AK41" s="102">
        <f t="shared" si="1"/>
        <v>0.5</v>
      </c>
      <c r="AL41" s="202">
        <v>0</v>
      </c>
      <c r="AM41" s="102">
        <v>1</v>
      </c>
      <c r="AN41" s="204">
        <f t="shared" si="2"/>
        <v>0.5</v>
      </c>
    </row>
    <row r="42" spans="1:40" ht="140.25" x14ac:dyDescent="0.25">
      <c r="A42" s="268">
        <v>180</v>
      </c>
      <c r="B42" s="43" t="s">
        <v>505</v>
      </c>
      <c r="C42" s="43" t="s">
        <v>633</v>
      </c>
      <c r="D42" s="43" t="s">
        <v>72</v>
      </c>
      <c r="E42" s="43" t="s">
        <v>484</v>
      </c>
      <c r="F42" s="43" t="s">
        <v>229</v>
      </c>
      <c r="G42" s="43" t="s">
        <v>46</v>
      </c>
      <c r="H42" s="43" t="s">
        <v>634</v>
      </c>
      <c r="I42" s="43" t="s">
        <v>580</v>
      </c>
      <c r="J42" s="43" t="s">
        <v>509</v>
      </c>
      <c r="K42" s="43" t="s">
        <v>649</v>
      </c>
      <c r="L42" s="172">
        <v>1</v>
      </c>
      <c r="M42" s="38" t="s">
        <v>582</v>
      </c>
      <c r="N42" s="38" t="s">
        <v>650</v>
      </c>
      <c r="O42" s="83" t="s">
        <v>103</v>
      </c>
      <c r="P42" s="200">
        <v>44593</v>
      </c>
      <c r="Q42" s="200">
        <v>44925</v>
      </c>
      <c r="R42" s="43" t="s">
        <v>55</v>
      </c>
      <c r="S42" s="43" t="s">
        <v>588</v>
      </c>
      <c r="T42" s="53" t="s">
        <v>637</v>
      </c>
      <c r="U42" s="47">
        <v>0.15</v>
      </c>
      <c r="AA42" s="255">
        <v>0.5</v>
      </c>
      <c r="AB42" s="102" t="s">
        <v>1314</v>
      </c>
      <c r="AC42" s="202">
        <v>1</v>
      </c>
      <c r="AD42" s="203">
        <v>1</v>
      </c>
      <c r="AE42" s="102">
        <f t="shared" si="4"/>
        <v>0.5</v>
      </c>
      <c r="AF42" s="202">
        <v>0</v>
      </c>
      <c r="AG42" s="203">
        <v>1</v>
      </c>
      <c r="AH42" s="102">
        <f t="shared" si="0"/>
        <v>0.5</v>
      </c>
      <c r="AI42" s="202">
        <v>0</v>
      </c>
      <c r="AJ42" s="203">
        <v>1</v>
      </c>
      <c r="AK42" s="102">
        <f t="shared" si="1"/>
        <v>0.5</v>
      </c>
      <c r="AL42" s="202">
        <v>0</v>
      </c>
      <c r="AM42" s="102">
        <v>1</v>
      </c>
      <c r="AN42" s="204">
        <f t="shared" si="2"/>
        <v>0.5</v>
      </c>
    </row>
    <row r="43" spans="1:40" ht="140.25" x14ac:dyDescent="0.25">
      <c r="A43" s="268">
        <v>181</v>
      </c>
      <c r="B43" s="43" t="s">
        <v>505</v>
      </c>
      <c r="C43" s="43" t="s">
        <v>633</v>
      </c>
      <c r="D43" s="43" t="s">
        <v>72</v>
      </c>
      <c r="E43" s="43" t="s">
        <v>484</v>
      </c>
      <c r="F43" s="43" t="s">
        <v>229</v>
      </c>
      <c r="G43" s="43" t="s">
        <v>46</v>
      </c>
      <c r="H43" s="43" t="s">
        <v>634</v>
      </c>
      <c r="I43" s="43" t="s">
        <v>580</v>
      </c>
      <c r="J43" s="43" t="s">
        <v>509</v>
      </c>
      <c r="K43" s="43" t="s">
        <v>649</v>
      </c>
      <c r="L43" s="172">
        <v>2</v>
      </c>
      <c r="M43" s="38" t="s">
        <v>582</v>
      </c>
      <c r="N43" s="38" t="s">
        <v>651</v>
      </c>
      <c r="O43" s="83" t="s">
        <v>103</v>
      </c>
      <c r="P43" s="200">
        <v>44593</v>
      </c>
      <c r="Q43" s="200">
        <v>44925</v>
      </c>
      <c r="R43" s="43" t="s">
        <v>55</v>
      </c>
      <c r="S43" s="43" t="s">
        <v>588</v>
      </c>
      <c r="T43" s="53" t="s">
        <v>637</v>
      </c>
      <c r="U43" s="47">
        <v>0.05</v>
      </c>
      <c r="AA43" s="255">
        <v>0.5</v>
      </c>
      <c r="AB43" s="102" t="s">
        <v>1315</v>
      </c>
      <c r="AC43" s="202">
        <v>1</v>
      </c>
      <c r="AD43" s="203">
        <v>1</v>
      </c>
      <c r="AE43" s="102">
        <f>+$AA43*AD43</f>
        <v>0.5</v>
      </c>
      <c r="AF43" s="202">
        <v>1</v>
      </c>
      <c r="AG43" s="203">
        <v>1</v>
      </c>
      <c r="AH43" s="102">
        <f t="shared" si="0"/>
        <v>0.5</v>
      </c>
      <c r="AI43" s="202">
        <v>0</v>
      </c>
      <c r="AJ43" s="203">
        <v>1</v>
      </c>
      <c r="AK43" s="102">
        <f t="shared" si="1"/>
        <v>0.5</v>
      </c>
      <c r="AL43" s="202">
        <v>0</v>
      </c>
      <c r="AM43" s="102">
        <v>1</v>
      </c>
      <c r="AN43" s="204">
        <f t="shared" si="2"/>
        <v>0.5</v>
      </c>
    </row>
    <row r="44" spans="1:40" ht="140.25" x14ac:dyDescent="0.25">
      <c r="A44" s="268">
        <v>182</v>
      </c>
      <c r="B44" s="43" t="s">
        <v>505</v>
      </c>
      <c r="C44" s="43" t="s">
        <v>633</v>
      </c>
      <c r="D44" s="43" t="s">
        <v>72</v>
      </c>
      <c r="E44" s="43" t="s">
        <v>484</v>
      </c>
      <c r="F44" s="43" t="s">
        <v>229</v>
      </c>
      <c r="G44" s="43" t="s">
        <v>46</v>
      </c>
      <c r="H44" s="43" t="s">
        <v>634</v>
      </c>
      <c r="I44" s="43" t="s">
        <v>580</v>
      </c>
      <c r="J44" s="43" t="s">
        <v>544</v>
      </c>
      <c r="K44" s="43" t="s">
        <v>649</v>
      </c>
      <c r="L44" s="172">
        <v>22</v>
      </c>
      <c r="M44" s="38" t="s">
        <v>582</v>
      </c>
      <c r="N44" s="38" t="s">
        <v>652</v>
      </c>
      <c r="O44" s="83" t="s">
        <v>103</v>
      </c>
      <c r="P44" s="200">
        <v>44593</v>
      </c>
      <c r="Q44" s="200">
        <v>44925</v>
      </c>
      <c r="R44" s="43" t="s">
        <v>55</v>
      </c>
      <c r="S44" s="43" t="s">
        <v>588</v>
      </c>
      <c r="T44" s="53" t="s">
        <v>637</v>
      </c>
      <c r="U44" s="47">
        <v>0.15</v>
      </c>
      <c r="AA44" s="255">
        <v>0.5</v>
      </c>
      <c r="AB44" s="102" t="s">
        <v>1316</v>
      </c>
      <c r="AC44" s="202">
        <v>7</v>
      </c>
      <c r="AD44" s="203">
        <v>1</v>
      </c>
      <c r="AE44" s="102">
        <f t="shared" si="4"/>
        <v>0.5</v>
      </c>
      <c r="AF44" s="202">
        <v>15</v>
      </c>
      <c r="AG44" s="203">
        <v>1</v>
      </c>
      <c r="AH44" s="102">
        <f t="shared" si="0"/>
        <v>0.5</v>
      </c>
      <c r="AI44" s="202">
        <v>0</v>
      </c>
      <c r="AJ44" s="203">
        <v>1</v>
      </c>
      <c r="AK44" s="102">
        <f t="shared" si="1"/>
        <v>0.5</v>
      </c>
      <c r="AL44" s="202">
        <v>0</v>
      </c>
      <c r="AM44" s="102">
        <v>1</v>
      </c>
      <c r="AN44" s="204">
        <f t="shared" si="2"/>
        <v>0.5</v>
      </c>
    </row>
    <row r="45" spans="1:40" ht="140.25" x14ac:dyDescent="0.25">
      <c r="A45" s="268">
        <v>183</v>
      </c>
      <c r="B45" s="43" t="s">
        <v>505</v>
      </c>
      <c r="C45" s="43" t="s">
        <v>633</v>
      </c>
      <c r="D45" s="43" t="s">
        <v>72</v>
      </c>
      <c r="E45" s="43" t="s">
        <v>484</v>
      </c>
      <c r="F45" s="43" t="s">
        <v>229</v>
      </c>
      <c r="G45" s="43" t="s">
        <v>46</v>
      </c>
      <c r="H45" s="43" t="s">
        <v>634</v>
      </c>
      <c r="I45" s="43" t="s">
        <v>580</v>
      </c>
      <c r="J45" s="43" t="s">
        <v>509</v>
      </c>
      <c r="K45" s="43" t="s">
        <v>649</v>
      </c>
      <c r="L45" s="172">
        <v>1</v>
      </c>
      <c r="M45" s="38" t="s">
        <v>582</v>
      </c>
      <c r="N45" s="38" t="s">
        <v>628</v>
      </c>
      <c r="O45" s="83" t="s">
        <v>103</v>
      </c>
      <c r="P45" s="200">
        <v>44593</v>
      </c>
      <c r="Q45" s="200">
        <v>44925</v>
      </c>
      <c r="R45" s="43" t="s">
        <v>55</v>
      </c>
      <c r="S45" s="43" t="s">
        <v>613</v>
      </c>
      <c r="T45" s="53" t="s">
        <v>637</v>
      </c>
      <c r="U45" s="47">
        <v>0.1</v>
      </c>
      <c r="AA45" s="255">
        <v>0.5</v>
      </c>
      <c r="AB45" s="102" t="s">
        <v>1675</v>
      </c>
      <c r="AC45" s="202">
        <v>0</v>
      </c>
      <c r="AD45" s="203">
        <v>0</v>
      </c>
      <c r="AE45" s="102">
        <f t="shared" si="4"/>
        <v>0</v>
      </c>
      <c r="AF45" s="202">
        <v>1</v>
      </c>
      <c r="AG45" s="203">
        <v>0</v>
      </c>
      <c r="AH45" s="102">
        <f t="shared" si="0"/>
        <v>0</v>
      </c>
      <c r="AI45" s="202">
        <v>0</v>
      </c>
      <c r="AJ45" s="203">
        <v>1</v>
      </c>
      <c r="AK45" s="102">
        <f t="shared" si="1"/>
        <v>0.5</v>
      </c>
      <c r="AL45" s="202">
        <v>0</v>
      </c>
      <c r="AM45" s="102">
        <v>1</v>
      </c>
      <c r="AN45" s="204">
        <f t="shared" si="2"/>
        <v>0.5</v>
      </c>
    </row>
    <row r="46" spans="1:40" ht="140.25" x14ac:dyDescent="0.25">
      <c r="A46" s="268">
        <v>184</v>
      </c>
      <c r="B46" s="43" t="s">
        <v>505</v>
      </c>
      <c r="C46" s="43" t="s">
        <v>633</v>
      </c>
      <c r="D46" s="43" t="s">
        <v>72</v>
      </c>
      <c r="E46" s="43" t="s">
        <v>484</v>
      </c>
      <c r="F46" s="43" t="s">
        <v>229</v>
      </c>
      <c r="G46" s="43" t="s">
        <v>46</v>
      </c>
      <c r="H46" s="43" t="s">
        <v>634</v>
      </c>
      <c r="I46" s="43" t="s">
        <v>580</v>
      </c>
      <c r="J46" s="43" t="s">
        <v>544</v>
      </c>
      <c r="K46" s="43" t="s">
        <v>649</v>
      </c>
      <c r="L46" s="172">
        <v>22</v>
      </c>
      <c r="M46" s="38" t="s">
        <v>582</v>
      </c>
      <c r="N46" s="38" t="s">
        <v>653</v>
      </c>
      <c r="O46" s="83" t="s">
        <v>103</v>
      </c>
      <c r="P46" s="200">
        <v>44593</v>
      </c>
      <c r="Q46" s="200">
        <v>44925</v>
      </c>
      <c r="R46" s="43" t="s">
        <v>55</v>
      </c>
      <c r="S46" s="43" t="s">
        <v>588</v>
      </c>
      <c r="T46" s="53" t="s">
        <v>639</v>
      </c>
      <c r="U46" s="47">
        <v>0.1</v>
      </c>
      <c r="AA46" s="255">
        <v>0.5</v>
      </c>
      <c r="AB46" s="102" t="s">
        <v>1676</v>
      </c>
      <c r="AC46" s="202">
        <v>0</v>
      </c>
      <c r="AD46" s="203">
        <v>0</v>
      </c>
      <c r="AE46" s="102">
        <f t="shared" si="4"/>
        <v>0</v>
      </c>
      <c r="AF46" s="202">
        <v>0</v>
      </c>
      <c r="AG46" s="203">
        <v>0</v>
      </c>
      <c r="AH46" s="102">
        <f t="shared" si="0"/>
        <v>0</v>
      </c>
      <c r="AI46" s="202">
        <v>6</v>
      </c>
      <c r="AJ46" s="203">
        <v>1</v>
      </c>
      <c r="AK46" s="102">
        <f t="shared" si="1"/>
        <v>0.5</v>
      </c>
      <c r="AL46" s="202">
        <v>16</v>
      </c>
      <c r="AM46" s="102">
        <v>1</v>
      </c>
      <c r="AN46" s="204">
        <f t="shared" si="2"/>
        <v>0.5</v>
      </c>
    </row>
    <row r="47" spans="1:40" ht="140.25" x14ac:dyDescent="0.25">
      <c r="A47" s="268">
        <v>185</v>
      </c>
      <c r="B47" s="43" t="s">
        <v>505</v>
      </c>
      <c r="C47" s="43" t="s">
        <v>633</v>
      </c>
      <c r="D47" s="43" t="s">
        <v>72</v>
      </c>
      <c r="E47" s="43" t="s">
        <v>484</v>
      </c>
      <c r="F47" s="43" t="s">
        <v>229</v>
      </c>
      <c r="G47" s="43" t="s">
        <v>46</v>
      </c>
      <c r="H47" s="43" t="s">
        <v>634</v>
      </c>
      <c r="I47" s="43" t="s">
        <v>580</v>
      </c>
      <c r="J47" s="43" t="s">
        <v>544</v>
      </c>
      <c r="K47" s="43" t="s">
        <v>649</v>
      </c>
      <c r="L47" s="172">
        <v>22</v>
      </c>
      <c r="M47" s="38" t="s">
        <v>582</v>
      </c>
      <c r="N47" s="38" t="s">
        <v>654</v>
      </c>
      <c r="O47" s="83" t="s">
        <v>103</v>
      </c>
      <c r="P47" s="200">
        <v>44593</v>
      </c>
      <c r="Q47" s="200">
        <v>44925</v>
      </c>
      <c r="R47" s="43" t="s">
        <v>55</v>
      </c>
      <c r="S47" s="43" t="s">
        <v>588</v>
      </c>
      <c r="T47" s="53" t="s">
        <v>639</v>
      </c>
      <c r="U47" s="47">
        <v>0.3</v>
      </c>
      <c r="AA47" s="255">
        <v>2</v>
      </c>
      <c r="AB47" s="102" t="s">
        <v>1677</v>
      </c>
      <c r="AC47" s="202">
        <v>0</v>
      </c>
      <c r="AD47" s="203">
        <v>0</v>
      </c>
      <c r="AE47" s="102">
        <f t="shared" si="4"/>
        <v>0</v>
      </c>
      <c r="AF47" s="202">
        <v>0</v>
      </c>
      <c r="AG47" s="203">
        <v>0.22720000000000001</v>
      </c>
      <c r="AH47" s="102">
        <f t="shared" si="0"/>
        <v>0.45440000000000003</v>
      </c>
      <c r="AI47" s="202">
        <v>6</v>
      </c>
      <c r="AJ47" s="203">
        <v>1</v>
      </c>
      <c r="AK47" s="102">
        <f t="shared" si="1"/>
        <v>2</v>
      </c>
      <c r="AL47" s="202">
        <v>16</v>
      </c>
      <c r="AM47" s="102">
        <v>1</v>
      </c>
      <c r="AN47" s="204">
        <f t="shared" si="2"/>
        <v>2</v>
      </c>
    </row>
    <row r="48" spans="1:40" ht="51" customHeight="1" x14ac:dyDescent="0.25">
      <c r="A48" s="268">
        <v>186</v>
      </c>
      <c r="B48" s="43" t="s">
        <v>505</v>
      </c>
      <c r="C48" s="43" t="s">
        <v>633</v>
      </c>
      <c r="D48" s="43" t="s">
        <v>72</v>
      </c>
      <c r="E48" s="43" t="s">
        <v>484</v>
      </c>
      <c r="F48" s="43" t="s">
        <v>229</v>
      </c>
      <c r="G48" s="43" t="s">
        <v>46</v>
      </c>
      <c r="H48" s="43" t="s">
        <v>634</v>
      </c>
      <c r="I48" s="43" t="s">
        <v>580</v>
      </c>
      <c r="J48" s="43" t="s">
        <v>509</v>
      </c>
      <c r="K48" s="43" t="s">
        <v>655</v>
      </c>
      <c r="L48" s="172">
        <v>1</v>
      </c>
      <c r="M48" s="38" t="s">
        <v>582</v>
      </c>
      <c r="N48" s="38" t="s">
        <v>656</v>
      </c>
      <c r="O48" s="83" t="s">
        <v>103</v>
      </c>
      <c r="P48" s="200">
        <v>44593</v>
      </c>
      <c r="Q48" s="200">
        <v>44925</v>
      </c>
      <c r="R48" s="43" t="s">
        <v>55</v>
      </c>
      <c r="S48" s="43" t="s">
        <v>588</v>
      </c>
      <c r="T48" s="53" t="s">
        <v>637</v>
      </c>
      <c r="U48" s="47">
        <v>0.15</v>
      </c>
      <c r="AA48" s="255">
        <v>0.5</v>
      </c>
      <c r="AB48" s="102" t="s">
        <v>1678</v>
      </c>
      <c r="AC48" s="202">
        <v>1</v>
      </c>
      <c r="AD48" s="203">
        <v>1</v>
      </c>
      <c r="AE48" s="102">
        <f t="shared" si="4"/>
        <v>0.5</v>
      </c>
      <c r="AF48" s="202">
        <v>0</v>
      </c>
      <c r="AG48" s="203">
        <v>1</v>
      </c>
      <c r="AH48" s="102">
        <f t="shared" si="0"/>
        <v>0.5</v>
      </c>
      <c r="AI48" s="202">
        <v>0</v>
      </c>
      <c r="AJ48" s="203">
        <v>1</v>
      </c>
      <c r="AK48" s="102">
        <f t="shared" si="1"/>
        <v>0.5</v>
      </c>
      <c r="AL48" s="202">
        <v>0</v>
      </c>
      <c r="AM48" s="102">
        <v>1</v>
      </c>
      <c r="AN48" s="204">
        <f t="shared" si="2"/>
        <v>0.5</v>
      </c>
    </row>
    <row r="49" spans="1:40" ht="140.25" x14ac:dyDescent="0.25">
      <c r="A49" s="268">
        <v>187</v>
      </c>
      <c r="B49" s="43" t="s">
        <v>505</v>
      </c>
      <c r="C49" s="43" t="s">
        <v>633</v>
      </c>
      <c r="D49" s="43" t="s">
        <v>72</v>
      </c>
      <c r="E49" s="43" t="s">
        <v>484</v>
      </c>
      <c r="F49" s="43" t="s">
        <v>229</v>
      </c>
      <c r="G49" s="43" t="s">
        <v>46</v>
      </c>
      <c r="H49" s="43" t="s">
        <v>634</v>
      </c>
      <c r="I49" s="43" t="s">
        <v>580</v>
      </c>
      <c r="J49" s="43" t="s">
        <v>509</v>
      </c>
      <c r="K49" s="43" t="s">
        <v>655</v>
      </c>
      <c r="L49" s="172">
        <v>1</v>
      </c>
      <c r="M49" s="38" t="s">
        <v>582</v>
      </c>
      <c r="N49" s="38" t="s">
        <v>657</v>
      </c>
      <c r="O49" s="83" t="s">
        <v>103</v>
      </c>
      <c r="P49" s="200">
        <v>44593</v>
      </c>
      <c r="Q49" s="200">
        <v>44925</v>
      </c>
      <c r="R49" s="43" t="s">
        <v>55</v>
      </c>
      <c r="S49" s="43" t="s">
        <v>588</v>
      </c>
      <c r="T49" s="53" t="s">
        <v>637</v>
      </c>
      <c r="U49" s="47">
        <v>0.15</v>
      </c>
      <c r="AA49" s="255">
        <v>0.5</v>
      </c>
      <c r="AB49" s="102" t="s">
        <v>1317</v>
      </c>
      <c r="AC49" s="202">
        <v>1</v>
      </c>
      <c r="AD49" s="203">
        <v>1</v>
      </c>
      <c r="AE49" s="102">
        <f t="shared" si="4"/>
        <v>0.5</v>
      </c>
      <c r="AF49" s="202">
        <v>0</v>
      </c>
      <c r="AG49" s="203">
        <v>1</v>
      </c>
      <c r="AH49" s="102">
        <f t="shared" si="0"/>
        <v>0.5</v>
      </c>
      <c r="AI49" s="202">
        <v>0</v>
      </c>
      <c r="AJ49" s="203">
        <v>1</v>
      </c>
      <c r="AK49" s="102">
        <f t="shared" si="1"/>
        <v>0.5</v>
      </c>
      <c r="AL49" s="202">
        <v>0</v>
      </c>
      <c r="AM49" s="102">
        <v>1</v>
      </c>
      <c r="AN49" s="204">
        <f t="shared" si="2"/>
        <v>0.5</v>
      </c>
    </row>
    <row r="50" spans="1:40" ht="140.25" x14ac:dyDescent="0.25">
      <c r="A50" s="268">
        <v>188</v>
      </c>
      <c r="B50" s="43" t="s">
        <v>505</v>
      </c>
      <c r="C50" s="43" t="s">
        <v>633</v>
      </c>
      <c r="D50" s="43" t="s">
        <v>72</v>
      </c>
      <c r="E50" s="43" t="s">
        <v>484</v>
      </c>
      <c r="F50" s="43" t="s">
        <v>229</v>
      </c>
      <c r="G50" s="43" t="s">
        <v>46</v>
      </c>
      <c r="H50" s="43" t="s">
        <v>634</v>
      </c>
      <c r="I50" s="43" t="s">
        <v>580</v>
      </c>
      <c r="J50" s="43" t="s">
        <v>544</v>
      </c>
      <c r="K50" s="43" t="s">
        <v>655</v>
      </c>
      <c r="L50" s="172">
        <v>15</v>
      </c>
      <c r="M50" s="38" t="s">
        <v>582</v>
      </c>
      <c r="N50" s="38" t="s">
        <v>1318</v>
      </c>
      <c r="O50" s="83" t="s">
        <v>103</v>
      </c>
      <c r="P50" s="200">
        <v>44593</v>
      </c>
      <c r="Q50" s="200">
        <v>44925</v>
      </c>
      <c r="R50" s="43" t="s">
        <v>55</v>
      </c>
      <c r="S50" s="43" t="s">
        <v>588</v>
      </c>
      <c r="T50" s="53" t="s">
        <v>637</v>
      </c>
      <c r="U50" s="47">
        <v>0.05</v>
      </c>
      <c r="AA50" s="255">
        <v>0.5</v>
      </c>
      <c r="AB50" s="102" t="s">
        <v>1319</v>
      </c>
      <c r="AC50" s="202">
        <v>15</v>
      </c>
      <c r="AD50" s="203">
        <v>1</v>
      </c>
      <c r="AE50" s="102">
        <f>+$AA50*AD50</f>
        <v>0.5</v>
      </c>
      <c r="AF50" s="202">
        <v>0</v>
      </c>
      <c r="AG50" s="203">
        <v>1</v>
      </c>
      <c r="AH50" s="102">
        <f t="shared" si="0"/>
        <v>0.5</v>
      </c>
      <c r="AI50" s="202">
        <v>0</v>
      </c>
      <c r="AJ50" s="203">
        <v>1</v>
      </c>
      <c r="AK50" s="102">
        <f t="shared" si="1"/>
        <v>0.5</v>
      </c>
      <c r="AL50" s="202">
        <v>0</v>
      </c>
      <c r="AM50" s="102">
        <v>1</v>
      </c>
      <c r="AN50" s="204">
        <f t="shared" si="2"/>
        <v>0.5</v>
      </c>
    </row>
    <row r="51" spans="1:40" ht="140.25" x14ac:dyDescent="0.25">
      <c r="A51" s="268">
        <v>189</v>
      </c>
      <c r="B51" s="43" t="s">
        <v>505</v>
      </c>
      <c r="C51" s="43" t="s">
        <v>633</v>
      </c>
      <c r="D51" s="43" t="s">
        <v>72</v>
      </c>
      <c r="E51" s="43" t="s">
        <v>484</v>
      </c>
      <c r="F51" s="43" t="s">
        <v>229</v>
      </c>
      <c r="G51" s="43" t="s">
        <v>46</v>
      </c>
      <c r="H51" s="43" t="s">
        <v>634</v>
      </c>
      <c r="I51" s="43" t="s">
        <v>580</v>
      </c>
      <c r="J51" s="43" t="s">
        <v>544</v>
      </c>
      <c r="K51" s="43" t="s">
        <v>655</v>
      </c>
      <c r="L51" s="172">
        <v>15</v>
      </c>
      <c r="M51" s="38" t="s">
        <v>582</v>
      </c>
      <c r="N51" s="38" t="s">
        <v>628</v>
      </c>
      <c r="O51" s="83" t="s">
        <v>103</v>
      </c>
      <c r="P51" s="200">
        <v>44593</v>
      </c>
      <c r="Q51" s="200">
        <v>44925</v>
      </c>
      <c r="R51" s="43" t="s">
        <v>55</v>
      </c>
      <c r="S51" s="43" t="s">
        <v>588</v>
      </c>
      <c r="T51" s="53" t="s">
        <v>637</v>
      </c>
      <c r="U51" s="47">
        <v>0.15</v>
      </c>
      <c r="AA51" s="255">
        <v>1</v>
      </c>
      <c r="AB51" s="102" t="s">
        <v>1679</v>
      </c>
      <c r="AC51" s="202">
        <v>0</v>
      </c>
      <c r="AD51" s="203">
        <v>0</v>
      </c>
      <c r="AE51" s="102">
        <f t="shared" ref="AE51:AE93" si="5">+$AA51*AD51</f>
        <v>0</v>
      </c>
      <c r="AF51" s="202">
        <v>15</v>
      </c>
      <c r="AG51" s="488">
        <v>0.86660000000000004</v>
      </c>
      <c r="AH51" s="102">
        <f t="shared" si="0"/>
        <v>0.86660000000000004</v>
      </c>
      <c r="AI51" s="202">
        <v>0</v>
      </c>
      <c r="AJ51" s="203">
        <v>0.93</v>
      </c>
      <c r="AK51" s="102">
        <f t="shared" si="1"/>
        <v>0.93</v>
      </c>
      <c r="AL51" s="202">
        <v>0</v>
      </c>
      <c r="AM51" s="102">
        <v>1</v>
      </c>
      <c r="AN51" s="204">
        <f t="shared" si="2"/>
        <v>1</v>
      </c>
    </row>
    <row r="52" spans="1:40" ht="141" thickBot="1" x14ac:dyDescent="0.3">
      <c r="A52" s="269">
        <v>190</v>
      </c>
      <c r="B52" s="43" t="s">
        <v>505</v>
      </c>
      <c r="C52" s="177" t="s">
        <v>633</v>
      </c>
      <c r="D52" s="177" t="s">
        <v>72</v>
      </c>
      <c r="E52" s="177" t="s">
        <v>484</v>
      </c>
      <c r="F52" s="177" t="s">
        <v>229</v>
      </c>
      <c r="G52" s="177" t="s">
        <v>46</v>
      </c>
      <c r="H52" s="177" t="s">
        <v>634</v>
      </c>
      <c r="I52" s="177" t="s">
        <v>580</v>
      </c>
      <c r="J52" s="177" t="s">
        <v>544</v>
      </c>
      <c r="K52" s="177" t="s">
        <v>655</v>
      </c>
      <c r="L52" s="178">
        <v>15</v>
      </c>
      <c r="M52" s="205" t="s">
        <v>582</v>
      </c>
      <c r="N52" s="205" t="s">
        <v>659</v>
      </c>
      <c r="O52" s="206" t="s">
        <v>103</v>
      </c>
      <c r="P52" s="207">
        <v>44593</v>
      </c>
      <c r="Q52" s="207">
        <v>44925</v>
      </c>
      <c r="R52" s="177" t="s">
        <v>55</v>
      </c>
      <c r="S52" s="177" t="s">
        <v>588</v>
      </c>
      <c r="T52" s="182" t="s">
        <v>639</v>
      </c>
      <c r="U52" s="183">
        <v>0.1</v>
      </c>
      <c r="V52" s="208"/>
      <c r="W52" s="208"/>
      <c r="X52" s="208"/>
      <c r="Y52" s="208"/>
      <c r="Z52" s="209"/>
      <c r="AA52" s="256">
        <v>0.5</v>
      </c>
      <c r="AB52" s="102" t="s">
        <v>1680</v>
      </c>
      <c r="AC52" s="211">
        <v>0</v>
      </c>
      <c r="AD52" s="212">
        <v>0</v>
      </c>
      <c r="AE52" s="102">
        <f t="shared" si="5"/>
        <v>0</v>
      </c>
      <c r="AF52" s="202">
        <v>0</v>
      </c>
      <c r="AG52" s="203">
        <v>0.86660000000000004</v>
      </c>
      <c r="AH52" s="102">
        <f t="shared" si="0"/>
        <v>0.43330000000000002</v>
      </c>
      <c r="AI52" s="202">
        <v>0</v>
      </c>
      <c r="AJ52" s="203">
        <v>1</v>
      </c>
      <c r="AK52" s="102">
        <f t="shared" si="1"/>
        <v>0.5</v>
      </c>
      <c r="AL52" s="211">
        <v>15</v>
      </c>
      <c r="AM52" s="210">
        <v>1</v>
      </c>
      <c r="AN52" s="213">
        <f t="shared" si="2"/>
        <v>0.5</v>
      </c>
    </row>
    <row r="53" spans="1:40" ht="315" x14ac:dyDescent="0.25">
      <c r="A53" s="270">
        <v>191</v>
      </c>
      <c r="B53" s="43" t="s">
        <v>505</v>
      </c>
      <c r="C53" s="214" t="s">
        <v>660</v>
      </c>
      <c r="D53" s="214" t="s">
        <v>72</v>
      </c>
      <c r="E53" s="214" t="s">
        <v>484</v>
      </c>
      <c r="F53" s="214" t="s">
        <v>229</v>
      </c>
      <c r="G53" s="214" t="s">
        <v>46</v>
      </c>
      <c r="H53" s="214" t="s">
        <v>661</v>
      </c>
      <c r="I53" s="214" t="s">
        <v>580</v>
      </c>
      <c r="J53" s="214" t="s">
        <v>509</v>
      </c>
      <c r="K53" s="214" t="s">
        <v>662</v>
      </c>
      <c r="L53" s="215">
        <v>15</v>
      </c>
      <c r="M53" s="216" t="s">
        <v>582</v>
      </c>
      <c r="N53" s="216" t="s">
        <v>663</v>
      </c>
      <c r="O53" s="217" t="s">
        <v>103</v>
      </c>
      <c r="P53" s="218">
        <v>44958</v>
      </c>
      <c r="Q53" s="218">
        <v>45290</v>
      </c>
      <c r="R53" s="214" t="s">
        <v>55</v>
      </c>
      <c r="S53" s="214" t="s">
        <v>664</v>
      </c>
      <c r="T53" s="219" t="s">
        <v>665</v>
      </c>
      <c r="U53" s="220">
        <v>0.05</v>
      </c>
      <c r="AA53" s="257">
        <v>1</v>
      </c>
      <c r="AB53" s="79" t="s">
        <v>1681</v>
      </c>
      <c r="AC53" s="221">
        <v>15</v>
      </c>
      <c r="AD53" s="223">
        <v>1</v>
      </c>
      <c r="AE53" s="102">
        <f t="shared" si="5"/>
        <v>1</v>
      </c>
      <c r="AF53" s="224">
        <v>0</v>
      </c>
      <c r="AG53" s="203">
        <v>1</v>
      </c>
      <c r="AH53" s="102">
        <f>+$AA53*AG53</f>
        <v>1</v>
      </c>
      <c r="AI53" s="224">
        <v>0</v>
      </c>
      <c r="AJ53" s="203">
        <v>1</v>
      </c>
      <c r="AK53" s="102">
        <f>+$AA53*AJ53</f>
        <v>1</v>
      </c>
      <c r="AL53" s="221">
        <v>0</v>
      </c>
      <c r="AM53" s="232">
        <v>1</v>
      </c>
      <c r="AN53" s="232">
        <f t="shared" si="2"/>
        <v>1</v>
      </c>
    </row>
    <row r="54" spans="1:40" ht="258.75" x14ac:dyDescent="0.25">
      <c r="A54" s="37">
        <v>192</v>
      </c>
      <c r="B54" s="43" t="s">
        <v>505</v>
      </c>
      <c r="C54" s="43" t="s">
        <v>660</v>
      </c>
      <c r="D54" s="43" t="s">
        <v>72</v>
      </c>
      <c r="E54" s="43" t="s">
        <v>484</v>
      </c>
      <c r="F54" s="43" t="s">
        <v>229</v>
      </c>
      <c r="G54" s="43" t="s">
        <v>46</v>
      </c>
      <c r="H54" s="43" t="s">
        <v>661</v>
      </c>
      <c r="I54" s="43" t="s">
        <v>580</v>
      </c>
      <c r="J54" s="43" t="s">
        <v>544</v>
      </c>
      <c r="K54" s="43" t="s">
        <v>662</v>
      </c>
      <c r="L54" s="172">
        <v>2</v>
      </c>
      <c r="M54" s="38" t="s">
        <v>582</v>
      </c>
      <c r="N54" s="38" t="s">
        <v>666</v>
      </c>
      <c r="O54" s="83" t="s">
        <v>103</v>
      </c>
      <c r="P54" s="200">
        <v>44958</v>
      </c>
      <c r="Q54" s="200">
        <v>45290</v>
      </c>
      <c r="R54" s="43" t="s">
        <v>55</v>
      </c>
      <c r="S54" s="43" t="s">
        <v>664</v>
      </c>
      <c r="T54" s="53" t="s">
        <v>665</v>
      </c>
      <c r="U54" s="47">
        <v>0.2</v>
      </c>
      <c r="AA54" s="258">
        <v>1</v>
      </c>
      <c r="AB54" s="79" t="s">
        <v>1682</v>
      </c>
      <c r="AC54" s="224">
        <v>1</v>
      </c>
      <c r="AD54" s="203">
        <v>1</v>
      </c>
      <c r="AE54" s="102">
        <f t="shared" si="5"/>
        <v>1</v>
      </c>
      <c r="AF54" s="224">
        <v>1</v>
      </c>
      <c r="AG54" s="203">
        <v>1</v>
      </c>
      <c r="AH54" s="102">
        <f t="shared" ref="AH54:AH59" si="6">+$AA54*AG54</f>
        <v>1</v>
      </c>
      <c r="AI54" s="224">
        <v>0</v>
      </c>
      <c r="AJ54" s="203">
        <v>1</v>
      </c>
      <c r="AK54" s="102">
        <f t="shared" ref="AK54:AK60" si="7">+$AA54*AJ54</f>
        <v>1</v>
      </c>
      <c r="AL54" s="224">
        <v>0</v>
      </c>
      <c r="AM54" s="102">
        <v>1</v>
      </c>
      <c r="AN54" s="102">
        <f t="shared" si="2"/>
        <v>1</v>
      </c>
    </row>
    <row r="55" spans="1:40" ht="247.5" x14ac:dyDescent="0.25">
      <c r="A55" s="37">
        <v>193</v>
      </c>
      <c r="B55" s="43" t="s">
        <v>505</v>
      </c>
      <c r="C55" s="43" t="s">
        <v>660</v>
      </c>
      <c r="D55" s="43" t="s">
        <v>72</v>
      </c>
      <c r="E55" s="43" t="s">
        <v>484</v>
      </c>
      <c r="F55" s="43" t="s">
        <v>229</v>
      </c>
      <c r="G55" s="43" t="s">
        <v>46</v>
      </c>
      <c r="H55" s="43" t="s">
        <v>661</v>
      </c>
      <c r="I55" s="43" t="s">
        <v>580</v>
      </c>
      <c r="J55" s="43" t="s">
        <v>544</v>
      </c>
      <c r="K55" s="43" t="s">
        <v>662</v>
      </c>
      <c r="L55" s="172">
        <v>2</v>
      </c>
      <c r="M55" s="38" t="s">
        <v>582</v>
      </c>
      <c r="N55" s="38" t="s">
        <v>667</v>
      </c>
      <c r="O55" s="83" t="s">
        <v>103</v>
      </c>
      <c r="P55" s="200">
        <v>44958</v>
      </c>
      <c r="Q55" s="200">
        <v>45290</v>
      </c>
      <c r="R55" s="43" t="s">
        <v>55</v>
      </c>
      <c r="S55" s="43" t="s">
        <v>664</v>
      </c>
      <c r="T55" s="53" t="s">
        <v>665</v>
      </c>
      <c r="U55" s="47">
        <v>0.05</v>
      </c>
      <c r="AA55" s="258">
        <v>1</v>
      </c>
      <c r="AB55" s="79" t="s">
        <v>1683</v>
      </c>
      <c r="AC55" s="224">
        <v>1</v>
      </c>
      <c r="AD55" s="203">
        <v>1</v>
      </c>
      <c r="AE55" s="102">
        <f t="shared" si="5"/>
        <v>1</v>
      </c>
      <c r="AF55" s="224">
        <v>1</v>
      </c>
      <c r="AG55" s="203">
        <v>1</v>
      </c>
      <c r="AH55" s="102">
        <f t="shared" si="6"/>
        <v>1</v>
      </c>
      <c r="AI55" s="224">
        <v>0</v>
      </c>
      <c r="AJ55" s="203">
        <v>1</v>
      </c>
      <c r="AK55" s="102">
        <f t="shared" si="7"/>
        <v>1</v>
      </c>
      <c r="AL55" s="224">
        <v>0</v>
      </c>
      <c r="AM55" s="102">
        <v>1</v>
      </c>
      <c r="AN55" s="102">
        <f t="shared" si="2"/>
        <v>1</v>
      </c>
    </row>
    <row r="56" spans="1:40" ht="371.25" x14ac:dyDescent="0.25">
      <c r="A56" s="37">
        <v>194</v>
      </c>
      <c r="B56" s="43" t="s">
        <v>505</v>
      </c>
      <c r="C56" s="43" t="s">
        <v>660</v>
      </c>
      <c r="D56" s="43" t="s">
        <v>72</v>
      </c>
      <c r="E56" s="43" t="s">
        <v>484</v>
      </c>
      <c r="F56" s="43" t="s">
        <v>229</v>
      </c>
      <c r="G56" s="43" t="s">
        <v>46</v>
      </c>
      <c r="H56" s="43" t="s">
        <v>661</v>
      </c>
      <c r="I56" s="43" t="s">
        <v>580</v>
      </c>
      <c r="J56" s="43" t="s">
        <v>544</v>
      </c>
      <c r="K56" s="43" t="s">
        <v>662</v>
      </c>
      <c r="L56" s="172">
        <v>19</v>
      </c>
      <c r="M56" s="38" t="s">
        <v>582</v>
      </c>
      <c r="N56" s="38" t="s">
        <v>668</v>
      </c>
      <c r="O56" s="83" t="s">
        <v>103</v>
      </c>
      <c r="P56" s="200">
        <v>44958</v>
      </c>
      <c r="Q56" s="200">
        <v>45290</v>
      </c>
      <c r="R56" s="43" t="s">
        <v>55</v>
      </c>
      <c r="S56" s="43" t="s">
        <v>664</v>
      </c>
      <c r="T56" s="53" t="s">
        <v>669</v>
      </c>
      <c r="U56" s="47">
        <v>0.15</v>
      </c>
      <c r="AA56" s="258">
        <v>1</v>
      </c>
      <c r="AB56" s="79" t="s">
        <v>1684</v>
      </c>
      <c r="AC56" s="224">
        <v>19</v>
      </c>
      <c r="AD56" s="203">
        <v>1</v>
      </c>
      <c r="AE56" s="102">
        <f t="shared" si="5"/>
        <v>1</v>
      </c>
      <c r="AF56" s="224">
        <v>0</v>
      </c>
      <c r="AG56" s="203">
        <v>1</v>
      </c>
      <c r="AH56" s="102">
        <f t="shared" si="6"/>
        <v>1</v>
      </c>
      <c r="AI56" s="224">
        <v>0</v>
      </c>
      <c r="AJ56" s="203">
        <v>1</v>
      </c>
      <c r="AK56" s="102">
        <f t="shared" si="7"/>
        <v>1</v>
      </c>
      <c r="AL56" s="224">
        <v>0</v>
      </c>
      <c r="AM56" s="102">
        <v>1</v>
      </c>
      <c r="AN56" s="102">
        <f t="shared" si="2"/>
        <v>1</v>
      </c>
    </row>
    <row r="57" spans="1:40" ht="409.5" x14ac:dyDescent="0.25">
      <c r="A57" s="37">
        <v>195</v>
      </c>
      <c r="B57" s="43" t="s">
        <v>505</v>
      </c>
      <c r="C57" s="43" t="s">
        <v>660</v>
      </c>
      <c r="D57" s="43" t="s">
        <v>72</v>
      </c>
      <c r="E57" s="43" t="s">
        <v>484</v>
      </c>
      <c r="F57" s="43" t="s">
        <v>229</v>
      </c>
      <c r="G57" s="43" t="s">
        <v>46</v>
      </c>
      <c r="H57" s="43" t="s">
        <v>661</v>
      </c>
      <c r="I57" s="43" t="s">
        <v>580</v>
      </c>
      <c r="J57" s="43" t="s">
        <v>544</v>
      </c>
      <c r="K57" s="43" t="s">
        <v>662</v>
      </c>
      <c r="L57" s="172">
        <v>16</v>
      </c>
      <c r="M57" s="38" t="s">
        <v>582</v>
      </c>
      <c r="N57" s="38" t="s">
        <v>670</v>
      </c>
      <c r="O57" s="83" t="s">
        <v>103</v>
      </c>
      <c r="P57" s="200">
        <v>44958</v>
      </c>
      <c r="Q57" s="200">
        <v>45290</v>
      </c>
      <c r="R57" s="43" t="s">
        <v>55</v>
      </c>
      <c r="S57" s="43" t="s">
        <v>664</v>
      </c>
      <c r="T57" s="53" t="s">
        <v>669</v>
      </c>
      <c r="U57" s="47">
        <v>0.05</v>
      </c>
      <c r="AA57" s="258">
        <v>2</v>
      </c>
      <c r="AB57" s="79" t="s">
        <v>1685</v>
      </c>
      <c r="AC57" s="224">
        <v>0</v>
      </c>
      <c r="AD57" s="203">
        <v>0</v>
      </c>
      <c r="AE57" s="102">
        <f t="shared" si="5"/>
        <v>0</v>
      </c>
      <c r="AF57" s="224">
        <v>16</v>
      </c>
      <c r="AG57" s="203">
        <v>0.94</v>
      </c>
      <c r="AH57" s="102">
        <f t="shared" si="6"/>
        <v>1.88</v>
      </c>
      <c r="AI57" s="224">
        <v>0</v>
      </c>
      <c r="AJ57" s="203">
        <v>1</v>
      </c>
      <c r="AK57" s="102">
        <f t="shared" si="7"/>
        <v>2</v>
      </c>
      <c r="AL57" s="224">
        <v>0</v>
      </c>
      <c r="AM57" s="102">
        <v>1</v>
      </c>
      <c r="AN57" s="102">
        <f t="shared" si="2"/>
        <v>2</v>
      </c>
    </row>
    <row r="58" spans="1:40" ht="371.25" x14ac:dyDescent="0.25">
      <c r="A58" s="37">
        <v>196</v>
      </c>
      <c r="B58" s="43" t="s">
        <v>505</v>
      </c>
      <c r="C58" s="43" t="s">
        <v>660</v>
      </c>
      <c r="D58" s="43" t="s">
        <v>72</v>
      </c>
      <c r="E58" s="43" t="s">
        <v>484</v>
      </c>
      <c r="F58" s="43" t="s">
        <v>229</v>
      </c>
      <c r="G58" s="43" t="s">
        <v>46</v>
      </c>
      <c r="H58" s="43" t="s">
        <v>661</v>
      </c>
      <c r="I58" s="43" t="s">
        <v>580</v>
      </c>
      <c r="J58" s="43" t="s">
        <v>544</v>
      </c>
      <c r="K58" s="43" t="s">
        <v>662</v>
      </c>
      <c r="L58" s="172">
        <v>100</v>
      </c>
      <c r="M58" s="38" t="s">
        <v>51</v>
      </c>
      <c r="N58" s="38" t="s">
        <v>671</v>
      </c>
      <c r="O58" s="83" t="s">
        <v>103</v>
      </c>
      <c r="P58" s="200">
        <v>44958</v>
      </c>
      <c r="Q58" s="200">
        <v>45290</v>
      </c>
      <c r="R58" s="43" t="s">
        <v>55</v>
      </c>
      <c r="S58" s="43" t="s">
        <v>664</v>
      </c>
      <c r="T58" s="53" t="s">
        <v>669</v>
      </c>
      <c r="U58" s="47">
        <v>0.2</v>
      </c>
      <c r="AA58" s="258">
        <v>2.5</v>
      </c>
      <c r="AB58" s="79" t="s">
        <v>1686</v>
      </c>
      <c r="AC58" s="224">
        <v>20</v>
      </c>
      <c r="AD58" s="203">
        <v>1</v>
      </c>
      <c r="AE58" s="102">
        <f t="shared" si="5"/>
        <v>2.5</v>
      </c>
      <c r="AF58" s="224">
        <v>50</v>
      </c>
      <c r="AG58" s="203">
        <v>0.6</v>
      </c>
      <c r="AH58" s="102">
        <f t="shared" si="6"/>
        <v>1.5</v>
      </c>
      <c r="AI58" s="224">
        <v>10</v>
      </c>
      <c r="AJ58" s="203">
        <v>1</v>
      </c>
      <c r="AK58" s="102">
        <f t="shared" si="7"/>
        <v>2.5</v>
      </c>
      <c r="AL58" s="224">
        <v>20</v>
      </c>
      <c r="AM58" s="102">
        <v>1</v>
      </c>
      <c r="AN58" s="102">
        <f t="shared" si="2"/>
        <v>2.5</v>
      </c>
    </row>
    <row r="59" spans="1:40" ht="270" x14ac:dyDescent="0.25">
      <c r="A59" s="37">
        <v>197</v>
      </c>
      <c r="B59" s="43" t="s">
        <v>505</v>
      </c>
      <c r="C59" s="43" t="s">
        <v>660</v>
      </c>
      <c r="D59" s="43" t="s">
        <v>72</v>
      </c>
      <c r="E59" s="43" t="s">
        <v>484</v>
      </c>
      <c r="F59" s="43" t="s">
        <v>229</v>
      </c>
      <c r="G59" s="43" t="s">
        <v>46</v>
      </c>
      <c r="H59" s="43" t="s">
        <v>661</v>
      </c>
      <c r="I59" s="43" t="s">
        <v>580</v>
      </c>
      <c r="J59" s="43" t="s">
        <v>509</v>
      </c>
      <c r="K59" s="43" t="s">
        <v>662</v>
      </c>
      <c r="L59" s="172">
        <v>1</v>
      </c>
      <c r="M59" s="38" t="s">
        <v>582</v>
      </c>
      <c r="N59" s="38" t="s">
        <v>672</v>
      </c>
      <c r="O59" s="83" t="s">
        <v>103</v>
      </c>
      <c r="P59" s="200">
        <v>44958</v>
      </c>
      <c r="Q59" s="200">
        <v>45290</v>
      </c>
      <c r="R59" s="43" t="s">
        <v>55</v>
      </c>
      <c r="S59" s="43" t="s">
        <v>664</v>
      </c>
      <c r="T59" s="53" t="s">
        <v>665</v>
      </c>
      <c r="U59" s="47">
        <v>0.1</v>
      </c>
      <c r="AA59" s="258">
        <v>2</v>
      </c>
      <c r="AB59" s="79" t="s">
        <v>1687</v>
      </c>
      <c r="AC59" s="224">
        <v>0</v>
      </c>
      <c r="AD59" s="203">
        <v>0</v>
      </c>
      <c r="AE59" s="102">
        <f t="shared" si="5"/>
        <v>0</v>
      </c>
      <c r="AF59" s="224">
        <v>1</v>
      </c>
      <c r="AG59" s="203">
        <v>1</v>
      </c>
      <c r="AH59" s="102">
        <f t="shared" si="6"/>
        <v>2</v>
      </c>
      <c r="AI59" s="224">
        <v>0</v>
      </c>
      <c r="AJ59" s="203">
        <v>1</v>
      </c>
      <c r="AK59" s="102">
        <f t="shared" si="7"/>
        <v>2</v>
      </c>
      <c r="AL59" s="224">
        <v>0</v>
      </c>
      <c r="AM59" s="102">
        <v>1</v>
      </c>
      <c r="AN59" s="102">
        <f t="shared" si="2"/>
        <v>2</v>
      </c>
    </row>
    <row r="60" spans="1:40" ht="203.25" thickBot="1" x14ac:dyDescent="0.3">
      <c r="A60" s="271">
        <v>198</v>
      </c>
      <c r="B60" s="43" t="s">
        <v>505</v>
      </c>
      <c r="C60" s="225" t="s">
        <v>660</v>
      </c>
      <c r="D60" s="225" t="s">
        <v>72</v>
      </c>
      <c r="E60" s="225" t="s">
        <v>484</v>
      </c>
      <c r="F60" s="225" t="s">
        <v>229</v>
      </c>
      <c r="G60" s="225" t="s">
        <v>46</v>
      </c>
      <c r="H60" s="225" t="s">
        <v>661</v>
      </c>
      <c r="I60" s="225" t="s">
        <v>580</v>
      </c>
      <c r="J60" s="225" t="s">
        <v>544</v>
      </c>
      <c r="K60" s="225" t="s">
        <v>662</v>
      </c>
      <c r="L60" s="226">
        <v>16</v>
      </c>
      <c r="M60" s="38" t="s">
        <v>582</v>
      </c>
      <c r="N60" s="38" t="s">
        <v>673</v>
      </c>
      <c r="O60" s="227" t="s">
        <v>103</v>
      </c>
      <c r="P60" s="228">
        <v>44958</v>
      </c>
      <c r="Q60" s="228">
        <v>45290</v>
      </c>
      <c r="R60" s="225" t="s">
        <v>55</v>
      </c>
      <c r="S60" s="225" t="s">
        <v>664</v>
      </c>
      <c r="T60" s="229" t="s">
        <v>669</v>
      </c>
      <c r="U60" s="230">
        <v>0.2</v>
      </c>
      <c r="AA60" s="258">
        <v>4.5</v>
      </c>
      <c r="AB60" s="79" t="s">
        <v>1688</v>
      </c>
      <c r="AC60" s="224">
        <v>0</v>
      </c>
      <c r="AD60" s="203">
        <v>0</v>
      </c>
      <c r="AE60" s="102">
        <f t="shared" si="5"/>
        <v>0</v>
      </c>
      <c r="AF60" s="224">
        <v>8</v>
      </c>
      <c r="AG60" s="203">
        <v>1</v>
      </c>
      <c r="AH60" s="102">
        <f>+$AA60*AG60</f>
        <v>4.5</v>
      </c>
      <c r="AI60" s="224">
        <v>7</v>
      </c>
      <c r="AJ60" s="203">
        <v>1</v>
      </c>
      <c r="AK60" s="102">
        <f t="shared" si="7"/>
        <v>4.5</v>
      </c>
      <c r="AL60" s="224">
        <v>1</v>
      </c>
      <c r="AM60" s="102">
        <v>1</v>
      </c>
      <c r="AN60" s="246">
        <f t="shared" si="2"/>
        <v>4.5</v>
      </c>
    </row>
    <row r="61" spans="1:40" ht="51" customHeight="1" x14ac:dyDescent="0.25">
      <c r="A61" s="267">
        <v>199</v>
      </c>
      <c r="B61" s="43" t="s">
        <v>505</v>
      </c>
      <c r="C61" s="157" t="s">
        <v>674</v>
      </c>
      <c r="D61" s="157" t="s">
        <v>72</v>
      </c>
      <c r="E61" s="157" t="s">
        <v>484</v>
      </c>
      <c r="F61" s="157" t="s">
        <v>229</v>
      </c>
      <c r="G61" s="157" t="s">
        <v>46</v>
      </c>
      <c r="H61" s="157" t="s">
        <v>661</v>
      </c>
      <c r="I61" s="157" t="s">
        <v>580</v>
      </c>
      <c r="J61" s="157" t="s">
        <v>509</v>
      </c>
      <c r="K61" s="157" t="s">
        <v>675</v>
      </c>
      <c r="L61" s="159">
        <v>30</v>
      </c>
      <c r="M61" s="216" t="s">
        <v>582</v>
      </c>
      <c r="N61" s="214" t="s">
        <v>663</v>
      </c>
      <c r="O61" s="193" t="s">
        <v>103</v>
      </c>
      <c r="P61" s="194">
        <v>44958</v>
      </c>
      <c r="Q61" s="194">
        <v>45290</v>
      </c>
      <c r="R61" s="157" t="s">
        <v>55</v>
      </c>
      <c r="S61" s="157" t="s">
        <v>664</v>
      </c>
      <c r="T61" s="163" t="s">
        <v>665</v>
      </c>
      <c r="U61" s="164">
        <v>0.05</v>
      </c>
      <c r="V61" s="195"/>
      <c r="W61" s="195"/>
      <c r="X61" s="195"/>
      <c r="Y61" s="195"/>
      <c r="Z61" s="196"/>
      <c r="AA61" s="257">
        <v>1</v>
      </c>
      <c r="AB61" s="79" t="s">
        <v>1689</v>
      </c>
      <c r="AC61" s="221">
        <v>30</v>
      </c>
      <c r="AD61" s="223">
        <v>1</v>
      </c>
      <c r="AE61" s="232">
        <f t="shared" si="5"/>
        <v>1</v>
      </c>
      <c r="AF61" s="224">
        <v>0</v>
      </c>
      <c r="AG61" s="203">
        <v>1</v>
      </c>
      <c r="AH61" s="102">
        <f>+$AA61*AG61</f>
        <v>1</v>
      </c>
      <c r="AI61" s="224">
        <v>0</v>
      </c>
      <c r="AJ61" s="203">
        <v>1</v>
      </c>
      <c r="AK61" s="102">
        <f>+$AA61*AJ61</f>
        <v>1</v>
      </c>
      <c r="AL61" s="221">
        <v>0</v>
      </c>
      <c r="AM61" s="232">
        <v>1</v>
      </c>
      <c r="AN61" s="199">
        <f t="shared" si="2"/>
        <v>1</v>
      </c>
    </row>
    <row r="62" spans="1:40" ht="225" x14ac:dyDescent="0.25">
      <c r="A62" s="268">
        <v>200</v>
      </c>
      <c r="B62" s="43" t="s">
        <v>505</v>
      </c>
      <c r="C62" s="43" t="s">
        <v>674</v>
      </c>
      <c r="D62" s="43" t="s">
        <v>72</v>
      </c>
      <c r="E62" s="43" t="s">
        <v>484</v>
      </c>
      <c r="F62" s="43" t="s">
        <v>229</v>
      </c>
      <c r="G62" s="43" t="s">
        <v>46</v>
      </c>
      <c r="H62" s="43" t="s">
        <v>661</v>
      </c>
      <c r="I62" s="43" t="s">
        <v>580</v>
      </c>
      <c r="J62" s="43" t="s">
        <v>544</v>
      </c>
      <c r="K62" s="43" t="s">
        <v>675</v>
      </c>
      <c r="L62" s="172">
        <v>2</v>
      </c>
      <c r="M62" s="38" t="s">
        <v>582</v>
      </c>
      <c r="N62" s="43" t="s">
        <v>676</v>
      </c>
      <c r="O62" s="83" t="s">
        <v>103</v>
      </c>
      <c r="P62" s="200">
        <v>44958</v>
      </c>
      <c r="Q62" s="200">
        <v>45290</v>
      </c>
      <c r="R62" s="43" t="s">
        <v>55</v>
      </c>
      <c r="S62" s="43" t="s">
        <v>664</v>
      </c>
      <c r="T62" s="53" t="s">
        <v>665</v>
      </c>
      <c r="U62" s="47">
        <v>0.15</v>
      </c>
      <c r="AA62" s="258">
        <v>1</v>
      </c>
      <c r="AB62" s="79" t="s">
        <v>1690</v>
      </c>
      <c r="AC62" s="224">
        <v>1</v>
      </c>
      <c r="AD62" s="203">
        <v>1</v>
      </c>
      <c r="AE62" s="102">
        <f t="shared" si="5"/>
        <v>1</v>
      </c>
      <c r="AF62" s="224">
        <v>1</v>
      </c>
      <c r="AG62" s="203">
        <v>1</v>
      </c>
      <c r="AH62" s="102">
        <f>+$AA62*AG62</f>
        <v>1</v>
      </c>
      <c r="AI62" s="224">
        <v>0</v>
      </c>
      <c r="AJ62" s="203">
        <v>1</v>
      </c>
      <c r="AK62" s="102">
        <f t="shared" ref="AK62:AK69" si="8">+$AA62*AJ62</f>
        <v>1</v>
      </c>
      <c r="AL62" s="224">
        <v>0</v>
      </c>
      <c r="AM62" s="102">
        <v>1</v>
      </c>
      <c r="AN62" s="204">
        <f t="shared" si="2"/>
        <v>1</v>
      </c>
    </row>
    <row r="63" spans="1:40" ht="292.5" x14ac:dyDescent="0.25">
      <c r="A63" s="268">
        <v>201</v>
      </c>
      <c r="B63" s="43" t="s">
        <v>505</v>
      </c>
      <c r="C63" s="43" t="s">
        <v>674</v>
      </c>
      <c r="D63" s="43" t="s">
        <v>72</v>
      </c>
      <c r="E63" s="43" t="s">
        <v>484</v>
      </c>
      <c r="F63" s="43" t="s">
        <v>229</v>
      </c>
      <c r="G63" s="43" t="s">
        <v>46</v>
      </c>
      <c r="H63" s="43" t="s">
        <v>661</v>
      </c>
      <c r="I63" s="43" t="s">
        <v>580</v>
      </c>
      <c r="J63" s="43" t="s">
        <v>509</v>
      </c>
      <c r="K63" s="43" t="s">
        <v>675</v>
      </c>
      <c r="L63" s="172">
        <v>1</v>
      </c>
      <c r="M63" s="38" t="s">
        <v>582</v>
      </c>
      <c r="N63" s="43" t="s">
        <v>677</v>
      </c>
      <c r="O63" s="83" t="s">
        <v>103</v>
      </c>
      <c r="P63" s="200">
        <v>44958</v>
      </c>
      <c r="Q63" s="200">
        <v>45290</v>
      </c>
      <c r="R63" s="43" t="s">
        <v>55</v>
      </c>
      <c r="S63" s="43" t="s">
        <v>664</v>
      </c>
      <c r="T63" s="53" t="s">
        <v>665</v>
      </c>
      <c r="U63" s="47">
        <v>0.05</v>
      </c>
      <c r="AA63" s="258">
        <v>1</v>
      </c>
      <c r="AB63" s="79" t="s">
        <v>1691</v>
      </c>
      <c r="AC63" s="224">
        <v>1</v>
      </c>
      <c r="AD63" s="203">
        <v>1</v>
      </c>
      <c r="AE63" s="102">
        <f t="shared" si="5"/>
        <v>1</v>
      </c>
      <c r="AF63" s="224">
        <v>0</v>
      </c>
      <c r="AG63" s="203">
        <v>1</v>
      </c>
      <c r="AH63" s="102">
        <f t="shared" ref="AH63:AH68" si="9">+$AA63*AG63</f>
        <v>1</v>
      </c>
      <c r="AI63" s="224">
        <v>0</v>
      </c>
      <c r="AJ63" s="203">
        <v>1</v>
      </c>
      <c r="AK63" s="102">
        <f t="shared" si="8"/>
        <v>1</v>
      </c>
      <c r="AL63" s="224">
        <v>0</v>
      </c>
      <c r="AM63" s="102">
        <v>1</v>
      </c>
      <c r="AN63" s="204">
        <f t="shared" si="2"/>
        <v>1</v>
      </c>
    </row>
    <row r="64" spans="1:40" ht="315" x14ac:dyDescent="0.25">
      <c r="A64" s="268">
        <v>202</v>
      </c>
      <c r="B64" s="43" t="s">
        <v>505</v>
      </c>
      <c r="C64" s="43" t="s">
        <v>674</v>
      </c>
      <c r="D64" s="43" t="s">
        <v>72</v>
      </c>
      <c r="E64" s="43" t="s">
        <v>484</v>
      </c>
      <c r="F64" s="43" t="s">
        <v>229</v>
      </c>
      <c r="G64" s="43" t="s">
        <v>46</v>
      </c>
      <c r="H64" s="43" t="s">
        <v>661</v>
      </c>
      <c r="I64" s="43" t="s">
        <v>580</v>
      </c>
      <c r="J64" s="43" t="s">
        <v>544</v>
      </c>
      <c r="K64" s="43" t="s">
        <v>675</v>
      </c>
      <c r="L64" s="172">
        <v>22</v>
      </c>
      <c r="M64" s="38" t="s">
        <v>582</v>
      </c>
      <c r="N64" s="43" t="s">
        <v>668</v>
      </c>
      <c r="O64" s="83" t="s">
        <v>103</v>
      </c>
      <c r="P64" s="200">
        <v>44958</v>
      </c>
      <c r="Q64" s="200">
        <v>45290</v>
      </c>
      <c r="R64" s="43" t="s">
        <v>55</v>
      </c>
      <c r="S64" s="43" t="s">
        <v>664</v>
      </c>
      <c r="T64" s="53" t="s">
        <v>669</v>
      </c>
      <c r="U64" s="47">
        <v>0.15</v>
      </c>
      <c r="AA64" s="258">
        <v>1</v>
      </c>
      <c r="AB64" s="79" t="s">
        <v>1692</v>
      </c>
      <c r="AC64" s="224">
        <v>22</v>
      </c>
      <c r="AD64" s="203">
        <v>0.8</v>
      </c>
      <c r="AE64" s="102">
        <f t="shared" si="5"/>
        <v>0.8</v>
      </c>
      <c r="AF64" s="224">
        <v>0</v>
      </c>
      <c r="AG64" s="203">
        <v>1</v>
      </c>
      <c r="AH64" s="102">
        <f t="shared" si="9"/>
        <v>1</v>
      </c>
      <c r="AI64" s="224">
        <v>0</v>
      </c>
      <c r="AJ64" s="203">
        <v>1</v>
      </c>
      <c r="AK64" s="102">
        <f t="shared" si="8"/>
        <v>1</v>
      </c>
      <c r="AL64" s="224">
        <v>0</v>
      </c>
      <c r="AM64" s="102">
        <v>1</v>
      </c>
      <c r="AN64" s="204">
        <f t="shared" si="2"/>
        <v>1</v>
      </c>
    </row>
    <row r="65" spans="1:40" ht="315" x14ac:dyDescent="0.25">
      <c r="A65" s="268">
        <v>203</v>
      </c>
      <c r="B65" s="43" t="s">
        <v>505</v>
      </c>
      <c r="C65" s="43" t="s">
        <v>674</v>
      </c>
      <c r="D65" s="43" t="s">
        <v>72</v>
      </c>
      <c r="E65" s="43" t="s">
        <v>484</v>
      </c>
      <c r="F65" s="43" t="s">
        <v>229</v>
      </c>
      <c r="G65" s="43" t="s">
        <v>46</v>
      </c>
      <c r="H65" s="43" t="s">
        <v>661</v>
      </c>
      <c r="I65" s="43" t="s">
        <v>580</v>
      </c>
      <c r="J65" s="43" t="s">
        <v>544</v>
      </c>
      <c r="K65" s="43" t="s">
        <v>675</v>
      </c>
      <c r="L65" s="172">
        <v>17</v>
      </c>
      <c r="M65" s="38" t="s">
        <v>582</v>
      </c>
      <c r="N65" s="43" t="s">
        <v>670</v>
      </c>
      <c r="O65" s="83" t="s">
        <v>103</v>
      </c>
      <c r="P65" s="200">
        <v>44958</v>
      </c>
      <c r="Q65" s="200">
        <v>45290</v>
      </c>
      <c r="R65" s="43" t="s">
        <v>55</v>
      </c>
      <c r="S65" s="43" t="s">
        <v>664</v>
      </c>
      <c r="T65" s="53" t="s">
        <v>669</v>
      </c>
      <c r="U65" s="47">
        <v>0.05</v>
      </c>
      <c r="AA65" s="258">
        <v>2</v>
      </c>
      <c r="AB65" s="79" t="s">
        <v>1693</v>
      </c>
      <c r="AC65" s="224">
        <v>0</v>
      </c>
      <c r="AD65" s="203">
        <v>0</v>
      </c>
      <c r="AE65" s="102">
        <f t="shared" si="5"/>
        <v>0</v>
      </c>
      <c r="AF65" s="224">
        <v>17</v>
      </c>
      <c r="AG65" s="203">
        <v>1</v>
      </c>
      <c r="AH65" s="102">
        <f t="shared" si="9"/>
        <v>2</v>
      </c>
      <c r="AI65" s="224">
        <v>0</v>
      </c>
      <c r="AJ65" s="203">
        <v>1</v>
      </c>
      <c r="AK65" s="102">
        <f t="shared" si="8"/>
        <v>2</v>
      </c>
      <c r="AL65" s="224">
        <v>0</v>
      </c>
      <c r="AM65" s="102">
        <v>1</v>
      </c>
      <c r="AN65" s="204">
        <f t="shared" si="2"/>
        <v>2</v>
      </c>
    </row>
    <row r="66" spans="1:40" ht="371.25" x14ac:dyDescent="0.25">
      <c r="A66" s="268">
        <v>204</v>
      </c>
      <c r="B66" s="43" t="s">
        <v>505</v>
      </c>
      <c r="C66" s="43" t="s">
        <v>674</v>
      </c>
      <c r="D66" s="43" t="s">
        <v>72</v>
      </c>
      <c r="E66" s="43" t="s">
        <v>484</v>
      </c>
      <c r="F66" s="43" t="s">
        <v>229</v>
      </c>
      <c r="G66" s="43" t="s">
        <v>46</v>
      </c>
      <c r="H66" s="43" t="s">
        <v>661</v>
      </c>
      <c r="I66" s="43" t="s">
        <v>580</v>
      </c>
      <c r="J66" s="43" t="s">
        <v>544</v>
      </c>
      <c r="K66" s="43" t="s">
        <v>675</v>
      </c>
      <c r="L66" s="172">
        <v>2</v>
      </c>
      <c r="M66" s="38" t="s">
        <v>582</v>
      </c>
      <c r="N66" s="43" t="s">
        <v>678</v>
      </c>
      <c r="O66" s="83" t="s">
        <v>103</v>
      </c>
      <c r="P66" s="200">
        <v>44958</v>
      </c>
      <c r="Q66" s="200">
        <v>45290</v>
      </c>
      <c r="R66" s="43" t="s">
        <v>55</v>
      </c>
      <c r="S66" s="43" t="s">
        <v>664</v>
      </c>
      <c r="T66" s="53" t="s">
        <v>669</v>
      </c>
      <c r="U66" s="47">
        <v>0.05</v>
      </c>
      <c r="AA66" s="258">
        <v>1</v>
      </c>
      <c r="AB66" s="79" t="s">
        <v>1694</v>
      </c>
      <c r="AC66" s="224">
        <v>1</v>
      </c>
      <c r="AD66" s="203">
        <v>1</v>
      </c>
      <c r="AE66" s="102">
        <f t="shared" si="5"/>
        <v>1</v>
      </c>
      <c r="AF66" s="224">
        <v>0</v>
      </c>
      <c r="AG66" s="203">
        <v>1</v>
      </c>
      <c r="AH66" s="102">
        <f t="shared" si="9"/>
        <v>1</v>
      </c>
      <c r="AI66" s="224">
        <v>0</v>
      </c>
      <c r="AJ66" s="203">
        <v>1</v>
      </c>
      <c r="AK66" s="102">
        <f t="shared" si="8"/>
        <v>1</v>
      </c>
      <c r="AL66" s="224">
        <v>1</v>
      </c>
      <c r="AM66" s="102">
        <v>1</v>
      </c>
      <c r="AN66" s="204">
        <f t="shared" si="2"/>
        <v>1</v>
      </c>
    </row>
    <row r="67" spans="1:40" ht="303.75" x14ac:dyDescent="0.25">
      <c r="A67" s="268">
        <v>205</v>
      </c>
      <c r="B67" s="43" t="s">
        <v>505</v>
      </c>
      <c r="C67" s="43" t="s">
        <v>674</v>
      </c>
      <c r="D67" s="43" t="s">
        <v>72</v>
      </c>
      <c r="E67" s="43" t="s">
        <v>484</v>
      </c>
      <c r="F67" s="43" t="s">
        <v>229</v>
      </c>
      <c r="G67" s="43" t="s">
        <v>46</v>
      </c>
      <c r="H67" s="43" t="s">
        <v>661</v>
      </c>
      <c r="I67" s="43" t="s">
        <v>580</v>
      </c>
      <c r="J67" s="43" t="s">
        <v>544</v>
      </c>
      <c r="K67" s="43" t="s">
        <v>675</v>
      </c>
      <c r="L67" s="172">
        <v>100</v>
      </c>
      <c r="M67" s="38" t="s">
        <v>51</v>
      </c>
      <c r="N67" s="43" t="s">
        <v>671</v>
      </c>
      <c r="O67" s="83" t="s">
        <v>103</v>
      </c>
      <c r="P67" s="200">
        <v>44958</v>
      </c>
      <c r="Q67" s="200">
        <v>45290</v>
      </c>
      <c r="R67" s="43" t="s">
        <v>55</v>
      </c>
      <c r="S67" s="43" t="s">
        <v>664</v>
      </c>
      <c r="T67" s="53" t="s">
        <v>665</v>
      </c>
      <c r="U67" s="47">
        <v>0.2</v>
      </c>
      <c r="AA67" s="258">
        <v>2.5</v>
      </c>
      <c r="AB67" s="79" t="s">
        <v>1695</v>
      </c>
      <c r="AC67" s="224">
        <v>40</v>
      </c>
      <c r="AD67" s="203">
        <v>1</v>
      </c>
      <c r="AE67" s="102">
        <f t="shared" si="5"/>
        <v>2.5</v>
      </c>
      <c r="AF67" s="224">
        <v>39</v>
      </c>
      <c r="AG67" s="203">
        <v>1</v>
      </c>
      <c r="AH67" s="102">
        <f t="shared" si="9"/>
        <v>2.5</v>
      </c>
      <c r="AI67" s="224">
        <v>21</v>
      </c>
      <c r="AJ67" s="203">
        <v>1</v>
      </c>
      <c r="AK67" s="102">
        <f t="shared" si="8"/>
        <v>2.5</v>
      </c>
      <c r="AL67" s="224">
        <v>0</v>
      </c>
      <c r="AM67" s="102">
        <v>1</v>
      </c>
      <c r="AN67" s="204">
        <f t="shared" si="2"/>
        <v>2.5</v>
      </c>
    </row>
    <row r="68" spans="1:40" ht="258.75" x14ac:dyDescent="0.25">
      <c r="A68" s="268">
        <v>206</v>
      </c>
      <c r="B68" s="43" t="s">
        <v>505</v>
      </c>
      <c r="C68" s="43" t="s">
        <v>674</v>
      </c>
      <c r="D68" s="43" t="s">
        <v>72</v>
      </c>
      <c r="E68" s="43" t="s">
        <v>484</v>
      </c>
      <c r="F68" s="43" t="s">
        <v>229</v>
      </c>
      <c r="G68" s="43" t="s">
        <v>46</v>
      </c>
      <c r="H68" s="43" t="s">
        <v>661</v>
      </c>
      <c r="I68" s="43" t="s">
        <v>580</v>
      </c>
      <c r="J68" s="43" t="s">
        <v>509</v>
      </c>
      <c r="K68" s="43" t="s">
        <v>675</v>
      </c>
      <c r="L68" s="172">
        <v>1</v>
      </c>
      <c r="M68" s="38" t="s">
        <v>582</v>
      </c>
      <c r="N68" s="43" t="s">
        <v>672</v>
      </c>
      <c r="O68" s="83" t="s">
        <v>103</v>
      </c>
      <c r="P68" s="200">
        <v>44958</v>
      </c>
      <c r="Q68" s="200">
        <v>45290</v>
      </c>
      <c r="R68" s="43" t="s">
        <v>55</v>
      </c>
      <c r="S68" s="43" t="s">
        <v>664</v>
      </c>
      <c r="T68" s="53" t="s">
        <v>665</v>
      </c>
      <c r="U68" s="47">
        <v>0.1</v>
      </c>
      <c r="AA68" s="258">
        <v>2</v>
      </c>
      <c r="AB68" s="79" t="s">
        <v>1696</v>
      </c>
      <c r="AC68" s="224">
        <v>0</v>
      </c>
      <c r="AD68" s="203">
        <v>0</v>
      </c>
      <c r="AE68" s="102">
        <f t="shared" si="5"/>
        <v>0</v>
      </c>
      <c r="AF68" s="224">
        <v>1</v>
      </c>
      <c r="AG68" s="203">
        <v>1</v>
      </c>
      <c r="AH68" s="102">
        <f t="shared" si="9"/>
        <v>2</v>
      </c>
      <c r="AI68" s="224">
        <v>0</v>
      </c>
      <c r="AJ68" s="203">
        <v>1</v>
      </c>
      <c r="AK68" s="102">
        <f t="shared" si="8"/>
        <v>2</v>
      </c>
      <c r="AL68" s="224">
        <v>0</v>
      </c>
      <c r="AM68" s="102">
        <v>1</v>
      </c>
      <c r="AN68" s="204">
        <f t="shared" si="2"/>
        <v>2</v>
      </c>
    </row>
    <row r="69" spans="1:40" ht="248.25" thickBot="1" x14ac:dyDescent="0.3">
      <c r="A69" s="269">
        <v>207</v>
      </c>
      <c r="B69" s="43" t="s">
        <v>505</v>
      </c>
      <c r="C69" s="177" t="s">
        <v>674</v>
      </c>
      <c r="D69" s="177" t="s">
        <v>72</v>
      </c>
      <c r="E69" s="177" t="s">
        <v>484</v>
      </c>
      <c r="F69" s="177" t="s">
        <v>229</v>
      </c>
      <c r="G69" s="177" t="s">
        <v>46</v>
      </c>
      <c r="H69" s="177" t="s">
        <v>661</v>
      </c>
      <c r="I69" s="177" t="s">
        <v>580</v>
      </c>
      <c r="J69" s="177" t="s">
        <v>544</v>
      </c>
      <c r="K69" s="177" t="s">
        <v>675</v>
      </c>
      <c r="L69" s="178">
        <v>20</v>
      </c>
      <c r="M69" s="205" t="s">
        <v>582</v>
      </c>
      <c r="N69" s="177" t="s">
        <v>679</v>
      </c>
      <c r="O69" s="206" t="s">
        <v>103</v>
      </c>
      <c r="P69" s="207">
        <v>44958</v>
      </c>
      <c r="Q69" s="207">
        <v>45290</v>
      </c>
      <c r="R69" s="177" t="s">
        <v>55</v>
      </c>
      <c r="S69" s="177" t="s">
        <v>664</v>
      </c>
      <c r="T69" s="182" t="s">
        <v>669</v>
      </c>
      <c r="U69" s="183">
        <v>0.2</v>
      </c>
      <c r="V69" s="208"/>
      <c r="W69" s="208"/>
      <c r="X69" s="208"/>
      <c r="Y69" s="208"/>
      <c r="Z69" s="209"/>
      <c r="AA69" s="259">
        <v>3.5</v>
      </c>
      <c r="AB69" s="79" t="s">
        <v>1697</v>
      </c>
      <c r="AC69" s="235">
        <v>0</v>
      </c>
      <c r="AD69" s="212">
        <v>0</v>
      </c>
      <c r="AE69" s="102">
        <f t="shared" si="5"/>
        <v>0</v>
      </c>
      <c r="AF69" s="224">
        <v>8</v>
      </c>
      <c r="AG69" s="203">
        <v>0.88</v>
      </c>
      <c r="AH69" s="102">
        <f>+$AA69*AG69</f>
        <v>3.08</v>
      </c>
      <c r="AI69" s="224">
        <v>10</v>
      </c>
      <c r="AJ69" s="203">
        <v>1</v>
      </c>
      <c r="AK69" s="102">
        <f t="shared" si="8"/>
        <v>3.5</v>
      </c>
      <c r="AL69" s="235">
        <v>2</v>
      </c>
      <c r="AM69" s="210">
        <v>1</v>
      </c>
      <c r="AN69" s="213">
        <f t="shared" si="2"/>
        <v>3.5</v>
      </c>
    </row>
    <row r="70" spans="1:40" ht="127.5" x14ac:dyDescent="0.25">
      <c r="A70" s="267">
        <v>208</v>
      </c>
      <c r="B70" s="43" t="s">
        <v>505</v>
      </c>
      <c r="C70" s="157" t="s">
        <v>680</v>
      </c>
      <c r="D70" s="157" t="s">
        <v>72</v>
      </c>
      <c r="E70" s="157" t="s">
        <v>484</v>
      </c>
      <c r="F70" s="157" t="s">
        <v>229</v>
      </c>
      <c r="G70" s="157" t="s">
        <v>46</v>
      </c>
      <c r="H70" s="157" t="s">
        <v>681</v>
      </c>
      <c r="I70" s="157" t="s">
        <v>580</v>
      </c>
      <c r="J70" s="157" t="s">
        <v>509</v>
      </c>
      <c r="K70" s="157" t="s">
        <v>682</v>
      </c>
      <c r="L70" s="159">
        <v>18</v>
      </c>
      <c r="M70" s="192" t="s">
        <v>582</v>
      </c>
      <c r="N70" s="192" t="s">
        <v>683</v>
      </c>
      <c r="O70" s="193" t="s">
        <v>103</v>
      </c>
      <c r="P70" s="194">
        <v>44958</v>
      </c>
      <c r="Q70" s="194">
        <v>45290</v>
      </c>
      <c r="R70" s="157" t="s">
        <v>55</v>
      </c>
      <c r="S70" s="157" t="s">
        <v>584</v>
      </c>
      <c r="T70" s="163" t="s">
        <v>684</v>
      </c>
      <c r="U70" s="164">
        <v>0.05</v>
      </c>
      <c r="V70" s="195"/>
      <c r="W70" s="195"/>
      <c r="X70" s="195"/>
      <c r="Y70" s="195"/>
      <c r="Z70" s="196"/>
      <c r="AA70" s="260">
        <v>1.5</v>
      </c>
      <c r="AB70" s="79" t="s">
        <v>1333</v>
      </c>
      <c r="AC70" s="238">
        <v>19</v>
      </c>
      <c r="AD70" s="198">
        <v>0.95</v>
      </c>
      <c r="AE70" s="102">
        <f t="shared" si="5"/>
        <v>1.4249999999999998</v>
      </c>
      <c r="AF70" s="224">
        <v>0</v>
      </c>
      <c r="AG70" s="203">
        <v>0</v>
      </c>
      <c r="AH70" s="102">
        <f t="shared" ref="AH70:AH93" si="10">+$AA70*AG70</f>
        <v>0</v>
      </c>
      <c r="AI70" s="224">
        <v>0</v>
      </c>
      <c r="AJ70" s="203">
        <v>1</v>
      </c>
      <c r="AK70" s="102">
        <f>+$AA70*AJ70</f>
        <v>1.5</v>
      </c>
      <c r="AL70" s="238">
        <v>0</v>
      </c>
      <c r="AM70" s="166">
        <v>1</v>
      </c>
      <c r="AN70" s="199">
        <f t="shared" si="2"/>
        <v>1.5</v>
      </c>
    </row>
    <row r="71" spans="1:40" ht="127.5" x14ac:dyDescent="0.25">
      <c r="A71" s="268">
        <v>209</v>
      </c>
      <c r="B71" s="43" t="s">
        <v>505</v>
      </c>
      <c r="C71" s="43" t="s">
        <v>680</v>
      </c>
      <c r="D71" s="43" t="s">
        <v>72</v>
      </c>
      <c r="E71" s="43" t="s">
        <v>484</v>
      </c>
      <c r="F71" s="43" t="s">
        <v>229</v>
      </c>
      <c r="G71" s="43" t="s">
        <v>46</v>
      </c>
      <c r="H71" s="43" t="s">
        <v>681</v>
      </c>
      <c r="I71" s="43" t="s">
        <v>580</v>
      </c>
      <c r="J71" s="43" t="s">
        <v>509</v>
      </c>
      <c r="K71" s="43" t="s">
        <v>682</v>
      </c>
      <c r="L71" s="172">
        <v>1</v>
      </c>
      <c r="M71" s="38" t="s">
        <v>582</v>
      </c>
      <c r="N71" s="38" t="s">
        <v>587</v>
      </c>
      <c r="O71" s="83" t="s">
        <v>103</v>
      </c>
      <c r="P71" s="200">
        <v>44958</v>
      </c>
      <c r="Q71" s="200">
        <v>45290</v>
      </c>
      <c r="R71" s="43" t="s">
        <v>55</v>
      </c>
      <c r="S71" s="43" t="s">
        <v>685</v>
      </c>
      <c r="T71" s="53" t="s">
        <v>686</v>
      </c>
      <c r="U71" s="47">
        <v>0.25</v>
      </c>
      <c r="AA71" s="258">
        <v>0.5</v>
      </c>
      <c r="AB71" s="133" t="s">
        <v>1302</v>
      </c>
      <c r="AC71" s="224">
        <v>1</v>
      </c>
      <c r="AD71" s="203">
        <v>1</v>
      </c>
      <c r="AE71" s="102">
        <f t="shared" si="5"/>
        <v>0.5</v>
      </c>
      <c r="AF71" s="224">
        <v>0</v>
      </c>
      <c r="AG71" s="203">
        <v>1</v>
      </c>
      <c r="AH71" s="102">
        <f t="shared" si="10"/>
        <v>0.5</v>
      </c>
      <c r="AI71" s="224">
        <v>0</v>
      </c>
      <c r="AJ71" s="203">
        <v>1</v>
      </c>
      <c r="AK71" s="102">
        <f t="shared" ref="AK71:AK93" si="11">+$AA71*AJ71</f>
        <v>0.5</v>
      </c>
      <c r="AL71" s="224">
        <v>0</v>
      </c>
      <c r="AM71" s="102">
        <v>1</v>
      </c>
      <c r="AN71" s="204">
        <f t="shared" ref="AN71:AN93" si="12">+$AA71*AM71</f>
        <v>0.5</v>
      </c>
    </row>
    <row r="72" spans="1:40" ht="127.5" x14ac:dyDescent="0.25">
      <c r="A72" s="268">
        <v>210</v>
      </c>
      <c r="B72" s="43" t="s">
        <v>505</v>
      </c>
      <c r="C72" s="43" t="s">
        <v>680</v>
      </c>
      <c r="D72" s="43" t="s">
        <v>72</v>
      </c>
      <c r="E72" s="43" t="s">
        <v>484</v>
      </c>
      <c r="F72" s="43" t="s">
        <v>229</v>
      </c>
      <c r="G72" s="43" t="s">
        <v>46</v>
      </c>
      <c r="H72" s="43" t="s">
        <v>681</v>
      </c>
      <c r="I72" s="43" t="s">
        <v>580</v>
      </c>
      <c r="J72" s="43" t="s">
        <v>509</v>
      </c>
      <c r="K72" s="43" t="s">
        <v>682</v>
      </c>
      <c r="L72" s="172">
        <v>1</v>
      </c>
      <c r="M72" s="38" t="s">
        <v>582</v>
      </c>
      <c r="N72" s="38" t="s">
        <v>591</v>
      </c>
      <c r="O72" s="83" t="s">
        <v>103</v>
      </c>
      <c r="P72" s="200">
        <v>44958</v>
      </c>
      <c r="Q72" s="200">
        <v>45290</v>
      </c>
      <c r="R72" s="43" t="s">
        <v>55</v>
      </c>
      <c r="S72" s="43" t="s">
        <v>687</v>
      </c>
      <c r="T72" s="53" t="s">
        <v>686</v>
      </c>
      <c r="U72" s="47">
        <v>0.05</v>
      </c>
      <c r="AA72" s="258">
        <v>0.5</v>
      </c>
      <c r="AB72" s="133" t="s">
        <v>1303</v>
      </c>
      <c r="AC72" s="224">
        <v>1</v>
      </c>
      <c r="AD72" s="203">
        <v>1</v>
      </c>
      <c r="AE72" s="102">
        <f t="shared" si="5"/>
        <v>0.5</v>
      </c>
      <c r="AF72" s="224">
        <v>0</v>
      </c>
      <c r="AG72" s="203">
        <v>1</v>
      </c>
      <c r="AH72" s="102">
        <f t="shared" si="10"/>
        <v>0.5</v>
      </c>
      <c r="AI72" s="224">
        <v>0</v>
      </c>
      <c r="AJ72" s="203">
        <v>1</v>
      </c>
      <c r="AK72" s="102">
        <f t="shared" si="11"/>
        <v>0.5</v>
      </c>
      <c r="AL72" s="224">
        <v>0</v>
      </c>
      <c r="AM72" s="102">
        <v>1</v>
      </c>
      <c r="AN72" s="204">
        <f t="shared" si="12"/>
        <v>0.5</v>
      </c>
    </row>
    <row r="73" spans="1:40" ht="127.5" x14ac:dyDescent="0.25">
      <c r="A73" s="268">
        <v>211</v>
      </c>
      <c r="B73" s="43" t="s">
        <v>505</v>
      </c>
      <c r="C73" s="43" t="s">
        <v>680</v>
      </c>
      <c r="D73" s="43" t="s">
        <v>72</v>
      </c>
      <c r="E73" s="43" t="s">
        <v>484</v>
      </c>
      <c r="F73" s="43" t="s">
        <v>229</v>
      </c>
      <c r="G73" s="43" t="s">
        <v>46</v>
      </c>
      <c r="H73" s="43" t="s">
        <v>681</v>
      </c>
      <c r="I73" s="43" t="s">
        <v>580</v>
      </c>
      <c r="J73" s="43" t="s">
        <v>509</v>
      </c>
      <c r="K73" s="43" t="s">
        <v>682</v>
      </c>
      <c r="L73" s="172">
        <v>375</v>
      </c>
      <c r="M73" s="38" t="s">
        <v>582</v>
      </c>
      <c r="N73" s="38" t="s">
        <v>593</v>
      </c>
      <c r="O73" s="83" t="s">
        <v>103</v>
      </c>
      <c r="P73" s="200">
        <v>44958</v>
      </c>
      <c r="Q73" s="200">
        <v>45290</v>
      </c>
      <c r="R73" s="43" t="s">
        <v>55</v>
      </c>
      <c r="S73" s="43" t="s">
        <v>688</v>
      </c>
      <c r="T73" s="53" t="s">
        <v>686</v>
      </c>
      <c r="U73" s="47">
        <v>0.45</v>
      </c>
      <c r="AA73" s="258">
        <v>2</v>
      </c>
      <c r="AB73" s="79" t="s">
        <v>1698</v>
      </c>
      <c r="AC73" s="224">
        <v>30</v>
      </c>
      <c r="AD73" s="203">
        <v>0.83</v>
      </c>
      <c r="AE73" s="102">
        <f t="shared" si="5"/>
        <v>1.66</v>
      </c>
      <c r="AF73" s="224">
        <v>175</v>
      </c>
      <c r="AG73" s="203">
        <v>0.89</v>
      </c>
      <c r="AH73" s="102">
        <f t="shared" si="10"/>
        <v>1.78</v>
      </c>
      <c r="AI73" s="224">
        <v>125</v>
      </c>
      <c r="AJ73" s="203">
        <v>0.89</v>
      </c>
      <c r="AK73" s="102">
        <f t="shared" si="11"/>
        <v>1.78</v>
      </c>
      <c r="AL73" s="224">
        <v>45</v>
      </c>
      <c r="AM73" s="102">
        <v>1</v>
      </c>
      <c r="AN73" s="204">
        <f t="shared" si="12"/>
        <v>2</v>
      </c>
    </row>
    <row r="74" spans="1:40" ht="127.5" x14ac:dyDescent="0.25">
      <c r="A74" s="268">
        <v>212</v>
      </c>
      <c r="B74" s="43" t="s">
        <v>505</v>
      </c>
      <c r="C74" s="43" t="s">
        <v>680</v>
      </c>
      <c r="D74" s="43" t="s">
        <v>72</v>
      </c>
      <c r="E74" s="43" t="s">
        <v>484</v>
      </c>
      <c r="F74" s="43" t="s">
        <v>229</v>
      </c>
      <c r="G74" s="43" t="s">
        <v>46</v>
      </c>
      <c r="H74" s="43" t="s">
        <v>681</v>
      </c>
      <c r="I74" s="43" t="s">
        <v>580</v>
      </c>
      <c r="J74" s="43" t="s">
        <v>544</v>
      </c>
      <c r="K74" s="43" t="s">
        <v>682</v>
      </c>
      <c r="L74" s="172">
        <v>125</v>
      </c>
      <c r="M74" s="38" t="s">
        <v>582</v>
      </c>
      <c r="N74" s="38" t="s">
        <v>689</v>
      </c>
      <c r="O74" s="83" t="s">
        <v>103</v>
      </c>
      <c r="P74" s="200">
        <v>44958</v>
      </c>
      <c r="Q74" s="200">
        <v>45290</v>
      </c>
      <c r="R74" s="43" t="s">
        <v>55</v>
      </c>
      <c r="S74" s="43" t="s">
        <v>594</v>
      </c>
      <c r="T74" s="53" t="s">
        <v>686</v>
      </c>
      <c r="U74" s="47">
        <v>0.15</v>
      </c>
      <c r="AA74" s="258">
        <v>1</v>
      </c>
      <c r="AB74" s="79" t="s">
        <v>1699</v>
      </c>
      <c r="AC74" s="224">
        <v>0</v>
      </c>
      <c r="AD74" s="203">
        <v>0</v>
      </c>
      <c r="AE74" s="102">
        <f t="shared" si="5"/>
        <v>0</v>
      </c>
      <c r="AF74" s="224">
        <v>0</v>
      </c>
      <c r="AG74" s="203">
        <v>0</v>
      </c>
      <c r="AH74" s="102">
        <f t="shared" si="10"/>
        <v>0</v>
      </c>
      <c r="AI74" s="224">
        <v>0</v>
      </c>
      <c r="AJ74" s="203">
        <v>0</v>
      </c>
      <c r="AK74" s="102">
        <f t="shared" si="11"/>
        <v>0</v>
      </c>
      <c r="AL74" s="224">
        <v>125</v>
      </c>
      <c r="AM74" s="102">
        <v>1</v>
      </c>
      <c r="AN74" s="204">
        <f t="shared" si="12"/>
        <v>1</v>
      </c>
    </row>
    <row r="75" spans="1:40" ht="127.5" x14ac:dyDescent="0.25">
      <c r="A75" s="268">
        <v>213</v>
      </c>
      <c r="B75" s="43" t="s">
        <v>505</v>
      </c>
      <c r="C75" s="43" t="s">
        <v>680</v>
      </c>
      <c r="D75" s="43" t="s">
        <v>72</v>
      </c>
      <c r="E75" s="43" t="s">
        <v>484</v>
      </c>
      <c r="F75" s="43" t="s">
        <v>229</v>
      </c>
      <c r="G75" s="43" t="s">
        <v>46</v>
      </c>
      <c r="H75" s="43" t="s">
        <v>681</v>
      </c>
      <c r="I75" s="43" t="s">
        <v>580</v>
      </c>
      <c r="J75" s="43" t="s">
        <v>544</v>
      </c>
      <c r="K75" s="43" t="s">
        <v>682</v>
      </c>
      <c r="L75" s="172">
        <v>125</v>
      </c>
      <c r="M75" s="38" t="s">
        <v>582</v>
      </c>
      <c r="N75" s="38" t="s">
        <v>690</v>
      </c>
      <c r="O75" s="83" t="s">
        <v>103</v>
      </c>
      <c r="P75" s="200">
        <v>44958</v>
      </c>
      <c r="Q75" s="200">
        <v>45290</v>
      </c>
      <c r="R75" s="43" t="s">
        <v>55</v>
      </c>
      <c r="S75" s="43" t="s">
        <v>594</v>
      </c>
      <c r="T75" s="53" t="s">
        <v>686</v>
      </c>
      <c r="U75" s="47">
        <v>0.05</v>
      </c>
      <c r="AA75" s="258">
        <v>0.5</v>
      </c>
      <c r="AB75" s="79" t="s">
        <v>880</v>
      </c>
      <c r="AC75" s="224">
        <v>0</v>
      </c>
      <c r="AD75" s="203">
        <v>0</v>
      </c>
      <c r="AE75" s="102">
        <f t="shared" si="5"/>
        <v>0</v>
      </c>
      <c r="AF75" s="224">
        <v>0</v>
      </c>
      <c r="AG75" s="203">
        <v>0</v>
      </c>
      <c r="AH75" s="102">
        <f t="shared" si="10"/>
        <v>0</v>
      </c>
      <c r="AI75" s="224">
        <v>0</v>
      </c>
      <c r="AJ75" s="203">
        <v>0</v>
      </c>
      <c r="AK75" s="102">
        <f t="shared" si="11"/>
        <v>0</v>
      </c>
      <c r="AL75" s="224">
        <v>125</v>
      </c>
      <c r="AM75" s="102">
        <v>1</v>
      </c>
      <c r="AN75" s="204">
        <f t="shared" si="12"/>
        <v>0.5</v>
      </c>
    </row>
    <row r="76" spans="1:40" ht="38.25" customHeight="1" x14ac:dyDescent="0.25">
      <c r="A76" s="268">
        <v>214</v>
      </c>
      <c r="B76" s="43" t="s">
        <v>505</v>
      </c>
      <c r="C76" s="43" t="s">
        <v>680</v>
      </c>
      <c r="D76" s="43" t="s">
        <v>72</v>
      </c>
      <c r="E76" s="43" t="s">
        <v>484</v>
      </c>
      <c r="F76" s="43" t="s">
        <v>229</v>
      </c>
      <c r="G76" s="43" t="s">
        <v>46</v>
      </c>
      <c r="H76" s="43" t="s">
        <v>681</v>
      </c>
      <c r="I76" s="43" t="s">
        <v>580</v>
      </c>
      <c r="J76" s="43" t="s">
        <v>544</v>
      </c>
      <c r="K76" s="43" t="s">
        <v>691</v>
      </c>
      <c r="L76" s="172">
        <v>1</v>
      </c>
      <c r="M76" s="38" t="s">
        <v>582</v>
      </c>
      <c r="N76" s="38" t="s">
        <v>692</v>
      </c>
      <c r="O76" s="83" t="s">
        <v>103</v>
      </c>
      <c r="P76" s="200">
        <v>44958</v>
      </c>
      <c r="Q76" s="200">
        <v>45290</v>
      </c>
      <c r="R76" s="43" t="s">
        <v>55</v>
      </c>
      <c r="S76" s="43" t="s">
        <v>687</v>
      </c>
      <c r="T76" s="53" t="s">
        <v>686</v>
      </c>
      <c r="U76" s="47">
        <v>0.15</v>
      </c>
      <c r="AA76" s="258">
        <v>0.5</v>
      </c>
      <c r="AB76" s="79" t="s">
        <v>1335</v>
      </c>
      <c r="AC76" s="224">
        <v>1</v>
      </c>
      <c r="AD76" s="203">
        <v>1</v>
      </c>
      <c r="AE76" s="102">
        <f t="shared" si="5"/>
        <v>0.5</v>
      </c>
      <c r="AF76" s="224">
        <v>0</v>
      </c>
      <c r="AG76" s="203">
        <v>1</v>
      </c>
      <c r="AH76" s="102">
        <f t="shared" si="10"/>
        <v>0.5</v>
      </c>
      <c r="AI76" s="224">
        <v>0</v>
      </c>
      <c r="AJ76" s="203">
        <v>1</v>
      </c>
      <c r="AK76" s="102">
        <f t="shared" si="11"/>
        <v>0.5</v>
      </c>
      <c r="AL76" s="224">
        <v>0</v>
      </c>
      <c r="AM76" s="102">
        <v>1</v>
      </c>
      <c r="AN76" s="204">
        <f t="shared" si="12"/>
        <v>0.5</v>
      </c>
    </row>
    <row r="77" spans="1:40" ht="127.5" x14ac:dyDescent="0.25">
      <c r="A77" s="268">
        <v>215</v>
      </c>
      <c r="B77" s="43" t="s">
        <v>505</v>
      </c>
      <c r="C77" s="43" t="s">
        <v>680</v>
      </c>
      <c r="D77" s="43" t="s">
        <v>72</v>
      </c>
      <c r="E77" s="43" t="s">
        <v>484</v>
      </c>
      <c r="F77" s="43" t="s">
        <v>229</v>
      </c>
      <c r="G77" s="43" t="s">
        <v>46</v>
      </c>
      <c r="H77" s="43" t="s">
        <v>681</v>
      </c>
      <c r="I77" s="43" t="s">
        <v>580</v>
      </c>
      <c r="J77" s="43" t="s">
        <v>544</v>
      </c>
      <c r="K77" s="43" t="s">
        <v>691</v>
      </c>
      <c r="L77" s="172">
        <v>1</v>
      </c>
      <c r="M77" s="38" t="s">
        <v>582</v>
      </c>
      <c r="N77" s="38" t="s">
        <v>693</v>
      </c>
      <c r="O77" s="83" t="s">
        <v>103</v>
      </c>
      <c r="P77" s="200">
        <v>44958</v>
      </c>
      <c r="Q77" s="200">
        <v>45290</v>
      </c>
      <c r="R77" s="43" t="s">
        <v>55</v>
      </c>
      <c r="S77" s="43" t="s">
        <v>687</v>
      </c>
      <c r="T77" s="53" t="s">
        <v>684</v>
      </c>
      <c r="U77" s="47">
        <v>0.15</v>
      </c>
      <c r="AA77" s="258">
        <v>0.5</v>
      </c>
      <c r="AB77" s="79" t="s">
        <v>1336</v>
      </c>
      <c r="AC77" s="224">
        <v>1</v>
      </c>
      <c r="AD77" s="203">
        <v>1</v>
      </c>
      <c r="AE77" s="102">
        <f t="shared" si="5"/>
        <v>0.5</v>
      </c>
      <c r="AF77" s="224">
        <v>0</v>
      </c>
      <c r="AG77" s="203">
        <v>1</v>
      </c>
      <c r="AH77" s="102">
        <f t="shared" si="10"/>
        <v>0.5</v>
      </c>
      <c r="AI77" s="224">
        <v>0</v>
      </c>
      <c r="AJ77" s="203">
        <v>1</v>
      </c>
      <c r="AK77" s="102">
        <f t="shared" si="11"/>
        <v>0.5</v>
      </c>
      <c r="AL77" s="224">
        <v>0</v>
      </c>
      <c r="AM77" s="102">
        <v>1</v>
      </c>
      <c r="AN77" s="204">
        <f t="shared" si="12"/>
        <v>0.5</v>
      </c>
    </row>
    <row r="78" spans="1:40" ht="127.5" x14ac:dyDescent="0.25">
      <c r="A78" s="268">
        <v>216</v>
      </c>
      <c r="B78" s="43" t="s">
        <v>505</v>
      </c>
      <c r="C78" s="43" t="s">
        <v>680</v>
      </c>
      <c r="D78" s="43" t="s">
        <v>72</v>
      </c>
      <c r="E78" s="43" t="s">
        <v>484</v>
      </c>
      <c r="F78" s="43" t="s">
        <v>229</v>
      </c>
      <c r="G78" s="43" t="s">
        <v>46</v>
      </c>
      <c r="H78" s="43" t="s">
        <v>681</v>
      </c>
      <c r="I78" s="43" t="s">
        <v>580</v>
      </c>
      <c r="J78" s="43" t="s">
        <v>544</v>
      </c>
      <c r="K78" s="43" t="s">
        <v>691</v>
      </c>
      <c r="L78" s="172">
        <v>1</v>
      </c>
      <c r="M78" s="38" t="s">
        <v>582</v>
      </c>
      <c r="N78" s="38" t="s">
        <v>694</v>
      </c>
      <c r="O78" s="83" t="s">
        <v>103</v>
      </c>
      <c r="P78" s="200">
        <v>44958</v>
      </c>
      <c r="Q78" s="200">
        <v>45290</v>
      </c>
      <c r="R78" s="43" t="s">
        <v>55</v>
      </c>
      <c r="S78" s="43" t="s">
        <v>687</v>
      </c>
      <c r="T78" s="53" t="s">
        <v>686</v>
      </c>
      <c r="U78" s="47">
        <v>0.05</v>
      </c>
      <c r="AA78" s="258">
        <v>0.5</v>
      </c>
      <c r="AB78" s="79" t="s">
        <v>1700</v>
      </c>
      <c r="AC78" s="224">
        <v>0</v>
      </c>
      <c r="AD78" s="203">
        <v>0</v>
      </c>
      <c r="AE78" s="102">
        <f t="shared" si="5"/>
        <v>0</v>
      </c>
      <c r="AF78" s="224">
        <v>1</v>
      </c>
      <c r="AG78" s="203">
        <v>0</v>
      </c>
      <c r="AH78" s="102">
        <f t="shared" si="10"/>
        <v>0</v>
      </c>
      <c r="AI78" s="224">
        <v>0</v>
      </c>
      <c r="AJ78" s="203">
        <v>1</v>
      </c>
      <c r="AK78" s="102">
        <f t="shared" si="11"/>
        <v>0.5</v>
      </c>
      <c r="AL78" s="224">
        <v>0</v>
      </c>
      <c r="AM78" s="102">
        <v>1</v>
      </c>
      <c r="AN78" s="204">
        <f t="shared" si="12"/>
        <v>0.5</v>
      </c>
    </row>
    <row r="79" spans="1:40" ht="127.5" x14ac:dyDescent="0.25">
      <c r="A79" s="268">
        <v>217</v>
      </c>
      <c r="B79" s="43" t="s">
        <v>505</v>
      </c>
      <c r="C79" s="43" t="s">
        <v>680</v>
      </c>
      <c r="D79" s="43" t="s">
        <v>72</v>
      </c>
      <c r="E79" s="43" t="s">
        <v>484</v>
      </c>
      <c r="F79" s="43" t="s">
        <v>229</v>
      </c>
      <c r="G79" s="43" t="s">
        <v>46</v>
      </c>
      <c r="H79" s="43" t="s">
        <v>681</v>
      </c>
      <c r="I79" s="43" t="s">
        <v>580</v>
      </c>
      <c r="J79" s="43" t="s">
        <v>544</v>
      </c>
      <c r="K79" s="43" t="s">
        <v>691</v>
      </c>
      <c r="L79" s="172">
        <v>14</v>
      </c>
      <c r="M79" s="38" t="s">
        <v>582</v>
      </c>
      <c r="N79" s="38" t="s">
        <v>695</v>
      </c>
      <c r="O79" s="83" t="s">
        <v>103</v>
      </c>
      <c r="P79" s="200">
        <v>44958</v>
      </c>
      <c r="Q79" s="200">
        <v>45290</v>
      </c>
      <c r="R79" s="43" t="s">
        <v>55</v>
      </c>
      <c r="S79" s="43" t="s">
        <v>687</v>
      </c>
      <c r="T79" s="53" t="s">
        <v>686</v>
      </c>
      <c r="U79" s="47">
        <v>0.15</v>
      </c>
      <c r="AA79" s="258">
        <v>0.5</v>
      </c>
      <c r="AB79" s="79" t="s">
        <v>1701</v>
      </c>
      <c r="AC79" s="224">
        <v>0</v>
      </c>
      <c r="AD79" s="203">
        <v>0</v>
      </c>
      <c r="AE79" s="102">
        <f t="shared" si="5"/>
        <v>0</v>
      </c>
      <c r="AF79" s="224">
        <v>14</v>
      </c>
      <c r="AG79" s="203">
        <v>0</v>
      </c>
      <c r="AH79" s="102">
        <f t="shared" si="10"/>
        <v>0</v>
      </c>
      <c r="AI79" s="224">
        <v>0</v>
      </c>
      <c r="AJ79" s="203">
        <v>1</v>
      </c>
      <c r="AK79" s="102">
        <f t="shared" si="11"/>
        <v>0.5</v>
      </c>
      <c r="AL79" s="224">
        <v>0</v>
      </c>
      <c r="AM79" s="102">
        <v>1</v>
      </c>
      <c r="AN79" s="204">
        <f t="shared" si="12"/>
        <v>0.5</v>
      </c>
    </row>
    <row r="80" spans="1:40" ht="127.5" x14ac:dyDescent="0.25">
      <c r="A80" s="268">
        <v>218</v>
      </c>
      <c r="B80" s="43" t="s">
        <v>505</v>
      </c>
      <c r="C80" s="43" t="s">
        <v>680</v>
      </c>
      <c r="D80" s="43" t="s">
        <v>72</v>
      </c>
      <c r="E80" s="43" t="s">
        <v>484</v>
      </c>
      <c r="F80" s="43" t="s">
        <v>229</v>
      </c>
      <c r="G80" s="43" t="s">
        <v>46</v>
      </c>
      <c r="H80" s="43" t="s">
        <v>681</v>
      </c>
      <c r="I80" s="43" t="s">
        <v>580</v>
      </c>
      <c r="J80" s="43" t="s">
        <v>544</v>
      </c>
      <c r="K80" s="43" t="s">
        <v>691</v>
      </c>
      <c r="L80" s="172">
        <v>1</v>
      </c>
      <c r="M80" s="38" t="s">
        <v>582</v>
      </c>
      <c r="N80" s="38" t="s">
        <v>646</v>
      </c>
      <c r="O80" s="83" t="s">
        <v>103</v>
      </c>
      <c r="P80" s="200">
        <v>44958</v>
      </c>
      <c r="Q80" s="200">
        <v>45290</v>
      </c>
      <c r="R80" s="43" t="s">
        <v>55</v>
      </c>
      <c r="S80" s="43" t="s">
        <v>696</v>
      </c>
      <c r="T80" s="53" t="s">
        <v>684</v>
      </c>
      <c r="U80" s="47">
        <v>0.1</v>
      </c>
      <c r="AA80" s="258">
        <v>0.5</v>
      </c>
      <c r="AB80" s="79" t="s">
        <v>1702</v>
      </c>
      <c r="AC80" s="224">
        <v>0</v>
      </c>
      <c r="AD80" s="203">
        <v>0</v>
      </c>
      <c r="AE80" s="102">
        <f t="shared" si="5"/>
        <v>0</v>
      </c>
      <c r="AF80" s="224">
        <v>1</v>
      </c>
      <c r="AG80" s="203">
        <v>1</v>
      </c>
      <c r="AH80" s="102">
        <f t="shared" si="10"/>
        <v>0.5</v>
      </c>
      <c r="AI80" s="224">
        <v>0</v>
      </c>
      <c r="AJ80" s="203">
        <v>1</v>
      </c>
      <c r="AK80" s="102">
        <f t="shared" si="11"/>
        <v>0.5</v>
      </c>
      <c r="AL80" s="224">
        <v>0</v>
      </c>
      <c r="AM80" s="102">
        <v>1</v>
      </c>
      <c r="AN80" s="204">
        <f t="shared" si="12"/>
        <v>0.5</v>
      </c>
    </row>
    <row r="81" spans="1:40" ht="127.5" x14ac:dyDescent="0.25">
      <c r="A81" s="268">
        <v>219</v>
      </c>
      <c r="B81" s="43" t="s">
        <v>505</v>
      </c>
      <c r="C81" s="43" t="s">
        <v>680</v>
      </c>
      <c r="D81" s="43" t="s">
        <v>72</v>
      </c>
      <c r="E81" s="43" t="s">
        <v>484</v>
      </c>
      <c r="F81" s="43" t="s">
        <v>229</v>
      </c>
      <c r="G81" s="43" t="s">
        <v>46</v>
      </c>
      <c r="H81" s="43" t="s">
        <v>681</v>
      </c>
      <c r="I81" s="43" t="s">
        <v>580</v>
      </c>
      <c r="J81" s="43" t="s">
        <v>544</v>
      </c>
      <c r="K81" s="43" t="s">
        <v>691</v>
      </c>
      <c r="L81" s="172">
        <v>14</v>
      </c>
      <c r="M81" s="38" t="s">
        <v>582</v>
      </c>
      <c r="N81" s="38" t="s">
        <v>697</v>
      </c>
      <c r="O81" s="83" t="s">
        <v>103</v>
      </c>
      <c r="P81" s="200">
        <v>44958</v>
      </c>
      <c r="Q81" s="200">
        <v>45290</v>
      </c>
      <c r="R81" s="43" t="s">
        <v>55</v>
      </c>
      <c r="S81" s="43" t="s">
        <v>687</v>
      </c>
      <c r="T81" s="53" t="s">
        <v>686</v>
      </c>
      <c r="U81" s="47">
        <v>0.3</v>
      </c>
      <c r="AA81" s="258">
        <v>2</v>
      </c>
      <c r="AB81" s="79" t="s">
        <v>1703</v>
      </c>
      <c r="AC81" s="224">
        <v>0</v>
      </c>
      <c r="AD81" s="203">
        <v>0</v>
      </c>
      <c r="AE81" s="102">
        <f t="shared" si="5"/>
        <v>0</v>
      </c>
      <c r="AF81" s="224">
        <v>14</v>
      </c>
      <c r="AG81" s="203">
        <v>0</v>
      </c>
      <c r="AH81" s="102">
        <f t="shared" si="10"/>
        <v>0</v>
      </c>
      <c r="AI81" s="224">
        <v>0</v>
      </c>
      <c r="AJ81" s="203">
        <v>1</v>
      </c>
      <c r="AK81" s="102">
        <f t="shared" si="11"/>
        <v>2</v>
      </c>
      <c r="AL81" s="224">
        <v>0</v>
      </c>
      <c r="AM81" s="102">
        <v>1</v>
      </c>
      <c r="AN81" s="204">
        <f t="shared" si="12"/>
        <v>2</v>
      </c>
    </row>
    <row r="82" spans="1:40" ht="127.5" x14ac:dyDescent="0.25">
      <c r="A82" s="268">
        <v>220</v>
      </c>
      <c r="B82" s="43" t="s">
        <v>505</v>
      </c>
      <c r="C82" s="43" t="s">
        <v>680</v>
      </c>
      <c r="D82" s="43" t="s">
        <v>72</v>
      </c>
      <c r="E82" s="43" t="s">
        <v>484</v>
      </c>
      <c r="F82" s="43" t="s">
        <v>229</v>
      </c>
      <c r="G82" s="43" t="s">
        <v>46</v>
      </c>
      <c r="H82" s="43" t="s">
        <v>681</v>
      </c>
      <c r="I82" s="43" t="s">
        <v>580</v>
      </c>
      <c r="J82" s="43" t="s">
        <v>544</v>
      </c>
      <c r="K82" s="43" t="s">
        <v>691</v>
      </c>
      <c r="L82" s="172">
        <v>14</v>
      </c>
      <c r="M82" s="38" t="s">
        <v>582</v>
      </c>
      <c r="N82" s="38" t="s">
        <v>698</v>
      </c>
      <c r="O82" s="83" t="s">
        <v>103</v>
      </c>
      <c r="P82" s="200">
        <v>44958</v>
      </c>
      <c r="Q82" s="200">
        <v>45290</v>
      </c>
      <c r="R82" s="43" t="s">
        <v>55</v>
      </c>
      <c r="S82" s="43" t="s">
        <v>688</v>
      </c>
      <c r="T82" s="53" t="s">
        <v>686</v>
      </c>
      <c r="U82" s="47">
        <v>0.1</v>
      </c>
      <c r="AA82" s="258">
        <v>0.5</v>
      </c>
      <c r="AB82" s="79" t="s">
        <v>880</v>
      </c>
      <c r="AC82" s="224">
        <v>0</v>
      </c>
      <c r="AD82" s="203">
        <v>0</v>
      </c>
      <c r="AE82" s="102">
        <f t="shared" si="5"/>
        <v>0</v>
      </c>
      <c r="AF82" s="224">
        <v>0</v>
      </c>
      <c r="AG82" s="203">
        <v>0</v>
      </c>
      <c r="AH82" s="102">
        <f t="shared" si="10"/>
        <v>0</v>
      </c>
      <c r="AI82" s="224">
        <v>14</v>
      </c>
      <c r="AJ82" s="203">
        <v>0</v>
      </c>
      <c r="AK82" s="102">
        <f t="shared" si="11"/>
        <v>0</v>
      </c>
      <c r="AL82" s="224">
        <v>0</v>
      </c>
      <c r="AM82" s="102">
        <v>1</v>
      </c>
      <c r="AN82" s="204">
        <f t="shared" si="12"/>
        <v>0.5</v>
      </c>
    </row>
    <row r="83" spans="1:40" ht="38.25" customHeight="1" x14ac:dyDescent="0.25">
      <c r="A83" s="268">
        <v>221</v>
      </c>
      <c r="B83" s="43" t="s">
        <v>505</v>
      </c>
      <c r="C83" s="43" t="s">
        <v>680</v>
      </c>
      <c r="D83" s="43" t="s">
        <v>72</v>
      </c>
      <c r="E83" s="43" t="s">
        <v>484</v>
      </c>
      <c r="F83" s="43" t="s">
        <v>229</v>
      </c>
      <c r="G83" s="43" t="s">
        <v>46</v>
      </c>
      <c r="H83" s="43" t="s">
        <v>681</v>
      </c>
      <c r="I83" s="43" t="s">
        <v>580</v>
      </c>
      <c r="J83" s="43" t="s">
        <v>544</v>
      </c>
      <c r="K83" s="43" t="s">
        <v>699</v>
      </c>
      <c r="L83" s="172">
        <v>1</v>
      </c>
      <c r="M83" s="38" t="s">
        <v>582</v>
      </c>
      <c r="N83" s="38" t="s">
        <v>620</v>
      </c>
      <c r="O83" s="83" t="s">
        <v>103</v>
      </c>
      <c r="P83" s="200">
        <v>44958</v>
      </c>
      <c r="Q83" s="200">
        <v>45290</v>
      </c>
      <c r="R83" s="43" t="s">
        <v>55</v>
      </c>
      <c r="S83" s="43" t="s">
        <v>588</v>
      </c>
      <c r="T83" s="53" t="s">
        <v>686</v>
      </c>
      <c r="U83" s="47">
        <v>0.15</v>
      </c>
      <c r="AA83" s="258">
        <v>0.5</v>
      </c>
      <c r="AB83" s="79" t="s">
        <v>1339</v>
      </c>
      <c r="AC83" s="224">
        <v>1</v>
      </c>
      <c r="AD83" s="203">
        <v>1</v>
      </c>
      <c r="AE83" s="102">
        <f t="shared" si="5"/>
        <v>0.5</v>
      </c>
      <c r="AF83" s="224">
        <v>0</v>
      </c>
      <c r="AG83" s="203">
        <v>1</v>
      </c>
      <c r="AH83" s="102">
        <f t="shared" si="10"/>
        <v>0.5</v>
      </c>
      <c r="AI83" s="224">
        <v>0</v>
      </c>
      <c r="AJ83" s="203">
        <v>1</v>
      </c>
      <c r="AK83" s="102">
        <f t="shared" si="11"/>
        <v>0.5</v>
      </c>
      <c r="AL83" s="224">
        <v>0</v>
      </c>
      <c r="AM83" s="102">
        <v>1</v>
      </c>
      <c r="AN83" s="204">
        <f t="shared" si="12"/>
        <v>0.5</v>
      </c>
    </row>
    <row r="84" spans="1:40" ht="127.5" x14ac:dyDescent="0.25">
      <c r="A84" s="268">
        <v>222</v>
      </c>
      <c r="B84" s="43" t="s">
        <v>505</v>
      </c>
      <c r="C84" s="43" t="s">
        <v>680</v>
      </c>
      <c r="D84" s="43" t="s">
        <v>72</v>
      </c>
      <c r="E84" s="43" t="s">
        <v>484</v>
      </c>
      <c r="F84" s="43" t="s">
        <v>229</v>
      </c>
      <c r="G84" s="43" t="s">
        <v>46</v>
      </c>
      <c r="H84" s="43" t="s">
        <v>681</v>
      </c>
      <c r="I84" s="43" t="s">
        <v>580</v>
      </c>
      <c r="J84" s="43" t="s">
        <v>544</v>
      </c>
      <c r="K84" s="43" t="s">
        <v>699</v>
      </c>
      <c r="L84" s="172">
        <v>24</v>
      </c>
      <c r="M84" s="38" t="s">
        <v>582</v>
      </c>
      <c r="N84" s="38" t="s">
        <v>700</v>
      </c>
      <c r="O84" s="83" t="s">
        <v>103</v>
      </c>
      <c r="P84" s="200">
        <v>44958</v>
      </c>
      <c r="Q84" s="200">
        <v>45290</v>
      </c>
      <c r="R84" s="43" t="s">
        <v>55</v>
      </c>
      <c r="S84" s="43" t="s">
        <v>588</v>
      </c>
      <c r="T84" s="53" t="s">
        <v>686</v>
      </c>
      <c r="U84" s="47">
        <v>0.15</v>
      </c>
      <c r="AA84" s="258">
        <v>0.5</v>
      </c>
      <c r="AB84" s="79" t="s">
        <v>1340</v>
      </c>
      <c r="AC84" s="224">
        <v>7</v>
      </c>
      <c r="AD84" s="203">
        <v>1</v>
      </c>
      <c r="AE84" s="102">
        <f t="shared" si="5"/>
        <v>0.5</v>
      </c>
      <c r="AF84" s="224">
        <v>17</v>
      </c>
      <c r="AG84" s="203">
        <v>0.24</v>
      </c>
      <c r="AH84" s="102">
        <f t="shared" si="10"/>
        <v>0.12</v>
      </c>
      <c r="AI84" s="224">
        <v>0</v>
      </c>
      <c r="AJ84" s="203">
        <v>0.24</v>
      </c>
      <c r="AK84" s="102">
        <f t="shared" si="11"/>
        <v>0.12</v>
      </c>
      <c r="AL84" s="224">
        <v>0</v>
      </c>
      <c r="AM84" s="102">
        <v>1</v>
      </c>
      <c r="AN84" s="204">
        <f t="shared" si="12"/>
        <v>0.5</v>
      </c>
    </row>
    <row r="85" spans="1:40" ht="127.5" x14ac:dyDescent="0.25">
      <c r="A85" s="268">
        <v>223</v>
      </c>
      <c r="B85" s="43" t="s">
        <v>505</v>
      </c>
      <c r="C85" s="43" t="s">
        <v>680</v>
      </c>
      <c r="D85" s="43" t="s">
        <v>72</v>
      </c>
      <c r="E85" s="43" t="s">
        <v>484</v>
      </c>
      <c r="F85" s="43" t="s">
        <v>229</v>
      </c>
      <c r="G85" s="43" t="s">
        <v>46</v>
      </c>
      <c r="H85" s="43" t="s">
        <v>681</v>
      </c>
      <c r="I85" s="43" t="s">
        <v>580</v>
      </c>
      <c r="J85" s="43" t="s">
        <v>544</v>
      </c>
      <c r="K85" s="43" t="s">
        <v>699</v>
      </c>
      <c r="L85" s="172">
        <v>2</v>
      </c>
      <c r="M85" s="38" t="s">
        <v>582</v>
      </c>
      <c r="N85" s="38" t="s">
        <v>628</v>
      </c>
      <c r="O85" s="83" t="s">
        <v>103</v>
      </c>
      <c r="P85" s="200">
        <v>44958</v>
      </c>
      <c r="Q85" s="200">
        <v>45290</v>
      </c>
      <c r="R85" s="43" t="s">
        <v>55</v>
      </c>
      <c r="S85" s="43" t="s">
        <v>613</v>
      </c>
      <c r="T85" s="53" t="s">
        <v>684</v>
      </c>
      <c r="U85" s="47">
        <v>0.15</v>
      </c>
      <c r="AA85" s="258">
        <v>0.5</v>
      </c>
      <c r="AB85" s="79" t="s">
        <v>1341</v>
      </c>
      <c r="AC85" s="224">
        <v>1</v>
      </c>
      <c r="AD85" s="203">
        <v>1</v>
      </c>
      <c r="AE85" s="102">
        <f t="shared" si="5"/>
        <v>0.5</v>
      </c>
      <c r="AF85" s="224">
        <v>1</v>
      </c>
      <c r="AG85" s="203">
        <v>1</v>
      </c>
      <c r="AH85" s="102">
        <f t="shared" si="10"/>
        <v>0.5</v>
      </c>
      <c r="AI85" s="224">
        <v>0</v>
      </c>
      <c r="AJ85" s="203">
        <v>1</v>
      </c>
      <c r="AK85" s="102">
        <f t="shared" si="11"/>
        <v>0.5</v>
      </c>
      <c r="AL85" s="224">
        <v>0</v>
      </c>
      <c r="AM85" s="102">
        <v>1</v>
      </c>
      <c r="AN85" s="204">
        <f t="shared" si="12"/>
        <v>0.5</v>
      </c>
    </row>
    <row r="86" spans="1:40" ht="127.5" x14ac:dyDescent="0.25">
      <c r="A86" s="268">
        <v>224</v>
      </c>
      <c r="B86" s="43" t="s">
        <v>505</v>
      </c>
      <c r="C86" s="43" t="s">
        <v>680</v>
      </c>
      <c r="D86" s="43" t="s">
        <v>72</v>
      </c>
      <c r="E86" s="43" t="s">
        <v>484</v>
      </c>
      <c r="F86" s="43" t="s">
        <v>229</v>
      </c>
      <c r="G86" s="43" t="s">
        <v>46</v>
      </c>
      <c r="H86" s="43" t="s">
        <v>681</v>
      </c>
      <c r="I86" s="43" t="s">
        <v>580</v>
      </c>
      <c r="J86" s="43" t="s">
        <v>544</v>
      </c>
      <c r="K86" s="43" t="s">
        <v>699</v>
      </c>
      <c r="L86" s="172">
        <v>24</v>
      </c>
      <c r="M86" s="38" t="s">
        <v>582</v>
      </c>
      <c r="N86" s="38" t="s">
        <v>701</v>
      </c>
      <c r="O86" s="83" t="s">
        <v>103</v>
      </c>
      <c r="P86" s="200">
        <v>44958</v>
      </c>
      <c r="Q86" s="200">
        <v>45290</v>
      </c>
      <c r="R86" s="43" t="s">
        <v>55</v>
      </c>
      <c r="S86" s="43" t="s">
        <v>588</v>
      </c>
      <c r="T86" s="53" t="s">
        <v>686</v>
      </c>
      <c r="U86" s="47">
        <v>0.2</v>
      </c>
      <c r="AA86" s="258">
        <v>0.5</v>
      </c>
      <c r="AB86" s="79" t="s">
        <v>880</v>
      </c>
      <c r="AC86" s="224">
        <v>0</v>
      </c>
      <c r="AD86" s="203">
        <v>0</v>
      </c>
      <c r="AE86" s="102">
        <f t="shared" si="5"/>
        <v>0</v>
      </c>
      <c r="AF86" s="224">
        <v>9</v>
      </c>
      <c r="AG86" s="203">
        <v>0.1</v>
      </c>
      <c r="AH86" s="102">
        <f t="shared" si="10"/>
        <v>0.05</v>
      </c>
      <c r="AI86" s="224">
        <v>7</v>
      </c>
      <c r="AJ86" s="203">
        <v>0.1</v>
      </c>
      <c r="AK86" s="102">
        <f t="shared" si="11"/>
        <v>0.05</v>
      </c>
      <c r="AL86" s="224">
        <v>8</v>
      </c>
      <c r="AM86" s="102">
        <v>1</v>
      </c>
      <c r="AN86" s="204">
        <f t="shared" si="12"/>
        <v>0.5</v>
      </c>
    </row>
    <row r="87" spans="1:40" ht="128.25" thickBot="1" x14ac:dyDescent="0.3">
      <c r="A87" s="269">
        <v>225</v>
      </c>
      <c r="B87" s="43" t="s">
        <v>505</v>
      </c>
      <c r="C87" s="177" t="s">
        <v>680</v>
      </c>
      <c r="D87" s="177" t="s">
        <v>72</v>
      </c>
      <c r="E87" s="177" t="s">
        <v>484</v>
      </c>
      <c r="F87" s="177" t="s">
        <v>229</v>
      </c>
      <c r="G87" s="177" t="s">
        <v>46</v>
      </c>
      <c r="H87" s="177" t="s">
        <v>681</v>
      </c>
      <c r="I87" s="177" t="s">
        <v>580</v>
      </c>
      <c r="J87" s="43" t="s">
        <v>544</v>
      </c>
      <c r="K87" s="177" t="s">
        <v>699</v>
      </c>
      <c r="L87" s="178">
        <v>24</v>
      </c>
      <c r="M87" s="205" t="s">
        <v>582</v>
      </c>
      <c r="N87" s="205" t="s">
        <v>702</v>
      </c>
      <c r="O87" s="206" t="s">
        <v>103</v>
      </c>
      <c r="P87" s="207">
        <v>44958</v>
      </c>
      <c r="Q87" s="207">
        <v>45290</v>
      </c>
      <c r="R87" s="177" t="s">
        <v>55</v>
      </c>
      <c r="S87" s="177" t="s">
        <v>588</v>
      </c>
      <c r="T87" s="182" t="s">
        <v>686</v>
      </c>
      <c r="U87" s="183">
        <v>0.35</v>
      </c>
      <c r="V87" s="208"/>
      <c r="W87" s="208"/>
      <c r="X87" s="208"/>
      <c r="Y87" s="208"/>
      <c r="Z87" s="209"/>
      <c r="AA87" s="259">
        <v>2</v>
      </c>
      <c r="AB87" s="79" t="s">
        <v>880</v>
      </c>
      <c r="AC87" s="235">
        <v>0</v>
      </c>
      <c r="AD87" s="212">
        <v>0</v>
      </c>
      <c r="AE87" s="102">
        <f t="shared" si="5"/>
        <v>0</v>
      </c>
      <c r="AF87" s="224">
        <v>9</v>
      </c>
      <c r="AG87" s="203">
        <v>0</v>
      </c>
      <c r="AH87" s="102">
        <f t="shared" si="10"/>
        <v>0</v>
      </c>
      <c r="AI87" s="224">
        <v>7</v>
      </c>
      <c r="AJ87" s="203">
        <v>0</v>
      </c>
      <c r="AK87" s="102">
        <f t="shared" si="11"/>
        <v>0</v>
      </c>
      <c r="AL87" s="235">
        <v>8</v>
      </c>
      <c r="AM87" s="210">
        <v>1</v>
      </c>
      <c r="AN87" s="213">
        <f t="shared" si="12"/>
        <v>2</v>
      </c>
    </row>
    <row r="88" spans="1:40" ht="409.5" x14ac:dyDescent="0.25">
      <c r="A88" s="270">
        <v>226</v>
      </c>
      <c r="B88" s="43" t="s">
        <v>505</v>
      </c>
      <c r="C88" s="214" t="s">
        <v>703</v>
      </c>
      <c r="D88" s="214" t="s">
        <v>72</v>
      </c>
      <c r="E88" s="214" t="s">
        <v>484</v>
      </c>
      <c r="F88" s="214" t="s">
        <v>229</v>
      </c>
      <c r="G88" s="214" t="s">
        <v>46</v>
      </c>
      <c r="H88" s="214" t="s">
        <v>704</v>
      </c>
      <c r="I88" s="214" t="s">
        <v>580</v>
      </c>
      <c r="J88" s="214" t="s">
        <v>544</v>
      </c>
      <c r="K88" s="214" t="s">
        <v>705</v>
      </c>
      <c r="L88" s="240">
        <v>4</v>
      </c>
      <c r="M88" s="216" t="s">
        <v>582</v>
      </c>
      <c r="N88" s="216" t="s">
        <v>706</v>
      </c>
      <c r="O88" s="217" t="s">
        <v>103</v>
      </c>
      <c r="P88" s="218">
        <v>44958</v>
      </c>
      <c r="Q88" s="218">
        <v>45290</v>
      </c>
      <c r="R88" s="214" t="s">
        <v>55</v>
      </c>
      <c r="S88" s="214" t="s">
        <v>584</v>
      </c>
      <c r="T88" s="219" t="s">
        <v>707</v>
      </c>
      <c r="U88" s="220">
        <v>0.05</v>
      </c>
      <c r="AA88" s="261">
        <v>1</v>
      </c>
      <c r="AB88" s="79" t="s">
        <v>1704</v>
      </c>
      <c r="AC88" s="241">
        <v>4</v>
      </c>
      <c r="AD88" s="223">
        <v>1</v>
      </c>
      <c r="AE88" s="102">
        <f t="shared" si="5"/>
        <v>1</v>
      </c>
      <c r="AF88" s="243">
        <v>0</v>
      </c>
      <c r="AG88" s="203">
        <v>1</v>
      </c>
      <c r="AH88" s="102">
        <f t="shared" si="10"/>
        <v>1</v>
      </c>
      <c r="AI88" s="243">
        <v>0</v>
      </c>
      <c r="AJ88" s="203">
        <v>1</v>
      </c>
      <c r="AK88" s="102">
        <f t="shared" si="11"/>
        <v>1</v>
      </c>
      <c r="AL88" s="241">
        <v>0</v>
      </c>
      <c r="AM88" s="232">
        <v>1</v>
      </c>
      <c r="AN88" s="232">
        <f t="shared" si="12"/>
        <v>1</v>
      </c>
    </row>
    <row r="89" spans="1:40" ht="236.25" x14ac:dyDescent="0.25">
      <c r="A89" s="37">
        <v>227</v>
      </c>
      <c r="B89" s="43" t="s">
        <v>505</v>
      </c>
      <c r="C89" s="43" t="s">
        <v>703</v>
      </c>
      <c r="D89" s="43" t="s">
        <v>72</v>
      </c>
      <c r="E89" s="43" t="s">
        <v>484</v>
      </c>
      <c r="F89" s="43" t="s">
        <v>229</v>
      </c>
      <c r="G89" s="43" t="s">
        <v>46</v>
      </c>
      <c r="H89" s="43" t="s">
        <v>704</v>
      </c>
      <c r="I89" s="43" t="s">
        <v>580</v>
      </c>
      <c r="J89" s="43" t="s">
        <v>544</v>
      </c>
      <c r="K89" s="43" t="s">
        <v>705</v>
      </c>
      <c r="L89" s="242">
        <v>1</v>
      </c>
      <c r="M89" s="38" t="s">
        <v>582</v>
      </c>
      <c r="N89" s="38" t="s">
        <v>708</v>
      </c>
      <c r="O89" s="83" t="s">
        <v>103</v>
      </c>
      <c r="P89" s="200">
        <v>44958</v>
      </c>
      <c r="Q89" s="200">
        <v>45290</v>
      </c>
      <c r="R89" s="43" t="s">
        <v>55</v>
      </c>
      <c r="S89" s="43" t="s">
        <v>709</v>
      </c>
      <c r="T89" s="53" t="s">
        <v>707</v>
      </c>
      <c r="U89" s="47">
        <v>0.15</v>
      </c>
      <c r="AA89" s="262">
        <v>3</v>
      </c>
      <c r="AB89" s="79" t="s">
        <v>1705</v>
      </c>
      <c r="AC89" s="243">
        <v>1</v>
      </c>
      <c r="AD89" s="203">
        <v>1</v>
      </c>
      <c r="AE89" s="102">
        <f t="shared" si="5"/>
        <v>3</v>
      </c>
      <c r="AF89" s="243">
        <v>0</v>
      </c>
      <c r="AG89" s="203">
        <v>1</v>
      </c>
      <c r="AH89" s="102">
        <f t="shared" si="10"/>
        <v>3</v>
      </c>
      <c r="AI89" s="243">
        <v>0</v>
      </c>
      <c r="AJ89" s="203">
        <v>1</v>
      </c>
      <c r="AK89" s="102">
        <f t="shared" si="11"/>
        <v>3</v>
      </c>
      <c r="AL89" s="243">
        <v>0</v>
      </c>
      <c r="AM89" s="102">
        <v>1</v>
      </c>
      <c r="AN89" s="102">
        <f t="shared" si="12"/>
        <v>3</v>
      </c>
    </row>
    <row r="90" spans="1:40" ht="225" x14ac:dyDescent="0.25">
      <c r="A90" s="37">
        <v>228</v>
      </c>
      <c r="B90" s="43" t="s">
        <v>505</v>
      </c>
      <c r="C90" s="43" t="s">
        <v>703</v>
      </c>
      <c r="D90" s="43" t="s">
        <v>72</v>
      </c>
      <c r="E90" s="43" t="s">
        <v>484</v>
      </c>
      <c r="F90" s="43" t="s">
        <v>229</v>
      </c>
      <c r="G90" s="43" t="s">
        <v>46</v>
      </c>
      <c r="H90" s="43" t="s">
        <v>704</v>
      </c>
      <c r="I90" s="43" t="s">
        <v>580</v>
      </c>
      <c r="J90" s="43" t="s">
        <v>544</v>
      </c>
      <c r="K90" s="43" t="s">
        <v>705</v>
      </c>
      <c r="L90" s="242">
        <v>1</v>
      </c>
      <c r="M90" s="38" t="s">
        <v>582</v>
      </c>
      <c r="N90" s="38" t="s">
        <v>710</v>
      </c>
      <c r="O90" s="83" t="s">
        <v>103</v>
      </c>
      <c r="P90" s="200">
        <v>44958</v>
      </c>
      <c r="Q90" s="200">
        <v>45290</v>
      </c>
      <c r="R90" s="43" t="s">
        <v>55</v>
      </c>
      <c r="S90" s="43" t="s">
        <v>709</v>
      </c>
      <c r="T90" s="53" t="s">
        <v>707</v>
      </c>
      <c r="U90" s="47">
        <v>0.1</v>
      </c>
      <c r="AA90" s="262">
        <v>2</v>
      </c>
      <c r="AB90" s="79" t="s">
        <v>1706</v>
      </c>
      <c r="AC90" s="243">
        <v>1</v>
      </c>
      <c r="AD90" s="203">
        <v>1</v>
      </c>
      <c r="AE90" s="102">
        <f t="shared" si="5"/>
        <v>2</v>
      </c>
      <c r="AF90" s="243">
        <v>0</v>
      </c>
      <c r="AG90" s="203">
        <v>1</v>
      </c>
      <c r="AH90" s="102">
        <f t="shared" si="10"/>
        <v>2</v>
      </c>
      <c r="AI90" s="243">
        <v>0</v>
      </c>
      <c r="AJ90" s="203">
        <v>1</v>
      </c>
      <c r="AK90" s="102">
        <f t="shared" si="11"/>
        <v>2</v>
      </c>
      <c r="AL90" s="243">
        <v>0</v>
      </c>
      <c r="AM90" s="102">
        <v>1</v>
      </c>
      <c r="AN90" s="102">
        <f>+$AA90*AM90</f>
        <v>2</v>
      </c>
    </row>
    <row r="91" spans="1:40" ht="409.5" x14ac:dyDescent="0.25">
      <c r="A91" s="37">
        <v>229</v>
      </c>
      <c r="B91" s="43" t="s">
        <v>505</v>
      </c>
      <c r="C91" s="43" t="s">
        <v>703</v>
      </c>
      <c r="D91" s="43" t="s">
        <v>72</v>
      </c>
      <c r="E91" s="43" t="s">
        <v>484</v>
      </c>
      <c r="F91" s="43" t="s">
        <v>229</v>
      </c>
      <c r="G91" s="43" t="s">
        <v>46</v>
      </c>
      <c r="H91" s="43" t="s">
        <v>704</v>
      </c>
      <c r="I91" s="43" t="s">
        <v>580</v>
      </c>
      <c r="J91" s="43" t="s">
        <v>544</v>
      </c>
      <c r="K91" s="43" t="s">
        <v>705</v>
      </c>
      <c r="L91" s="242">
        <v>100</v>
      </c>
      <c r="M91" s="38" t="s">
        <v>51</v>
      </c>
      <c r="N91" s="38" t="s">
        <v>711</v>
      </c>
      <c r="O91" s="83" t="s">
        <v>103</v>
      </c>
      <c r="P91" s="200">
        <v>44958</v>
      </c>
      <c r="Q91" s="200">
        <v>45290</v>
      </c>
      <c r="R91" s="43" t="s">
        <v>55</v>
      </c>
      <c r="S91" s="43" t="s">
        <v>712</v>
      </c>
      <c r="T91" s="53" t="s">
        <v>707</v>
      </c>
      <c r="U91" s="47">
        <v>0.2</v>
      </c>
      <c r="AA91" s="262">
        <v>2</v>
      </c>
      <c r="AB91" s="79" t="s">
        <v>1707</v>
      </c>
      <c r="AC91" s="243">
        <v>25</v>
      </c>
      <c r="AD91" s="203">
        <v>1</v>
      </c>
      <c r="AE91" s="102">
        <f t="shared" si="5"/>
        <v>2</v>
      </c>
      <c r="AF91" s="243">
        <v>75</v>
      </c>
      <c r="AG91" s="203">
        <v>1</v>
      </c>
      <c r="AH91" s="102">
        <f t="shared" si="10"/>
        <v>2</v>
      </c>
      <c r="AI91" s="243">
        <v>0</v>
      </c>
      <c r="AJ91" s="203">
        <v>1</v>
      </c>
      <c r="AK91" s="102">
        <f t="shared" si="11"/>
        <v>2</v>
      </c>
      <c r="AL91" s="243">
        <v>0</v>
      </c>
      <c r="AM91" s="102">
        <v>1</v>
      </c>
      <c r="AN91" s="102">
        <f t="shared" si="12"/>
        <v>2</v>
      </c>
    </row>
    <row r="92" spans="1:40" ht="409.5" x14ac:dyDescent="0.25">
      <c r="A92" s="37">
        <v>230</v>
      </c>
      <c r="B92" s="43" t="s">
        <v>505</v>
      </c>
      <c r="C92" s="43" t="s">
        <v>703</v>
      </c>
      <c r="D92" s="43" t="s">
        <v>72</v>
      </c>
      <c r="E92" s="43" t="s">
        <v>484</v>
      </c>
      <c r="F92" s="43" t="s">
        <v>229</v>
      </c>
      <c r="G92" s="43" t="s">
        <v>46</v>
      </c>
      <c r="H92" s="43" t="s">
        <v>704</v>
      </c>
      <c r="I92" s="43" t="s">
        <v>580</v>
      </c>
      <c r="J92" s="43" t="s">
        <v>544</v>
      </c>
      <c r="K92" s="43" t="s">
        <v>705</v>
      </c>
      <c r="L92" s="242">
        <v>32</v>
      </c>
      <c r="M92" s="38" t="s">
        <v>582</v>
      </c>
      <c r="N92" s="38" t="s">
        <v>713</v>
      </c>
      <c r="O92" s="83" t="s">
        <v>103</v>
      </c>
      <c r="P92" s="200">
        <v>44958</v>
      </c>
      <c r="Q92" s="200">
        <v>45290</v>
      </c>
      <c r="R92" s="43" t="s">
        <v>55</v>
      </c>
      <c r="S92" s="43" t="s">
        <v>712</v>
      </c>
      <c r="T92" s="53" t="s">
        <v>707</v>
      </c>
      <c r="U92" s="47">
        <v>0.4</v>
      </c>
      <c r="AA92" s="262">
        <v>4</v>
      </c>
      <c r="AB92" s="79" t="s">
        <v>1708</v>
      </c>
      <c r="AC92" s="243">
        <v>0</v>
      </c>
      <c r="AD92" s="203">
        <v>0</v>
      </c>
      <c r="AE92" s="102">
        <f t="shared" si="5"/>
        <v>0</v>
      </c>
      <c r="AF92" s="243">
        <v>9</v>
      </c>
      <c r="AG92" s="487">
        <v>0</v>
      </c>
      <c r="AH92" s="102">
        <f t="shared" si="10"/>
        <v>0</v>
      </c>
      <c r="AI92" s="243">
        <v>18</v>
      </c>
      <c r="AJ92" s="203">
        <v>1</v>
      </c>
      <c r="AK92" s="102">
        <f t="shared" si="11"/>
        <v>4</v>
      </c>
      <c r="AL92" s="243">
        <v>5</v>
      </c>
      <c r="AM92" s="102">
        <v>1</v>
      </c>
      <c r="AN92" s="102">
        <f t="shared" si="12"/>
        <v>4</v>
      </c>
    </row>
    <row r="93" spans="1:40" ht="409.6" thickBot="1" x14ac:dyDescent="0.3">
      <c r="A93" s="37">
        <v>231</v>
      </c>
      <c r="B93" s="43" t="s">
        <v>505</v>
      </c>
      <c r="C93" s="43" t="s">
        <v>703</v>
      </c>
      <c r="D93" s="43" t="s">
        <v>72</v>
      </c>
      <c r="E93" s="43" t="s">
        <v>484</v>
      </c>
      <c r="F93" s="43" t="s">
        <v>229</v>
      </c>
      <c r="G93" s="43" t="s">
        <v>46</v>
      </c>
      <c r="H93" s="43" t="s">
        <v>704</v>
      </c>
      <c r="I93" s="43" t="s">
        <v>580</v>
      </c>
      <c r="J93" s="43" t="s">
        <v>544</v>
      </c>
      <c r="K93" s="43" t="s">
        <v>705</v>
      </c>
      <c r="L93" s="242">
        <v>976</v>
      </c>
      <c r="M93" s="38" t="s">
        <v>582</v>
      </c>
      <c r="N93" s="38" t="s">
        <v>714</v>
      </c>
      <c r="O93" s="83" t="s">
        <v>103</v>
      </c>
      <c r="P93" s="200">
        <v>44958</v>
      </c>
      <c r="Q93" s="200">
        <v>45290</v>
      </c>
      <c r="R93" s="43" t="s">
        <v>55</v>
      </c>
      <c r="S93" s="43" t="s">
        <v>712</v>
      </c>
      <c r="T93" s="53" t="s">
        <v>707</v>
      </c>
      <c r="U93" s="47">
        <v>0.1</v>
      </c>
      <c r="AA93" s="262">
        <v>3</v>
      </c>
      <c r="AB93" s="236" t="s">
        <v>1709</v>
      </c>
      <c r="AC93" s="244">
        <v>0</v>
      </c>
      <c r="AD93" s="245">
        <v>0</v>
      </c>
      <c r="AE93" s="246">
        <f t="shared" si="5"/>
        <v>0</v>
      </c>
      <c r="AF93" s="243">
        <v>268</v>
      </c>
      <c r="AG93" s="487">
        <v>0</v>
      </c>
      <c r="AH93" s="102">
        <f t="shared" si="10"/>
        <v>0</v>
      </c>
      <c r="AI93" s="481">
        <v>549</v>
      </c>
      <c r="AJ93" s="212">
        <v>1</v>
      </c>
      <c r="AK93" s="210">
        <f t="shared" si="11"/>
        <v>3</v>
      </c>
      <c r="AL93" s="244">
        <v>159</v>
      </c>
      <c r="AM93" s="246">
        <v>1</v>
      </c>
      <c r="AN93" s="246">
        <f t="shared" si="12"/>
        <v>3</v>
      </c>
    </row>
    <row r="94" spans="1:40" ht="15.75" x14ac:dyDescent="0.25">
      <c r="AA94" s="263">
        <f>SUM(AA6:AA93)</f>
        <v>100</v>
      </c>
      <c r="AC94" s="251">
        <f>SUM(AC6:AC93)</f>
        <v>457</v>
      </c>
      <c r="AD94" s="250"/>
      <c r="AE94" s="409">
        <f>SUM(AE6:AE93)</f>
        <v>46.36</v>
      </c>
      <c r="AF94" s="418">
        <f>SUM(AF6:AF93)</f>
        <v>1332</v>
      </c>
      <c r="AG94" s="419"/>
      <c r="AH94" s="420">
        <f>SUM(AH6:AH93)</f>
        <v>68.089299999999994</v>
      </c>
      <c r="AI94" s="251">
        <f>SUM(AI6:AI93)</f>
        <v>1110</v>
      </c>
      <c r="AJ94" s="250"/>
      <c r="AK94" s="420">
        <f>SUM(AK6:AK93)</f>
        <v>82.314999999999998</v>
      </c>
      <c r="AL94" s="251">
        <f>SUM(AL6:AL93)</f>
        <v>1376</v>
      </c>
      <c r="AM94" s="247"/>
      <c r="AN94" s="420">
        <f>SUM(AN6:AN93)</f>
        <v>99.188000000000002</v>
      </c>
    </row>
  </sheetData>
  <sheetProtection algorithmName="SHA-512" hashValue="dIGhSEvWb6090hcw/Ty6n+nwz552R/dhUwj8Sdr0MB73DkQ86hkpSd0ddoSyAr2OV03neZwOoRM/UoknsdCMGg==" saltValue="rOs3z7E3c0nr9bYn1hU2XA==" spinCount="100000" sheet="1" objects="1" scenarios="1"/>
  <autoFilter ref="A5:AK94" xr:uid="{00000000-0009-0000-0000-00000B000000}"/>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3249"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532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'https://indeportesantioquia-my.sharepoint.com/personal/harroyave_indeportesantioquia_gov_co/Documents/Planes Estratégicos/Planes Estratégicos 2023/[Altos Logros - PA 1er-Trim-2023.xlsx]Formulas'!#REF!</xm:f>
          </x14:formula1>
          <xm:sqref>I27:I87 I94:I1048576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N94"/>
  <sheetViews>
    <sheetView showGridLines="0" topLeftCell="P1" zoomScale="64" zoomScaleNormal="64" workbookViewId="0">
      <pane ySplit="5" topLeftCell="A6" activePane="bottomLeft" state="frozen"/>
      <selection activeCell="AN94" sqref="AN94"/>
      <selection pane="bottomLeft" activeCell="AN94" sqref="AN94"/>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40"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40"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40"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40"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row>
    <row r="5" spans="1:40"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1" t="s">
        <v>34</v>
      </c>
      <c r="AD5" s="72" t="s">
        <v>35</v>
      </c>
      <c r="AE5" s="71" t="s">
        <v>36</v>
      </c>
      <c r="AF5" s="72" t="s">
        <v>37</v>
      </c>
      <c r="AG5" s="71" t="s">
        <v>38</v>
      </c>
      <c r="AH5" s="72" t="s">
        <v>39</v>
      </c>
      <c r="AI5" s="71" t="s">
        <v>40</v>
      </c>
      <c r="AJ5" s="72" t="s">
        <v>41</v>
      </c>
    </row>
    <row r="6" spans="1:40" ht="247.5" x14ac:dyDescent="0.25">
      <c r="A6" s="46">
        <v>31</v>
      </c>
      <c r="B6" s="37" t="s">
        <v>42</v>
      </c>
      <c r="C6" s="36" t="s">
        <v>43</v>
      </c>
      <c r="D6" s="43" t="s">
        <v>72</v>
      </c>
      <c r="E6" s="37" t="s">
        <v>148</v>
      </c>
      <c r="F6" s="37" t="s">
        <v>149</v>
      </c>
      <c r="G6" s="43" t="s">
        <v>46</v>
      </c>
      <c r="H6" s="38" t="s">
        <v>150</v>
      </c>
      <c r="I6" s="39" t="s">
        <v>163</v>
      </c>
      <c r="J6" s="38" t="s">
        <v>164</v>
      </c>
      <c r="K6" s="39" t="s">
        <v>1012</v>
      </c>
      <c r="L6" s="39">
        <v>12</v>
      </c>
      <c r="M6" s="35" t="s">
        <v>101</v>
      </c>
      <c r="N6" s="38" t="s">
        <v>1013</v>
      </c>
      <c r="O6" s="39" t="s">
        <v>78</v>
      </c>
      <c r="P6" s="48">
        <v>45261</v>
      </c>
      <c r="Q6" s="48">
        <v>45275</v>
      </c>
      <c r="R6" s="43" t="s">
        <v>79</v>
      </c>
      <c r="S6" s="49" t="s">
        <v>1014</v>
      </c>
      <c r="T6" s="37" t="s">
        <v>155</v>
      </c>
      <c r="U6" s="50">
        <v>0.05</v>
      </c>
      <c r="V6" s="621"/>
      <c r="W6" s="621"/>
      <c r="X6" s="621"/>
      <c r="Y6" s="621"/>
      <c r="Z6" s="526"/>
      <c r="AA6" s="74">
        <v>100</v>
      </c>
      <c r="AB6" s="79" t="s">
        <v>1015</v>
      </c>
      <c r="AC6" s="421">
        <v>1</v>
      </c>
      <c r="AD6" s="74">
        <f t="shared" ref="AD6" si="0">+$AA6*AC6</f>
        <v>100</v>
      </c>
      <c r="AE6" s="80">
        <v>1</v>
      </c>
      <c r="AF6" s="74">
        <f t="shared" ref="AF6" si="1">+$AA6*AE6</f>
        <v>100</v>
      </c>
      <c r="AG6" s="80">
        <v>1</v>
      </c>
      <c r="AH6" s="74">
        <f>+$AA6*AG6</f>
        <v>100</v>
      </c>
      <c r="AI6" s="74">
        <v>1</v>
      </c>
      <c r="AJ6" s="74">
        <f t="shared" ref="AJ6" si="2">+$AA6*AI6</f>
        <v>100</v>
      </c>
      <c r="AM6" s="26"/>
      <c r="AN6" s="26"/>
    </row>
    <row r="7" spans="1:40" ht="15.75" x14ac:dyDescent="0.25">
      <c r="V7" s="560"/>
      <c r="W7" s="560"/>
      <c r="X7" s="560"/>
      <c r="Y7" s="560"/>
      <c r="Z7" s="561"/>
      <c r="AD7" s="398">
        <f>SUM(AD6)</f>
        <v>100</v>
      </c>
      <c r="AF7" s="398">
        <f>SUM(AF6)</f>
        <v>100</v>
      </c>
      <c r="AH7" s="398">
        <f>SUM(AH6)</f>
        <v>100</v>
      </c>
      <c r="AJ7" s="398">
        <f>SUM(AJ6)</f>
        <v>100</v>
      </c>
      <c r="AM7" s="26"/>
      <c r="AN7" s="26"/>
    </row>
    <row r="8" spans="1:40" x14ac:dyDescent="0.25">
      <c r="V8" s="560"/>
      <c r="W8" s="560"/>
      <c r="X8" s="560"/>
      <c r="Y8" s="560"/>
      <c r="Z8" s="561"/>
      <c r="AM8" s="26"/>
      <c r="AN8" s="26"/>
    </row>
    <row r="9" spans="1:40" x14ac:dyDescent="0.25">
      <c r="V9" s="560"/>
      <c r="W9" s="560"/>
      <c r="X9" s="560"/>
      <c r="Y9" s="560"/>
      <c r="Z9" s="561"/>
      <c r="AM9" s="26"/>
      <c r="AN9" s="26"/>
    </row>
    <row r="10" spans="1:40" x14ac:dyDescent="0.25">
      <c r="V10" s="560"/>
      <c r="W10" s="560"/>
      <c r="X10" s="560"/>
      <c r="Y10" s="560"/>
      <c r="Z10" s="561"/>
      <c r="AM10" s="26"/>
      <c r="AN10" s="26"/>
    </row>
    <row r="11" spans="1:40" x14ac:dyDescent="0.25">
      <c r="V11" s="560"/>
      <c r="W11" s="560"/>
      <c r="X11" s="560"/>
      <c r="Y11" s="560"/>
      <c r="Z11" s="561"/>
      <c r="AM11" s="26"/>
      <c r="AN11" s="26"/>
    </row>
    <row r="12" spans="1:40" x14ac:dyDescent="0.25">
      <c r="V12" s="560"/>
      <c r="W12" s="560"/>
      <c r="X12" s="560"/>
      <c r="Y12" s="560"/>
      <c r="Z12" s="561"/>
      <c r="AM12" s="26"/>
      <c r="AN12" s="26"/>
    </row>
    <row r="13" spans="1:40" x14ac:dyDescent="0.25">
      <c r="V13" s="560"/>
      <c r="W13" s="560"/>
      <c r="X13" s="560"/>
      <c r="Y13" s="560"/>
      <c r="Z13" s="561"/>
      <c r="AM13" s="26"/>
      <c r="AN13" s="26"/>
    </row>
    <row r="14" spans="1:40" x14ac:dyDescent="0.25">
      <c r="V14" s="560"/>
      <c r="W14" s="560"/>
      <c r="X14" s="560"/>
      <c r="Y14" s="560"/>
      <c r="Z14" s="561"/>
      <c r="AM14" s="26"/>
      <c r="AN14" s="26"/>
    </row>
    <row r="15" spans="1:40" x14ac:dyDescent="0.25">
      <c r="V15" s="560"/>
      <c r="W15" s="560"/>
      <c r="X15" s="560"/>
      <c r="Y15" s="560"/>
      <c r="Z15" s="561"/>
      <c r="AM15" s="26"/>
      <c r="AN15" s="26"/>
    </row>
    <row r="16" spans="1:40" x14ac:dyDescent="0.25">
      <c r="V16" s="560"/>
      <c r="W16" s="560"/>
      <c r="X16" s="560"/>
      <c r="Y16" s="560"/>
      <c r="Z16" s="561"/>
      <c r="AM16" s="26"/>
      <c r="AN16" s="26"/>
    </row>
    <row r="17" spans="22:40" x14ac:dyDescent="0.25">
      <c r="V17" s="560"/>
      <c r="W17" s="560"/>
      <c r="X17" s="560"/>
      <c r="Y17" s="560"/>
      <c r="Z17" s="561"/>
      <c r="AM17" s="26"/>
      <c r="AN17" s="26"/>
    </row>
    <row r="18" spans="22:40" x14ac:dyDescent="0.25">
      <c r="AM18" s="26"/>
      <c r="AN18" s="26"/>
    </row>
    <row r="19" spans="22:40" x14ac:dyDescent="0.25">
      <c r="AM19" s="26"/>
      <c r="AN19" s="26"/>
    </row>
    <row r="20" spans="22:40" x14ac:dyDescent="0.25">
      <c r="AM20" s="26"/>
      <c r="AN20" s="26"/>
    </row>
    <row r="21" spans="22:40" x14ac:dyDescent="0.25">
      <c r="AM21" s="26"/>
      <c r="AN21" s="26"/>
    </row>
    <row r="22" spans="22:40" x14ac:dyDescent="0.25">
      <c r="AM22" s="26"/>
      <c r="AN22" s="26"/>
    </row>
    <row r="23" spans="22:40" x14ac:dyDescent="0.25">
      <c r="AM23" s="26"/>
      <c r="AN23" s="26"/>
    </row>
    <row r="24" spans="22:40" x14ac:dyDescent="0.25">
      <c r="AM24" s="26"/>
      <c r="AN24" s="26"/>
    </row>
    <row r="25" spans="22:40" x14ac:dyDescent="0.25">
      <c r="AM25" s="26"/>
      <c r="AN25" s="26"/>
    </row>
    <row r="26" spans="22:40" x14ac:dyDescent="0.25">
      <c r="AM26" s="26"/>
      <c r="AN26" s="26"/>
    </row>
    <row r="27" spans="22:40" x14ac:dyDescent="0.25">
      <c r="AM27" s="26"/>
      <c r="AN27" s="26"/>
    </row>
    <row r="28" spans="22:40" x14ac:dyDescent="0.25">
      <c r="AM28" s="26"/>
      <c r="AN28" s="26"/>
    </row>
    <row r="29" spans="22:40" x14ac:dyDescent="0.25">
      <c r="AM29" s="26"/>
      <c r="AN29" s="26"/>
    </row>
    <row r="30" spans="22:40" x14ac:dyDescent="0.25">
      <c r="AM30" s="26"/>
      <c r="AN30" s="26"/>
    </row>
    <row r="31" spans="22:40" x14ac:dyDescent="0.25">
      <c r="AM31" s="26"/>
      <c r="AN31" s="26"/>
    </row>
    <row r="32" spans="22:40" x14ac:dyDescent="0.25">
      <c r="AM32" s="26"/>
      <c r="AN32" s="26"/>
    </row>
    <row r="33" spans="39:40" x14ac:dyDescent="0.25">
      <c r="AM33" s="26"/>
      <c r="AN33" s="26"/>
    </row>
    <row r="34" spans="39:40" x14ac:dyDescent="0.25">
      <c r="AM34" s="26"/>
      <c r="AN34" s="26"/>
    </row>
    <row r="35" spans="39:40" x14ac:dyDescent="0.25">
      <c r="AM35" s="26"/>
      <c r="AN35" s="26"/>
    </row>
    <row r="36" spans="39:40" x14ac:dyDescent="0.25">
      <c r="AM36" s="26"/>
      <c r="AN36" s="26"/>
    </row>
    <row r="37" spans="39:40" x14ac:dyDescent="0.25">
      <c r="AM37" s="26"/>
      <c r="AN37" s="26"/>
    </row>
    <row r="38" spans="39:40" x14ac:dyDescent="0.25">
      <c r="AM38" s="26"/>
      <c r="AN38" s="26"/>
    </row>
    <row r="39" spans="39:40" x14ac:dyDescent="0.25">
      <c r="AM39" s="26"/>
      <c r="AN39" s="26"/>
    </row>
    <row r="40" spans="39:40" x14ac:dyDescent="0.25">
      <c r="AM40" s="26"/>
      <c r="AN40" s="26"/>
    </row>
    <row r="41" spans="39:40" x14ac:dyDescent="0.25">
      <c r="AM41" s="26"/>
      <c r="AN41" s="26"/>
    </row>
    <row r="42" spans="39:40" x14ac:dyDescent="0.25">
      <c r="AM42" s="26"/>
      <c r="AN42" s="26"/>
    </row>
    <row r="43" spans="39:40" x14ac:dyDescent="0.25">
      <c r="AM43" s="26"/>
      <c r="AN43" s="26"/>
    </row>
    <row r="44" spans="39:40" x14ac:dyDescent="0.25">
      <c r="AM44" s="26"/>
      <c r="AN44" s="26"/>
    </row>
    <row r="45" spans="39:40" x14ac:dyDescent="0.25">
      <c r="AM45" s="26"/>
      <c r="AN45" s="26"/>
    </row>
    <row r="46" spans="39:40" x14ac:dyDescent="0.25">
      <c r="AM46" s="26"/>
      <c r="AN46" s="26"/>
    </row>
    <row r="47" spans="39:40" x14ac:dyDescent="0.25">
      <c r="AM47" s="26"/>
      <c r="AN47" s="26"/>
    </row>
    <row r="48" spans="39:40" x14ac:dyDescent="0.25">
      <c r="AM48" s="26"/>
      <c r="AN48" s="26"/>
    </row>
    <row r="49" spans="39:40" x14ac:dyDescent="0.25">
      <c r="AM49" s="26"/>
      <c r="AN49" s="26"/>
    </row>
    <row r="50" spans="39:40" x14ac:dyDescent="0.25">
      <c r="AM50" s="26"/>
      <c r="AN50" s="26"/>
    </row>
    <row r="51" spans="39:40" x14ac:dyDescent="0.25">
      <c r="AM51" s="26"/>
      <c r="AN51" s="26"/>
    </row>
    <row r="52" spans="39:40" x14ac:dyDescent="0.25">
      <c r="AM52" s="26"/>
      <c r="AN52" s="26"/>
    </row>
    <row r="53" spans="39:40" x14ac:dyDescent="0.25">
      <c r="AM53" s="26"/>
      <c r="AN53" s="26"/>
    </row>
    <row r="54" spans="39:40" x14ac:dyDescent="0.25">
      <c r="AM54" s="26"/>
      <c r="AN54" s="26"/>
    </row>
    <row r="55" spans="39:40" x14ac:dyDescent="0.25">
      <c r="AM55" s="26"/>
      <c r="AN55" s="26"/>
    </row>
    <row r="56" spans="39:40" x14ac:dyDescent="0.25">
      <c r="AM56" s="26"/>
      <c r="AN56" s="26"/>
    </row>
    <row r="57" spans="39:40" x14ac:dyDescent="0.25">
      <c r="AM57" s="26"/>
      <c r="AN57" s="26"/>
    </row>
    <row r="58" spans="39:40" x14ac:dyDescent="0.25">
      <c r="AM58" s="26"/>
      <c r="AN58" s="26"/>
    </row>
    <row r="59" spans="39:40" x14ac:dyDescent="0.25">
      <c r="AM59" s="26"/>
      <c r="AN59" s="26"/>
    </row>
    <row r="60" spans="39:40" x14ac:dyDescent="0.25">
      <c r="AM60" s="26"/>
      <c r="AN60" s="26"/>
    </row>
    <row r="61" spans="39:40" x14ac:dyDescent="0.25">
      <c r="AM61" s="26"/>
      <c r="AN61" s="26"/>
    </row>
    <row r="62" spans="39:40" x14ac:dyDescent="0.25">
      <c r="AM62" s="26"/>
      <c r="AN62" s="26"/>
    </row>
    <row r="63" spans="39:40" x14ac:dyDescent="0.25">
      <c r="AM63" s="26"/>
      <c r="AN63" s="26"/>
    </row>
    <row r="64" spans="39:40" x14ac:dyDescent="0.25">
      <c r="AM64" s="26"/>
      <c r="AN64" s="26"/>
    </row>
    <row r="65" spans="39:40" x14ac:dyDescent="0.25">
      <c r="AM65" s="26"/>
      <c r="AN65" s="26"/>
    </row>
    <row r="66" spans="39:40" x14ac:dyDescent="0.25">
      <c r="AM66" s="26"/>
      <c r="AN66" s="26"/>
    </row>
    <row r="67" spans="39:40" x14ac:dyDescent="0.25">
      <c r="AM67" s="26"/>
      <c r="AN67" s="26"/>
    </row>
    <row r="68" spans="39:40" x14ac:dyDescent="0.25">
      <c r="AM68" s="26"/>
      <c r="AN68" s="26"/>
    </row>
    <row r="69" spans="39:40" x14ac:dyDescent="0.25">
      <c r="AM69" s="26"/>
      <c r="AN69" s="26"/>
    </row>
    <row r="70" spans="39:40" x14ac:dyDescent="0.25">
      <c r="AM70" s="26"/>
      <c r="AN70" s="26"/>
    </row>
    <row r="71" spans="39:40" x14ac:dyDescent="0.25">
      <c r="AM71" s="26"/>
      <c r="AN71" s="26"/>
    </row>
    <row r="72" spans="39:40" x14ac:dyDescent="0.25">
      <c r="AM72" s="26"/>
      <c r="AN72" s="26"/>
    </row>
    <row r="73" spans="39:40" x14ac:dyDescent="0.25">
      <c r="AM73" s="26"/>
      <c r="AN73" s="26"/>
    </row>
    <row r="74" spans="39:40" x14ac:dyDescent="0.25">
      <c r="AM74" s="26"/>
      <c r="AN74" s="26"/>
    </row>
    <row r="75" spans="39:40" x14ac:dyDescent="0.25">
      <c r="AM75" s="26"/>
      <c r="AN75" s="26"/>
    </row>
    <row r="76" spans="39:40" x14ac:dyDescent="0.25">
      <c r="AM76" s="26"/>
      <c r="AN76" s="26"/>
    </row>
    <row r="77" spans="39:40" x14ac:dyDescent="0.25">
      <c r="AM77" s="26"/>
      <c r="AN77" s="26"/>
    </row>
    <row r="78" spans="39:40" x14ac:dyDescent="0.25">
      <c r="AM78" s="26"/>
      <c r="AN78" s="26"/>
    </row>
    <row r="79" spans="39:40" x14ac:dyDescent="0.25">
      <c r="AM79" s="26"/>
      <c r="AN79" s="26"/>
    </row>
    <row r="80" spans="39:40" x14ac:dyDescent="0.25">
      <c r="AM80" s="26"/>
      <c r="AN80" s="26"/>
    </row>
    <row r="81" spans="29:40" x14ac:dyDescent="0.25">
      <c r="AM81" s="26"/>
      <c r="AN81" s="26"/>
    </row>
    <row r="82" spans="29:40" x14ac:dyDescent="0.25">
      <c r="AM82" s="26"/>
      <c r="AN82" s="26"/>
    </row>
    <row r="83" spans="29:40" x14ac:dyDescent="0.25">
      <c r="AM83" s="26"/>
      <c r="AN83" s="26"/>
    </row>
    <row r="84" spans="29:40" x14ac:dyDescent="0.25">
      <c r="AM84" s="26"/>
      <c r="AN84" s="26"/>
    </row>
    <row r="85" spans="29:40" x14ac:dyDescent="0.25">
      <c r="AM85" s="26"/>
      <c r="AN85" s="26"/>
    </row>
    <row r="86" spans="29:40" x14ac:dyDescent="0.25">
      <c r="AM86" s="26"/>
      <c r="AN86" s="26"/>
    </row>
    <row r="87" spans="29:40" x14ac:dyDescent="0.25">
      <c r="AM87" s="26"/>
      <c r="AN87" s="26"/>
    </row>
    <row r="88" spans="29:40" x14ac:dyDescent="0.25">
      <c r="AM88" s="26"/>
      <c r="AN88" s="26"/>
    </row>
    <row r="89" spans="29:40" x14ac:dyDescent="0.25">
      <c r="AM89" s="26"/>
      <c r="AN89" s="26"/>
    </row>
    <row r="90" spans="29:40" x14ac:dyDescent="0.25">
      <c r="AM90" s="26"/>
      <c r="AN90" s="26"/>
    </row>
    <row r="91" spans="29:40" x14ac:dyDescent="0.25">
      <c r="AM91" s="26"/>
      <c r="AN91" s="26"/>
    </row>
    <row r="92" spans="29:40" x14ac:dyDescent="0.25">
      <c r="AM92" s="26"/>
      <c r="AN92" s="26"/>
    </row>
    <row r="93" spans="29:40" x14ac:dyDescent="0.25">
      <c r="AM93" s="26"/>
      <c r="AN93" s="26"/>
    </row>
    <row r="94" spans="29:40" x14ac:dyDescent="0.25">
      <c r="AC94" s="248">
        <f>SUM(AC6:AC93)</f>
        <v>1</v>
      </c>
      <c r="AD94" s="249"/>
      <c r="AE94" s="249"/>
      <c r="AF94" s="249">
        <f>SUM(AF6:AF93)</f>
        <v>200</v>
      </c>
      <c r="AG94" s="249"/>
      <c r="AH94" s="249"/>
      <c r="AI94" s="247">
        <f>SUM(AI6:AI93)</f>
        <v>1</v>
      </c>
      <c r="AJ94" s="249"/>
      <c r="AK94" s="249"/>
      <c r="AL94" s="249"/>
      <c r="AM94" s="509"/>
      <c r="AN94" s="249"/>
    </row>
  </sheetData>
  <sheetProtection algorithmName="SHA-512" hashValue="PBuDj6Hh6rZXGD/YAnm4ChMYUlfC/5WVo9izvm0gsciGcAKkykAzzY0pT21PuH2OcZu9P0TEJQxcOu6i691Z5Q==" saltValue="blk1jl5ZXNTWVhGdQUuVXQ==" spinCount="100000" sheet="1" objects="1" scenarios="1"/>
  <autoFilter ref="A5:AH6" xr:uid="{00000000-0009-0000-0000-00000C000000}"/>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6385"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16385"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Formulas!$A$3:$A$22</xm:f>
          </x14:formula1>
          <xm:sqref>I6:I1048576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AJ17"/>
  <sheetViews>
    <sheetView showGridLines="0" topLeftCell="S8" zoomScale="85" zoomScaleNormal="85" workbookViewId="0">
      <selection activeCell="AG8" sqref="AG8"/>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66"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67"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68">
        <v>44956</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1" t="s">
        <v>34</v>
      </c>
      <c r="AD5" s="72" t="s">
        <v>35</v>
      </c>
      <c r="AE5" s="71" t="s">
        <v>36</v>
      </c>
      <c r="AF5" s="72" t="s">
        <v>37</v>
      </c>
      <c r="AG5" s="71" t="s">
        <v>38</v>
      </c>
      <c r="AH5" s="72" t="s">
        <v>39</v>
      </c>
      <c r="AI5" s="71" t="s">
        <v>40</v>
      </c>
      <c r="AJ5" s="72" t="s">
        <v>41</v>
      </c>
    </row>
    <row r="6" spans="1:36" ht="409.5" x14ac:dyDescent="0.25">
      <c r="A6" s="46">
        <v>140</v>
      </c>
      <c r="B6" s="43" t="s">
        <v>505</v>
      </c>
      <c r="C6" s="43" t="s">
        <v>564</v>
      </c>
      <c r="D6" s="43" t="s">
        <v>72</v>
      </c>
      <c r="E6" s="43" t="s">
        <v>484</v>
      </c>
      <c r="F6" s="43" t="s">
        <v>229</v>
      </c>
      <c r="G6" s="43" t="s">
        <v>507</v>
      </c>
      <c r="H6" s="60" t="s">
        <v>485</v>
      </c>
      <c r="I6" s="43" t="s">
        <v>565</v>
      </c>
      <c r="J6" s="46" t="s">
        <v>509</v>
      </c>
      <c r="K6" s="43" t="s">
        <v>566</v>
      </c>
      <c r="L6" s="43">
        <v>1000</v>
      </c>
      <c r="M6" s="43" t="s">
        <v>511</v>
      </c>
      <c r="N6" s="40" t="s">
        <v>567</v>
      </c>
      <c r="O6" s="35" t="s">
        <v>78</v>
      </c>
      <c r="P6" s="48">
        <v>44928</v>
      </c>
      <c r="Q6" s="48">
        <v>45290</v>
      </c>
      <c r="R6" s="43" t="s">
        <v>497</v>
      </c>
      <c r="S6" s="43" t="s">
        <v>568</v>
      </c>
      <c r="T6" s="53" t="s">
        <v>569</v>
      </c>
      <c r="U6" s="47">
        <v>0.25</v>
      </c>
      <c r="V6" s="621"/>
      <c r="W6" s="621"/>
      <c r="X6" s="621"/>
      <c r="Y6" s="621"/>
      <c r="Z6" s="526"/>
      <c r="AA6" s="74">
        <v>50</v>
      </c>
      <c r="AB6" s="79" t="s">
        <v>1710</v>
      </c>
      <c r="AC6" s="421">
        <v>1</v>
      </c>
      <c r="AD6" s="74">
        <f t="shared" ref="AD6:AD7" si="0">+$AA6*AC6</f>
        <v>50</v>
      </c>
      <c r="AE6" s="482">
        <v>1</v>
      </c>
      <c r="AF6" s="74">
        <f t="shared" ref="AD6:AF9" si="1">+$AA6*AE6</f>
        <v>50</v>
      </c>
      <c r="AG6" s="80">
        <v>1</v>
      </c>
      <c r="AH6" s="74">
        <f t="shared" ref="AH6:AH9" si="2">+$AA6*AG6</f>
        <v>50</v>
      </c>
      <c r="AI6" s="80">
        <v>1</v>
      </c>
      <c r="AJ6" s="74">
        <f t="shared" ref="AJ6:AJ9" si="3">+$AA6*AI6</f>
        <v>50</v>
      </c>
    </row>
    <row r="7" spans="1:36" ht="409.5" x14ac:dyDescent="0.25">
      <c r="A7" s="46">
        <v>141</v>
      </c>
      <c r="B7" s="43" t="s">
        <v>505</v>
      </c>
      <c r="C7" s="43" t="s">
        <v>564</v>
      </c>
      <c r="D7" s="43" t="s">
        <v>72</v>
      </c>
      <c r="E7" s="43" t="s">
        <v>484</v>
      </c>
      <c r="F7" s="43" t="s">
        <v>229</v>
      </c>
      <c r="G7" s="43" t="s">
        <v>507</v>
      </c>
      <c r="H7" s="60" t="s">
        <v>485</v>
      </c>
      <c r="I7" s="43" t="s">
        <v>565</v>
      </c>
      <c r="J7" s="46" t="s">
        <v>509</v>
      </c>
      <c r="K7" s="43" t="s">
        <v>570</v>
      </c>
      <c r="L7" s="43">
        <v>300</v>
      </c>
      <c r="M7" s="43" t="s">
        <v>511</v>
      </c>
      <c r="N7" s="40" t="s">
        <v>567</v>
      </c>
      <c r="O7" s="35" t="s">
        <v>78</v>
      </c>
      <c r="P7" s="48">
        <v>44928</v>
      </c>
      <c r="Q7" s="48">
        <v>45290</v>
      </c>
      <c r="R7" s="43" t="s">
        <v>497</v>
      </c>
      <c r="S7" s="43" t="s">
        <v>568</v>
      </c>
      <c r="T7" s="53" t="s">
        <v>569</v>
      </c>
      <c r="U7" s="47">
        <v>0.25</v>
      </c>
      <c r="V7" s="621"/>
      <c r="W7" s="621"/>
      <c r="X7" s="621"/>
      <c r="Y7" s="621"/>
      <c r="Z7" s="526"/>
      <c r="AA7" s="74">
        <v>25</v>
      </c>
      <c r="AB7" s="79" t="s">
        <v>1711</v>
      </c>
      <c r="AC7" s="421">
        <v>1</v>
      </c>
      <c r="AD7" s="74">
        <f t="shared" si="0"/>
        <v>25</v>
      </c>
      <c r="AE7" s="482">
        <v>1</v>
      </c>
      <c r="AF7" s="74">
        <f t="shared" si="1"/>
        <v>25</v>
      </c>
      <c r="AG7" s="80">
        <v>1</v>
      </c>
      <c r="AH7" s="74">
        <f t="shared" si="2"/>
        <v>25</v>
      </c>
      <c r="AI7" s="80">
        <v>1</v>
      </c>
      <c r="AJ7" s="74">
        <f t="shared" si="3"/>
        <v>25</v>
      </c>
    </row>
    <row r="8" spans="1:36" ht="180" x14ac:dyDescent="0.25">
      <c r="A8" s="46">
        <v>142</v>
      </c>
      <c r="B8" s="43" t="s">
        <v>505</v>
      </c>
      <c r="C8" s="43" t="s">
        <v>564</v>
      </c>
      <c r="D8" s="43" t="s">
        <v>72</v>
      </c>
      <c r="E8" s="43" t="s">
        <v>484</v>
      </c>
      <c r="F8" s="43" t="s">
        <v>229</v>
      </c>
      <c r="G8" s="43" t="s">
        <v>507</v>
      </c>
      <c r="H8" s="60" t="s">
        <v>485</v>
      </c>
      <c r="I8" s="43" t="s">
        <v>565</v>
      </c>
      <c r="J8" s="46" t="s">
        <v>571</v>
      </c>
      <c r="K8" s="43" t="s">
        <v>572</v>
      </c>
      <c r="L8" s="43">
        <v>12</v>
      </c>
      <c r="M8" s="43" t="s">
        <v>573</v>
      </c>
      <c r="N8" s="40" t="s">
        <v>574</v>
      </c>
      <c r="O8" s="58" t="s">
        <v>244</v>
      </c>
      <c r="P8" s="48">
        <v>44928</v>
      </c>
      <c r="Q8" s="48">
        <v>45290</v>
      </c>
      <c r="R8" s="43" t="s">
        <v>497</v>
      </c>
      <c r="S8" s="43" t="s">
        <v>568</v>
      </c>
      <c r="T8" s="53" t="s">
        <v>575</v>
      </c>
      <c r="U8" s="47">
        <v>0.25</v>
      </c>
      <c r="V8" s="621"/>
      <c r="W8" s="621"/>
      <c r="X8" s="621"/>
      <c r="Y8" s="621"/>
      <c r="Z8" s="526"/>
      <c r="AA8" s="74">
        <v>12.5</v>
      </c>
      <c r="AB8" s="79" t="s">
        <v>1712</v>
      </c>
      <c r="AC8" s="421">
        <v>0</v>
      </c>
      <c r="AD8" s="74">
        <f t="shared" si="1"/>
        <v>0</v>
      </c>
      <c r="AE8" s="482">
        <v>0.5</v>
      </c>
      <c r="AF8" s="74">
        <f t="shared" si="1"/>
        <v>6.25</v>
      </c>
      <c r="AG8" s="74">
        <v>0</v>
      </c>
      <c r="AH8" s="74">
        <f t="shared" si="2"/>
        <v>0</v>
      </c>
      <c r="AI8" s="80">
        <v>0.3</v>
      </c>
      <c r="AJ8" s="74">
        <f t="shared" si="3"/>
        <v>3.75</v>
      </c>
    </row>
    <row r="9" spans="1:36" ht="90" x14ac:dyDescent="0.25">
      <c r="A9" s="46">
        <v>143</v>
      </c>
      <c r="B9" s="43" t="s">
        <v>505</v>
      </c>
      <c r="C9" s="43" t="s">
        <v>564</v>
      </c>
      <c r="D9" s="43" t="s">
        <v>72</v>
      </c>
      <c r="E9" s="43" t="s">
        <v>484</v>
      </c>
      <c r="F9" s="43" t="s">
        <v>229</v>
      </c>
      <c r="G9" s="43" t="s">
        <v>507</v>
      </c>
      <c r="H9" s="60" t="s">
        <v>485</v>
      </c>
      <c r="I9" s="43" t="s">
        <v>565</v>
      </c>
      <c r="J9" s="46" t="s">
        <v>571</v>
      </c>
      <c r="K9" s="43" t="s">
        <v>576</v>
      </c>
      <c r="L9" s="411">
        <v>15</v>
      </c>
      <c r="M9" s="43" t="s">
        <v>51</v>
      </c>
      <c r="N9" s="40" t="s">
        <v>577</v>
      </c>
      <c r="O9" s="58" t="s">
        <v>244</v>
      </c>
      <c r="P9" s="48">
        <v>44928</v>
      </c>
      <c r="Q9" s="48">
        <v>45290</v>
      </c>
      <c r="R9" s="43" t="s">
        <v>497</v>
      </c>
      <c r="S9" s="43" t="s">
        <v>568</v>
      </c>
      <c r="T9" s="53" t="s">
        <v>575</v>
      </c>
      <c r="U9" s="47">
        <v>0.25</v>
      </c>
      <c r="V9" s="621"/>
      <c r="W9" s="621"/>
      <c r="X9" s="621"/>
      <c r="Y9" s="621"/>
      <c r="Z9" s="526"/>
      <c r="AA9" s="74">
        <v>12.5</v>
      </c>
      <c r="AB9" s="79" t="s">
        <v>1713</v>
      </c>
      <c r="AC9" s="421">
        <v>0</v>
      </c>
      <c r="AD9" s="74">
        <v>0</v>
      </c>
      <c r="AE9" s="482">
        <v>0.5</v>
      </c>
      <c r="AF9" s="74">
        <f t="shared" si="1"/>
        <v>6.25</v>
      </c>
      <c r="AG9" s="74"/>
      <c r="AH9" s="74">
        <f t="shared" si="2"/>
        <v>0</v>
      </c>
      <c r="AI9" s="80">
        <v>0.3</v>
      </c>
      <c r="AJ9" s="74">
        <f t="shared" si="3"/>
        <v>3.75</v>
      </c>
    </row>
    <row r="10" spans="1:36" x14ac:dyDescent="0.25">
      <c r="V10" s="560"/>
      <c r="W10" s="560"/>
      <c r="X10" s="560"/>
      <c r="Y10" s="560"/>
      <c r="Z10" s="561"/>
      <c r="AA10" s="413">
        <f>SUM(AA6:AA9)</f>
        <v>100</v>
      </c>
      <c r="AD10" s="412">
        <v>75</v>
      </c>
      <c r="AE10" s="491"/>
      <c r="AF10" s="412">
        <f>SUM(AF6:AF9)</f>
        <v>87.5</v>
      </c>
      <c r="AG10" s="491"/>
      <c r="AH10" s="412">
        <v>75</v>
      </c>
      <c r="AI10" s="505"/>
      <c r="AJ10" s="484">
        <f>SUM(AJ6:AJ9)</f>
        <v>82.5</v>
      </c>
    </row>
    <row r="11" spans="1:36" x14ac:dyDescent="0.25">
      <c r="N11" s="21" t="s">
        <v>1714</v>
      </c>
      <c r="V11" s="560"/>
      <c r="W11" s="560"/>
      <c r="X11" s="560"/>
      <c r="Y11" s="560"/>
      <c r="Z11" s="561"/>
    </row>
    <row r="12" spans="1:36" x14ac:dyDescent="0.25">
      <c r="N12" s="21" t="s">
        <v>1715</v>
      </c>
      <c r="V12" s="560"/>
      <c r="W12" s="560"/>
      <c r="X12" s="560"/>
      <c r="Y12" s="560"/>
      <c r="Z12" s="561"/>
    </row>
    <row r="13" spans="1:36" x14ac:dyDescent="0.25">
      <c r="N13" s="21" t="s">
        <v>1716</v>
      </c>
      <c r="V13" s="560"/>
      <c r="W13" s="560"/>
      <c r="X13" s="560"/>
      <c r="Y13" s="560"/>
      <c r="Z13" s="561"/>
    </row>
    <row r="14" spans="1:36" x14ac:dyDescent="0.25">
      <c r="N14" s="21" t="s">
        <v>1717</v>
      </c>
      <c r="V14" s="560"/>
      <c r="W14" s="560"/>
      <c r="X14" s="560"/>
      <c r="Y14" s="560"/>
      <c r="Z14" s="561"/>
    </row>
    <row r="15" spans="1:36" x14ac:dyDescent="0.25">
      <c r="V15" s="560"/>
      <c r="W15" s="560"/>
      <c r="X15" s="560"/>
      <c r="Y15" s="560"/>
      <c r="Z15" s="561"/>
    </row>
    <row r="16" spans="1:36" x14ac:dyDescent="0.25">
      <c r="V16" s="560"/>
      <c r="W16" s="560"/>
      <c r="X16" s="560"/>
      <c r="Y16" s="560"/>
      <c r="Z16" s="561"/>
    </row>
    <row r="17" spans="22:26" x14ac:dyDescent="0.25">
      <c r="V17" s="560"/>
      <c r="W17" s="560"/>
      <c r="X17" s="560"/>
      <c r="Y17" s="560"/>
      <c r="Z17" s="561"/>
    </row>
  </sheetData>
  <sheetProtection algorithmName="SHA-512" hashValue="dWNR7CCAST40/f7zrQ3tHyNKleit55HehTrJxnRb8hMXrVssb/p/sS7bLi4irTlUjLtDl23Y2IjQehBrqieisQ==" saltValue="NBpuWFe/eKCPleukMvuang==" spinCount="100000" sheet="1" objects="1" scenarios="1"/>
  <autoFilter ref="A5:AH9" xr:uid="{00000000-0009-0000-0000-00000D000000}"/>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2945"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8294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92D050"/>
  </sheetPr>
  <dimension ref="A1:AK22"/>
  <sheetViews>
    <sheetView showGridLines="0" topLeftCell="U1" zoomScale="70" zoomScaleNormal="70" workbookViewId="0">
      <pane ySplit="5" topLeftCell="A16" activePane="bottomLeft" state="frozen"/>
      <selection activeCell="AI11" sqref="AI11"/>
      <selection pane="bottomLeft" activeCell="AL16" sqref="AL16"/>
    </sheetView>
  </sheetViews>
  <sheetFormatPr baseColWidth="10" defaultColWidth="11.42578125" defaultRowHeight="76.5" customHeight="1"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374" customWidth="1"/>
    <col min="13" max="13" width="13.7109375" style="20" bestFit="1" customWidth="1"/>
    <col min="14" max="14" width="39.85546875" style="21" bestFit="1" customWidth="1"/>
    <col min="15" max="15" width="16.85546875" style="22" customWidth="1"/>
    <col min="16" max="16" width="9.7109375" style="20" customWidth="1"/>
    <col min="17" max="17" width="10.28515625" style="20" customWidth="1"/>
    <col min="18" max="18" width="29.140625" style="20" bestFit="1" customWidth="1"/>
    <col min="19" max="19" width="22.42578125" style="28" bestFit="1" customWidth="1"/>
    <col min="20" max="20" width="20.7109375" style="28" customWidth="1"/>
    <col min="21" max="21" width="20.7109375" style="22" customWidth="1"/>
    <col min="22" max="25" width="20.7109375" style="20" hidden="1" customWidth="1"/>
    <col min="26" max="26" width="20.7109375" style="21" hidden="1" customWidth="1"/>
    <col min="27" max="27" width="19.7109375" style="387" customWidth="1"/>
    <col min="28" max="28" width="47.5703125" style="388" customWidth="1"/>
    <col min="29" max="29" width="13.7109375" style="389" customWidth="1"/>
    <col min="30" max="30" width="12.28515625" style="25" customWidth="1"/>
    <col min="31" max="31" width="11.7109375" style="25" customWidth="1"/>
    <col min="32" max="32" width="13.140625" style="25" customWidth="1"/>
    <col min="33" max="36" width="12" style="25" customWidth="1"/>
    <col min="37" max="37" width="11.42578125" style="373"/>
    <col min="38" max="16384" width="11.42578125" style="25"/>
  </cols>
  <sheetData>
    <row r="1" spans="1:37" ht="15.75" customHeight="1" x14ac:dyDescent="0.25">
      <c r="A1" s="531"/>
      <c r="B1" s="531"/>
      <c r="C1" s="531"/>
      <c r="D1" s="535" t="s">
        <v>0</v>
      </c>
      <c r="E1" s="535"/>
      <c r="F1" s="535"/>
      <c r="G1" s="535"/>
      <c r="H1" s="535"/>
      <c r="I1" s="535"/>
      <c r="J1" s="535"/>
      <c r="K1" s="535"/>
      <c r="L1" s="535"/>
      <c r="M1" s="535"/>
      <c r="N1" s="535"/>
      <c r="O1" s="535"/>
      <c r="P1" s="535"/>
      <c r="Q1" s="535"/>
      <c r="R1" s="535" t="s">
        <v>1</v>
      </c>
      <c r="S1" s="66" t="s">
        <v>965</v>
      </c>
      <c r="T1" s="27"/>
      <c r="U1" s="26"/>
      <c r="V1" s="25"/>
      <c r="W1" s="25"/>
      <c r="X1" s="25"/>
      <c r="Y1" s="25"/>
      <c r="Z1" s="25"/>
    </row>
    <row r="2" spans="1:37" ht="15.75" customHeight="1" x14ac:dyDescent="0.25">
      <c r="A2" s="531"/>
      <c r="B2" s="531"/>
      <c r="C2" s="531"/>
      <c r="D2" s="535"/>
      <c r="E2" s="535"/>
      <c r="F2" s="535"/>
      <c r="G2" s="535"/>
      <c r="H2" s="535"/>
      <c r="I2" s="535"/>
      <c r="J2" s="535"/>
      <c r="K2" s="535"/>
      <c r="L2" s="535"/>
      <c r="M2" s="535"/>
      <c r="N2" s="535"/>
      <c r="O2" s="535"/>
      <c r="P2" s="535"/>
      <c r="Q2" s="535"/>
      <c r="R2" s="535"/>
      <c r="S2" s="67" t="s">
        <v>3</v>
      </c>
      <c r="T2" s="27"/>
      <c r="U2" s="26"/>
      <c r="V2" s="25"/>
      <c r="W2" s="25"/>
      <c r="X2" s="25"/>
      <c r="Y2" s="25"/>
      <c r="Z2" s="25"/>
    </row>
    <row r="3" spans="1:37" ht="15.75" customHeight="1" x14ac:dyDescent="0.25">
      <c r="A3" s="531"/>
      <c r="B3" s="531"/>
      <c r="C3" s="531"/>
      <c r="D3" s="535"/>
      <c r="E3" s="535"/>
      <c r="F3" s="535"/>
      <c r="G3" s="535"/>
      <c r="H3" s="535"/>
      <c r="I3" s="535"/>
      <c r="J3" s="535"/>
      <c r="K3" s="535"/>
      <c r="L3" s="535"/>
      <c r="M3" s="535"/>
      <c r="N3" s="535"/>
      <c r="O3" s="535"/>
      <c r="P3" s="535"/>
      <c r="Q3" s="535"/>
      <c r="R3" s="535"/>
      <c r="S3" s="68">
        <v>44956</v>
      </c>
      <c r="T3" s="27"/>
      <c r="U3" s="26"/>
      <c r="V3" s="25"/>
      <c r="W3" s="25"/>
      <c r="X3" s="25"/>
      <c r="Y3" s="25"/>
      <c r="Z3" s="25"/>
    </row>
    <row r="4" spans="1:37" s="64" customFormat="1" ht="15.75"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A4" s="387"/>
      <c r="AB4" s="388"/>
      <c r="AC4" s="389"/>
      <c r="AK4" s="373"/>
    </row>
    <row r="5" spans="1:37" s="65" customFormat="1" ht="63" x14ac:dyDescent="0.25">
      <c r="A5" s="30" t="s">
        <v>8</v>
      </c>
      <c r="B5" s="30" t="s">
        <v>9</v>
      </c>
      <c r="C5" s="33" t="s">
        <v>10</v>
      </c>
      <c r="D5" s="30" t="s">
        <v>11</v>
      </c>
      <c r="E5" s="30" t="s">
        <v>12</v>
      </c>
      <c r="F5" s="33" t="s">
        <v>13</v>
      </c>
      <c r="G5" s="30" t="s">
        <v>14</v>
      </c>
      <c r="H5" s="30" t="s">
        <v>15</v>
      </c>
      <c r="I5" s="31" t="s">
        <v>16</v>
      </c>
      <c r="J5" s="31" t="s">
        <v>17</v>
      </c>
      <c r="K5" s="31" t="s">
        <v>18</v>
      </c>
      <c r="L5" s="386"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1718</v>
      </c>
      <c r="AB5" s="69" t="s">
        <v>33</v>
      </c>
      <c r="AC5" s="71" t="s">
        <v>34</v>
      </c>
      <c r="AD5" s="71" t="s">
        <v>35</v>
      </c>
      <c r="AE5" s="71" t="s">
        <v>36</v>
      </c>
      <c r="AF5" s="72" t="s">
        <v>37</v>
      </c>
      <c r="AG5" s="71" t="s">
        <v>38</v>
      </c>
      <c r="AH5" s="72" t="s">
        <v>39</v>
      </c>
      <c r="AI5" s="71" t="s">
        <v>40</v>
      </c>
      <c r="AJ5" s="72" t="s">
        <v>41</v>
      </c>
      <c r="AK5" s="385"/>
    </row>
    <row r="6" spans="1:37" ht="132.4" customHeight="1" x14ac:dyDescent="0.25">
      <c r="A6" s="46">
        <v>13</v>
      </c>
      <c r="B6" s="43" t="s">
        <v>93</v>
      </c>
      <c r="C6" s="36" t="s">
        <v>43</v>
      </c>
      <c r="D6" s="43" t="s">
        <v>94</v>
      </c>
      <c r="E6" s="43" t="s">
        <v>95</v>
      </c>
      <c r="F6" s="43" t="s">
        <v>96</v>
      </c>
      <c r="G6" s="43" t="s">
        <v>97</v>
      </c>
      <c r="H6" s="43" t="s">
        <v>98</v>
      </c>
      <c r="I6" s="43" t="s">
        <v>99</v>
      </c>
      <c r="J6" s="43" t="s">
        <v>100</v>
      </c>
      <c r="K6" s="43" t="s">
        <v>43</v>
      </c>
      <c r="L6" s="378">
        <v>1</v>
      </c>
      <c r="M6" s="43" t="s">
        <v>101</v>
      </c>
      <c r="N6" s="43" t="s">
        <v>102</v>
      </c>
      <c r="O6" s="43" t="s">
        <v>103</v>
      </c>
      <c r="P6" s="41">
        <v>44958</v>
      </c>
      <c r="Q6" s="41">
        <v>45291</v>
      </c>
      <c r="R6" s="43" t="s">
        <v>55</v>
      </c>
      <c r="S6" s="43" t="s">
        <v>104</v>
      </c>
      <c r="T6" s="43" t="s">
        <v>105</v>
      </c>
      <c r="U6" s="45">
        <v>0.05</v>
      </c>
      <c r="V6" s="621"/>
      <c r="W6" s="621"/>
      <c r="X6" s="621"/>
      <c r="Y6" s="621"/>
      <c r="Z6" s="526"/>
      <c r="AA6" s="390">
        <v>5</v>
      </c>
      <c r="AB6" s="496" t="s">
        <v>1719</v>
      </c>
      <c r="AC6" s="297">
        <v>0</v>
      </c>
      <c r="AD6" s="297">
        <f>+$AA6*AC6</f>
        <v>0</v>
      </c>
      <c r="AE6" s="497">
        <v>0</v>
      </c>
      <c r="AF6" s="297">
        <f>0+$AA6*AE6</f>
        <v>0</v>
      </c>
      <c r="AG6" s="286">
        <v>0.2</v>
      </c>
      <c r="AH6" s="280">
        <f t="shared" ref="AH6:AH19" si="0">+$AA6*AG6</f>
        <v>1</v>
      </c>
      <c r="AI6" s="280">
        <v>0.8</v>
      </c>
      <c r="AJ6" s="280">
        <f t="shared" ref="AJ6:AJ20" si="1">+$AA6*AI6</f>
        <v>4</v>
      </c>
    </row>
    <row r="7" spans="1:37" ht="205.5" customHeight="1" x14ac:dyDescent="0.25">
      <c r="A7" s="46">
        <v>14</v>
      </c>
      <c r="B7" s="43" t="s">
        <v>93</v>
      </c>
      <c r="C7" s="36" t="s">
        <v>43</v>
      </c>
      <c r="D7" s="43" t="s">
        <v>94</v>
      </c>
      <c r="E7" s="43" t="s">
        <v>95</v>
      </c>
      <c r="F7" s="43" t="s">
        <v>106</v>
      </c>
      <c r="G7" s="43" t="s">
        <v>97</v>
      </c>
      <c r="H7" s="43" t="s">
        <v>98</v>
      </c>
      <c r="I7" s="43" t="s">
        <v>99</v>
      </c>
      <c r="J7" s="43" t="s">
        <v>107</v>
      </c>
      <c r="K7" s="43" t="s">
        <v>43</v>
      </c>
      <c r="L7" s="378">
        <v>1</v>
      </c>
      <c r="M7" s="43" t="s">
        <v>101</v>
      </c>
      <c r="N7" s="43" t="s">
        <v>108</v>
      </c>
      <c r="O7" s="43" t="s">
        <v>109</v>
      </c>
      <c r="P7" s="41">
        <v>44958</v>
      </c>
      <c r="Q7" s="41">
        <v>45291</v>
      </c>
      <c r="R7" s="43" t="s">
        <v>55</v>
      </c>
      <c r="S7" s="43" t="s">
        <v>104</v>
      </c>
      <c r="T7" s="43" t="s">
        <v>105</v>
      </c>
      <c r="U7" s="45">
        <v>0.05</v>
      </c>
      <c r="V7" s="621"/>
      <c r="W7" s="621"/>
      <c r="X7" s="621"/>
      <c r="Y7" s="621"/>
      <c r="Z7" s="526"/>
      <c r="AA7" s="390">
        <v>5</v>
      </c>
      <c r="AB7" s="496" t="s">
        <v>1720</v>
      </c>
      <c r="AC7" s="297">
        <v>0</v>
      </c>
      <c r="AD7" s="297">
        <f t="shared" ref="AD7:AD20" si="2">+$AA7*AC7</f>
        <v>0</v>
      </c>
      <c r="AE7" s="497">
        <v>0</v>
      </c>
      <c r="AF7" s="297">
        <f t="shared" ref="AF7:AF19" si="3">0+$AA7*AE7</f>
        <v>0</v>
      </c>
      <c r="AG7" s="286">
        <v>0.15</v>
      </c>
      <c r="AH7" s="280">
        <f t="shared" si="0"/>
        <v>0.75</v>
      </c>
      <c r="AI7" s="280">
        <v>0</v>
      </c>
      <c r="AJ7" s="280">
        <f t="shared" si="1"/>
        <v>0</v>
      </c>
    </row>
    <row r="8" spans="1:37" ht="193.5" customHeight="1" x14ac:dyDescent="0.25">
      <c r="A8" s="46">
        <v>15</v>
      </c>
      <c r="B8" s="43" t="s">
        <v>93</v>
      </c>
      <c r="C8" s="36" t="s">
        <v>43</v>
      </c>
      <c r="D8" s="43" t="s">
        <v>94</v>
      </c>
      <c r="E8" s="43" t="s">
        <v>95</v>
      </c>
      <c r="F8" s="43" t="s">
        <v>106</v>
      </c>
      <c r="G8" s="43" t="s">
        <v>97</v>
      </c>
      <c r="H8" s="43" t="s">
        <v>98</v>
      </c>
      <c r="I8" s="43" t="s">
        <v>99</v>
      </c>
      <c r="J8" s="43" t="s">
        <v>110</v>
      </c>
      <c r="K8" s="43" t="s">
        <v>43</v>
      </c>
      <c r="L8" s="378">
        <v>8</v>
      </c>
      <c r="M8" s="43" t="s">
        <v>101</v>
      </c>
      <c r="N8" s="43" t="s">
        <v>111</v>
      </c>
      <c r="O8" s="43" t="s">
        <v>109</v>
      </c>
      <c r="P8" s="41">
        <v>44958</v>
      </c>
      <c r="Q8" s="41">
        <v>45291</v>
      </c>
      <c r="R8" s="43" t="s">
        <v>55</v>
      </c>
      <c r="S8" s="43" t="s">
        <v>104</v>
      </c>
      <c r="T8" s="43" t="s">
        <v>105</v>
      </c>
      <c r="U8" s="45">
        <v>0.05</v>
      </c>
      <c r="V8" s="621"/>
      <c r="W8" s="621"/>
      <c r="X8" s="621"/>
      <c r="Y8" s="621"/>
      <c r="Z8" s="526"/>
      <c r="AA8" s="390">
        <v>5</v>
      </c>
      <c r="AB8" s="496" t="s">
        <v>1721</v>
      </c>
      <c r="AC8" s="280">
        <v>0</v>
      </c>
      <c r="AD8" s="280">
        <f t="shared" si="2"/>
        <v>0</v>
      </c>
      <c r="AE8" s="286">
        <v>0</v>
      </c>
      <c r="AF8" s="297">
        <f t="shared" si="3"/>
        <v>0</v>
      </c>
      <c r="AG8" s="286">
        <v>0</v>
      </c>
      <c r="AH8" s="280">
        <f t="shared" si="0"/>
        <v>0</v>
      </c>
      <c r="AI8" s="280">
        <v>0</v>
      </c>
      <c r="AJ8" s="280">
        <f t="shared" si="1"/>
        <v>0</v>
      </c>
    </row>
    <row r="9" spans="1:37" ht="97.5" customHeight="1" x14ac:dyDescent="0.25">
      <c r="A9" s="46">
        <v>16</v>
      </c>
      <c r="B9" s="43" t="s">
        <v>93</v>
      </c>
      <c r="C9" s="36" t="s">
        <v>43</v>
      </c>
      <c r="D9" s="43" t="s">
        <v>94</v>
      </c>
      <c r="E9" s="43" t="s">
        <v>95</v>
      </c>
      <c r="F9" s="43" t="s">
        <v>112</v>
      </c>
      <c r="G9" s="43" t="s">
        <v>97</v>
      </c>
      <c r="H9" s="43" t="s">
        <v>98</v>
      </c>
      <c r="I9" s="43" t="s">
        <v>99</v>
      </c>
      <c r="J9" s="43" t="s">
        <v>113</v>
      </c>
      <c r="K9" s="43" t="s">
        <v>43</v>
      </c>
      <c r="L9" s="378">
        <v>1</v>
      </c>
      <c r="M9" s="43" t="s">
        <v>101</v>
      </c>
      <c r="N9" s="43" t="s">
        <v>114</v>
      </c>
      <c r="O9" s="43" t="s">
        <v>103</v>
      </c>
      <c r="P9" s="41">
        <v>44928</v>
      </c>
      <c r="Q9" s="41">
        <v>44956</v>
      </c>
      <c r="R9" s="43" t="s">
        <v>55</v>
      </c>
      <c r="S9" s="43" t="s">
        <v>104</v>
      </c>
      <c r="T9" s="43" t="s">
        <v>105</v>
      </c>
      <c r="U9" s="45">
        <v>0.05</v>
      </c>
      <c r="V9" s="621"/>
      <c r="W9" s="621"/>
      <c r="X9" s="621"/>
      <c r="Y9" s="621"/>
      <c r="Z9" s="526"/>
      <c r="AA9" s="390">
        <v>5</v>
      </c>
      <c r="AB9" s="496" t="s">
        <v>1722</v>
      </c>
      <c r="AC9" s="286">
        <v>1</v>
      </c>
      <c r="AD9" s="280">
        <f t="shared" si="2"/>
        <v>5</v>
      </c>
      <c r="AE9" s="286">
        <v>1</v>
      </c>
      <c r="AF9" s="297">
        <f t="shared" si="3"/>
        <v>5</v>
      </c>
      <c r="AG9" s="286">
        <v>1</v>
      </c>
      <c r="AH9" s="280">
        <f t="shared" si="0"/>
        <v>5</v>
      </c>
      <c r="AI9" s="280">
        <v>1</v>
      </c>
      <c r="AJ9" s="280">
        <f t="shared" si="1"/>
        <v>5</v>
      </c>
    </row>
    <row r="10" spans="1:37" ht="76.5" customHeight="1" x14ac:dyDescent="0.25">
      <c r="A10" s="46">
        <v>17</v>
      </c>
      <c r="B10" s="43" t="s">
        <v>93</v>
      </c>
      <c r="C10" s="36" t="s">
        <v>43</v>
      </c>
      <c r="D10" s="43" t="s">
        <v>94</v>
      </c>
      <c r="E10" s="43" t="s">
        <v>95</v>
      </c>
      <c r="F10" s="43" t="s">
        <v>115</v>
      </c>
      <c r="G10" s="43" t="s">
        <v>97</v>
      </c>
      <c r="H10" s="43" t="s">
        <v>98</v>
      </c>
      <c r="I10" s="43" t="s">
        <v>99</v>
      </c>
      <c r="J10" s="43" t="s">
        <v>116</v>
      </c>
      <c r="K10" s="43" t="s">
        <v>43</v>
      </c>
      <c r="L10" s="378">
        <v>1</v>
      </c>
      <c r="M10" s="43" t="s">
        <v>101</v>
      </c>
      <c r="N10" s="43" t="s">
        <v>117</v>
      </c>
      <c r="O10" s="43" t="s">
        <v>109</v>
      </c>
      <c r="P10" s="41">
        <v>44958</v>
      </c>
      <c r="Q10" s="41">
        <v>45291</v>
      </c>
      <c r="R10" s="43" t="s">
        <v>118</v>
      </c>
      <c r="S10" s="43" t="s">
        <v>104</v>
      </c>
      <c r="T10" s="43" t="s">
        <v>105</v>
      </c>
      <c r="U10" s="45">
        <v>0.05</v>
      </c>
      <c r="V10" s="621"/>
      <c r="W10" s="621"/>
      <c r="X10" s="621"/>
      <c r="Y10" s="621"/>
      <c r="Z10" s="526"/>
      <c r="AA10" s="390">
        <v>5</v>
      </c>
      <c r="AB10" s="496" t="s">
        <v>1723</v>
      </c>
      <c r="AC10" s="280">
        <v>0</v>
      </c>
      <c r="AD10" s="280">
        <f t="shared" si="2"/>
        <v>0</v>
      </c>
      <c r="AE10" s="286">
        <v>0</v>
      </c>
      <c r="AF10" s="297">
        <f t="shared" si="3"/>
        <v>0</v>
      </c>
      <c r="AG10" s="286">
        <v>0</v>
      </c>
      <c r="AH10" s="280">
        <f t="shared" si="0"/>
        <v>0</v>
      </c>
      <c r="AI10" s="280">
        <v>0</v>
      </c>
      <c r="AJ10" s="280">
        <f t="shared" si="1"/>
        <v>0</v>
      </c>
    </row>
    <row r="11" spans="1:37" ht="103.15" customHeight="1" x14ac:dyDescent="0.25">
      <c r="A11" s="384">
        <v>18</v>
      </c>
      <c r="B11" s="380" t="s">
        <v>93</v>
      </c>
      <c r="C11" s="383" t="s">
        <v>43</v>
      </c>
      <c r="D11" s="380" t="s">
        <v>94</v>
      </c>
      <c r="E11" s="380" t="s">
        <v>95</v>
      </c>
      <c r="F11" s="380" t="s">
        <v>119</v>
      </c>
      <c r="G11" s="380" t="s">
        <v>97</v>
      </c>
      <c r="H11" s="380" t="s">
        <v>98</v>
      </c>
      <c r="I11" s="380" t="s">
        <v>99</v>
      </c>
      <c r="J11" s="380" t="s">
        <v>120</v>
      </c>
      <c r="K11" s="380" t="s">
        <v>43</v>
      </c>
      <c r="L11" s="382">
        <v>11</v>
      </c>
      <c r="M11" s="380" t="s">
        <v>101</v>
      </c>
      <c r="N11" s="380" t="s">
        <v>121</v>
      </c>
      <c r="O11" s="380" t="s">
        <v>103</v>
      </c>
      <c r="P11" s="381">
        <v>44578</v>
      </c>
      <c r="Q11" s="381">
        <v>45107</v>
      </c>
      <c r="R11" s="380" t="s">
        <v>55</v>
      </c>
      <c r="S11" s="380" t="s">
        <v>104</v>
      </c>
      <c r="T11" s="380" t="s">
        <v>105</v>
      </c>
      <c r="U11" s="379">
        <v>0.02</v>
      </c>
      <c r="V11" s="621"/>
      <c r="W11" s="621"/>
      <c r="X11" s="621"/>
      <c r="Y11" s="621"/>
      <c r="Z11" s="526"/>
      <c r="AA11" s="390">
        <v>2</v>
      </c>
      <c r="AB11" s="423" t="s">
        <v>1724</v>
      </c>
      <c r="AC11" s="286">
        <v>1</v>
      </c>
      <c r="AD11" s="280">
        <f t="shared" si="2"/>
        <v>2</v>
      </c>
      <c r="AE11" s="286">
        <v>1</v>
      </c>
      <c r="AF11" s="297">
        <f t="shared" si="3"/>
        <v>2</v>
      </c>
      <c r="AG11" s="286">
        <v>1</v>
      </c>
      <c r="AH11" s="280">
        <f t="shared" si="0"/>
        <v>2</v>
      </c>
      <c r="AI11" s="286">
        <v>1</v>
      </c>
      <c r="AJ11" s="280">
        <f t="shared" si="1"/>
        <v>2</v>
      </c>
      <c r="AK11" s="499"/>
    </row>
    <row r="12" spans="1:37" ht="100.5" customHeight="1" x14ac:dyDescent="0.25">
      <c r="A12" s="46">
        <v>19</v>
      </c>
      <c r="B12" s="43" t="s">
        <v>93</v>
      </c>
      <c r="C12" s="36" t="s">
        <v>43</v>
      </c>
      <c r="D12" s="43" t="s">
        <v>94</v>
      </c>
      <c r="E12" s="43" t="s">
        <v>95</v>
      </c>
      <c r="F12" s="43" t="s">
        <v>122</v>
      </c>
      <c r="G12" s="43" t="s">
        <v>97</v>
      </c>
      <c r="H12" s="43" t="s">
        <v>98</v>
      </c>
      <c r="I12" s="43" t="s">
        <v>99</v>
      </c>
      <c r="J12" s="43" t="s">
        <v>123</v>
      </c>
      <c r="K12" s="43" t="s">
        <v>43</v>
      </c>
      <c r="L12" s="378">
        <v>1</v>
      </c>
      <c r="M12" s="43" t="s">
        <v>101</v>
      </c>
      <c r="N12" s="43" t="s">
        <v>124</v>
      </c>
      <c r="O12" s="43" t="s">
        <v>109</v>
      </c>
      <c r="P12" s="41">
        <v>44896</v>
      </c>
      <c r="Q12" s="41">
        <v>44985</v>
      </c>
      <c r="R12" s="43" t="s">
        <v>55</v>
      </c>
      <c r="S12" s="43" t="s">
        <v>104</v>
      </c>
      <c r="T12" s="43" t="s">
        <v>105</v>
      </c>
      <c r="U12" s="45">
        <v>0.05</v>
      </c>
      <c r="V12" s="621"/>
      <c r="W12" s="621"/>
      <c r="X12" s="621"/>
      <c r="Y12" s="621"/>
      <c r="Z12" s="526"/>
      <c r="AA12" s="390">
        <v>5</v>
      </c>
      <c r="AB12" s="496" t="s">
        <v>1725</v>
      </c>
      <c r="AC12" s="286">
        <v>1</v>
      </c>
      <c r="AD12" s="280">
        <f t="shared" si="2"/>
        <v>5</v>
      </c>
      <c r="AE12" s="286">
        <v>1</v>
      </c>
      <c r="AF12" s="297">
        <f t="shared" si="3"/>
        <v>5</v>
      </c>
      <c r="AG12" s="286">
        <v>1</v>
      </c>
      <c r="AH12" s="280">
        <f t="shared" si="0"/>
        <v>5</v>
      </c>
      <c r="AI12" s="280">
        <v>1</v>
      </c>
      <c r="AJ12" s="280">
        <f t="shared" si="1"/>
        <v>5</v>
      </c>
    </row>
    <row r="13" spans="1:37" ht="76.5" customHeight="1" x14ac:dyDescent="0.25">
      <c r="A13" s="46">
        <v>20</v>
      </c>
      <c r="B13" s="43" t="s">
        <v>93</v>
      </c>
      <c r="C13" s="36" t="s">
        <v>43</v>
      </c>
      <c r="D13" s="43" t="s">
        <v>94</v>
      </c>
      <c r="E13" s="43" t="s">
        <v>95</v>
      </c>
      <c r="F13" s="43" t="s">
        <v>122</v>
      </c>
      <c r="G13" s="43" t="s">
        <v>97</v>
      </c>
      <c r="H13" s="43" t="s">
        <v>98</v>
      </c>
      <c r="I13" s="43" t="s">
        <v>99</v>
      </c>
      <c r="J13" s="43" t="s">
        <v>125</v>
      </c>
      <c r="K13" s="43" t="s">
        <v>43</v>
      </c>
      <c r="L13" s="378">
        <v>1</v>
      </c>
      <c r="M13" s="43" t="s">
        <v>101</v>
      </c>
      <c r="N13" s="43" t="s">
        <v>126</v>
      </c>
      <c r="O13" s="43" t="s">
        <v>109</v>
      </c>
      <c r="P13" s="41">
        <v>44928</v>
      </c>
      <c r="Q13" s="41">
        <v>45291</v>
      </c>
      <c r="R13" s="43" t="s">
        <v>127</v>
      </c>
      <c r="S13" s="43" t="s">
        <v>104</v>
      </c>
      <c r="T13" s="43" t="s">
        <v>105</v>
      </c>
      <c r="U13" s="45">
        <v>0.2</v>
      </c>
      <c r="V13" s="621"/>
      <c r="W13" s="621"/>
      <c r="X13" s="621"/>
      <c r="Y13" s="621"/>
      <c r="Z13" s="526"/>
      <c r="AA13" s="390">
        <v>20</v>
      </c>
      <c r="AB13" s="496" t="s">
        <v>1726</v>
      </c>
      <c r="AC13" s="286">
        <v>0</v>
      </c>
      <c r="AD13" s="280">
        <f t="shared" si="2"/>
        <v>0</v>
      </c>
      <c r="AE13" s="286">
        <v>0</v>
      </c>
      <c r="AF13" s="297">
        <f t="shared" si="3"/>
        <v>0</v>
      </c>
      <c r="AG13" s="286">
        <v>0</v>
      </c>
      <c r="AH13" s="280">
        <f t="shared" si="0"/>
        <v>0</v>
      </c>
      <c r="AI13" s="280">
        <v>0</v>
      </c>
      <c r="AJ13" s="280">
        <f t="shared" si="1"/>
        <v>0</v>
      </c>
    </row>
    <row r="14" spans="1:37" ht="76.5" customHeight="1" x14ac:dyDescent="0.25">
      <c r="A14" s="46">
        <v>21</v>
      </c>
      <c r="B14" s="43" t="s">
        <v>93</v>
      </c>
      <c r="C14" s="36" t="s">
        <v>43</v>
      </c>
      <c r="D14" s="43" t="s">
        <v>94</v>
      </c>
      <c r="E14" s="43" t="s">
        <v>95</v>
      </c>
      <c r="F14" s="43" t="s">
        <v>122</v>
      </c>
      <c r="G14" s="43" t="s">
        <v>97</v>
      </c>
      <c r="H14" s="43" t="s">
        <v>98</v>
      </c>
      <c r="I14" s="43" t="s">
        <v>99</v>
      </c>
      <c r="J14" s="43" t="s">
        <v>128</v>
      </c>
      <c r="K14" s="43" t="s">
        <v>43</v>
      </c>
      <c r="L14" s="378">
        <v>1</v>
      </c>
      <c r="M14" s="43" t="s">
        <v>101</v>
      </c>
      <c r="N14" s="43" t="s">
        <v>129</v>
      </c>
      <c r="O14" s="43" t="s">
        <v>109</v>
      </c>
      <c r="P14" s="41">
        <v>44928</v>
      </c>
      <c r="Q14" s="41">
        <v>45291</v>
      </c>
      <c r="R14" s="43" t="s">
        <v>130</v>
      </c>
      <c r="S14" s="43" t="s">
        <v>104</v>
      </c>
      <c r="T14" s="43" t="s">
        <v>105</v>
      </c>
      <c r="U14" s="45">
        <v>0.2</v>
      </c>
      <c r="V14" s="621"/>
      <c r="W14" s="621"/>
      <c r="X14" s="621"/>
      <c r="Y14" s="621"/>
      <c r="Z14" s="526"/>
      <c r="AA14" s="390">
        <v>20</v>
      </c>
      <c r="AB14" s="496" t="s">
        <v>1727</v>
      </c>
      <c r="AC14" s="286">
        <v>0</v>
      </c>
      <c r="AD14" s="280">
        <f t="shared" si="2"/>
        <v>0</v>
      </c>
      <c r="AE14" s="286">
        <v>0</v>
      </c>
      <c r="AF14" s="297">
        <f t="shared" si="3"/>
        <v>0</v>
      </c>
      <c r="AG14" s="286">
        <v>0</v>
      </c>
      <c r="AH14" s="280">
        <f t="shared" si="0"/>
        <v>0</v>
      </c>
      <c r="AI14" s="280">
        <v>0</v>
      </c>
      <c r="AJ14" s="280">
        <f t="shared" si="1"/>
        <v>0</v>
      </c>
    </row>
    <row r="15" spans="1:37" ht="105.4" customHeight="1" x14ac:dyDescent="0.25">
      <c r="A15" s="46">
        <v>22</v>
      </c>
      <c r="B15" s="43" t="s">
        <v>93</v>
      </c>
      <c r="C15" s="36" t="s">
        <v>43</v>
      </c>
      <c r="D15" s="43" t="s">
        <v>94</v>
      </c>
      <c r="E15" s="43" t="s">
        <v>95</v>
      </c>
      <c r="F15" s="43" t="s">
        <v>122</v>
      </c>
      <c r="G15" s="43" t="s">
        <v>97</v>
      </c>
      <c r="H15" s="43" t="s">
        <v>98</v>
      </c>
      <c r="I15" s="43" t="s">
        <v>99</v>
      </c>
      <c r="J15" s="43" t="s">
        <v>131</v>
      </c>
      <c r="K15" s="43" t="s">
        <v>43</v>
      </c>
      <c r="L15" s="378">
        <v>11</v>
      </c>
      <c r="M15" s="43" t="s">
        <v>101</v>
      </c>
      <c r="N15" s="43" t="s">
        <v>132</v>
      </c>
      <c r="O15" s="43" t="s">
        <v>66</v>
      </c>
      <c r="P15" s="41">
        <v>44928</v>
      </c>
      <c r="Q15" s="41">
        <v>45291</v>
      </c>
      <c r="R15" s="43" t="s">
        <v>55</v>
      </c>
      <c r="S15" s="43" t="s">
        <v>104</v>
      </c>
      <c r="T15" s="43" t="s">
        <v>133</v>
      </c>
      <c r="U15" s="45">
        <v>0.05</v>
      </c>
      <c r="V15" s="621"/>
      <c r="W15" s="621"/>
      <c r="X15" s="621"/>
      <c r="Y15" s="621"/>
      <c r="Z15" s="526"/>
      <c r="AA15" s="390">
        <v>5</v>
      </c>
      <c r="AB15" s="423" t="s">
        <v>1728</v>
      </c>
      <c r="AC15" s="497">
        <v>1</v>
      </c>
      <c r="AD15" s="297">
        <f t="shared" si="2"/>
        <v>5</v>
      </c>
      <c r="AE15" s="497">
        <v>0.8</v>
      </c>
      <c r="AF15" s="297">
        <f t="shared" si="3"/>
        <v>4</v>
      </c>
      <c r="AG15" s="286">
        <v>0.7</v>
      </c>
      <c r="AH15" s="280">
        <f t="shared" si="0"/>
        <v>3.5</v>
      </c>
      <c r="AI15" s="280">
        <v>1.47</v>
      </c>
      <c r="AJ15" s="280">
        <f t="shared" si="1"/>
        <v>7.35</v>
      </c>
      <c r="AK15" s="373" t="s">
        <v>1729</v>
      </c>
    </row>
    <row r="16" spans="1:37" ht="76.5" customHeight="1" x14ac:dyDescent="0.25">
      <c r="A16" s="46">
        <v>23</v>
      </c>
      <c r="B16" s="43" t="s">
        <v>93</v>
      </c>
      <c r="C16" s="36" t="s">
        <v>43</v>
      </c>
      <c r="D16" s="43" t="s">
        <v>94</v>
      </c>
      <c r="E16" s="43" t="s">
        <v>95</v>
      </c>
      <c r="F16" s="43" t="s">
        <v>122</v>
      </c>
      <c r="G16" s="43" t="s">
        <v>97</v>
      </c>
      <c r="H16" s="43" t="s">
        <v>98</v>
      </c>
      <c r="I16" s="43" t="s">
        <v>99</v>
      </c>
      <c r="J16" s="43" t="s">
        <v>134</v>
      </c>
      <c r="K16" s="43" t="s">
        <v>43</v>
      </c>
      <c r="L16" s="378">
        <v>1</v>
      </c>
      <c r="M16" s="43" t="s">
        <v>101</v>
      </c>
      <c r="N16" s="43" t="s">
        <v>135</v>
      </c>
      <c r="O16" s="43" t="s">
        <v>109</v>
      </c>
      <c r="P16" s="41">
        <v>44928</v>
      </c>
      <c r="Q16" s="41">
        <v>45291</v>
      </c>
      <c r="R16" s="43" t="s">
        <v>55</v>
      </c>
      <c r="S16" s="43" t="s">
        <v>104</v>
      </c>
      <c r="T16" s="43" t="s">
        <v>105</v>
      </c>
      <c r="U16" s="45">
        <v>0.05</v>
      </c>
      <c r="V16" s="621"/>
      <c r="W16" s="621"/>
      <c r="X16" s="621"/>
      <c r="Y16" s="621"/>
      <c r="Z16" s="526"/>
      <c r="AA16" s="390">
        <v>5</v>
      </c>
      <c r="AB16" s="496" t="s">
        <v>1730</v>
      </c>
      <c r="AC16" s="297">
        <v>0</v>
      </c>
      <c r="AD16" s="297">
        <f t="shared" si="2"/>
        <v>0</v>
      </c>
      <c r="AE16" s="497">
        <v>0</v>
      </c>
      <c r="AF16" s="297">
        <f t="shared" si="3"/>
        <v>0</v>
      </c>
      <c r="AG16" s="286">
        <v>0</v>
      </c>
      <c r="AH16" s="280">
        <f t="shared" si="0"/>
        <v>0</v>
      </c>
      <c r="AI16" s="280">
        <v>1</v>
      </c>
      <c r="AJ16" s="280">
        <f t="shared" si="1"/>
        <v>5</v>
      </c>
    </row>
    <row r="17" spans="1:36" s="373" customFormat="1" ht="118.15" customHeight="1" x14ac:dyDescent="0.25">
      <c r="A17" s="46">
        <v>24</v>
      </c>
      <c r="B17" s="43" t="s">
        <v>93</v>
      </c>
      <c r="C17" s="36" t="s">
        <v>43</v>
      </c>
      <c r="D17" s="43" t="s">
        <v>94</v>
      </c>
      <c r="E17" s="43" t="s">
        <v>95</v>
      </c>
      <c r="F17" s="43" t="s">
        <v>122</v>
      </c>
      <c r="G17" s="43" t="s">
        <v>97</v>
      </c>
      <c r="H17" s="43" t="s">
        <v>98</v>
      </c>
      <c r="I17" s="43" t="s">
        <v>99</v>
      </c>
      <c r="J17" s="43" t="s">
        <v>136</v>
      </c>
      <c r="K17" s="43" t="s">
        <v>43</v>
      </c>
      <c r="L17" s="378">
        <v>1</v>
      </c>
      <c r="M17" s="43" t="s">
        <v>101</v>
      </c>
      <c r="N17" s="43" t="s">
        <v>137</v>
      </c>
      <c r="O17" s="43" t="s">
        <v>109</v>
      </c>
      <c r="P17" s="41">
        <v>44928</v>
      </c>
      <c r="Q17" s="41">
        <v>45291</v>
      </c>
      <c r="R17" s="43" t="s">
        <v>55</v>
      </c>
      <c r="S17" s="43" t="s">
        <v>104</v>
      </c>
      <c r="T17" s="43" t="s">
        <v>133</v>
      </c>
      <c r="U17" s="45">
        <v>0.05</v>
      </c>
      <c r="V17" s="621"/>
      <c r="W17" s="621"/>
      <c r="X17" s="621"/>
      <c r="Y17" s="621"/>
      <c r="Z17" s="526"/>
      <c r="AA17" s="390">
        <v>5</v>
      </c>
      <c r="AB17" s="423" t="s">
        <v>1731</v>
      </c>
      <c r="AC17" s="297">
        <v>0</v>
      </c>
      <c r="AD17" s="297">
        <f t="shared" si="2"/>
        <v>0</v>
      </c>
      <c r="AE17" s="497">
        <v>0</v>
      </c>
      <c r="AF17" s="297">
        <f t="shared" si="3"/>
        <v>0</v>
      </c>
      <c r="AG17" s="286">
        <v>0.1</v>
      </c>
      <c r="AH17" s="280">
        <f t="shared" si="0"/>
        <v>0.5</v>
      </c>
      <c r="AI17" s="280">
        <v>1</v>
      </c>
      <c r="AJ17" s="280">
        <f t="shared" si="1"/>
        <v>5</v>
      </c>
    </row>
    <row r="18" spans="1:36" s="373" customFormat="1" ht="104.65" customHeight="1" x14ac:dyDescent="0.25">
      <c r="A18" s="46">
        <v>25</v>
      </c>
      <c r="B18" s="43" t="s">
        <v>93</v>
      </c>
      <c r="C18" s="36" t="s">
        <v>43</v>
      </c>
      <c r="D18" s="43" t="s">
        <v>94</v>
      </c>
      <c r="E18" s="43" t="s">
        <v>95</v>
      </c>
      <c r="F18" s="43" t="s">
        <v>138</v>
      </c>
      <c r="G18" s="43" t="s">
        <v>97</v>
      </c>
      <c r="H18" s="43" t="s">
        <v>98</v>
      </c>
      <c r="I18" s="43" t="s">
        <v>99</v>
      </c>
      <c r="J18" s="43" t="s">
        <v>139</v>
      </c>
      <c r="K18" s="43" t="s">
        <v>43</v>
      </c>
      <c r="L18" s="378">
        <v>1</v>
      </c>
      <c r="M18" s="43" t="s">
        <v>101</v>
      </c>
      <c r="N18" s="43" t="s">
        <v>140</v>
      </c>
      <c r="O18" s="43" t="s">
        <v>109</v>
      </c>
      <c r="P18" s="41">
        <v>44928</v>
      </c>
      <c r="Q18" s="41">
        <v>45291</v>
      </c>
      <c r="R18" s="43" t="s">
        <v>55</v>
      </c>
      <c r="S18" s="43" t="s">
        <v>104</v>
      </c>
      <c r="T18" s="43" t="s">
        <v>105</v>
      </c>
      <c r="U18" s="45">
        <v>0.05</v>
      </c>
      <c r="V18" s="46"/>
      <c r="W18" s="46"/>
      <c r="X18" s="46"/>
      <c r="Y18" s="46"/>
      <c r="Z18" s="34"/>
      <c r="AA18" s="390">
        <v>5</v>
      </c>
      <c r="AB18" s="496" t="s">
        <v>1732</v>
      </c>
      <c r="AC18" s="297">
        <v>0</v>
      </c>
      <c r="AD18" s="297">
        <f t="shared" si="2"/>
        <v>0</v>
      </c>
      <c r="AE18" s="497">
        <v>0</v>
      </c>
      <c r="AF18" s="297">
        <f t="shared" si="3"/>
        <v>0</v>
      </c>
      <c r="AG18" s="286">
        <v>0</v>
      </c>
      <c r="AH18" s="280">
        <f t="shared" si="0"/>
        <v>0</v>
      </c>
      <c r="AI18" s="280">
        <v>0</v>
      </c>
      <c r="AJ18" s="280">
        <f t="shared" si="1"/>
        <v>0</v>
      </c>
    </row>
    <row r="19" spans="1:36" s="373" customFormat="1" ht="76.5" hidden="1" customHeight="1" x14ac:dyDescent="0.25">
      <c r="A19" s="46">
        <v>26</v>
      </c>
      <c r="B19" s="43" t="s">
        <v>93</v>
      </c>
      <c r="C19" s="36" t="s">
        <v>43</v>
      </c>
      <c r="D19" s="43" t="s">
        <v>94</v>
      </c>
      <c r="E19" s="43" t="s">
        <v>95</v>
      </c>
      <c r="F19" s="43" t="s">
        <v>141</v>
      </c>
      <c r="G19" s="43" t="s">
        <v>97</v>
      </c>
      <c r="H19" s="43" t="s">
        <v>98</v>
      </c>
      <c r="I19" s="43" t="s">
        <v>99</v>
      </c>
      <c r="J19" s="43" t="s">
        <v>142</v>
      </c>
      <c r="K19" s="43" t="s">
        <v>43</v>
      </c>
      <c r="L19" s="378">
        <v>1</v>
      </c>
      <c r="M19" s="43" t="s">
        <v>51</v>
      </c>
      <c r="N19" s="43" t="s">
        <v>1733</v>
      </c>
      <c r="O19" s="43" t="s">
        <v>66</v>
      </c>
      <c r="P19" s="41">
        <v>44593</v>
      </c>
      <c r="Q19" s="41">
        <v>45046</v>
      </c>
      <c r="R19" s="43" t="s">
        <v>55</v>
      </c>
      <c r="S19" s="43" t="s">
        <v>104</v>
      </c>
      <c r="T19" s="43" t="s">
        <v>133</v>
      </c>
      <c r="U19" s="45">
        <v>0.05</v>
      </c>
      <c r="V19" s="46"/>
      <c r="W19" s="46"/>
      <c r="X19" s="46"/>
      <c r="Y19" s="46"/>
      <c r="Z19" s="34"/>
      <c r="AA19" s="390">
        <v>5</v>
      </c>
      <c r="AB19" s="423" t="s">
        <v>1734</v>
      </c>
      <c r="AC19" s="394">
        <v>0.74</v>
      </c>
      <c r="AD19" s="395">
        <f t="shared" si="2"/>
        <v>3.7</v>
      </c>
      <c r="AE19" s="394">
        <v>0</v>
      </c>
      <c r="AF19" s="489">
        <f t="shared" si="3"/>
        <v>0</v>
      </c>
      <c r="AG19" s="483">
        <v>1.2</v>
      </c>
      <c r="AH19" s="326">
        <f t="shared" si="0"/>
        <v>6</v>
      </c>
      <c r="AI19" s="393">
        <v>0.5</v>
      </c>
      <c r="AJ19" s="393">
        <f t="shared" si="1"/>
        <v>2.5</v>
      </c>
    </row>
    <row r="20" spans="1:36" s="373" customFormat="1" ht="76.5" hidden="1" customHeight="1" x14ac:dyDescent="0.25">
      <c r="A20" s="46">
        <v>27</v>
      </c>
      <c r="B20" s="43" t="s">
        <v>93</v>
      </c>
      <c r="C20" s="36" t="s">
        <v>43</v>
      </c>
      <c r="D20" s="43" t="s">
        <v>94</v>
      </c>
      <c r="E20" s="43" t="s">
        <v>95</v>
      </c>
      <c r="F20" s="43" t="s">
        <v>144</v>
      </c>
      <c r="G20" s="43" t="s">
        <v>97</v>
      </c>
      <c r="H20" s="43" t="s">
        <v>98</v>
      </c>
      <c r="I20" s="43" t="s">
        <v>99</v>
      </c>
      <c r="J20" s="43" t="s">
        <v>145</v>
      </c>
      <c r="K20" s="43" t="s">
        <v>43</v>
      </c>
      <c r="L20" s="378">
        <v>24</v>
      </c>
      <c r="M20" s="43" t="s">
        <v>101</v>
      </c>
      <c r="N20" s="43" t="s">
        <v>146</v>
      </c>
      <c r="O20" s="43" t="s">
        <v>147</v>
      </c>
      <c r="P20" s="41">
        <v>44652</v>
      </c>
      <c r="Q20" s="41">
        <v>45291</v>
      </c>
      <c r="R20" s="43" t="s">
        <v>55</v>
      </c>
      <c r="S20" s="43" t="s">
        <v>104</v>
      </c>
      <c r="T20" s="43" t="s">
        <v>105</v>
      </c>
      <c r="U20" s="377">
        <v>0.03</v>
      </c>
      <c r="V20" s="376"/>
      <c r="W20" s="376"/>
      <c r="X20" s="376"/>
      <c r="Y20" s="376"/>
      <c r="Z20" s="375"/>
      <c r="AA20" s="391">
        <v>3</v>
      </c>
      <c r="AB20" s="423" t="s">
        <v>1735</v>
      </c>
      <c r="AC20" s="394">
        <v>1</v>
      </c>
      <c r="AD20" s="393">
        <f t="shared" si="2"/>
        <v>3</v>
      </c>
      <c r="AE20" s="394">
        <v>1</v>
      </c>
      <c r="AF20" s="489">
        <f>0+$AA20*AE20</f>
        <v>3</v>
      </c>
      <c r="AG20" s="483">
        <v>1</v>
      </c>
      <c r="AH20" s="326">
        <v>3</v>
      </c>
      <c r="AI20" s="393">
        <v>1</v>
      </c>
      <c r="AJ20" s="393">
        <f t="shared" si="1"/>
        <v>3</v>
      </c>
    </row>
    <row r="21" spans="1:36" ht="34.5" customHeight="1" x14ac:dyDescent="0.25">
      <c r="AA21" s="500">
        <f>SUM(AA6:AA20)</f>
        <v>100</v>
      </c>
      <c r="AB21" s="422"/>
      <c r="AC21" s="373"/>
      <c r="AD21" s="498">
        <f>SUM(AD6:AD20)</f>
        <v>23.7</v>
      </c>
      <c r="AE21" s="373"/>
      <c r="AF21" s="498">
        <f>SUM(AF6:AF20)</f>
        <v>19</v>
      </c>
      <c r="AG21" s="373"/>
      <c r="AH21" s="498">
        <f>SUM(AH6:AH20)</f>
        <v>26.75</v>
      </c>
      <c r="AI21" s="373"/>
      <c r="AJ21" s="498">
        <f>SUM(AJ6:AJ20)</f>
        <v>38.85</v>
      </c>
    </row>
    <row r="22" spans="1:36" s="373" customFormat="1" ht="76.5" customHeight="1" x14ac:dyDescent="0.25">
      <c r="A22" s="20"/>
      <c r="B22" s="28"/>
      <c r="C22" s="28"/>
      <c r="D22" s="20"/>
      <c r="E22" s="29"/>
      <c r="F22" s="29"/>
      <c r="G22" s="29"/>
      <c r="H22" s="21"/>
      <c r="I22" s="22"/>
      <c r="J22" s="21"/>
      <c r="K22" s="20"/>
      <c r="L22" s="374"/>
      <c r="M22" s="20"/>
      <c r="N22" s="21"/>
      <c r="O22" s="22"/>
      <c r="P22" s="20"/>
      <c r="Q22" s="20"/>
      <c r="R22" s="20"/>
      <c r="S22" s="28"/>
      <c r="T22" s="28"/>
      <c r="U22" s="22"/>
      <c r="V22" s="20"/>
      <c r="W22" s="20"/>
      <c r="X22" s="20"/>
      <c r="Y22" s="20"/>
      <c r="Z22" s="21"/>
      <c r="AA22" s="392"/>
      <c r="AB22" s="388"/>
      <c r="AC22" s="389"/>
      <c r="AD22" s="25"/>
      <c r="AE22" s="25"/>
      <c r="AF22" s="25"/>
      <c r="AG22" s="25"/>
      <c r="AH22" s="25"/>
      <c r="AI22" s="25"/>
      <c r="AJ22" s="25"/>
    </row>
  </sheetData>
  <sheetProtection algorithmName="SHA-512" hashValue="mRxnT/Jq4X/WOHwnY6R7a/4Ig+v8GUpdtk7jsO7dK2ZMrhQXNqSYV+5aNam88GXA/5AIuTAV0BIPRj1soIGF2w==" saltValue="h+V9Rp24ijnDp5lsxD0i1g==" spinCount="100000" sheet="1" objects="1" scenarios="1"/>
  <autoFilter ref="A5:AH21" xr:uid="{00000000-0009-0000-0000-00000E000000}">
    <filterColumn colId="33">
      <filters>
        <filter val="0"/>
      </filters>
    </filterColumn>
  </autoFilter>
  <mergeCells count="27">
    <mergeCell ref="V9:V11"/>
    <mergeCell ref="W9:W11"/>
    <mergeCell ref="X9:X11"/>
    <mergeCell ref="Y9:Y11"/>
    <mergeCell ref="Z9:Z11"/>
    <mergeCell ref="V15:V17"/>
    <mergeCell ref="W15:W17"/>
    <mergeCell ref="X15:X17"/>
    <mergeCell ref="Y15:Y17"/>
    <mergeCell ref="Z15:Z17"/>
    <mergeCell ref="V12:V14"/>
    <mergeCell ref="W12:W14"/>
    <mergeCell ref="X12:X14"/>
    <mergeCell ref="Y12:Y14"/>
    <mergeCell ref="Z12:Z14"/>
    <mergeCell ref="Z6:Z8"/>
    <mergeCell ref="A1:C3"/>
    <mergeCell ref="D1:Q3"/>
    <mergeCell ref="R1:R3"/>
    <mergeCell ref="A4:H4"/>
    <mergeCell ref="I4:S4"/>
    <mergeCell ref="V4:Y4"/>
    <mergeCell ref="Z4:Z5"/>
    <mergeCell ref="V6:V8"/>
    <mergeCell ref="W6:W8"/>
    <mergeCell ref="X6:X8"/>
    <mergeCell ref="Y6:Y8"/>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0910"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80910"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'C:\Users\juanc\Desktop\INDEPORTES Antioquia\Planeacion Estratégica Indeportes\Seguimiento Plan de Accion Indeportes Antioquia\Seguimiento 1er Trimestre 2023\[CADA -PA- 1er Trim - 2023.xlsx]Formulas'!#REF!</xm:f>
          </x14:formula1>
          <xm:sqref>I21:I1048576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AJ29"/>
  <sheetViews>
    <sheetView showGridLines="0" topLeftCell="T1" zoomScale="70" zoomScaleNormal="70" workbookViewId="0">
      <pane ySplit="5" topLeftCell="A27" activePane="bottomLeft" state="frozen"/>
      <selection activeCell="AI11" sqref="AI11"/>
      <selection pane="bottomLeft" activeCell="AK8" sqref="AK8"/>
    </sheetView>
  </sheetViews>
  <sheetFormatPr baseColWidth="10" defaultColWidth="11.42578125" defaultRowHeight="1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84"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1.42578125" style="468"/>
    <col min="28" max="28" width="28.28515625" style="109" customWidth="1"/>
    <col min="29" max="29" width="16.28515625" style="469" bestFit="1" customWidth="1"/>
    <col min="30" max="30" width="16.42578125" style="109" bestFit="1" customWidth="1"/>
    <col min="31" max="31" width="16.28515625" style="469" bestFit="1" customWidth="1"/>
    <col min="32" max="32" width="16.42578125" style="109" bestFit="1" customWidth="1"/>
    <col min="33" max="33" width="16.28515625" style="469" bestFit="1" customWidth="1"/>
    <col min="34" max="34" width="16.42578125" style="109" bestFit="1" customWidth="1"/>
    <col min="35" max="35" width="13" style="469" bestFit="1" customWidth="1"/>
    <col min="36" max="36" width="13.28515625" style="109" bestFit="1" customWidth="1"/>
    <col min="37"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66" t="s">
        <v>2</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67"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68">
        <v>44252</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A4" s="468"/>
      <c r="AB4" s="109"/>
      <c r="AC4" s="469"/>
      <c r="AD4" s="109"/>
      <c r="AE4" s="469"/>
      <c r="AF4" s="109"/>
      <c r="AG4" s="469"/>
      <c r="AH4" s="109"/>
      <c r="AI4" s="469"/>
      <c r="AJ4" s="109"/>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470" t="s">
        <v>28</v>
      </c>
      <c r="AB5" s="470" t="s">
        <v>33</v>
      </c>
      <c r="AC5" s="471" t="s">
        <v>34</v>
      </c>
      <c r="AD5" s="472" t="s">
        <v>35</v>
      </c>
      <c r="AE5" s="471" t="s">
        <v>36</v>
      </c>
      <c r="AF5" s="472" t="s">
        <v>37</v>
      </c>
      <c r="AG5" s="471" t="s">
        <v>38</v>
      </c>
      <c r="AH5" s="472" t="s">
        <v>39</v>
      </c>
      <c r="AI5" s="471" t="s">
        <v>40</v>
      </c>
      <c r="AJ5" s="472" t="s">
        <v>41</v>
      </c>
    </row>
    <row r="6" spans="1:36" ht="51" x14ac:dyDescent="0.25">
      <c r="A6" s="46">
        <v>55</v>
      </c>
      <c r="B6" s="43" t="s">
        <v>258</v>
      </c>
      <c r="C6" s="43" t="s">
        <v>259</v>
      </c>
      <c r="D6" s="43" t="s">
        <v>260</v>
      </c>
      <c r="E6" s="43" t="s">
        <v>261</v>
      </c>
      <c r="F6" s="43" t="s">
        <v>262</v>
      </c>
      <c r="G6" s="43" t="s">
        <v>263</v>
      </c>
      <c r="H6" s="43" t="s">
        <v>264</v>
      </c>
      <c r="I6" s="43" t="s">
        <v>265</v>
      </c>
      <c r="J6" s="43" t="s">
        <v>266</v>
      </c>
      <c r="K6" s="43" t="s">
        <v>267</v>
      </c>
      <c r="L6" s="39">
        <v>100</v>
      </c>
      <c r="M6" s="39" t="s">
        <v>268</v>
      </c>
      <c r="N6" s="43" t="s">
        <v>269</v>
      </c>
      <c r="O6" s="39" t="s">
        <v>270</v>
      </c>
      <c r="P6" s="41">
        <v>44941</v>
      </c>
      <c r="Q6" s="41">
        <v>45290</v>
      </c>
      <c r="R6" s="43" t="s">
        <v>271</v>
      </c>
      <c r="S6" s="43" t="s">
        <v>272</v>
      </c>
      <c r="T6" s="53" t="s">
        <v>273</v>
      </c>
      <c r="U6" s="35"/>
      <c r="V6" s="621"/>
      <c r="W6" s="621"/>
      <c r="X6" s="621"/>
      <c r="Y6" s="621"/>
      <c r="Z6" s="526"/>
      <c r="AA6" s="326">
        <v>8</v>
      </c>
      <c r="AB6" s="107"/>
      <c r="AC6" s="479">
        <v>0.6</v>
      </c>
      <c r="AD6" s="326">
        <f t="shared" ref="AD6:AD28" si="0">+$AA6*AC6</f>
        <v>4.8</v>
      </c>
      <c r="AE6" s="479">
        <v>0.8</v>
      </c>
      <c r="AF6" s="326">
        <f t="shared" ref="AF6:AF28" si="1">+$AA6*AE6</f>
        <v>6.4</v>
      </c>
      <c r="AG6" s="479">
        <v>0.9</v>
      </c>
      <c r="AH6" s="326">
        <f t="shared" ref="AH6:AH28" si="2">+$AA6*AG6</f>
        <v>7.2</v>
      </c>
      <c r="AI6" s="479">
        <v>1</v>
      </c>
      <c r="AJ6" s="326">
        <f t="shared" ref="AJ6:AJ28" si="3">+$AA6*AI6</f>
        <v>8</v>
      </c>
    </row>
    <row r="7" spans="1:36" ht="63.75" x14ac:dyDescent="0.25">
      <c r="A7" s="46">
        <v>56</v>
      </c>
      <c r="B7" s="43" t="s">
        <v>258</v>
      </c>
      <c r="C7" s="43" t="s">
        <v>259</v>
      </c>
      <c r="D7" s="43" t="s">
        <v>260</v>
      </c>
      <c r="E7" s="43" t="s">
        <v>261</v>
      </c>
      <c r="F7" s="43" t="s">
        <v>274</v>
      </c>
      <c r="G7" s="43" t="s">
        <v>263</v>
      </c>
      <c r="H7" s="43" t="s">
        <v>264</v>
      </c>
      <c r="I7" s="43" t="s">
        <v>265</v>
      </c>
      <c r="J7" s="43" t="s">
        <v>275</v>
      </c>
      <c r="K7" s="43" t="s">
        <v>276</v>
      </c>
      <c r="L7" s="39">
        <v>100</v>
      </c>
      <c r="M7" s="39" t="s">
        <v>268</v>
      </c>
      <c r="N7" s="43" t="s">
        <v>277</v>
      </c>
      <c r="O7" s="39" t="s">
        <v>270</v>
      </c>
      <c r="P7" s="41">
        <v>44941</v>
      </c>
      <c r="Q7" s="41">
        <v>45290</v>
      </c>
      <c r="R7" s="43" t="s">
        <v>278</v>
      </c>
      <c r="S7" s="43" t="s">
        <v>279</v>
      </c>
      <c r="T7" s="53" t="s">
        <v>273</v>
      </c>
      <c r="U7" s="35"/>
      <c r="V7" s="621"/>
      <c r="W7" s="621"/>
      <c r="X7" s="621"/>
      <c r="Y7" s="621"/>
      <c r="Z7" s="526"/>
      <c r="AA7" s="326">
        <v>3</v>
      </c>
      <c r="AB7" s="107"/>
      <c r="AC7" s="479">
        <v>0.2</v>
      </c>
      <c r="AD7" s="326">
        <f t="shared" si="0"/>
        <v>0.60000000000000009</v>
      </c>
      <c r="AE7" s="479">
        <v>0.3</v>
      </c>
      <c r="AF7" s="326">
        <f t="shared" si="1"/>
        <v>0.89999999999999991</v>
      </c>
      <c r="AG7" s="479"/>
      <c r="AH7" s="326">
        <f t="shared" si="2"/>
        <v>0</v>
      </c>
      <c r="AI7" s="479">
        <v>0.6</v>
      </c>
      <c r="AJ7" s="326">
        <f t="shared" si="3"/>
        <v>1.7999999999999998</v>
      </c>
    </row>
    <row r="8" spans="1:36" ht="51" x14ac:dyDescent="0.25">
      <c r="A8" s="46">
        <v>57</v>
      </c>
      <c r="B8" s="43" t="s">
        <v>258</v>
      </c>
      <c r="C8" s="43" t="s">
        <v>259</v>
      </c>
      <c r="D8" s="43" t="s">
        <v>260</v>
      </c>
      <c r="E8" s="43" t="s">
        <v>261</v>
      </c>
      <c r="F8" s="43" t="s">
        <v>274</v>
      </c>
      <c r="G8" s="43" t="s">
        <v>263</v>
      </c>
      <c r="H8" s="43" t="s">
        <v>264</v>
      </c>
      <c r="I8" s="43" t="s">
        <v>265</v>
      </c>
      <c r="J8" s="43" t="s">
        <v>280</v>
      </c>
      <c r="K8" s="43" t="s">
        <v>281</v>
      </c>
      <c r="L8" s="39">
        <v>100</v>
      </c>
      <c r="M8" s="39" t="s">
        <v>268</v>
      </c>
      <c r="N8" s="43" t="s">
        <v>282</v>
      </c>
      <c r="O8" s="39" t="s">
        <v>270</v>
      </c>
      <c r="P8" s="41">
        <v>44941</v>
      </c>
      <c r="Q8" s="41">
        <v>45290</v>
      </c>
      <c r="R8" s="43" t="s">
        <v>271</v>
      </c>
      <c r="S8" s="43" t="s">
        <v>283</v>
      </c>
      <c r="T8" s="53" t="s">
        <v>273</v>
      </c>
      <c r="U8" s="35"/>
      <c r="V8" s="621"/>
      <c r="W8" s="621"/>
      <c r="X8" s="621"/>
      <c r="Y8" s="621"/>
      <c r="Z8" s="526"/>
      <c r="AA8" s="326">
        <v>2</v>
      </c>
      <c r="AB8" s="4" t="s">
        <v>1736</v>
      </c>
      <c r="AC8" s="479">
        <v>0</v>
      </c>
      <c r="AD8" s="326">
        <f t="shared" si="0"/>
        <v>0</v>
      </c>
      <c r="AE8" s="479"/>
      <c r="AF8" s="326">
        <f t="shared" si="1"/>
        <v>0</v>
      </c>
      <c r="AG8" s="479">
        <v>0</v>
      </c>
      <c r="AH8" s="326">
        <f t="shared" si="2"/>
        <v>0</v>
      </c>
      <c r="AI8" s="479">
        <v>0</v>
      </c>
      <c r="AJ8" s="326">
        <f t="shared" si="3"/>
        <v>0</v>
      </c>
    </row>
    <row r="9" spans="1:36" ht="63.75" x14ac:dyDescent="0.25">
      <c r="A9" s="46">
        <v>58</v>
      </c>
      <c r="B9" s="43" t="s">
        <v>258</v>
      </c>
      <c r="C9" s="43" t="s">
        <v>259</v>
      </c>
      <c r="D9" s="43" t="s">
        <v>260</v>
      </c>
      <c r="E9" s="43" t="s">
        <v>261</v>
      </c>
      <c r="F9" s="43" t="s">
        <v>262</v>
      </c>
      <c r="G9" s="43" t="s">
        <v>263</v>
      </c>
      <c r="H9" s="43" t="s">
        <v>264</v>
      </c>
      <c r="I9" s="43" t="s">
        <v>265</v>
      </c>
      <c r="J9" s="43" t="s">
        <v>284</v>
      </c>
      <c r="K9" s="43" t="s">
        <v>285</v>
      </c>
      <c r="L9" s="39">
        <v>100</v>
      </c>
      <c r="M9" s="39" t="s">
        <v>268</v>
      </c>
      <c r="N9" s="43" t="s">
        <v>286</v>
      </c>
      <c r="O9" s="39" t="s">
        <v>270</v>
      </c>
      <c r="P9" s="41">
        <v>44986</v>
      </c>
      <c r="Q9" s="41">
        <v>45290</v>
      </c>
      <c r="R9" s="43" t="s">
        <v>271</v>
      </c>
      <c r="S9" s="43" t="s">
        <v>287</v>
      </c>
      <c r="T9" s="53" t="s">
        <v>273</v>
      </c>
      <c r="U9" s="35"/>
      <c r="V9" s="621"/>
      <c r="W9" s="621"/>
      <c r="X9" s="621"/>
      <c r="Y9" s="621"/>
      <c r="Z9" s="526"/>
      <c r="AA9" s="326">
        <v>5</v>
      </c>
      <c r="AB9" s="107"/>
      <c r="AC9" s="479">
        <v>0.9</v>
      </c>
      <c r="AD9" s="326">
        <f t="shared" si="0"/>
        <v>4.5</v>
      </c>
      <c r="AE9" s="479">
        <v>1</v>
      </c>
      <c r="AF9" s="326">
        <f t="shared" si="1"/>
        <v>5</v>
      </c>
      <c r="AG9" s="479"/>
      <c r="AH9" s="326">
        <f t="shared" si="2"/>
        <v>0</v>
      </c>
      <c r="AI9" s="479">
        <v>1</v>
      </c>
      <c r="AJ9" s="326">
        <f t="shared" si="3"/>
        <v>5</v>
      </c>
    </row>
    <row r="10" spans="1:36" ht="51" x14ac:dyDescent="0.25">
      <c r="A10" s="46">
        <v>59</v>
      </c>
      <c r="B10" s="43" t="s">
        <v>258</v>
      </c>
      <c r="C10" s="43" t="s">
        <v>259</v>
      </c>
      <c r="D10" s="43" t="s">
        <v>260</v>
      </c>
      <c r="E10" s="43" t="s">
        <v>261</v>
      </c>
      <c r="F10" s="43" t="s">
        <v>262</v>
      </c>
      <c r="G10" s="43" t="s">
        <v>263</v>
      </c>
      <c r="H10" s="43" t="s">
        <v>264</v>
      </c>
      <c r="I10" s="43" t="s">
        <v>265</v>
      </c>
      <c r="J10" s="43" t="s">
        <v>288</v>
      </c>
      <c r="K10" s="43" t="s">
        <v>289</v>
      </c>
      <c r="L10" s="39">
        <v>100</v>
      </c>
      <c r="M10" s="39" t="s">
        <v>268</v>
      </c>
      <c r="N10" s="43" t="s">
        <v>290</v>
      </c>
      <c r="O10" s="39" t="s">
        <v>270</v>
      </c>
      <c r="P10" s="41">
        <v>44941</v>
      </c>
      <c r="Q10" s="41">
        <v>45290</v>
      </c>
      <c r="R10" s="43" t="s">
        <v>271</v>
      </c>
      <c r="S10" s="43" t="s">
        <v>291</v>
      </c>
      <c r="T10" s="53" t="s">
        <v>273</v>
      </c>
      <c r="U10" s="35"/>
      <c r="V10" s="621"/>
      <c r="W10" s="621"/>
      <c r="X10" s="621"/>
      <c r="Y10" s="621"/>
      <c r="Z10" s="526"/>
      <c r="AA10" s="326">
        <v>5</v>
      </c>
      <c r="AB10" s="107"/>
      <c r="AC10" s="479">
        <v>0.25</v>
      </c>
      <c r="AD10" s="326">
        <f t="shared" si="0"/>
        <v>1.25</v>
      </c>
      <c r="AE10" s="479">
        <v>0.25</v>
      </c>
      <c r="AF10" s="326">
        <f t="shared" si="1"/>
        <v>1.25</v>
      </c>
      <c r="AG10" s="479">
        <v>0.25</v>
      </c>
      <c r="AH10" s="326">
        <f t="shared" si="2"/>
        <v>1.25</v>
      </c>
      <c r="AI10" s="479">
        <v>0.25</v>
      </c>
      <c r="AJ10" s="326">
        <f t="shared" si="3"/>
        <v>1.25</v>
      </c>
    </row>
    <row r="11" spans="1:36" ht="51" x14ac:dyDescent="0.25">
      <c r="A11" s="46">
        <v>60</v>
      </c>
      <c r="B11" s="43" t="s">
        <v>258</v>
      </c>
      <c r="C11" s="43" t="s">
        <v>259</v>
      </c>
      <c r="D11" s="43" t="s">
        <v>260</v>
      </c>
      <c r="E11" s="43" t="s">
        <v>261</v>
      </c>
      <c r="F11" s="43" t="s">
        <v>262</v>
      </c>
      <c r="G11" s="43" t="s">
        <v>263</v>
      </c>
      <c r="H11" s="43" t="s">
        <v>264</v>
      </c>
      <c r="I11" s="43" t="s">
        <v>265</v>
      </c>
      <c r="J11" s="43" t="s">
        <v>292</v>
      </c>
      <c r="K11" s="43" t="s">
        <v>293</v>
      </c>
      <c r="L11" s="39">
        <v>101</v>
      </c>
      <c r="M11" s="35" t="s">
        <v>268</v>
      </c>
      <c r="N11" s="43" t="s">
        <v>294</v>
      </c>
      <c r="O11" s="39" t="s">
        <v>270</v>
      </c>
      <c r="P11" s="41">
        <v>44927</v>
      </c>
      <c r="Q11" s="41">
        <v>45290</v>
      </c>
      <c r="R11" s="43" t="s">
        <v>271</v>
      </c>
      <c r="S11" s="43" t="s">
        <v>295</v>
      </c>
      <c r="T11" s="53" t="s">
        <v>273</v>
      </c>
      <c r="U11" s="35"/>
      <c r="V11" s="621"/>
      <c r="W11" s="621"/>
      <c r="X11" s="621"/>
      <c r="Y11" s="621"/>
      <c r="Z11" s="526"/>
      <c r="AA11" s="326">
        <v>8</v>
      </c>
      <c r="AB11" s="107"/>
      <c r="AC11" s="479">
        <v>0.45</v>
      </c>
      <c r="AD11" s="326">
        <f t="shared" si="0"/>
        <v>3.6</v>
      </c>
      <c r="AE11" s="479">
        <v>0.6</v>
      </c>
      <c r="AF11" s="326">
        <f t="shared" si="1"/>
        <v>4.8</v>
      </c>
      <c r="AG11" s="479">
        <v>0.8</v>
      </c>
      <c r="AH11" s="326">
        <f t="shared" si="2"/>
        <v>6.4</v>
      </c>
      <c r="AI11" s="479">
        <v>1</v>
      </c>
      <c r="AJ11" s="326">
        <f t="shared" si="3"/>
        <v>8</v>
      </c>
    </row>
    <row r="12" spans="1:36" ht="51" x14ac:dyDescent="0.25">
      <c r="A12" s="46">
        <v>61</v>
      </c>
      <c r="B12" s="43" t="s">
        <v>258</v>
      </c>
      <c r="C12" s="43" t="s">
        <v>259</v>
      </c>
      <c r="D12" s="43" t="s">
        <v>260</v>
      </c>
      <c r="E12" s="43" t="s">
        <v>296</v>
      </c>
      <c r="F12" s="43" t="s">
        <v>297</v>
      </c>
      <c r="G12" s="43" t="s">
        <v>263</v>
      </c>
      <c r="H12" s="43" t="s">
        <v>264</v>
      </c>
      <c r="I12" s="43" t="s">
        <v>265</v>
      </c>
      <c r="J12" s="43" t="s">
        <v>298</v>
      </c>
      <c r="K12" s="43" t="s">
        <v>299</v>
      </c>
      <c r="L12" s="39">
        <v>100</v>
      </c>
      <c r="M12" s="39" t="s">
        <v>268</v>
      </c>
      <c r="N12" s="43" t="s">
        <v>300</v>
      </c>
      <c r="O12" s="39" t="s">
        <v>301</v>
      </c>
      <c r="P12" s="41">
        <v>45078</v>
      </c>
      <c r="Q12" s="41">
        <v>45199</v>
      </c>
      <c r="R12" s="43" t="s">
        <v>271</v>
      </c>
      <c r="S12" s="43" t="s">
        <v>295</v>
      </c>
      <c r="T12" s="53" t="s">
        <v>273</v>
      </c>
      <c r="U12" s="35"/>
      <c r="V12" s="621"/>
      <c r="W12" s="621"/>
      <c r="X12" s="621"/>
      <c r="Y12" s="621"/>
      <c r="Z12" s="526"/>
      <c r="AA12" s="326">
        <v>5</v>
      </c>
      <c r="AB12" s="107"/>
      <c r="AC12" s="479">
        <v>0.2</v>
      </c>
      <c r="AD12" s="326">
        <f t="shared" si="0"/>
        <v>1</v>
      </c>
      <c r="AE12" s="479">
        <v>0.1</v>
      </c>
      <c r="AF12" s="326">
        <f t="shared" si="1"/>
        <v>0.5</v>
      </c>
      <c r="AG12" s="479">
        <v>0.4</v>
      </c>
      <c r="AH12" s="326">
        <f t="shared" si="2"/>
        <v>2</v>
      </c>
      <c r="AI12" s="479">
        <v>1</v>
      </c>
      <c r="AJ12" s="326">
        <f t="shared" si="3"/>
        <v>5</v>
      </c>
    </row>
    <row r="13" spans="1:36" ht="51" x14ac:dyDescent="0.25">
      <c r="A13" s="46">
        <v>62</v>
      </c>
      <c r="B13" s="43" t="s">
        <v>258</v>
      </c>
      <c r="C13" s="43" t="s">
        <v>259</v>
      </c>
      <c r="D13" s="43" t="s">
        <v>260</v>
      </c>
      <c r="E13" s="43" t="s">
        <v>296</v>
      </c>
      <c r="F13" s="43" t="s">
        <v>297</v>
      </c>
      <c r="G13" s="43" t="s">
        <v>263</v>
      </c>
      <c r="H13" s="43" t="s">
        <v>264</v>
      </c>
      <c r="I13" s="43" t="s">
        <v>265</v>
      </c>
      <c r="J13" s="43" t="s">
        <v>298</v>
      </c>
      <c r="K13" s="43" t="s">
        <v>302</v>
      </c>
      <c r="L13" s="39">
        <v>100</v>
      </c>
      <c r="M13" s="39" t="s">
        <v>268</v>
      </c>
      <c r="N13" s="43" t="s">
        <v>303</v>
      </c>
      <c r="O13" s="39" t="s">
        <v>301</v>
      </c>
      <c r="P13" s="41">
        <v>44986</v>
      </c>
      <c r="Q13" s="41">
        <v>45199</v>
      </c>
      <c r="R13" s="43" t="s">
        <v>271</v>
      </c>
      <c r="S13" s="43" t="s">
        <v>295</v>
      </c>
      <c r="T13" s="53" t="s">
        <v>273</v>
      </c>
      <c r="U13" s="35"/>
      <c r="V13" s="621"/>
      <c r="W13" s="621"/>
      <c r="X13" s="621"/>
      <c r="Y13" s="621"/>
      <c r="Z13" s="526"/>
      <c r="AA13" s="326">
        <v>5</v>
      </c>
      <c r="AB13" s="107"/>
      <c r="AC13" s="479">
        <v>0.2</v>
      </c>
      <c r="AD13" s="326">
        <f t="shared" si="0"/>
        <v>1</v>
      </c>
      <c r="AE13" s="479">
        <v>0.8</v>
      </c>
      <c r="AF13" s="326">
        <f t="shared" si="1"/>
        <v>4</v>
      </c>
      <c r="AG13" s="479">
        <v>0.9</v>
      </c>
      <c r="AH13" s="326">
        <f t="shared" si="2"/>
        <v>4.5</v>
      </c>
      <c r="AI13" s="479">
        <v>1</v>
      </c>
      <c r="AJ13" s="326">
        <f t="shared" si="3"/>
        <v>5</v>
      </c>
    </row>
    <row r="14" spans="1:36" ht="51" x14ac:dyDescent="0.25">
      <c r="A14" s="46">
        <v>63</v>
      </c>
      <c r="B14" s="43" t="s">
        <v>258</v>
      </c>
      <c r="C14" s="43" t="s">
        <v>259</v>
      </c>
      <c r="D14" s="43" t="s">
        <v>260</v>
      </c>
      <c r="E14" s="43" t="s">
        <v>261</v>
      </c>
      <c r="F14" s="43" t="s">
        <v>262</v>
      </c>
      <c r="G14" s="43" t="s">
        <v>263</v>
      </c>
      <c r="H14" s="43" t="s">
        <v>264</v>
      </c>
      <c r="I14" s="43" t="s">
        <v>265</v>
      </c>
      <c r="J14" s="43" t="s">
        <v>304</v>
      </c>
      <c r="K14" s="43" t="s">
        <v>305</v>
      </c>
      <c r="L14" s="39">
        <v>100</v>
      </c>
      <c r="M14" s="39" t="s">
        <v>268</v>
      </c>
      <c r="N14" s="43" t="s">
        <v>306</v>
      </c>
      <c r="O14" s="39" t="s">
        <v>301</v>
      </c>
      <c r="P14" s="41">
        <v>44986</v>
      </c>
      <c r="Q14" s="41">
        <v>45290</v>
      </c>
      <c r="R14" s="43" t="s">
        <v>271</v>
      </c>
      <c r="S14" s="43" t="s">
        <v>307</v>
      </c>
      <c r="T14" s="53" t="s">
        <v>273</v>
      </c>
      <c r="U14" s="35"/>
      <c r="V14" s="621"/>
      <c r="W14" s="621"/>
      <c r="X14" s="621"/>
      <c r="Y14" s="621"/>
      <c r="Z14" s="526"/>
      <c r="AA14" s="326">
        <v>5</v>
      </c>
      <c r="AB14" s="107"/>
      <c r="AC14" s="479">
        <v>0.3</v>
      </c>
      <c r="AD14" s="326">
        <f t="shared" si="0"/>
        <v>1.5</v>
      </c>
      <c r="AE14" s="479">
        <v>0.6</v>
      </c>
      <c r="AF14" s="326">
        <f t="shared" si="1"/>
        <v>3</v>
      </c>
      <c r="AG14" s="479">
        <v>1</v>
      </c>
      <c r="AH14" s="326">
        <f t="shared" si="2"/>
        <v>5</v>
      </c>
      <c r="AI14" s="479">
        <v>1</v>
      </c>
      <c r="AJ14" s="326">
        <f t="shared" si="3"/>
        <v>5</v>
      </c>
    </row>
    <row r="15" spans="1:36" ht="51" x14ac:dyDescent="0.25">
      <c r="A15" s="46">
        <v>64</v>
      </c>
      <c r="B15" s="43" t="s">
        <v>258</v>
      </c>
      <c r="C15" s="43" t="s">
        <v>259</v>
      </c>
      <c r="D15" s="43" t="s">
        <v>260</v>
      </c>
      <c r="E15" s="43" t="s">
        <v>261</v>
      </c>
      <c r="F15" s="43" t="s">
        <v>262</v>
      </c>
      <c r="G15" s="43" t="s">
        <v>263</v>
      </c>
      <c r="H15" s="43" t="s">
        <v>264</v>
      </c>
      <c r="I15" s="43" t="s">
        <v>265</v>
      </c>
      <c r="J15" s="43" t="s">
        <v>308</v>
      </c>
      <c r="K15" s="43" t="s">
        <v>309</v>
      </c>
      <c r="L15" s="39">
        <v>100</v>
      </c>
      <c r="M15" s="43" t="s">
        <v>268</v>
      </c>
      <c r="N15" s="43" t="s">
        <v>310</v>
      </c>
      <c r="O15" s="39" t="s">
        <v>270</v>
      </c>
      <c r="P15" s="41">
        <v>44927</v>
      </c>
      <c r="Q15" s="41">
        <v>45290</v>
      </c>
      <c r="R15" s="43" t="s">
        <v>271</v>
      </c>
      <c r="S15" s="43" t="s">
        <v>311</v>
      </c>
      <c r="T15" s="53" t="s">
        <v>273</v>
      </c>
      <c r="U15" s="35"/>
      <c r="V15" s="621"/>
      <c r="W15" s="621"/>
      <c r="X15" s="621"/>
      <c r="Y15" s="621"/>
      <c r="Z15" s="526"/>
      <c r="AA15" s="326">
        <v>5</v>
      </c>
      <c r="AB15" s="107"/>
      <c r="AC15" s="479">
        <v>0.5</v>
      </c>
      <c r="AD15" s="326">
        <f t="shared" si="0"/>
        <v>2.5</v>
      </c>
      <c r="AE15" s="479">
        <v>0.8</v>
      </c>
      <c r="AF15" s="326">
        <f t="shared" si="1"/>
        <v>4</v>
      </c>
      <c r="AG15" s="479">
        <v>1</v>
      </c>
      <c r="AH15" s="326">
        <f t="shared" si="2"/>
        <v>5</v>
      </c>
      <c r="AI15" s="479">
        <v>1</v>
      </c>
      <c r="AJ15" s="326">
        <f t="shared" si="3"/>
        <v>5</v>
      </c>
    </row>
    <row r="16" spans="1:36" ht="51" x14ac:dyDescent="0.25">
      <c r="A16" s="46">
        <v>65</v>
      </c>
      <c r="B16" s="43" t="s">
        <v>258</v>
      </c>
      <c r="C16" s="43" t="s">
        <v>259</v>
      </c>
      <c r="D16" s="43" t="s">
        <v>260</v>
      </c>
      <c r="E16" s="43" t="s">
        <v>261</v>
      </c>
      <c r="F16" s="43" t="s">
        <v>262</v>
      </c>
      <c r="G16" s="43" t="s">
        <v>263</v>
      </c>
      <c r="H16" s="43" t="s">
        <v>264</v>
      </c>
      <c r="I16" s="43" t="s">
        <v>265</v>
      </c>
      <c r="J16" s="43" t="s">
        <v>312</v>
      </c>
      <c r="K16" s="43" t="s">
        <v>313</v>
      </c>
      <c r="L16" s="39">
        <f>19+14</f>
        <v>33</v>
      </c>
      <c r="M16" s="43" t="s">
        <v>314</v>
      </c>
      <c r="N16" s="43" t="s">
        <v>315</v>
      </c>
      <c r="O16" s="39" t="s">
        <v>301</v>
      </c>
      <c r="P16" s="41">
        <v>45047</v>
      </c>
      <c r="Q16" s="41">
        <v>45138</v>
      </c>
      <c r="R16" s="43" t="s">
        <v>271</v>
      </c>
      <c r="S16" s="43" t="s">
        <v>311</v>
      </c>
      <c r="T16" s="53" t="s">
        <v>273</v>
      </c>
      <c r="U16" s="35"/>
      <c r="V16" s="621"/>
      <c r="W16" s="621"/>
      <c r="X16" s="621"/>
      <c r="Y16" s="621"/>
      <c r="Z16" s="526"/>
      <c r="AA16" s="326">
        <v>6</v>
      </c>
      <c r="AB16" s="107"/>
      <c r="AC16" s="479">
        <v>0.3</v>
      </c>
      <c r="AD16" s="326">
        <f t="shared" si="0"/>
        <v>1.7999999999999998</v>
      </c>
      <c r="AE16" s="479">
        <v>0.6</v>
      </c>
      <c r="AF16" s="326">
        <f t="shared" si="1"/>
        <v>3.5999999999999996</v>
      </c>
      <c r="AG16" s="479">
        <v>1</v>
      </c>
      <c r="AH16" s="326">
        <f t="shared" si="2"/>
        <v>6</v>
      </c>
      <c r="AI16" s="479">
        <v>1</v>
      </c>
      <c r="AJ16" s="326">
        <f t="shared" si="3"/>
        <v>6</v>
      </c>
    </row>
    <row r="17" spans="1:36" ht="51" x14ac:dyDescent="0.25">
      <c r="A17" s="46">
        <v>66</v>
      </c>
      <c r="B17" s="43" t="s">
        <v>258</v>
      </c>
      <c r="C17" s="43" t="s">
        <v>259</v>
      </c>
      <c r="D17" s="43" t="s">
        <v>260</v>
      </c>
      <c r="E17" s="43" t="s">
        <v>261</v>
      </c>
      <c r="F17" s="43" t="s">
        <v>262</v>
      </c>
      <c r="G17" s="43" t="s">
        <v>263</v>
      </c>
      <c r="H17" s="43" t="s">
        <v>264</v>
      </c>
      <c r="I17" s="43" t="s">
        <v>265</v>
      </c>
      <c r="J17" s="43" t="s">
        <v>316</v>
      </c>
      <c r="K17" s="43" t="s">
        <v>317</v>
      </c>
      <c r="L17" s="39">
        <v>100</v>
      </c>
      <c r="M17" s="39" t="s">
        <v>268</v>
      </c>
      <c r="N17" s="43" t="s">
        <v>318</v>
      </c>
      <c r="O17" s="43" t="s">
        <v>319</v>
      </c>
      <c r="P17" s="41">
        <v>45047</v>
      </c>
      <c r="Q17" s="41">
        <v>45138</v>
      </c>
      <c r="R17" s="43" t="s">
        <v>271</v>
      </c>
      <c r="S17" s="43" t="s">
        <v>311</v>
      </c>
      <c r="T17" s="53" t="s">
        <v>273</v>
      </c>
      <c r="U17" s="35"/>
      <c r="V17" s="621"/>
      <c r="W17" s="621"/>
      <c r="X17" s="621"/>
      <c r="Y17" s="621"/>
      <c r="Z17" s="526"/>
      <c r="AA17" s="326">
        <v>5</v>
      </c>
      <c r="AB17" s="107"/>
      <c r="AC17" s="479">
        <v>0.3</v>
      </c>
      <c r="AD17" s="326">
        <f t="shared" si="0"/>
        <v>1.5</v>
      </c>
      <c r="AE17" s="479">
        <v>0.6</v>
      </c>
      <c r="AF17" s="326">
        <f t="shared" si="1"/>
        <v>3</v>
      </c>
      <c r="AG17" s="479">
        <v>1</v>
      </c>
      <c r="AH17" s="326">
        <f t="shared" si="2"/>
        <v>5</v>
      </c>
      <c r="AI17" s="479">
        <v>1</v>
      </c>
      <c r="AJ17" s="326">
        <f t="shared" si="3"/>
        <v>5</v>
      </c>
    </row>
    <row r="18" spans="1:36" ht="51" x14ac:dyDescent="0.25">
      <c r="A18" s="46">
        <v>67</v>
      </c>
      <c r="B18" s="43" t="s">
        <v>258</v>
      </c>
      <c r="C18" s="43" t="s">
        <v>259</v>
      </c>
      <c r="D18" s="43" t="s">
        <v>260</v>
      </c>
      <c r="E18" s="43" t="s">
        <v>261</v>
      </c>
      <c r="F18" s="43" t="s">
        <v>262</v>
      </c>
      <c r="G18" s="43" t="s">
        <v>263</v>
      </c>
      <c r="H18" s="43" t="s">
        <v>264</v>
      </c>
      <c r="I18" s="43" t="s">
        <v>265</v>
      </c>
      <c r="J18" s="43" t="s">
        <v>320</v>
      </c>
      <c r="K18" s="43" t="s">
        <v>321</v>
      </c>
      <c r="L18" s="39">
        <v>100</v>
      </c>
      <c r="M18" s="43" t="s">
        <v>268</v>
      </c>
      <c r="N18" s="43" t="s">
        <v>322</v>
      </c>
      <c r="O18" s="39" t="s">
        <v>103</v>
      </c>
      <c r="P18" s="41">
        <v>45231</v>
      </c>
      <c r="Q18" s="41">
        <v>45290</v>
      </c>
      <c r="R18" s="43" t="s">
        <v>271</v>
      </c>
      <c r="S18" s="43" t="s">
        <v>311</v>
      </c>
      <c r="T18" s="53" t="s">
        <v>273</v>
      </c>
      <c r="U18" s="35"/>
      <c r="V18" s="46"/>
      <c r="W18" s="46"/>
      <c r="X18" s="46"/>
      <c r="Y18" s="46"/>
      <c r="Z18" s="34"/>
      <c r="AA18" s="326">
        <v>3</v>
      </c>
      <c r="AB18" s="107"/>
      <c r="AC18" s="479">
        <v>0.9</v>
      </c>
      <c r="AD18" s="326">
        <f t="shared" si="0"/>
        <v>2.7</v>
      </c>
      <c r="AE18" s="479">
        <v>1</v>
      </c>
      <c r="AF18" s="326">
        <f t="shared" si="1"/>
        <v>3</v>
      </c>
      <c r="AG18" s="479">
        <v>1</v>
      </c>
      <c r="AH18" s="326">
        <f t="shared" si="2"/>
        <v>3</v>
      </c>
      <c r="AI18" s="479">
        <v>1</v>
      </c>
      <c r="AJ18" s="326">
        <f t="shared" si="3"/>
        <v>3</v>
      </c>
    </row>
    <row r="19" spans="1:36" ht="51" x14ac:dyDescent="0.25">
      <c r="A19" s="46">
        <v>68</v>
      </c>
      <c r="B19" s="43" t="s">
        <v>258</v>
      </c>
      <c r="C19" s="43" t="s">
        <v>259</v>
      </c>
      <c r="D19" s="43" t="s">
        <v>260</v>
      </c>
      <c r="E19" s="43" t="s">
        <v>261</v>
      </c>
      <c r="F19" s="43" t="s">
        <v>262</v>
      </c>
      <c r="G19" s="43" t="s">
        <v>263</v>
      </c>
      <c r="H19" s="43" t="s">
        <v>264</v>
      </c>
      <c r="I19" s="43" t="s">
        <v>265</v>
      </c>
      <c r="J19" s="43" t="s">
        <v>323</v>
      </c>
      <c r="K19" s="43" t="s">
        <v>324</v>
      </c>
      <c r="L19" s="39">
        <v>100</v>
      </c>
      <c r="M19" s="39" t="s">
        <v>268</v>
      </c>
      <c r="N19" s="43" t="s">
        <v>325</v>
      </c>
      <c r="O19" s="43" t="s">
        <v>301</v>
      </c>
      <c r="P19" s="41">
        <v>45078</v>
      </c>
      <c r="Q19" s="41">
        <v>45107</v>
      </c>
      <c r="R19" s="43" t="s">
        <v>271</v>
      </c>
      <c r="S19" s="43" t="s">
        <v>326</v>
      </c>
      <c r="T19" s="53" t="s">
        <v>273</v>
      </c>
      <c r="U19" s="35"/>
      <c r="V19" s="46"/>
      <c r="W19" s="46"/>
      <c r="X19" s="46"/>
      <c r="Y19" s="46"/>
      <c r="Z19" s="34"/>
      <c r="AA19" s="326">
        <v>4</v>
      </c>
      <c r="AB19" s="107"/>
      <c r="AC19" s="479">
        <v>0.2</v>
      </c>
      <c r="AD19" s="326">
        <f t="shared" si="0"/>
        <v>0.8</v>
      </c>
      <c r="AE19" s="479">
        <v>0.4</v>
      </c>
      <c r="AF19" s="326">
        <f t="shared" si="1"/>
        <v>1.6</v>
      </c>
      <c r="AG19" s="479">
        <v>0.6</v>
      </c>
      <c r="AH19" s="326">
        <f t="shared" si="2"/>
        <v>2.4</v>
      </c>
      <c r="AI19" s="479">
        <v>0.6</v>
      </c>
      <c r="AJ19" s="326">
        <f t="shared" si="3"/>
        <v>2.4</v>
      </c>
    </row>
    <row r="20" spans="1:36" ht="51" x14ac:dyDescent="0.25">
      <c r="A20" s="46">
        <v>69</v>
      </c>
      <c r="B20" s="43" t="s">
        <v>258</v>
      </c>
      <c r="C20" s="43" t="s">
        <v>259</v>
      </c>
      <c r="D20" s="43" t="s">
        <v>260</v>
      </c>
      <c r="E20" s="43" t="s">
        <v>261</v>
      </c>
      <c r="F20" s="43" t="s">
        <v>262</v>
      </c>
      <c r="G20" s="43" t="s">
        <v>263</v>
      </c>
      <c r="H20" s="43" t="s">
        <v>264</v>
      </c>
      <c r="I20" s="43" t="s">
        <v>265</v>
      </c>
      <c r="J20" s="43" t="s">
        <v>327</v>
      </c>
      <c r="K20" s="43" t="s">
        <v>328</v>
      </c>
      <c r="L20" s="39">
        <v>100</v>
      </c>
      <c r="M20" s="39" t="s">
        <v>268</v>
      </c>
      <c r="N20" s="43" t="s">
        <v>329</v>
      </c>
      <c r="O20" s="43" t="s">
        <v>330</v>
      </c>
      <c r="P20" s="41">
        <v>44927</v>
      </c>
      <c r="Q20" s="41">
        <v>45291</v>
      </c>
      <c r="R20" s="43" t="s">
        <v>271</v>
      </c>
      <c r="S20" s="43" t="s">
        <v>326</v>
      </c>
      <c r="T20" s="53" t="s">
        <v>273</v>
      </c>
      <c r="U20" s="35"/>
      <c r="V20" s="46"/>
      <c r="W20" s="46"/>
      <c r="X20" s="46"/>
      <c r="Y20" s="46"/>
      <c r="Z20" s="34"/>
      <c r="AA20" s="326">
        <v>3</v>
      </c>
      <c r="AB20" s="107"/>
      <c r="AC20" s="479">
        <v>0.33</v>
      </c>
      <c r="AD20" s="326">
        <f t="shared" si="0"/>
        <v>0.99</v>
      </c>
      <c r="AE20" s="479">
        <v>0.66</v>
      </c>
      <c r="AF20" s="326">
        <f t="shared" si="1"/>
        <v>1.98</v>
      </c>
      <c r="AG20" s="479">
        <v>0.66</v>
      </c>
      <c r="AH20" s="326">
        <f t="shared" si="2"/>
        <v>1.98</v>
      </c>
      <c r="AI20" s="479">
        <v>1</v>
      </c>
      <c r="AJ20" s="326">
        <f t="shared" si="3"/>
        <v>3</v>
      </c>
    </row>
    <row r="21" spans="1:36" ht="51" x14ac:dyDescent="0.25">
      <c r="A21" s="46">
        <v>70</v>
      </c>
      <c r="B21" s="43" t="s">
        <v>258</v>
      </c>
      <c r="C21" s="43" t="s">
        <v>259</v>
      </c>
      <c r="D21" s="43" t="s">
        <v>260</v>
      </c>
      <c r="E21" s="43" t="s">
        <v>261</v>
      </c>
      <c r="F21" s="43" t="s">
        <v>262</v>
      </c>
      <c r="G21" s="43" t="s">
        <v>263</v>
      </c>
      <c r="H21" s="43" t="s">
        <v>264</v>
      </c>
      <c r="I21" s="43" t="s">
        <v>265</v>
      </c>
      <c r="J21" s="43" t="s">
        <v>331</v>
      </c>
      <c r="K21" s="43" t="s">
        <v>332</v>
      </c>
      <c r="L21" s="39">
        <v>100</v>
      </c>
      <c r="M21" s="39" t="s">
        <v>268</v>
      </c>
      <c r="N21" s="43" t="s">
        <v>333</v>
      </c>
      <c r="O21" s="43" t="s">
        <v>330</v>
      </c>
      <c r="P21" s="41">
        <v>44927</v>
      </c>
      <c r="Q21" s="41">
        <v>45291</v>
      </c>
      <c r="R21" s="43" t="s">
        <v>271</v>
      </c>
      <c r="S21" s="43" t="s">
        <v>326</v>
      </c>
      <c r="T21" s="53" t="s">
        <v>273</v>
      </c>
      <c r="U21" s="35"/>
      <c r="V21" s="46"/>
      <c r="W21" s="46"/>
      <c r="X21" s="46"/>
      <c r="Y21" s="46"/>
      <c r="Z21" s="34"/>
      <c r="AA21" s="326">
        <v>5</v>
      </c>
      <c r="AB21" s="107"/>
      <c r="AC21" s="479">
        <v>0.5</v>
      </c>
      <c r="AD21" s="326">
        <f t="shared" si="0"/>
        <v>2.5</v>
      </c>
      <c r="AE21" s="479">
        <v>0.8</v>
      </c>
      <c r="AF21" s="326">
        <f t="shared" si="1"/>
        <v>4</v>
      </c>
      <c r="AG21" s="479">
        <v>0.8</v>
      </c>
      <c r="AH21" s="326">
        <f t="shared" si="2"/>
        <v>4</v>
      </c>
      <c r="AI21" s="479">
        <v>1</v>
      </c>
      <c r="AJ21" s="326">
        <f t="shared" si="3"/>
        <v>5</v>
      </c>
    </row>
    <row r="22" spans="1:36" ht="51" x14ac:dyDescent="0.25">
      <c r="A22" s="46">
        <v>71</v>
      </c>
      <c r="B22" s="43" t="s">
        <v>258</v>
      </c>
      <c r="C22" s="43" t="s">
        <v>259</v>
      </c>
      <c r="D22" s="43" t="s">
        <v>260</v>
      </c>
      <c r="E22" s="43" t="s">
        <v>261</v>
      </c>
      <c r="F22" s="43" t="s">
        <v>262</v>
      </c>
      <c r="G22" s="43" t="s">
        <v>263</v>
      </c>
      <c r="H22" s="43" t="s">
        <v>264</v>
      </c>
      <c r="I22" s="43" t="s">
        <v>265</v>
      </c>
      <c r="J22" s="43" t="s">
        <v>334</v>
      </c>
      <c r="K22" s="43" t="s">
        <v>335</v>
      </c>
      <c r="L22" s="39">
        <v>100</v>
      </c>
      <c r="M22" s="39" t="s">
        <v>268</v>
      </c>
      <c r="N22" s="43" t="s">
        <v>336</v>
      </c>
      <c r="O22" s="43" t="s">
        <v>330</v>
      </c>
      <c r="P22" s="41">
        <v>44927</v>
      </c>
      <c r="Q22" s="41">
        <v>45291</v>
      </c>
      <c r="R22" s="43" t="s">
        <v>271</v>
      </c>
      <c r="S22" s="43" t="s">
        <v>326</v>
      </c>
      <c r="T22" s="53" t="s">
        <v>273</v>
      </c>
      <c r="U22" s="35"/>
      <c r="V22" s="46"/>
      <c r="W22" s="46"/>
      <c r="X22" s="46"/>
      <c r="Y22" s="46"/>
      <c r="Z22" s="34"/>
      <c r="AA22" s="326">
        <v>4</v>
      </c>
      <c r="AB22" s="107"/>
      <c r="AC22" s="479">
        <v>0.4</v>
      </c>
      <c r="AD22" s="326">
        <f t="shared" si="0"/>
        <v>1.6</v>
      </c>
      <c r="AE22" s="479">
        <v>1</v>
      </c>
      <c r="AF22" s="326">
        <f t="shared" si="1"/>
        <v>4</v>
      </c>
      <c r="AG22" s="479">
        <v>1</v>
      </c>
      <c r="AH22" s="326">
        <f t="shared" si="2"/>
        <v>4</v>
      </c>
      <c r="AI22" s="479">
        <v>1</v>
      </c>
      <c r="AJ22" s="326">
        <f t="shared" si="3"/>
        <v>4</v>
      </c>
    </row>
    <row r="23" spans="1:36" ht="51" x14ac:dyDescent="0.25">
      <c r="A23" s="46">
        <v>72</v>
      </c>
      <c r="B23" s="43" t="s">
        <v>258</v>
      </c>
      <c r="C23" s="43" t="s">
        <v>259</v>
      </c>
      <c r="D23" s="43" t="s">
        <v>260</v>
      </c>
      <c r="E23" s="43" t="s">
        <v>261</v>
      </c>
      <c r="F23" s="43" t="s">
        <v>337</v>
      </c>
      <c r="G23" s="43" t="s">
        <v>263</v>
      </c>
      <c r="H23" s="43" t="s">
        <v>264</v>
      </c>
      <c r="I23" s="43" t="s">
        <v>265</v>
      </c>
      <c r="J23" s="43" t="s">
        <v>338</v>
      </c>
      <c r="K23" s="43" t="s">
        <v>339</v>
      </c>
      <c r="L23" s="39">
        <v>100</v>
      </c>
      <c r="M23" s="39" t="s">
        <v>268</v>
      </c>
      <c r="N23" s="43" t="s">
        <v>340</v>
      </c>
      <c r="O23" s="43" t="s">
        <v>330</v>
      </c>
      <c r="P23" s="41">
        <v>44927</v>
      </c>
      <c r="Q23" s="41">
        <v>45291</v>
      </c>
      <c r="R23" s="43" t="s">
        <v>271</v>
      </c>
      <c r="S23" s="43" t="s">
        <v>341</v>
      </c>
      <c r="T23" s="53" t="s">
        <v>273</v>
      </c>
      <c r="U23" s="35"/>
      <c r="V23" s="46"/>
      <c r="W23" s="46"/>
      <c r="X23" s="46"/>
      <c r="Y23" s="46"/>
      <c r="Z23" s="34"/>
      <c r="AA23" s="326">
        <v>4</v>
      </c>
      <c r="AB23" s="107"/>
      <c r="AC23" s="479">
        <v>0.5</v>
      </c>
      <c r="AD23" s="326">
        <f t="shared" si="0"/>
        <v>2</v>
      </c>
      <c r="AE23" s="479">
        <v>0.7</v>
      </c>
      <c r="AF23" s="326">
        <f t="shared" si="1"/>
        <v>2.8</v>
      </c>
      <c r="AG23" s="479">
        <v>1</v>
      </c>
      <c r="AH23" s="326">
        <f t="shared" si="2"/>
        <v>4</v>
      </c>
      <c r="AI23" s="479">
        <v>1</v>
      </c>
      <c r="AJ23" s="326">
        <f t="shared" si="3"/>
        <v>4</v>
      </c>
    </row>
    <row r="24" spans="1:36" ht="51" x14ac:dyDescent="0.25">
      <c r="A24" s="46">
        <v>73</v>
      </c>
      <c r="B24" s="43" t="s">
        <v>258</v>
      </c>
      <c r="C24" s="43" t="s">
        <v>259</v>
      </c>
      <c r="D24" s="43" t="s">
        <v>260</v>
      </c>
      <c r="E24" s="43" t="s">
        <v>261</v>
      </c>
      <c r="F24" s="43" t="s">
        <v>337</v>
      </c>
      <c r="G24" s="43" t="s">
        <v>263</v>
      </c>
      <c r="H24" s="43" t="s">
        <v>264</v>
      </c>
      <c r="I24" s="43" t="s">
        <v>265</v>
      </c>
      <c r="J24" s="43" t="s">
        <v>342</v>
      </c>
      <c r="K24" s="43" t="s">
        <v>339</v>
      </c>
      <c r="L24" s="39">
        <v>100</v>
      </c>
      <c r="M24" s="43" t="s">
        <v>268</v>
      </c>
      <c r="N24" s="43" t="s">
        <v>343</v>
      </c>
      <c r="O24" s="43" t="s">
        <v>330</v>
      </c>
      <c r="P24" s="41">
        <v>44927</v>
      </c>
      <c r="Q24" s="41">
        <v>45291</v>
      </c>
      <c r="R24" s="43" t="s">
        <v>271</v>
      </c>
      <c r="S24" s="43" t="s">
        <v>344</v>
      </c>
      <c r="T24" s="53" t="s">
        <v>273</v>
      </c>
      <c r="U24" s="35"/>
      <c r="V24" s="46"/>
      <c r="W24" s="46"/>
      <c r="X24" s="46"/>
      <c r="Y24" s="46"/>
      <c r="Z24" s="34"/>
      <c r="AA24" s="326">
        <v>4</v>
      </c>
      <c r="AB24" s="107"/>
      <c r="AC24" s="479">
        <v>0.5</v>
      </c>
      <c r="AD24" s="326">
        <f t="shared" si="0"/>
        <v>2</v>
      </c>
      <c r="AE24" s="479">
        <v>0.7</v>
      </c>
      <c r="AF24" s="326">
        <f t="shared" si="1"/>
        <v>2.8</v>
      </c>
      <c r="AG24" s="479">
        <v>1</v>
      </c>
      <c r="AH24" s="326">
        <f t="shared" si="2"/>
        <v>4</v>
      </c>
      <c r="AI24" s="479">
        <v>1</v>
      </c>
      <c r="AJ24" s="326">
        <f t="shared" si="3"/>
        <v>4</v>
      </c>
    </row>
    <row r="25" spans="1:36" ht="51" x14ac:dyDescent="0.25">
      <c r="A25" s="46">
        <v>74</v>
      </c>
      <c r="B25" s="43" t="s">
        <v>258</v>
      </c>
      <c r="C25" s="43" t="s">
        <v>259</v>
      </c>
      <c r="D25" s="43" t="s">
        <v>260</v>
      </c>
      <c r="E25" s="43" t="s">
        <v>296</v>
      </c>
      <c r="F25" s="43" t="s">
        <v>345</v>
      </c>
      <c r="G25" s="43" t="s">
        <v>263</v>
      </c>
      <c r="H25" s="43" t="s">
        <v>264</v>
      </c>
      <c r="I25" s="43" t="s">
        <v>265</v>
      </c>
      <c r="J25" s="43" t="s">
        <v>346</v>
      </c>
      <c r="K25" s="43" t="s">
        <v>347</v>
      </c>
      <c r="L25" s="39">
        <v>100</v>
      </c>
      <c r="M25" s="43" t="s">
        <v>268</v>
      </c>
      <c r="N25" s="43" t="s">
        <v>348</v>
      </c>
      <c r="O25" s="43" t="s">
        <v>349</v>
      </c>
      <c r="P25" s="41">
        <v>45046</v>
      </c>
      <c r="Q25" s="41">
        <v>45291</v>
      </c>
      <c r="R25" s="43" t="s">
        <v>350</v>
      </c>
      <c r="S25" s="43" t="s">
        <v>351</v>
      </c>
      <c r="T25" s="53" t="s">
        <v>273</v>
      </c>
      <c r="U25" s="35"/>
      <c r="V25" s="46"/>
      <c r="W25" s="46"/>
      <c r="X25" s="46"/>
      <c r="Y25" s="46"/>
      <c r="Z25" s="34"/>
      <c r="AA25" s="326">
        <v>2</v>
      </c>
      <c r="AB25" s="107"/>
      <c r="AC25" s="479">
        <v>0.25</v>
      </c>
      <c r="AD25" s="326">
        <f t="shared" si="0"/>
        <v>0.5</v>
      </c>
      <c r="AE25" s="479">
        <v>0.25</v>
      </c>
      <c r="AF25" s="326">
        <f t="shared" si="1"/>
        <v>0.5</v>
      </c>
      <c r="AG25" s="479">
        <v>0.25</v>
      </c>
      <c r="AH25" s="326">
        <f t="shared" si="2"/>
        <v>0.5</v>
      </c>
      <c r="AI25" s="479">
        <v>0.25</v>
      </c>
      <c r="AJ25" s="326">
        <f t="shared" si="3"/>
        <v>0.5</v>
      </c>
    </row>
    <row r="26" spans="1:36" ht="51" x14ac:dyDescent="0.25">
      <c r="A26" s="46">
        <v>75</v>
      </c>
      <c r="B26" s="43" t="s">
        <v>258</v>
      </c>
      <c r="C26" s="43" t="s">
        <v>259</v>
      </c>
      <c r="D26" s="43" t="s">
        <v>260</v>
      </c>
      <c r="E26" s="43" t="s">
        <v>296</v>
      </c>
      <c r="F26" s="43" t="s">
        <v>262</v>
      </c>
      <c r="G26" s="43" t="s">
        <v>263</v>
      </c>
      <c r="H26" s="43" t="s">
        <v>264</v>
      </c>
      <c r="I26" s="43" t="s">
        <v>265</v>
      </c>
      <c r="J26" s="43" t="s">
        <v>352</v>
      </c>
      <c r="K26" s="43" t="s">
        <v>353</v>
      </c>
      <c r="L26" s="39">
        <v>100</v>
      </c>
      <c r="M26" s="43" t="s">
        <v>268</v>
      </c>
      <c r="N26" s="43" t="s">
        <v>354</v>
      </c>
      <c r="O26" s="43" t="s">
        <v>270</v>
      </c>
      <c r="P26" s="41">
        <v>44941</v>
      </c>
      <c r="Q26" s="41">
        <v>45290</v>
      </c>
      <c r="R26" s="43" t="s">
        <v>278</v>
      </c>
      <c r="S26" s="43" t="s">
        <v>355</v>
      </c>
      <c r="T26" s="53" t="s">
        <v>273</v>
      </c>
      <c r="U26" s="35"/>
      <c r="V26" s="46"/>
      <c r="W26" s="46"/>
      <c r="X26" s="46"/>
      <c r="Y26" s="46"/>
      <c r="Z26" s="34"/>
      <c r="AA26" s="326">
        <v>4</v>
      </c>
      <c r="AB26" s="107"/>
      <c r="AC26" s="479">
        <v>0.25</v>
      </c>
      <c r="AD26" s="326">
        <f t="shared" si="0"/>
        <v>1</v>
      </c>
      <c r="AE26" s="479">
        <v>1</v>
      </c>
      <c r="AF26" s="326">
        <f t="shared" si="1"/>
        <v>4</v>
      </c>
      <c r="AG26" s="479">
        <v>1</v>
      </c>
      <c r="AH26" s="326">
        <f t="shared" si="2"/>
        <v>4</v>
      </c>
      <c r="AI26" s="479">
        <v>1</v>
      </c>
      <c r="AJ26" s="326">
        <f t="shared" si="3"/>
        <v>4</v>
      </c>
    </row>
    <row r="27" spans="1:36" ht="102" x14ac:dyDescent="0.25">
      <c r="A27" s="46">
        <v>76</v>
      </c>
      <c r="B27" s="43" t="s">
        <v>258</v>
      </c>
      <c r="C27" s="43" t="s">
        <v>259</v>
      </c>
      <c r="D27" s="43" t="s">
        <v>260</v>
      </c>
      <c r="E27" s="43" t="s">
        <v>261</v>
      </c>
      <c r="F27" s="43" t="s">
        <v>337</v>
      </c>
      <c r="G27" s="43" t="s">
        <v>263</v>
      </c>
      <c r="H27" s="43" t="s">
        <v>264</v>
      </c>
      <c r="I27" s="43" t="s">
        <v>265</v>
      </c>
      <c r="J27" s="43" t="s">
        <v>356</v>
      </c>
      <c r="K27" s="43" t="s">
        <v>357</v>
      </c>
      <c r="L27" s="39">
        <v>3</v>
      </c>
      <c r="M27" s="43" t="s">
        <v>101</v>
      </c>
      <c r="N27" s="43" t="s">
        <v>358</v>
      </c>
      <c r="O27" s="43" t="s">
        <v>270</v>
      </c>
      <c r="P27" s="41">
        <v>44941</v>
      </c>
      <c r="Q27" s="41">
        <v>45290</v>
      </c>
      <c r="R27" s="43" t="s">
        <v>278</v>
      </c>
      <c r="S27" s="43" t="s">
        <v>359</v>
      </c>
      <c r="T27" s="53" t="s">
        <v>273</v>
      </c>
      <c r="U27" s="35"/>
      <c r="V27" s="46"/>
      <c r="W27" s="46"/>
      <c r="X27" s="46"/>
      <c r="Y27" s="46"/>
      <c r="Z27" s="34"/>
      <c r="AA27" s="326">
        <v>2</v>
      </c>
      <c r="AB27" s="4" t="s">
        <v>1736</v>
      </c>
      <c r="AC27" s="479">
        <v>0</v>
      </c>
      <c r="AD27" s="326">
        <f t="shared" si="0"/>
        <v>0</v>
      </c>
      <c r="AE27" s="479"/>
      <c r="AF27" s="326">
        <f t="shared" si="1"/>
        <v>0</v>
      </c>
      <c r="AG27" s="479">
        <v>0</v>
      </c>
      <c r="AH27" s="326">
        <f t="shared" si="2"/>
        <v>0</v>
      </c>
      <c r="AI27" s="479"/>
      <c r="AJ27" s="326">
        <f t="shared" si="3"/>
        <v>0</v>
      </c>
    </row>
    <row r="28" spans="1:36" ht="51" x14ac:dyDescent="0.25">
      <c r="A28" s="46">
        <v>77</v>
      </c>
      <c r="B28" s="43" t="s">
        <v>258</v>
      </c>
      <c r="C28" s="43" t="s">
        <v>259</v>
      </c>
      <c r="D28" s="43" t="s">
        <v>260</v>
      </c>
      <c r="E28" s="43" t="s">
        <v>261</v>
      </c>
      <c r="F28" s="43" t="s">
        <v>337</v>
      </c>
      <c r="G28" s="43" t="s">
        <v>263</v>
      </c>
      <c r="H28" s="43" t="s">
        <v>264</v>
      </c>
      <c r="I28" s="43" t="s">
        <v>265</v>
      </c>
      <c r="J28" s="43" t="s">
        <v>360</v>
      </c>
      <c r="K28" s="43" t="s">
        <v>361</v>
      </c>
      <c r="L28" s="39">
        <v>2</v>
      </c>
      <c r="M28" s="43" t="s">
        <v>101</v>
      </c>
      <c r="N28" s="43" t="s">
        <v>362</v>
      </c>
      <c r="O28" s="43" t="s">
        <v>244</v>
      </c>
      <c r="P28" s="41">
        <v>44941</v>
      </c>
      <c r="Q28" s="41">
        <v>45290</v>
      </c>
      <c r="R28" s="43" t="s">
        <v>278</v>
      </c>
      <c r="S28" s="43" t="s">
        <v>355</v>
      </c>
      <c r="T28" s="53" t="s">
        <v>273</v>
      </c>
      <c r="U28" s="35"/>
      <c r="V28" s="46"/>
      <c r="W28" s="46"/>
      <c r="X28" s="46"/>
      <c r="Y28" s="46"/>
      <c r="Z28" s="34"/>
      <c r="AA28" s="326">
        <v>3</v>
      </c>
      <c r="AB28" s="4" t="s">
        <v>1737</v>
      </c>
      <c r="AC28" s="479">
        <v>0</v>
      </c>
      <c r="AD28" s="326">
        <f t="shared" si="0"/>
        <v>0</v>
      </c>
      <c r="AE28" s="479">
        <v>0</v>
      </c>
      <c r="AF28" s="326">
        <f t="shared" si="1"/>
        <v>0</v>
      </c>
      <c r="AG28" s="479">
        <v>0</v>
      </c>
      <c r="AH28" s="326">
        <f t="shared" si="2"/>
        <v>0</v>
      </c>
      <c r="AI28" s="479"/>
      <c r="AJ28" s="326">
        <f t="shared" si="3"/>
        <v>0</v>
      </c>
    </row>
    <row r="29" spans="1:36" x14ac:dyDescent="0.25">
      <c r="AA29" s="468">
        <f>SUM(AA6:AA28)</f>
        <v>100</v>
      </c>
      <c r="AC29" s="480"/>
      <c r="AD29" s="493">
        <f>SUM(AD6:AD28)</f>
        <v>38.14</v>
      </c>
      <c r="AE29" s="480"/>
      <c r="AF29" s="493">
        <f>SUM(AF6:AF28)</f>
        <v>61.129999999999995</v>
      </c>
      <c r="AG29" s="480"/>
      <c r="AH29" s="493">
        <f>SUM(AH6:AH28)</f>
        <v>70.22999999999999</v>
      </c>
      <c r="AI29" s="480"/>
      <c r="AJ29" s="494">
        <f>SUM(AJ6:AJ28)</f>
        <v>84.949999999999989</v>
      </c>
    </row>
  </sheetData>
  <sheetProtection algorithmName="SHA-512" hashValue="9X/Yve7x8cg5pY7ca0bN0Y0pzS1hTLZVJvOo+Xi4O00lflCqtZ+hVTzU1h87ACul3sMWmOFqfOjec+lJtN7BXg==" saltValue="ikxW9rbd3g9N/LCAA/VRbw==" spinCount="100000" sheet="1" objects="1" scenarios="1"/>
  <autoFilter ref="A5:AH28" xr:uid="{00000000-0009-0000-0000-00000F000000}"/>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6017"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860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'C:\Users\juanc\Desktop\INDEPORTES Antioquia\Planeacion Estratégica Indeportes\Seguimiento Plan de Accion Indeportes Antioquia\Seguimiento 2do Trimestre 2023\[Sistemas - Sgto PA 2do Trim - 2023.xlsx]Formulas'!#REF!</xm:f>
          </x14:formula1>
          <xm:sqref>I6:I1048576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F23"/>
  <sheetViews>
    <sheetView topLeftCell="A8" zoomScale="85" zoomScaleNormal="85" workbookViewId="0">
      <selection activeCell="B22" sqref="B22"/>
    </sheetView>
  </sheetViews>
  <sheetFormatPr baseColWidth="10" defaultColWidth="11.42578125" defaultRowHeight="15" x14ac:dyDescent="0.25"/>
  <cols>
    <col min="1" max="1" width="48.7109375" customWidth="1"/>
    <col min="2" max="2" width="46.5703125" bestFit="1" customWidth="1"/>
    <col min="3" max="3" width="62.7109375" customWidth="1"/>
    <col min="4" max="4" width="45.42578125" bestFit="1" customWidth="1"/>
    <col min="5" max="5" width="63" bestFit="1" customWidth="1"/>
    <col min="6" max="6" width="25" customWidth="1"/>
  </cols>
  <sheetData>
    <row r="2" spans="1:6" x14ac:dyDescent="0.25">
      <c r="A2" s="1" t="s">
        <v>1738</v>
      </c>
      <c r="B2" s="1" t="s">
        <v>1739</v>
      </c>
      <c r="C2" s="1" t="s">
        <v>1740</v>
      </c>
      <c r="D2" s="1" t="s">
        <v>1741</v>
      </c>
      <c r="E2" s="5" t="s">
        <v>1742</v>
      </c>
      <c r="F2" s="1" t="s">
        <v>1743</v>
      </c>
    </row>
    <row r="3" spans="1:6" ht="60" x14ac:dyDescent="0.25">
      <c r="A3" s="2" t="s">
        <v>48</v>
      </c>
      <c r="B3" s="2" t="s">
        <v>1744</v>
      </c>
      <c r="C3" s="3" t="s">
        <v>1745</v>
      </c>
      <c r="D3" s="11" t="s">
        <v>736</v>
      </c>
      <c r="E3" s="10" t="s">
        <v>771</v>
      </c>
      <c r="F3" s="23" t="s">
        <v>97</v>
      </c>
    </row>
    <row r="4" spans="1:6" ht="45" x14ac:dyDescent="0.25">
      <c r="A4" s="2" t="s">
        <v>508</v>
      </c>
      <c r="B4" s="2" t="s">
        <v>1746</v>
      </c>
      <c r="C4" s="3" t="s">
        <v>1747</v>
      </c>
      <c r="D4" s="9" t="s">
        <v>72</v>
      </c>
      <c r="E4" s="10" t="s">
        <v>852</v>
      </c>
      <c r="F4" s="24" t="s">
        <v>1748</v>
      </c>
    </row>
    <row r="5" spans="1:6" ht="45" x14ac:dyDescent="0.25">
      <c r="A5" s="2" t="s">
        <v>580</v>
      </c>
      <c r="B5" s="2" t="s">
        <v>1749</v>
      </c>
      <c r="C5" s="3" t="s">
        <v>1750</v>
      </c>
      <c r="D5" s="7" t="s">
        <v>44</v>
      </c>
      <c r="E5" s="8" t="s">
        <v>364</v>
      </c>
      <c r="F5" s="24" t="s">
        <v>1751</v>
      </c>
    </row>
    <row r="6" spans="1:6" ht="45" x14ac:dyDescent="0.25">
      <c r="A6" s="2" t="s">
        <v>1752</v>
      </c>
      <c r="B6" s="2" t="s">
        <v>1753</v>
      </c>
      <c r="C6" s="3" t="s">
        <v>1754</v>
      </c>
      <c r="D6" s="12" t="s">
        <v>1755</v>
      </c>
      <c r="E6" s="8" t="s">
        <v>148</v>
      </c>
      <c r="F6" s="24" t="s">
        <v>1756</v>
      </c>
    </row>
    <row r="7" spans="1:6" x14ac:dyDescent="0.25">
      <c r="A7" s="2"/>
      <c r="B7" s="2"/>
      <c r="C7" s="3"/>
      <c r="D7" s="12"/>
      <c r="E7" s="8" t="s">
        <v>73</v>
      </c>
      <c r="F7" s="24"/>
    </row>
    <row r="8" spans="1:6" ht="90" x14ac:dyDescent="0.25">
      <c r="A8" s="2" t="s">
        <v>1757</v>
      </c>
      <c r="B8" s="2" t="s">
        <v>1758</v>
      </c>
      <c r="C8" s="3" t="s">
        <v>1759</v>
      </c>
      <c r="D8" s="14" t="s">
        <v>94</v>
      </c>
      <c r="E8" s="6" t="s">
        <v>744</v>
      </c>
      <c r="F8" s="24" t="s">
        <v>1760</v>
      </c>
    </row>
    <row r="9" spans="1:6" ht="60" x14ac:dyDescent="0.25">
      <c r="A9" s="2" t="s">
        <v>411</v>
      </c>
      <c r="B9" s="2" t="s">
        <v>1761</v>
      </c>
      <c r="C9" s="3" t="s">
        <v>1762</v>
      </c>
      <c r="D9" s="16" t="s">
        <v>1763</v>
      </c>
      <c r="E9" s="6" t="s">
        <v>484</v>
      </c>
      <c r="F9" s="24" t="s">
        <v>1764</v>
      </c>
    </row>
    <row r="10" spans="1:6" ht="60" x14ac:dyDescent="0.25">
      <c r="A10" s="2" t="s">
        <v>739</v>
      </c>
      <c r="B10" s="2" t="s">
        <v>1765</v>
      </c>
      <c r="C10" s="3" t="s">
        <v>1766</v>
      </c>
      <c r="D10" s="19" t="s">
        <v>227</v>
      </c>
      <c r="E10" s="6" t="s">
        <v>1767</v>
      </c>
      <c r="F10" s="24" t="s">
        <v>1768</v>
      </c>
    </row>
    <row r="11" spans="1:6" ht="75" x14ac:dyDescent="0.25">
      <c r="A11" s="2" t="s">
        <v>885</v>
      </c>
      <c r="B11" s="2" t="s">
        <v>1769</v>
      </c>
      <c r="C11" s="3" t="s">
        <v>1770</v>
      </c>
      <c r="D11" s="2" t="s">
        <v>436</v>
      </c>
      <c r="E11" s="6" t="s">
        <v>491</v>
      </c>
      <c r="F11" s="24" t="s">
        <v>1771</v>
      </c>
    </row>
    <row r="12" spans="1:6" ht="45" x14ac:dyDescent="0.25">
      <c r="A12" s="2" t="s">
        <v>232</v>
      </c>
      <c r="B12" s="3" t="s">
        <v>1772</v>
      </c>
      <c r="C12" s="4" t="s">
        <v>485</v>
      </c>
      <c r="D12" s="2"/>
      <c r="E12" s="6" t="s">
        <v>1773</v>
      </c>
      <c r="F12" s="24" t="s">
        <v>230</v>
      </c>
    </row>
    <row r="13" spans="1:6" ht="120" x14ac:dyDescent="0.25">
      <c r="A13" s="2" t="s">
        <v>775</v>
      </c>
      <c r="B13" s="2" t="s">
        <v>1774</v>
      </c>
      <c r="C13" s="3" t="s">
        <v>634</v>
      </c>
      <c r="D13" s="2"/>
      <c r="E13" s="6" t="s">
        <v>1775</v>
      </c>
      <c r="F13" s="24" t="s">
        <v>1776</v>
      </c>
    </row>
    <row r="14" spans="1:6" ht="60" x14ac:dyDescent="0.25">
      <c r="A14" s="2" t="s">
        <v>1777</v>
      </c>
      <c r="B14" s="2" t="s">
        <v>1778</v>
      </c>
      <c r="C14" s="3" t="s">
        <v>1779</v>
      </c>
      <c r="D14" s="2"/>
      <c r="E14" s="6" t="s">
        <v>896</v>
      </c>
      <c r="F14" s="24" t="s">
        <v>1780</v>
      </c>
    </row>
    <row r="15" spans="1:6" ht="75" x14ac:dyDescent="0.25">
      <c r="A15" s="2" t="s">
        <v>565</v>
      </c>
      <c r="B15" s="2" t="s">
        <v>1781</v>
      </c>
      <c r="C15" s="4" t="s">
        <v>716</v>
      </c>
      <c r="D15" s="2"/>
      <c r="E15" s="6" t="s">
        <v>881</v>
      </c>
      <c r="F15" s="24" t="s">
        <v>1782</v>
      </c>
    </row>
    <row r="16" spans="1:6" ht="28.9" customHeight="1" x14ac:dyDescent="0.25">
      <c r="A16" s="2" t="s">
        <v>717</v>
      </c>
      <c r="B16" s="2" t="s">
        <v>1783</v>
      </c>
      <c r="C16" s="3" t="s">
        <v>1784</v>
      </c>
      <c r="D16" s="2"/>
      <c r="E16" s="13" t="s">
        <v>45</v>
      </c>
      <c r="F16" s="24" t="s">
        <v>46</v>
      </c>
    </row>
    <row r="17" spans="1:6" ht="45" x14ac:dyDescent="0.25">
      <c r="A17" s="2"/>
      <c r="B17" s="2" t="s">
        <v>1785</v>
      </c>
      <c r="C17" s="3" t="s">
        <v>1786</v>
      </c>
      <c r="D17" s="2"/>
      <c r="E17" s="15" t="s">
        <v>1787</v>
      </c>
      <c r="F17" s="2"/>
    </row>
    <row r="18" spans="1:6" ht="45" x14ac:dyDescent="0.25">
      <c r="A18" s="2"/>
      <c r="B18" s="2" t="s">
        <v>1788</v>
      </c>
      <c r="C18" s="3" t="s">
        <v>47</v>
      </c>
      <c r="D18" s="2"/>
      <c r="E18" s="15" t="s">
        <v>464</v>
      </c>
      <c r="F18" s="2"/>
    </row>
    <row r="19" spans="1:6" ht="45" x14ac:dyDescent="0.25">
      <c r="A19" s="2"/>
      <c r="B19" s="2" t="s">
        <v>1789</v>
      </c>
      <c r="C19" s="3" t="s">
        <v>264</v>
      </c>
      <c r="D19" s="2"/>
      <c r="E19" s="15" t="s">
        <v>762</v>
      </c>
      <c r="F19" s="2"/>
    </row>
    <row r="20" spans="1:6" ht="30" x14ac:dyDescent="0.25">
      <c r="A20" s="2"/>
      <c r="B20" s="2" t="s">
        <v>1787</v>
      </c>
      <c r="C20" s="3" t="s">
        <v>1790</v>
      </c>
      <c r="D20" s="2"/>
      <c r="E20" s="17" t="s">
        <v>500</v>
      </c>
      <c r="F20" s="2"/>
    </row>
    <row r="21" spans="1:6" ht="45" x14ac:dyDescent="0.25">
      <c r="A21" s="2"/>
      <c r="B21" s="2" t="s">
        <v>1791</v>
      </c>
      <c r="C21" s="3" t="s">
        <v>1792</v>
      </c>
      <c r="D21" s="2"/>
      <c r="E21" s="18" t="s">
        <v>228</v>
      </c>
      <c r="F21" s="2"/>
    </row>
    <row r="22" spans="1:6" ht="75" x14ac:dyDescent="0.25">
      <c r="A22" s="2"/>
      <c r="B22" s="2" t="s">
        <v>1793</v>
      </c>
      <c r="C22" s="3" t="s">
        <v>1794</v>
      </c>
      <c r="E22" s="2" t="s">
        <v>1795</v>
      </c>
      <c r="F22" s="2"/>
    </row>
    <row r="23" spans="1:6" x14ac:dyDescent="0.25">
      <c r="E23" t="s">
        <v>1796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U82"/>
  <sheetViews>
    <sheetView showGridLines="0" zoomScale="40" zoomScaleNormal="40" workbookViewId="0">
      <selection activeCell="D5" sqref="D5"/>
    </sheetView>
  </sheetViews>
  <sheetFormatPr baseColWidth="10" defaultColWidth="11.42578125" defaultRowHeight="15" x14ac:dyDescent="0.25"/>
  <cols>
    <col min="1" max="1" width="9.140625" customWidth="1"/>
    <col min="2" max="2" width="26.85546875" customWidth="1"/>
    <col min="3" max="4" width="21.42578125" customWidth="1"/>
    <col min="5" max="5" width="20.28515625" customWidth="1"/>
    <col min="6" max="6" width="19.85546875" customWidth="1"/>
    <col min="7" max="7" width="19.5703125" customWidth="1"/>
    <col min="8" max="10" width="21.5703125" customWidth="1"/>
    <col min="12" max="13" width="15.7109375" customWidth="1"/>
    <col min="14" max="14" width="3.7109375" customWidth="1"/>
    <col min="15" max="15" width="17.42578125" customWidth="1"/>
    <col min="16" max="16" width="20.7109375" customWidth="1"/>
    <col min="17" max="17" width="15.28515625" customWidth="1"/>
    <col min="18" max="18" width="15.5703125" customWidth="1"/>
    <col min="19" max="19" width="16.42578125" customWidth="1"/>
    <col min="20" max="20" width="15.140625" customWidth="1"/>
    <col min="21" max="21" width="14.7109375" customWidth="1"/>
  </cols>
  <sheetData>
    <row r="2" spans="1:21" ht="63" customHeight="1" x14ac:dyDescent="0.25">
      <c r="B2" s="539" t="s">
        <v>924</v>
      </c>
      <c r="C2" s="539"/>
      <c r="D2" s="539"/>
      <c r="E2" s="539"/>
      <c r="F2" s="539"/>
      <c r="G2" s="539"/>
      <c r="H2" s="539"/>
      <c r="I2" s="539"/>
      <c r="J2" s="539"/>
      <c r="K2" s="539"/>
      <c r="L2" s="539"/>
      <c r="M2" s="539"/>
      <c r="N2" s="539"/>
      <c r="O2" s="539"/>
      <c r="P2" s="539"/>
      <c r="Q2" s="539"/>
      <c r="R2" s="539"/>
      <c r="S2" s="539"/>
    </row>
    <row r="3" spans="1:21" ht="32.65" customHeight="1" x14ac:dyDescent="0.25">
      <c r="A3" s="540"/>
      <c r="B3" s="540"/>
      <c r="C3" s="540"/>
      <c r="D3" s="540"/>
      <c r="E3" s="540"/>
      <c r="F3" s="540"/>
      <c r="G3" s="540"/>
    </row>
    <row r="4" spans="1:21" ht="103.9" customHeight="1" x14ac:dyDescent="0.3">
      <c r="B4" s="432" t="s">
        <v>925</v>
      </c>
      <c r="C4" s="410" t="s">
        <v>926</v>
      </c>
      <c r="D4" s="410" t="s">
        <v>927</v>
      </c>
      <c r="E4" s="410" t="s">
        <v>928</v>
      </c>
      <c r="F4" s="410" t="s">
        <v>929</v>
      </c>
      <c r="G4" s="410" t="s">
        <v>930</v>
      </c>
      <c r="H4" s="410" t="s">
        <v>931</v>
      </c>
      <c r="I4" s="440"/>
      <c r="J4" s="440"/>
      <c r="K4" s="440"/>
      <c r="L4" s="440"/>
      <c r="M4" s="440"/>
      <c r="N4" s="440"/>
      <c r="O4" s="440"/>
      <c r="P4" s="440"/>
      <c r="Q4" s="440"/>
      <c r="R4" s="440"/>
      <c r="S4" s="432" t="s">
        <v>927</v>
      </c>
      <c r="T4" s="432" t="s">
        <v>932</v>
      </c>
      <c r="U4" s="432" t="s">
        <v>933</v>
      </c>
    </row>
    <row r="5" spans="1:21" ht="31.9" customHeight="1" x14ac:dyDescent="0.25">
      <c r="B5" s="424" t="s">
        <v>934</v>
      </c>
      <c r="C5" s="425">
        <v>0.03</v>
      </c>
      <c r="D5" s="490">
        <v>6</v>
      </c>
      <c r="E5" s="490">
        <v>6</v>
      </c>
      <c r="F5" s="495">
        <f>Comunicaciones!AJ12</f>
        <v>90.5</v>
      </c>
      <c r="G5" s="460">
        <f>+E5/D5</f>
        <v>1</v>
      </c>
      <c r="H5" s="461">
        <f>+F5/G5</f>
        <v>90.5</v>
      </c>
      <c r="S5" s="514">
        <f>D18</f>
        <v>311</v>
      </c>
      <c r="T5" s="515">
        <f>E18</f>
        <v>311</v>
      </c>
      <c r="U5" s="516" t="e">
        <f>H18</f>
        <v>#REF!</v>
      </c>
    </row>
    <row r="6" spans="1:21" ht="22.9" customHeight="1" x14ac:dyDescent="0.25">
      <c r="B6" s="424" t="s">
        <v>935</v>
      </c>
      <c r="C6" s="425">
        <v>0.04</v>
      </c>
      <c r="D6" s="490">
        <v>7</v>
      </c>
      <c r="E6" s="490">
        <v>7</v>
      </c>
      <c r="F6" s="495">
        <f>'O.A Jurídica'!AJ13</f>
        <v>100</v>
      </c>
      <c r="G6" s="460">
        <f>+E6/D6</f>
        <v>1</v>
      </c>
      <c r="H6" s="460">
        <f t="shared" ref="H6:H17" si="0">+F6/G6</f>
        <v>100</v>
      </c>
      <c r="U6" s="438"/>
    </row>
    <row r="7" spans="1:21" ht="22.9" customHeight="1" x14ac:dyDescent="0.25">
      <c r="B7" s="424" t="s">
        <v>936</v>
      </c>
      <c r="C7" s="425">
        <v>0.1</v>
      </c>
      <c r="D7" s="490">
        <v>30</v>
      </c>
      <c r="E7" s="490">
        <v>30</v>
      </c>
      <c r="F7" s="495">
        <f>'Subg. Administrativa'!AJ36</f>
        <v>99.765000000000001</v>
      </c>
      <c r="G7" s="460">
        <f>+E7/D7</f>
        <v>1</v>
      </c>
      <c r="H7" s="460">
        <f t="shared" si="0"/>
        <v>99.765000000000001</v>
      </c>
      <c r="U7" s="438"/>
    </row>
    <row r="8" spans="1:21" ht="22.9" customHeight="1" x14ac:dyDescent="0.25">
      <c r="B8" s="424" t="s">
        <v>937</v>
      </c>
      <c r="C8" s="425">
        <v>0.1</v>
      </c>
      <c r="D8" s="490">
        <v>6</v>
      </c>
      <c r="E8" s="490">
        <v>6</v>
      </c>
      <c r="F8" s="495">
        <f>'Subg. Escenarios Dptivos'!AJ12</f>
        <v>95.2</v>
      </c>
      <c r="G8" s="460">
        <f t="shared" ref="G8:G17" si="1">+E8/D8</f>
        <v>1</v>
      </c>
      <c r="H8" s="460">
        <f t="shared" si="0"/>
        <v>95.2</v>
      </c>
      <c r="U8" s="438"/>
    </row>
    <row r="9" spans="1:21" ht="22.9" customHeight="1" x14ac:dyDescent="0.25">
      <c r="B9" s="424" t="s">
        <v>938</v>
      </c>
      <c r="C9" s="425">
        <v>0.04</v>
      </c>
      <c r="D9" s="490">
        <v>7</v>
      </c>
      <c r="E9" s="490">
        <v>7</v>
      </c>
      <c r="F9" s="495">
        <f>'O. Control Interno'!AJ13</f>
        <v>100</v>
      </c>
      <c r="G9" s="460">
        <f t="shared" si="1"/>
        <v>1</v>
      </c>
      <c r="H9" s="460">
        <f t="shared" si="0"/>
        <v>100</v>
      </c>
      <c r="U9" s="438"/>
    </row>
    <row r="10" spans="1:21" ht="22.9" customHeight="1" x14ac:dyDescent="0.25">
      <c r="B10" s="424" t="s">
        <v>939</v>
      </c>
      <c r="C10" s="426">
        <v>0.25</v>
      </c>
      <c r="D10" s="490">
        <v>40</v>
      </c>
      <c r="E10" s="490">
        <v>40</v>
      </c>
      <c r="F10" s="495">
        <f>'Subg. Altos Logros'!AJ46</f>
        <v>99.75</v>
      </c>
      <c r="G10" s="460">
        <f t="shared" si="1"/>
        <v>1</v>
      </c>
      <c r="H10" s="460">
        <f t="shared" si="0"/>
        <v>99.75</v>
      </c>
      <c r="U10" s="438"/>
    </row>
    <row r="11" spans="1:21" ht="22.9" customHeight="1" x14ac:dyDescent="0.25">
      <c r="B11" s="424" t="s">
        <v>940</v>
      </c>
      <c r="C11" s="425">
        <v>0.03</v>
      </c>
      <c r="D11" s="490">
        <v>22</v>
      </c>
      <c r="E11" s="490">
        <v>22</v>
      </c>
      <c r="F11" s="495">
        <f>'O. Talento Hum'!AJ28</f>
        <v>73.003199999999993</v>
      </c>
      <c r="G11" s="460">
        <f t="shared" si="1"/>
        <v>1</v>
      </c>
      <c r="H11" s="460">
        <f t="shared" si="0"/>
        <v>73.003199999999993</v>
      </c>
      <c r="U11" s="438"/>
    </row>
    <row r="12" spans="1:21" ht="22.9" customHeight="1" x14ac:dyDescent="0.25">
      <c r="B12" s="424" t="s">
        <v>941</v>
      </c>
      <c r="C12" s="425">
        <v>0.04</v>
      </c>
      <c r="D12" s="490">
        <v>62</v>
      </c>
      <c r="E12" s="490">
        <v>62</v>
      </c>
      <c r="F12" s="495" t="e">
        <f>'O.A Planeación'!#REF!</f>
        <v>#REF!</v>
      </c>
      <c r="G12" s="460">
        <f t="shared" si="1"/>
        <v>1</v>
      </c>
      <c r="H12" s="461" t="e">
        <f t="shared" si="0"/>
        <v>#REF!</v>
      </c>
      <c r="U12" s="438"/>
    </row>
    <row r="13" spans="1:21" ht="31.9" customHeight="1" x14ac:dyDescent="0.25">
      <c r="B13" s="427" t="s">
        <v>942</v>
      </c>
      <c r="C13" s="426">
        <v>0.25</v>
      </c>
      <c r="D13" s="490">
        <v>88</v>
      </c>
      <c r="E13" s="490">
        <v>88</v>
      </c>
      <c r="F13" s="495">
        <f>'Subg. Fomento Dllo Dptivo'!AN94</f>
        <v>99.188000000000002</v>
      </c>
      <c r="G13" s="460">
        <f>+E13/D13</f>
        <v>1</v>
      </c>
      <c r="H13" s="461">
        <f>+F13/G13</f>
        <v>99.188000000000002</v>
      </c>
      <c r="U13" s="438"/>
    </row>
    <row r="14" spans="1:21" ht="22.9" customHeight="1" x14ac:dyDescent="0.25">
      <c r="B14" s="424" t="s">
        <v>943</v>
      </c>
      <c r="C14" s="425">
        <v>0.03</v>
      </c>
      <c r="D14" s="490">
        <v>1</v>
      </c>
      <c r="E14" s="490">
        <v>1</v>
      </c>
      <c r="F14" s="495">
        <f>'S.A Tesorería'!AJ7</f>
        <v>100</v>
      </c>
      <c r="G14" s="460">
        <f t="shared" si="1"/>
        <v>1</v>
      </c>
      <c r="H14" s="460">
        <f t="shared" si="0"/>
        <v>100</v>
      </c>
      <c r="U14" s="438"/>
    </row>
    <row r="15" spans="1:21" ht="22.9" customHeight="1" x14ac:dyDescent="0.25">
      <c r="B15" s="424" t="s">
        <v>944</v>
      </c>
      <c r="C15" s="425">
        <v>0.03</v>
      </c>
      <c r="D15" s="490">
        <v>4</v>
      </c>
      <c r="E15" s="490">
        <v>4</v>
      </c>
      <c r="F15" s="495">
        <f>'O. Medicina Dep.'!AJ10</f>
        <v>82.5</v>
      </c>
      <c r="G15" s="460">
        <f t="shared" si="1"/>
        <v>1</v>
      </c>
      <c r="H15" s="460">
        <f t="shared" si="0"/>
        <v>82.5</v>
      </c>
      <c r="U15" s="438"/>
    </row>
    <row r="16" spans="1:21" ht="22.9" customHeight="1" x14ac:dyDescent="0.25">
      <c r="B16" s="424" t="s">
        <v>945</v>
      </c>
      <c r="C16" s="425">
        <v>0.03</v>
      </c>
      <c r="D16" s="490">
        <v>15</v>
      </c>
      <c r="E16" s="490">
        <v>15</v>
      </c>
      <c r="F16" s="495">
        <f>'S.A CADA'!AJ21</f>
        <v>38.85</v>
      </c>
      <c r="G16" s="460">
        <f t="shared" si="1"/>
        <v>1</v>
      </c>
      <c r="H16" s="461">
        <f t="shared" si="0"/>
        <v>38.85</v>
      </c>
      <c r="U16" s="438"/>
    </row>
    <row r="17" spans="2:21" ht="22.9" customHeight="1" x14ac:dyDescent="0.25">
      <c r="B17" s="424" t="s">
        <v>946</v>
      </c>
      <c r="C17" s="425">
        <v>0.03</v>
      </c>
      <c r="D17" s="490">
        <v>23</v>
      </c>
      <c r="E17" s="490">
        <v>23</v>
      </c>
      <c r="F17" s="495">
        <f>'O. Sistemas'!AJ29</f>
        <v>84.949999999999989</v>
      </c>
      <c r="G17" s="460">
        <f t="shared" si="1"/>
        <v>1</v>
      </c>
      <c r="H17" s="461">
        <f t="shared" si="0"/>
        <v>84.949999999999989</v>
      </c>
      <c r="U17" s="438"/>
    </row>
    <row r="18" spans="2:21" ht="32.65" customHeight="1" x14ac:dyDescent="0.25">
      <c r="B18" s="454" t="s">
        <v>947</v>
      </c>
      <c r="C18" s="426">
        <f>SUM(C5:C17)</f>
        <v>1.0000000000000002</v>
      </c>
      <c r="D18" s="452">
        <f>SUM(D5:D17)</f>
        <v>311</v>
      </c>
      <c r="E18" s="453">
        <f>SUM(E5:E17)</f>
        <v>311</v>
      </c>
      <c r="F18" s="430"/>
      <c r="G18" s="430"/>
      <c r="H18" s="429" t="e">
        <f>SUMPRODUCT(C5:C17,H5:H17)</f>
        <v>#REF!</v>
      </c>
      <c r="I18" s="439"/>
      <c r="J18" s="439"/>
      <c r="K18" s="439"/>
      <c r="L18" s="439"/>
      <c r="M18" s="439"/>
      <c r="N18" s="439"/>
      <c r="O18" s="439"/>
      <c r="P18" s="439"/>
      <c r="Q18" s="439"/>
      <c r="R18" s="439"/>
      <c r="S18" s="439"/>
      <c r="T18" s="439"/>
      <c r="U18" s="501"/>
    </row>
    <row r="19" spans="2:21" ht="32.65" customHeight="1" x14ac:dyDescent="0.25">
      <c r="B19" s="463"/>
      <c r="C19" s="451"/>
      <c r="D19" s="457"/>
      <c r="E19" s="458"/>
      <c r="F19" s="450"/>
      <c r="G19" s="450"/>
      <c r="H19" s="450"/>
    </row>
    <row r="20" spans="2:21" ht="91.15" customHeight="1" x14ac:dyDescent="0.25">
      <c r="B20" s="432" t="s">
        <v>925</v>
      </c>
      <c r="C20" s="467" t="s">
        <v>948</v>
      </c>
      <c r="D20" s="467" t="s">
        <v>949</v>
      </c>
      <c r="E20" s="467" t="s">
        <v>950</v>
      </c>
      <c r="F20" s="467" t="s">
        <v>951</v>
      </c>
      <c r="G20" s="520"/>
      <c r="H20" s="466"/>
      <c r="I20" s="440"/>
      <c r="J20" s="440"/>
      <c r="K20" s="440"/>
      <c r="L20" s="440"/>
      <c r="M20" s="440"/>
      <c r="N20" s="440"/>
      <c r="O20" s="440"/>
      <c r="P20" s="440"/>
      <c r="Q20" s="492"/>
      <c r="R20" s="517" t="s">
        <v>952</v>
      </c>
      <c r="S20" s="517" t="s">
        <v>953</v>
      </c>
      <c r="T20" s="517" t="s">
        <v>954</v>
      </c>
      <c r="U20" s="517" t="s">
        <v>955</v>
      </c>
    </row>
    <row r="21" spans="2:21" ht="32.65" customHeight="1" x14ac:dyDescent="0.25">
      <c r="B21" s="424" t="s">
        <v>934</v>
      </c>
      <c r="C21" s="460">
        <v>18.41</v>
      </c>
      <c r="D21" s="460">
        <v>96</v>
      </c>
      <c r="E21" s="460">
        <v>85</v>
      </c>
      <c r="F21" s="460">
        <v>90.5</v>
      </c>
      <c r="G21" s="521"/>
      <c r="H21" s="450"/>
      <c r="R21" s="485">
        <f>C34</f>
        <v>60.21</v>
      </c>
      <c r="S21" s="485">
        <f>D34</f>
        <v>84.29</v>
      </c>
      <c r="T21" s="485">
        <f>+E34</f>
        <v>88.41</v>
      </c>
      <c r="U21" s="485" t="e">
        <f>F34</f>
        <v>#REF!</v>
      </c>
    </row>
    <row r="22" spans="2:21" ht="32.65" customHeight="1" x14ac:dyDescent="0.25">
      <c r="B22" s="424" t="s">
        <v>935</v>
      </c>
      <c r="C22" s="460">
        <v>86</v>
      </c>
      <c r="D22" s="460">
        <v>95</v>
      </c>
      <c r="E22" s="460">
        <v>95</v>
      </c>
      <c r="F22" s="460">
        <v>100</v>
      </c>
      <c r="G22" s="521"/>
      <c r="H22" s="450"/>
      <c r="R22" s="462"/>
      <c r="S22" s="462"/>
      <c r="U22" s="438"/>
    </row>
    <row r="23" spans="2:21" ht="32.65" customHeight="1" x14ac:dyDescent="0.25">
      <c r="B23" s="424" t="s">
        <v>936</v>
      </c>
      <c r="C23" s="460">
        <v>58.42</v>
      </c>
      <c r="D23" s="460">
        <v>96.554999999999993</v>
      </c>
      <c r="E23" s="460">
        <v>97.379598263421798</v>
      </c>
      <c r="F23" s="460">
        <v>99.765000000000001</v>
      </c>
      <c r="G23" s="521"/>
      <c r="H23" s="450"/>
      <c r="R23" s="462"/>
      <c r="S23" s="462"/>
      <c r="U23" s="438"/>
    </row>
    <row r="24" spans="2:21" ht="32.65" customHeight="1" x14ac:dyDescent="0.25">
      <c r="B24" s="424" t="s">
        <v>937</v>
      </c>
      <c r="C24" s="460">
        <v>31.5</v>
      </c>
      <c r="D24" s="460">
        <v>78.239999999999981</v>
      </c>
      <c r="E24" s="460">
        <v>88.8</v>
      </c>
      <c r="F24" s="460">
        <v>95.2</v>
      </c>
      <c r="G24" s="521"/>
      <c r="H24" s="450"/>
      <c r="R24" s="462"/>
      <c r="S24" s="462"/>
      <c r="U24" s="438"/>
    </row>
    <row r="25" spans="2:21" ht="32.65" customHeight="1" x14ac:dyDescent="0.25">
      <c r="B25" s="424" t="s">
        <v>938</v>
      </c>
      <c r="C25" s="460">
        <v>100</v>
      </c>
      <c r="D25" s="460">
        <v>90</v>
      </c>
      <c r="E25" s="460">
        <v>100</v>
      </c>
      <c r="F25" s="460">
        <v>100</v>
      </c>
      <c r="G25" s="521"/>
      <c r="H25" s="450"/>
      <c r="R25" s="462"/>
      <c r="S25" s="462"/>
      <c r="U25" s="438"/>
    </row>
    <row r="26" spans="2:21" ht="32.65" customHeight="1" x14ac:dyDescent="0.25">
      <c r="B26" s="424" t="s">
        <v>939</v>
      </c>
      <c r="C26" s="460">
        <v>83.75</v>
      </c>
      <c r="D26" s="460">
        <v>99.25</v>
      </c>
      <c r="E26" s="460">
        <v>97.5</v>
      </c>
      <c r="F26" s="460">
        <v>99.75</v>
      </c>
      <c r="G26" s="521"/>
      <c r="H26" s="450"/>
      <c r="R26" s="462"/>
      <c r="S26" s="462"/>
      <c r="U26" s="438"/>
    </row>
    <row r="27" spans="2:21" ht="32.65" customHeight="1" x14ac:dyDescent="0.25">
      <c r="B27" s="424" t="s">
        <v>940</v>
      </c>
      <c r="C27" s="461">
        <v>56.364100000000001</v>
      </c>
      <c r="D27" s="461">
        <v>82.500879999999995</v>
      </c>
      <c r="E27" s="460">
        <v>81.129800000000017</v>
      </c>
      <c r="F27" s="460">
        <v>73.003199999999993</v>
      </c>
      <c r="G27" s="521"/>
      <c r="H27" s="450"/>
      <c r="R27" s="462"/>
      <c r="S27" s="462"/>
      <c r="U27" s="438"/>
    </row>
    <row r="28" spans="2:21" ht="32.65" customHeight="1" x14ac:dyDescent="0.25">
      <c r="B28" s="424" t="s">
        <v>941</v>
      </c>
      <c r="C28" s="461">
        <v>76.059600000000032</v>
      </c>
      <c r="D28" s="461">
        <v>89.260400000000018</v>
      </c>
      <c r="E28" s="460">
        <v>97.36999999999999</v>
      </c>
      <c r="F28" s="460">
        <v>98.04</v>
      </c>
      <c r="G28" s="521"/>
      <c r="H28" s="450"/>
      <c r="R28" s="462"/>
      <c r="S28" s="462"/>
      <c r="U28" s="438"/>
    </row>
    <row r="29" spans="2:21" ht="32.65" customHeight="1" x14ac:dyDescent="0.25">
      <c r="B29" s="427" t="s">
        <v>942</v>
      </c>
      <c r="C29" s="460">
        <v>46.36</v>
      </c>
      <c r="D29" s="460">
        <v>76.818697435897434</v>
      </c>
      <c r="E29" s="460">
        <v>82.314999999999998</v>
      </c>
      <c r="F29" s="460">
        <v>99.188000000000002</v>
      </c>
      <c r="G29" s="521"/>
      <c r="H29" s="450"/>
      <c r="R29" s="462"/>
      <c r="S29" s="462"/>
      <c r="U29" s="438"/>
    </row>
    <row r="30" spans="2:21" ht="32.65" customHeight="1" x14ac:dyDescent="0.25">
      <c r="B30" s="424" t="s">
        <v>943</v>
      </c>
      <c r="C30" s="460">
        <v>100</v>
      </c>
      <c r="D30" s="460">
        <v>100</v>
      </c>
      <c r="E30" s="460">
        <v>100</v>
      </c>
      <c r="F30" s="460">
        <v>100</v>
      </c>
      <c r="G30" s="521"/>
      <c r="H30" s="450"/>
      <c r="R30" s="462"/>
      <c r="S30" s="462"/>
      <c r="U30" s="438"/>
    </row>
    <row r="31" spans="2:21" ht="32.65" customHeight="1" x14ac:dyDescent="0.25">
      <c r="B31" s="424" t="s">
        <v>944</v>
      </c>
      <c r="C31" s="461">
        <v>75</v>
      </c>
      <c r="D31" s="461">
        <v>84</v>
      </c>
      <c r="E31" s="460">
        <v>75</v>
      </c>
      <c r="F31" s="460">
        <v>82.5</v>
      </c>
      <c r="G31" s="521"/>
      <c r="H31" s="450"/>
      <c r="R31" s="462"/>
      <c r="S31" s="462"/>
      <c r="U31" s="438"/>
    </row>
    <row r="32" spans="2:21" ht="32.65" customHeight="1" x14ac:dyDescent="0.25">
      <c r="B32" s="424" t="s">
        <v>945</v>
      </c>
      <c r="C32" s="460">
        <v>23.7</v>
      </c>
      <c r="D32" s="461">
        <v>31.666666666666668</v>
      </c>
      <c r="E32" s="460">
        <v>26.75</v>
      </c>
      <c r="F32" s="460">
        <v>38.85</v>
      </c>
      <c r="G32" s="521"/>
      <c r="H32" s="450"/>
      <c r="R32" s="462"/>
      <c r="S32" s="462"/>
      <c r="U32" s="438"/>
    </row>
    <row r="33" spans="1:21" ht="32.65" customHeight="1" x14ac:dyDescent="0.25">
      <c r="B33" s="424" t="s">
        <v>946</v>
      </c>
      <c r="C33" s="460">
        <v>38.14</v>
      </c>
      <c r="D33" s="461">
        <v>61.129999999999995</v>
      </c>
      <c r="E33" s="460">
        <v>70.22999999999999</v>
      </c>
      <c r="F33" s="460">
        <v>84.949999999999989</v>
      </c>
      <c r="G33" s="521"/>
      <c r="H33" s="450"/>
      <c r="R33" s="462"/>
      <c r="S33" s="462"/>
      <c r="U33" s="438"/>
    </row>
    <row r="34" spans="1:21" ht="47.65" customHeight="1" x14ac:dyDescent="0.25">
      <c r="B34" s="454" t="s">
        <v>956</v>
      </c>
      <c r="C34" s="459">
        <v>60.21</v>
      </c>
      <c r="D34" s="459">
        <v>84.29</v>
      </c>
      <c r="E34" s="459">
        <v>88.41</v>
      </c>
      <c r="F34" s="459" t="e">
        <f>H18</f>
        <v>#REF!</v>
      </c>
      <c r="G34" s="522"/>
      <c r="H34" s="464"/>
      <c r="I34" s="439"/>
      <c r="J34" s="439"/>
      <c r="K34" s="439"/>
      <c r="L34" s="439"/>
      <c r="M34" s="439"/>
      <c r="N34" s="439"/>
      <c r="O34" s="439"/>
      <c r="P34" s="439"/>
      <c r="Q34" s="439"/>
      <c r="R34" s="465"/>
      <c r="S34" s="465"/>
      <c r="T34" s="439"/>
      <c r="U34" s="501"/>
    </row>
    <row r="35" spans="1:21" ht="32.65" customHeight="1" x14ac:dyDescent="0.25">
      <c r="B35" s="456"/>
      <c r="C35" s="451"/>
      <c r="D35" s="457"/>
      <c r="E35" s="458"/>
      <c r="F35" s="450"/>
      <c r="G35" s="450"/>
      <c r="H35" s="450"/>
    </row>
    <row r="36" spans="1:21" ht="32.65" customHeight="1" x14ac:dyDescent="0.25">
      <c r="B36" s="456"/>
      <c r="C36" s="451"/>
      <c r="D36" s="457"/>
      <c r="E36" s="458"/>
      <c r="F36" s="450"/>
      <c r="G36" s="450"/>
      <c r="H36" s="450"/>
    </row>
    <row r="37" spans="1:21" ht="15.75" x14ac:dyDescent="0.25">
      <c r="A37" s="433"/>
      <c r="B37" s="433"/>
      <c r="C37" s="434"/>
    </row>
    <row r="38" spans="1:21" ht="28.15" customHeight="1" x14ac:dyDescent="0.25">
      <c r="A38" s="433"/>
      <c r="B38" s="541" t="s">
        <v>957</v>
      </c>
      <c r="C38" s="542"/>
      <c r="D38" s="542"/>
      <c r="E38" s="542"/>
      <c r="F38" s="542"/>
      <c r="G38" s="542"/>
      <c r="H38" s="542"/>
      <c r="I38" s="542"/>
      <c r="J38" s="542"/>
      <c r="K38" s="542"/>
      <c r="L38" s="542"/>
      <c r="M38" s="542"/>
      <c r="N38" s="542"/>
      <c r="O38" s="542"/>
      <c r="P38" s="542"/>
      <c r="Q38" s="542"/>
      <c r="R38" s="542"/>
      <c r="S38" s="543"/>
    </row>
    <row r="39" spans="1:21" ht="15.75" x14ac:dyDescent="0.25">
      <c r="A39" s="433"/>
      <c r="B39" s="441"/>
      <c r="C39" s="434"/>
      <c r="S39" s="442"/>
    </row>
    <row r="40" spans="1:21" ht="15.75" x14ac:dyDescent="0.25">
      <c r="A40" s="433"/>
      <c r="B40" s="441"/>
      <c r="C40" s="434"/>
      <c r="S40" s="442"/>
    </row>
    <row r="41" spans="1:21" ht="25.5" customHeight="1" x14ac:dyDescent="0.3">
      <c r="A41" s="433"/>
      <c r="B41" s="538" t="s">
        <v>48</v>
      </c>
      <c r="C41" s="537"/>
      <c r="D41" s="537"/>
      <c r="H41" s="537" t="s">
        <v>958</v>
      </c>
      <c r="I41" s="537"/>
      <c r="J41" s="537"/>
      <c r="O41" s="537" t="s">
        <v>580</v>
      </c>
      <c r="P41" s="537"/>
      <c r="Q41" s="537"/>
      <c r="S41" s="442"/>
    </row>
    <row r="42" spans="1:21" ht="60" x14ac:dyDescent="0.25">
      <c r="A42" s="433"/>
      <c r="B42" s="443" t="s">
        <v>927</v>
      </c>
      <c r="C42" s="410" t="s">
        <v>932</v>
      </c>
      <c r="D42" s="410" t="s">
        <v>933</v>
      </c>
      <c r="H42" s="410" t="s">
        <v>927</v>
      </c>
      <c r="I42" s="410" t="s">
        <v>932</v>
      </c>
      <c r="J42" s="410" t="s">
        <v>933</v>
      </c>
      <c r="O42" s="410" t="s">
        <v>927</v>
      </c>
      <c r="P42" s="410" t="s">
        <v>932</v>
      </c>
      <c r="Q42" s="410" t="s">
        <v>933</v>
      </c>
      <c r="S42" s="442"/>
    </row>
    <row r="43" spans="1:21" ht="15.75" x14ac:dyDescent="0.25">
      <c r="A43" s="433"/>
      <c r="B43" s="444">
        <f>D7</f>
        <v>30</v>
      </c>
      <c r="C43" s="431">
        <f>E7</f>
        <v>30</v>
      </c>
      <c r="D43" s="429">
        <f>H7</f>
        <v>99.765000000000001</v>
      </c>
      <c r="H43" s="428">
        <f>D10</f>
        <v>40</v>
      </c>
      <c r="I43" s="431">
        <f>E10</f>
        <v>40</v>
      </c>
      <c r="J43" s="429">
        <f>H10</f>
        <v>99.75</v>
      </c>
      <c r="O43" s="428">
        <f>D13</f>
        <v>88</v>
      </c>
      <c r="P43" s="431">
        <f>E13</f>
        <v>88</v>
      </c>
      <c r="Q43" s="429">
        <f>H13</f>
        <v>99.188000000000002</v>
      </c>
      <c r="S43" s="442"/>
    </row>
    <row r="44" spans="1:21" ht="15.75" x14ac:dyDescent="0.25">
      <c r="A44" s="433"/>
      <c r="B44" s="441"/>
      <c r="C44" s="434"/>
      <c r="S44" s="442"/>
    </row>
    <row r="45" spans="1:21" ht="15.75" x14ac:dyDescent="0.25">
      <c r="A45" s="433"/>
      <c r="B45" s="441"/>
      <c r="C45" s="434"/>
      <c r="S45" s="442"/>
    </row>
    <row r="46" spans="1:21" ht="15.75" x14ac:dyDescent="0.25">
      <c r="A46" s="436"/>
      <c r="B46" s="445"/>
      <c r="C46" s="435"/>
      <c r="S46" s="442"/>
    </row>
    <row r="47" spans="1:21" ht="15.75" x14ac:dyDescent="0.25">
      <c r="A47" s="433"/>
      <c r="B47" s="441"/>
      <c r="C47" s="434"/>
      <c r="S47" s="442"/>
    </row>
    <row r="48" spans="1:21" ht="18.75" x14ac:dyDescent="0.3">
      <c r="A48" s="433"/>
      <c r="B48" s="441"/>
      <c r="C48" s="434"/>
      <c r="I48" s="455"/>
      <c r="S48" s="442"/>
    </row>
    <row r="49" spans="1:19" ht="18.75" x14ac:dyDescent="0.3">
      <c r="A49" s="437"/>
      <c r="B49" s="538" t="s">
        <v>901</v>
      </c>
      <c r="C49" s="537"/>
      <c r="D49" s="537"/>
      <c r="H49" s="537" t="s">
        <v>775</v>
      </c>
      <c r="I49" s="537"/>
      <c r="J49" s="537"/>
      <c r="O49" s="537" t="s">
        <v>959</v>
      </c>
      <c r="P49" s="537"/>
      <c r="Q49" s="537"/>
      <c r="S49" s="442"/>
    </row>
    <row r="50" spans="1:19" ht="60" x14ac:dyDescent="0.25">
      <c r="B50" s="443" t="s">
        <v>927</v>
      </c>
      <c r="C50" s="410" t="s">
        <v>932</v>
      </c>
      <c r="D50" s="410" t="s">
        <v>933</v>
      </c>
      <c r="H50" s="410" t="s">
        <v>927</v>
      </c>
      <c r="I50" s="410" t="s">
        <v>932</v>
      </c>
      <c r="J50" s="410" t="s">
        <v>933</v>
      </c>
      <c r="O50" s="410" t="s">
        <v>927</v>
      </c>
      <c r="P50" s="410" t="s">
        <v>932</v>
      </c>
      <c r="Q50" s="410" t="s">
        <v>933</v>
      </c>
      <c r="S50" s="442"/>
    </row>
    <row r="51" spans="1:19" ht="15.75" x14ac:dyDescent="0.25">
      <c r="B51" s="444">
        <f>D6</f>
        <v>7</v>
      </c>
      <c r="C51" s="431">
        <f>E6</f>
        <v>7</v>
      </c>
      <c r="D51" s="429">
        <f>H6</f>
        <v>100</v>
      </c>
      <c r="H51" s="428">
        <f>D11</f>
        <v>22</v>
      </c>
      <c r="I51" s="431">
        <f>E11</f>
        <v>22</v>
      </c>
      <c r="J51" s="429">
        <f>H11</f>
        <v>73.003199999999993</v>
      </c>
      <c r="O51" s="428">
        <f>D16</f>
        <v>15</v>
      </c>
      <c r="P51" s="431">
        <f>E16</f>
        <v>15</v>
      </c>
      <c r="Q51" s="429">
        <f>H16</f>
        <v>38.85</v>
      </c>
      <c r="S51" s="442"/>
    </row>
    <row r="52" spans="1:19" x14ac:dyDescent="0.25">
      <c r="B52" s="446"/>
      <c r="S52" s="442"/>
    </row>
    <row r="53" spans="1:19" x14ac:dyDescent="0.25">
      <c r="B53" s="446"/>
      <c r="S53" s="442"/>
    </row>
    <row r="54" spans="1:19" x14ac:dyDescent="0.25">
      <c r="B54" s="446"/>
      <c r="S54" s="442"/>
    </row>
    <row r="55" spans="1:19" x14ac:dyDescent="0.25">
      <c r="B55" s="446"/>
      <c r="S55" s="442"/>
    </row>
    <row r="56" spans="1:19" x14ac:dyDescent="0.25">
      <c r="B56" s="446"/>
      <c r="S56" s="442"/>
    </row>
    <row r="57" spans="1:19" x14ac:dyDescent="0.25">
      <c r="B57" s="446"/>
      <c r="S57" s="442"/>
    </row>
    <row r="58" spans="1:19" ht="18.75" x14ac:dyDescent="0.3">
      <c r="B58" s="538" t="s">
        <v>960</v>
      </c>
      <c r="C58" s="537"/>
      <c r="D58" s="537"/>
      <c r="H58" s="537" t="s">
        <v>368</v>
      </c>
      <c r="I58" s="537"/>
      <c r="J58" s="537"/>
      <c r="O58" s="537" t="s">
        <v>961</v>
      </c>
      <c r="P58" s="537"/>
      <c r="Q58" s="537"/>
      <c r="S58" s="442"/>
    </row>
    <row r="59" spans="1:19" ht="60" x14ac:dyDescent="0.25">
      <c r="B59" s="443" t="s">
        <v>927</v>
      </c>
      <c r="C59" s="410" t="s">
        <v>932</v>
      </c>
      <c r="D59" s="410" t="s">
        <v>933</v>
      </c>
      <c r="H59" s="410" t="s">
        <v>927</v>
      </c>
      <c r="I59" s="410" t="s">
        <v>932</v>
      </c>
      <c r="J59" s="410" t="s">
        <v>933</v>
      </c>
      <c r="O59" s="410" t="s">
        <v>927</v>
      </c>
      <c r="P59" s="410" t="s">
        <v>932</v>
      </c>
      <c r="Q59" s="410" t="s">
        <v>933</v>
      </c>
      <c r="S59" s="442"/>
    </row>
    <row r="60" spans="1:19" ht="15.75" x14ac:dyDescent="0.25">
      <c r="B60" s="444">
        <f>D5</f>
        <v>6</v>
      </c>
      <c r="C60" s="431">
        <f>E5</f>
        <v>6</v>
      </c>
      <c r="D60" s="429">
        <f>H5</f>
        <v>90.5</v>
      </c>
      <c r="H60" s="428">
        <f>D12</f>
        <v>62</v>
      </c>
      <c r="I60" s="431">
        <f>E12</f>
        <v>62</v>
      </c>
      <c r="J60" s="429" t="e">
        <f>H12</f>
        <v>#REF!</v>
      </c>
      <c r="O60" s="428">
        <f>D17</f>
        <v>23</v>
      </c>
      <c r="P60" s="431">
        <f>E17</f>
        <v>23</v>
      </c>
      <c r="Q60" s="429">
        <f>H17</f>
        <v>84.949999999999989</v>
      </c>
      <c r="S60" s="442"/>
    </row>
    <row r="61" spans="1:19" x14ac:dyDescent="0.25">
      <c r="B61" s="446"/>
      <c r="S61" s="442"/>
    </row>
    <row r="62" spans="1:19" x14ac:dyDescent="0.25">
      <c r="B62" s="446"/>
      <c r="S62" s="442"/>
    </row>
    <row r="63" spans="1:19" x14ac:dyDescent="0.25">
      <c r="B63" s="446"/>
      <c r="S63" s="442"/>
    </row>
    <row r="64" spans="1:19" x14ac:dyDescent="0.25">
      <c r="B64" s="446"/>
      <c r="S64" s="442"/>
    </row>
    <row r="65" spans="2:19" x14ac:dyDescent="0.25">
      <c r="B65" s="446"/>
      <c r="S65" s="442"/>
    </row>
    <row r="66" spans="2:19" ht="18.75" x14ac:dyDescent="0.3">
      <c r="B66" s="446"/>
      <c r="I66" s="455"/>
      <c r="S66" s="442"/>
    </row>
    <row r="67" spans="2:19" ht="18.75" x14ac:dyDescent="0.3">
      <c r="B67" s="538" t="s">
        <v>962</v>
      </c>
      <c r="C67" s="537"/>
      <c r="D67" s="537"/>
      <c r="H67" s="537" t="s">
        <v>963</v>
      </c>
      <c r="I67" s="537"/>
      <c r="J67" s="537"/>
      <c r="S67" s="442"/>
    </row>
    <row r="68" spans="2:19" ht="30" x14ac:dyDescent="0.25">
      <c r="B68" s="443" t="s">
        <v>927</v>
      </c>
      <c r="C68" s="410" t="s">
        <v>932</v>
      </c>
      <c r="D68" s="410" t="s">
        <v>933</v>
      </c>
      <c r="H68" s="410" t="s">
        <v>927</v>
      </c>
      <c r="I68" s="410" t="s">
        <v>932</v>
      </c>
      <c r="J68" s="410" t="s">
        <v>933</v>
      </c>
      <c r="S68" s="442"/>
    </row>
    <row r="69" spans="2:19" ht="15.75" x14ac:dyDescent="0.25">
      <c r="B69" s="444">
        <f>D16</f>
        <v>15</v>
      </c>
      <c r="C69" s="431">
        <f>E16</f>
        <v>15</v>
      </c>
      <c r="D69" s="429">
        <f>H8</f>
        <v>95.2</v>
      </c>
      <c r="H69" s="428">
        <f>D15</f>
        <v>4</v>
      </c>
      <c r="I69" s="431">
        <f>E15</f>
        <v>4</v>
      </c>
      <c r="J69" s="429">
        <f>H15</f>
        <v>82.5</v>
      </c>
      <c r="S69" s="442"/>
    </row>
    <row r="70" spans="2:19" x14ac:dyDescent="0.25">
      <c r="B70" s="446"/>
      <c r="S70" s="442"/>
    </row>
    <row r="71" spans="2:19" x14ac:dyDescent="0.25">
      <c r="B71" s="446"/>
      <c r="S71" s="442"/>
    </row>
    <row r="72" spans="2:19" x14ac:dyDescent="0.25">
      <c r="B72" s="446"/>
      <c r="S72" s="442"/>
    </row>
    <row r="73" spans="2:19" x14ac:dyDescent="0.25">
      <c r="B73" s="446"/>
      <c r="S73" s="442"/>
    </row>
    <row r="74" spans="2:19" x14ac:dyDescent="0.25">
      <c r="B74" s="446"/>
      <c r="S74" s="442"/>
    </row>
    <row r="75" spans="2:19" ht="18.75" x14ac:dyDescent="0.3">
      <c r="B75" s="446"/>
      <c r="H75" s="537" t="s">
        <v>964</v>
      </c>
      <c r="I75" s="537"/>
      <c r="J75" s="537"/>
      <c r="S75" s="442"/>
    </row>
    <row r="76" spans="2:19" ht="30.75" x14ac:dyDescent="0.3">
      <c r="B76" s="538" t="s">
        <v>240</v>
      </c>
      <c r="C76" s="537"/>
      <c r="D76" s="537"/>
      <c r="H76" s="410" t="s">
        <v>927</v>
      </c>
      <c r="I76" s="410" t="s">
        <v>932</v>
      </c>
      <c r="J76" s="410" t="s">
        <v>933</v>
      </c>
      <c r="S76" s="442"/>
    </row>
    <row r="77" spans="2:19" ht="30" x14ac:dyDescent="0.25">
      <c r="B77" s="443" t="s">
        <v>927</v>
      </c>
      <c r="C77" s="410" t="s">
        <v>932</v>
      </c>
      <c r="D77" s="410" t="s">
        <v>933</v>
      </c>
      <c r="H77" s="428">
        <f>D14</f>
        <v>1</v>
      </c>
      <c r="I77" s="431">
        <f>E14</f>
        <v>1</v>
      </c>
      <c r="J77" s="429">
        <f>H14</f>
        <v>100</v>
      </c>
      <c r="S77" s="442"/>
    </row>
    <row r="78" spans="2:19" ht="15.75" x14ac:dyDescent="0.25">
      <c r="B78" s="444">
        <f>D9</f>
        <v>7</v>
      </c>
      <c r="C78" s="431">
        <f>E9</f>
        <v>7</v>
      </c>
      <c r="D78" s="429">
        <f>H9</f>
        <v>100</v>
      </c>
      <c r="S78" s="442"/>
    </row>
    <row r="79" spans="2:19" x14ac:dyDescent="0.25">
      <c r="B79" s="446"/>
      <c r="S79" s="442"/>
    </row>
    <row r="80" spans="2:19" x14ac:dyDescent="0.25">
      <c r="B80" s="446"/>
      <c r="S80" s="442"/>
    </row>
    <row r="81" spans="2:19" x14ac:dyDescent="0.25">
      <c r="B81" s="446"/>
      <c r="S81" s="442"/>
    </row>
    <row r="82" spans="2:19" ht="15.75" thickBot="1" x14ac:dyDescent="0.3">
      <c r="B82" s="447"/>
      <c r="C82" s="448"/>
      <c r="D82" s="448"/>
      <c r="E82" s="448"/>
      <c r="F82" s="448"/>
      <c r="G82" s="448"/>
      <c r="H82" s="448"/>
      <c r="I82" s="448"/>
      <c r="J82" s="448"/>
      <c r="K82" s="448"/>
      <c r="L82" s="448"/>
      <c r="M82" s="448"/>
      <c r="N82" s="448"/>
      <c r="O82" s="448"/>
      <c r="P82" s="448"/>
      <c r="Q82" s="448"/>
      <c r="R82" s="448"/>
      <c r="S82" s="449"/>
    </row>
  </sheetData>
  <sheetProtection algorithmName="SHA-512" hashValue="x0mh1vJH0NRHSdxgezyH3xKDb1L6q1Tcs+ZUQmRsf6XqhvQQjI4pS9SaU8KyAimQF+yWcenhNOCt7xYW++AbpQ==" saltValue="cMySDcApCsclzFpnXPCwUA==" spinCount="100000" sheet="1" objects="1" scenarios="1"/>
  <mergeCells count="16">
    <mergeCell ref="B67:D67"/>
    <mergeCell ref="H67:J67"/>
    <mergeCell ref="H75:J75"/>
    <mergeCell ref="B76:D76"/>
    <mergeCell ref="B49:D49"/>
    <mergeCell ref="H49:J49"/>
    <mergeCell ref="O49:Q49"/>
    <mergeCell ref="B58:D58"/>
    <mergeCell ref="H58:J58"/>
    <mergeCell ref="O58:Q58"/>
    <mergeCell ref="B2:S2"/>
    <mergeCell ref="A3:G3"/>
    <mergeCell ref="B38:S38"/>
    <mergeCell ref="B41:D41"/>
    <mergeCell ref="H41:J41"/>
    <mergeCell ref="O41:Q41"/>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AN286"/>
  <sheetViews>
    <sheetView showGridLines="0" topLeftCell="O1" zoomScale="85" zoomScaleNormal="85" workbookViewId="0">
      <pane ySplit="5" topLeftCell="A17" activePane="bottomLeft" state="frozen"/>
      <selection activeCell="F4" sqref="F4"/>
      <selection pane="bottomLeft" activeCell="AC8" sqref="AC6:AC8"/>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6.5703125" style="25" customWidth="1"/>
    <col min="28" max="28" width="25" style="25" customWidth="1"/>
    <col min="29" max="30" width="11.42578125" style="25"/>
    <col min="31" max="41" width="0" style="25" hidden="1" customWidth="1"/>
    <col min="42"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A4" s="76"/>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70" t="s">
        <v>28</v>
      </c>
      <c r="AB5" s="70" t="s">
        <v>33</v>
      </c>
      <c r="AC5" s="71" t="s">
        <v>34</v>
      </c>
      <c r="AD5" s="72" t="s">
        <v>35</v>
      </c>
      <c r="AE5" s="71" t="s">
        <v>36</v>
      </c>
      <c r="AF5" s="72" t="s">
        <v>37</v>
      </c>
      <c r="AG5" s="71" t="s">
        <v>38</v>
      </c>
      <c r="AH5" s="72" t="s">
        <v>39</v>
      </c>
      <c r="AI5" s="71" t="s">
        <v>40</v>
      </c>
      <c r="AJ5" s="72" t="s">
        <v>41</v>
      </c>
    </row>
    <row r="6" spans="1:36" ht="63.75" x14ac:dyDescent="0.25">
      <c r="A6" s="275">
        <v>1</v>
      </c>
      <c r="B6" s="275" t="s">
        <v>42</v>
      </c>
      <c r="C6" s="276" t="s">
        <v>43</v>
      </c>
      <c r="D6" s="277" t="s">
        <v>44</v>
      </c>
      <c r="E6" s="277" t="s">
        <v>45</v>
      </c>
      <c r="F6" s="278" t="s">
        <v>45</v>
      </c>
      <c r="G6" s="277" t="s">
        <v>46</v>
      </c>
      <c r="H6" s="277" t="s">
        <v>47</v>
      </c>
      <c r="I6" s="277" t="s">
        <v>48</v>
      </c>
      <c r="J6" s="277" t="s">
        <v>49</v>
      </c>
      <c r="K6" s="277" t="s">
        <v>50</v>
      </c>
      <c r="L6" s="277">
        <v>100</v>
      </c>
      <c r="M6" s="275" t="s">
        <v>51</v>
      </c>
      <c r="N6" s="279" t="s">
        <v>52</v>
      </c>
      <c r="O6" s="280" t="s">
        <v>53</v>
      </c>
      <c r="P6" s="281" t="s">
        <v>54</v>
      </c>
      <c r="Q6" s="282" t="s">
        <v>54</v>
      </c>
      <c r="R6" s="277" t="s">
        <v>55</v>
      </c>
      <c r="S6" s="278" t="s">
        <v>56</v>
      </c>
      <c r="T6" s="283" t="s">
        <v>57</v>
      </c>
      <c r="U6" s="284">
        <v>0.1</v>
      </c>
      <c r="V6" s="544"/>
      <c r="W6" s="545"/>
      <c r="X6" s="544"/>
      <c r="Y6" s="544"/>
      <c r="Z6" s="546"/>
      <c r="AA6" s="74">
        <v>3</v>
      </c>
      <c r="AB6" s="79" t="s">
        <v>966</v>
      </c>
      <c r="AC6" s="73">
        <v>0</v>
      </c>
      <c r="AD6" s="101">
        <f>ROUND($AA6*AC6,2)</f>
        <v>0</v>
      </c>
      <c r="AE6" s="73"/>
      <c r="AF6" s="73">
        <f>+$AA6*AE6</f>
        <v>0</v>
      </c>
      <c r="AG6" s="73"/>
      <c r="AH6" s="73">
        <f>+$AA6*AG6</f>
        <v>0</v>
      </c>
      <c r="AI6" s="73"/>
      <c r="AJ6" s="73">
        <f>+$AA6*AI6</f>
        <v>0</v>
      </c>
    </row>
    <row r="7" spans="1:36" ht="51" x14ac:dyDescent="0.25">
      <c r="A7" s="275">
        <v>2</v>
      </c>
      <c r="B7" s="275" t="s">
        <v>42</v>
      </c>
      <c r="C7" s="276" t="s">
        <v>43</v>
      </c>
      <c r="D7" s="277" t="s">
        <v>44</v>
      </c>
      <c r="E7" s="277" t="s">
        <v>45</v>
      </c>
      <c r="F7" s="278" t="s">
        <v>45</v>
      </c>
      <c r="G7" s="277" t="s">
        <v>46</v>
      </c>
      <c r="H7" s="277" t="s">
        <v>47</v>
      </c>
      <c r="I7" s="277" t="s">
        <v>48</v>
      </c>
      <c r="J7" s="277" t="s">
        <v>49</v>
      </c>
      <c r="K7" s="277" t="s">
        <v>50</v>
      </c>
      <c r="L7" s="277">
        <v>100</v>
      </c>
      <c r="M7" s="275" t="s">
        <v>51</v>
      </c>
      <c r="N7" s="279" t="s">
        <v>58</v>
      </c>
      <c r="O7" s="280" t="s">
        <v>53</v>
      </c>
      <c r="P7" s="281" t="s">
        <v>54</v>
      </c>
      <c r="Q7" s="282" t="s">
        <v>54</v>
      </c>
      <c r="R7" s="277" t="s">
        <v>55</v>
      </c>
      <c r="S7" s="278" t="s">
        <v>59</v>
      </c>
      <c r="T7" s="283" t="s">
        <v>57</v>
      </c>
      <c r="U7" s="286">
        <v>0.1</v>
      </c>
      <c r="V7" s="544"/>
      <c r="W7" s="544"/>
      <c r="X7" s="544"/>
      <c r="Y7" s="544"/>
      <c r="Z7" s="546"/>
      <c r="AA7" s="74">
        <v>3</v>
      </c>
      <c r="AB7" s="79" t="s">
        <v>967</v>
      </c>
      <c r="AC7" s="73">
        <v>0</v>
      </c>
      <c r="AD7" s="101">
        <f t="shared" ref="AD7:AD35" si="0">ROUND($AA7*AC7,2)</f>
        <v>0</v>
      </c>
      <c r="AE7" s="73"/>
      <c r="AF7" s="73">
        <f t="shared" ref="AF7:AF80" si="1">+$AA7*AE7</f>
        <v>0</v>
      </c>
      <c r="AG7" s="73"/>
      <c r="AH7" s="73">
        <f t="shared" ref="AH7:AH80" si="2">+$AA7*AG7</f>
        <v>0</v>
      </c>
      <c r="AI7" s="73"/>
      <c r="AJ7" s="73">
        <f t="shared" ref="AJ7:AJ80" si="3">+$AA7*AI7</f>
        <v>0</v>
      </c>
    </row>
    <row r="8" spans="1:36" ht="51" x14ac:dyDescent="0.25">
      <c r="A8" s="275">
        <v>3</v>
      </c>
      <c r="B8" s="275" t="s">
        <v>42</v>
      </c>
      <c r="C8" s="276" t="s">
        <v>43</v>
      </c>
      <c r="D8" s="277" t="s">
        <v>44</v>
      </c>
      <c r="E8" s="277" t="s">
        <v>45</v>
      </c>
      <c r="F8" s="278" t="s">
        <v>45</v>
      </c>
      <c r="G8" s="277" t="s">
        <v>46</v>
      </c>
      <c r="H8" s="277" t="s">
        <v>47</v>
      </c>
      <c r="I8" s="277" t="s">
        <v>48</v>
      </c>
      <c r="J8" s="277" t="s">
        <v>49</v>
      </c>
      <c r="K8" s="277" t="s">
        <v>50</v>
      </c>
      <c r="L8" s="277">
        <v>100</v>
      </c>
      <c r="M8" s="275" t="s">
        <v>51</v>
      </c>
      <c r="N8" s="279" t="s">
        <v>60</v>
      </c>
      <c r="O8" s="280" t="s">
        <v>53</v>
      </c>
      <c r="P8" s="282" t="s">
        <v>54</v>
      </c>
      <c r="Q8" s="282" t="s">
        <v>54</v>
      </c>
      <c r="R8" s="277" t="s">
        <v>55</v>
      </c>
      <c r="S8" s="278" t="s">
        <v>61</v>
      </c>
      <c r="T8" s="283" t="s">
        <v>57</v>
      </c>
      <c r="U8" s="284">
        <v>7.0000000000000007E-2</v>
      </c>
      <c r="V8" s="544"/>
      <c r="W8" s="544"/>
      <c r="X8" s="544"/>
      <c r="Y8" s="544"/>
      <c r="Z8" s="546"/>
      <c r="AA8" s="74">
        <v>3</v>
      </c>
      <c r="AB8" s="79" t="s">
        <v>967</v>
      </c>
      <c r="AC8" s="73">
        <v>0</v>
      </c>
      <c r="AD8" s="101">
        <f t="shared" si="0"/>
        <v>0</v>
      </c>
      <c r="AE8" s="73"/>
      <c r="AF8" s="73">
        <f t="shared" si="1"/>
        <v>0</v>
      </c>
      <c r="AG8" s="73"/>
      <c r="AH8" s="73">
        <f t="shared" si="2"/>
        <v>0</v>
      </c>
      <c r="AI8" s="73"/>
      <c r="AJ8" s="73">
        <f t="shared" si="3"/>
        <v>0</v>
      </c>
    </row>
    <row r="9" spans="1:36" ht="201.75" customHeight="1" x14ac:dyDescent="0.25">
      <c r="A9" s="275">
        <v>4</v>
      </c>
      <c r="B9" s="275" t="s">
        <v>42</v>
      </c>
      <c r="C9" s="276" t="s">
        <v>43</v>
      </c>
      <c r="D9" s="277" t="s">
        <v>44</v>
      </c>
      <c r="E9" s="277" t="s">
        <v>45</v>
      </c>
      <c r="F9" s="278" t="s">
        <v>45</v>
      </c>
      <c r="G9" s="277" t="s">
        <v>46</v>
      </c>
      <c r="H9" s="277" t="s">
        <v>47</v>
      </c>
      <c r="I9" s="277" t="s">
        <v>48</v>
      </c>
      <c r="J9" s="277" t="s">
        <v>62</v>
      </c>
      <c r="K9" s="277" t="s">
        <v>63</v>
      </c>
      <c r="L9" s="277">
        <v>95</v>
      </c>
      <c r="M9" s="275" t="s">
        <v>51</v>
      </c>
      <c r="N9" s="279" t="s">
        <v>968</v>
      </c>
      <c r="O9" s="275" t="s">
        <v>65</v>
      </c>
      <c r="P9" s="275" t="s">
        <v>66</v>
      </c>
      <c r="Q9" s="275" t="s">
        <v>66</v>
      </c>
      <c r="R9" s="277" t="s">
        <v>55</v>
      </c>
      <c r="S9" s="278" t="s">
        <v>67</v>
      </c>
      <c r="T9" s="283" t="s">
        <v>68</v>
      </c>
      <c r="U9" s="284">
        <v>0.05</v>
      </c>
      <c r="V9" s="544"/>
      <c r="W9" s="547"/>
      <c r="X9" s="544"/>
      <c r="Y9" s="544"/>
      <c r="Z9" s="546"/>
      <c r="AA9" s="74">
        <v>2</v>
      </c>
      <c r="AB9" s="73"/>
      <c r="AC9" s="85">
        <v>1</v>
      </c>
      <c r="AD9" s="101">
        <f t="shared" si="0"/>
        <v>2</v>
      </c>
      <c r="AE9" s="73"/>
      <c r="AF9" s="73">
        <f t="shared" si="1"/>
        <v>0</v>
      </c>
      <c r="AG9" s="73"/>
      <c r="AH9" s="73">
        <f t="shared" si="2"/>
        <v>0</v>
      </c>
      <c r="AI9" s="73"/>
      <c r="AJ9" s="73">
        <f t="shared" si="3"/>
        <v>0</v>
      </c>
    </row>
    <row r="10" spans="1:36" ht="179.25" customHeight="1" x14ac:dyDescent="0.25">
      <c r="A10" s="275">
        <v>5</v>
      </c>
      <c r="B10" s="275" t="s">
        <v>42</v>
      </c>
      <c r="C10" s="276" t="s">
        <v>43</v>
      </c>
      <c r="D10" s="277" t="s">
        <v>44</v>
      </c>
      <c r="E10" s="277" t="s">
        <v>45</v>
      </c>
      <c r="F10" s="278" t="s">
        <v>45</v>
      </c>
      <c r="G10" s="277" t="s">
        <v>46</v>
      </c>
      <c r="H10" s="277" t="s">
        <v>47</v>
      </c>
      <c r="I10" s="277" t="s">
        <v>48</v>
      </c>
      <c r="J10" s="277" t="s">
        <v>62</v>
      </c>
      <c r="K10" s="277" t="s">
        <v>63</v>
      </c>
      <c r="L10" s="277">
        <v>95</v>
      </c>
      <c r="M10" s="275" t="s">
        <v>51</v>
      </c>
      <c r="N10" s="279" t="s">
        <v>969</v>
      </c>
      <c r="O10" s="275" t="s">
        <v>65</v>
      </c>
      <c r="P10" s="275" t="s">
        <v>66</v>
      </c>
      <c r="Q10" s="275" t="s">
        <v>66</v>
      </c>
      <c r="R10" s="277" t="s">
        <v>55</v>
      </c>
      <c r="S10" s="278" t="s">
        <v>67</v>
      </c>
      <c r="T10" s="283" t="s">
        <v>68</v>
      </c>
      <c r="U10" s="284">
        <v>0.05</v>
      </c>
      <c r="V10" s="544"/>
      <c r="W10" s="547"/>
      <c r="X10" s="544"/>
      <c r="Y10" s="544"/>
      <c r="Z10" s="546"/>
      <c r="AA10" s="74">
        <v>2</v>
      </c>
      <c r="AB10" s="73"/>
      <c r="AC10" s="85">
        <v>1</v>
      </c>
      <c r="AD10" s="101">
        <f t="shared" si="0"/>
        <v>2</v>
      </c>
      <c r="AE10" s="73"/>
      <c r="AF10" s="73">
        <f t="shared" si="1"/>
        <v>0</v>
      </c>
      <c r="AG10" s="73"/>
      <c r="AH10" s="73">
        <f t="shared" si="2"/>
        <v>0</v>
      </c>
      <c r="AI10" s="73"/>
      <c r="AJ10" s="73">
        <f t="shared" si="3"/>
        <v>0</v>
      </c>
    </row>
    <row r="11" spans="1:36" ht="140.25" x14ac:dyDescent="0.25">
      <c r="A11" s="275">
        <v>6</v>
      </c>
      <c r="B11" s="275" t="s">
        <v>42</v>
      </c>
      <c r="C11" s="276" t="s">
        <v>43</v>
      </c>
      <c r="D11" s="277" t="s">
        <v>44</v>
      </c>
      <c r="E11" s="277" t="s">
        <v>45</v>
      </c>
      <c r="F11" s="278" t="s">
        <v>45</v>
      </c>
      <c r="G11" s="277" t="s">
        <v>46</v>
      </c>
      <c r="H11" s="277" t="s">
        <v>47</v>
      </c>
      <c r="I11" s="277" t="s">
        <v>48</v>
      </c>
      <c r="J11" s="277" t="s">
        <v>62</v>
      </c>
      <c r="K11" s="277" t="s">
        <v>63</v>
      </c>
      <c r="L11" s="277">
        <v>95</v>
      </c>
      <c r="M11" s="275" t="s">
        <v>51</v>
      </c>
      <c r="N11" s="279" t="s">
        <v>970</v>
      </c>
      <c r="O11" s="275" t="s">
        <v>65</v>
      </c>
      <c r="P11" s="275" t="s">
        <v>66</v>
      </c>
      <c r="Q11" s="275" t="s">
        <v>66</v>
      </c>
      <c r="R11" s="277" t="s">
        <v>55</v>
      </c>
      <c r="S11" s="278" t="s">
        <v>71</v>
      </c>
      <c r="T11" s="283" t="s">
        <v>68</v>
      </c>
      <c r="U11" s="284">
        <v>0.03</v>
      </c>
      <c r="V11" s="544"/>
      <c r="W11" s="547"/>
      <c r="X11" s="544"/>
      <c r="Y11" s="544"/>
      <c r="Z11" s="546"/>
      <c r="AA11" s="74">
        <v>2</v>
      </c>
      <c r="AB11" s="73"/>
      <c r="AC11" s="85">
        <v>1</v>
      </c>
      <c r="AD11" s="101">
        <f t="shared" si="0"/>
        <v>2</v>
      </c>
      <c r="AE11" s="73"/>
      <c r="AF11" s="73">
        <f t="shared" si="1"/>
        <v>0</v>
      </c>
      <c r="AG11" s="73"/>
      <c r="AH11" s="73">
        <f t="shared" si="2"/>
        <v>0</v>
      </c>
      <c r="AI11" s="73"/>
      <c r="AJ11" s="73">
        <f t="shared" si="3"/>
        <v>0</v>
      </c>
    </row>
    <row r="12" spans="1:36" ht="143.25" customHeight="1" x14ac:dyDescent="0.25">
      <c r="A12" s="275">
        <v>7</v>
      </c>
      <c r="B12" s="275" t="s">
        <v>42</v>
      </c>
      <c r="C12" s="276" t="s">
        <v>43</v>
      </c>
      <c r="D12" s="277" t="s">
        <v>72</v>
      </c>
      <c r="E12" s="277" t="s">
        <v>73</v>
      </c>
      <c r="F12" s="279" t="s">
        <v>74</v>
      </c>
      <c r="G12" s="277" t="s">
        <v>46</v>
      </c>
      <c r="H12" s="277" t="s">
        <v>47</v>
      </c>
      <c r="I12" s="277" t="s">
        <v>48</v>
      </c>
      <c r="J12" s="277" t="s">
        <v>971</v>
      </c>
      <c r="K12" s="277" t="s">
        <v>972</v>
      </c>
      <c r="L12" s="277">
        <v>100</v>
      </c>
      <c r="M12" s="275" t="s">
        <v>51</v>
      </c>
      <c r="N12" s="279" t="s">
        <v>973</v>
      </c>
      <c r="O12" s="280" t="s">
        <v>78</v>
      </c>
      <c r="P12" s="275" t="s">
        <v>66</v>
      </c>
      <c r="Q12" s="275" t="s">
        <v>66</v>
      </c>
      <c r="R12" s="277" t="s">
        <v>79</v>
      </c>
      <c r="S12" s="278" t="s">
        <v>80</v>
      </c>
      <c r="T12" s="288" t="s">
        <v>81</v>
      </c>
      <c r="U12" s="284">
        <v>0.1</v>
      </c>
      <c r="V12" s="548"/>
      <c r="W12" s="549"/>
      <c r="X12" s="550"/>
      <c r="Y12" s="550"/>
      <c r="Z12" s="551"/>
      <c r="AA12" s="74">
        <v>3</v>
      </c>
      <c r="AB12" s="73"/>
      <c r="AC12" s="289">
        <v>1</v>
      </c>
      <c r="AD12" s="101">
        <f t="shared" si="0"/>
        <v>3</v>
      </c>
      <c r="AE12" s="73"/>
      <c r="AF12" s="73">
        <f t="shared" si="1"/>
        <v>0</v>
      </c>
      <c r="AG12" s="73"/>
      <c r="AH12" s="73">
        <f t="shared" si="2"/>
        <v>0</v>
      </c>
      <c r="AI12" s="73"/>
      <c r="AJ12" s="73">
        <f t="shared" si="3"/>
        <v>0</v>
      </c>
    </row>
    <row r="13" spans="1:36" ht="141.75" customHeight="1" x14ac:dyDescent="0.25">
      <c r="A13" s="275">
        <v>8</v>
      </c>
      <c r="B13" s="275" t="s">
        <v>42</v>
      </c>
      <c r="C13" s="276" t="s">
        <v>43</v>
      </c>
      <c r="D13" s="277" t="s">
        <v>72</v>
      </c>
      <c r="E13" s="277" t="s">
        <v>73</v>
      </c>
      <c r="F13" s="279" t="s">
        <v>74</v>
      </c>
      <c r="G13" s="277" t="s">
        <v>46</v>
      </c>
      <c r="H13" s="277" t="s">
        <v>47</v>
      </c>
      <c r="I13" s="277" t="s">
        <v>48</v>
      </c>
      <c r="J13" s="277" t="s">
        <v>974</v>
      </c>
      <c r="K13" s="277" t="s">
        <v>975</v>
      </c>
      <c r="L13" s="277">
        <v>100</v>
      </c>
      <c r="M13" s="275" t="s">
        <v>51</v>
      </c>
      <c r="N13" s="279" t="s">
        <v>976</v>
      </c>
      <c r="O13" s="280" t="s">
        <v>78</v>
      </c>
      <c r="P13" s="275" t="s">
        <v>66</v>
      </c>
      <c r="Q13" s="275" t="s">
        <v>66</v>
      </c>
      <c r="R13" s="277" t="s">
        <v>79</v>
      </c>
      <c r="S13" s="278" t="s">
        <v>83</v>
      </c>
      <c r="T13" s="288" t="s">
        <v>84</v>
      </c>
      <c r="U13" s="284">
        <v>0.1</v>
      </c>
      <c r="V13" s="548"/>
      <c r="W13" s="549"/>
      <c r="X13" s="550"/>
      <c r="Y13" s="550"/>
      <c r="Z13" s="551"/>
      <c r="AA13" s="74">
        <v>2</v>
      </c>
      <c r="AB13" s="73"/>
      <c r="AC13" s="290">
        <f>(26/28)</f>
        <v>0.9285714285714286</v>
      </c>
      <c r="AD13" s="101">
        <f t="shared" si="0"/>
        <v>1.86</v>
      </c>
      <c r="AE13" s="73"/>
      <c r="AF13" s="73">
        <f t="shared" si="1"/>
        <v>0</v>
      </c>
      <c r="AG13" s="73"/>
      <c r="AH13" s="73">
        <f t="shared" si="2"/>
        <v>0</v>
      </c>
      <c r="AI13" s="73"/>
      <c r="AJ13" s="73">
        <f t="shared" si="3"/>
        <v>0</v>
      </c>
    </row>
    <row r="14" spans="1:36" ht="76.5" x14ac:dyDescent="0.25">
      <c r="A14" s="275">
        <v>9</v>
      </c>
      <c r="B14" s="275" t="s">
        <v>42</v>
      </c>
      <c r="C14" s="276" t="s">
        <v>43</v>
      </c>
      <c r="D14" s="277" t="s">
        <v>72</v>
      </c>
      <c r="E14" s="277" t="s">
        <v>73</v>
      </c>
      <c r="F14" s="279" t="s">
        <v>74</v>
      </c>
      <c r="G14" s="277" t="s">
        <v>46</v>
      </c>
      <c r="H14" s="277" t="s">
        <v>47</v>
      </c>
      <c r="I14" s="277" t="s">
        <v>48</v>
      </c>
      <c r="J14" s="277" t="s">
        <v>977</v>
      </c>
      <c r="K14" s="277" t="s">
        <v>76</v>
      </c>
      <c r="L14" s="277">
        <v>100</v>
      </c>
      <c r="M14" s="275" t="s">
        <v>51</v>
      </c>
      <c r="N14" s="279" t="s">
        <v>978</v>
      </c>
      <c r="O14" s="280" t="s">
        <v>78</v>
      </c>
      <c r="P14" s="275" t="s">
        <v>66</v>
      </c>
      <c r="Q14" s="275" t="s">
        <v>66</v>
      </c>
      <c r="R14" s="277" t="s">
        <v>79</v>
      </c>
      <c r="S14" s="278" t="s">
        <v>71</v>
      </c>
      <c r="T14" s="288" t="s">
        <v>81</v>
      </c>
      <c r="U14" s="284">
        <v>0.12</v>
      </c>
      <c r="V14" s="548"/>
      <c r="W14" s="549"/>
      <c r="X14" s="550"/>
      <c r="Y14" s="550"/>
      <c r="Z14" s="551"/>
      <c r="AA14" s="74">
        <v>3</v>
      </c>
      <c r="AB14" s="73"/>
      <c r="AC14" s="290">
        <f>29/34</f>
        <v>0.8529411764705882</v>
      </c>
      <c r="AD14" s="101">
        <f t="shared" si="0"/>
        <v>2.56</v>
      </c>
      <c r="AE14" s="73"/>
      <c r="AF14" s="73">
        <f t="shared" si="1"/>
        <v>0</v>
      </c>
      <c r="AG14" s="73"/>
      <c r="AH14" s="73">
        <f t="shared" si="2"/>
        <v>0</v>
      </c>
      <c r="AI14" s="73"/>
      <c r="AJ14" s="73">
        <f t="shared" si="3"/>
        <v>0</v>
      </c>
    </row>
    <row r="15" spans="1:36" ht="51" x14ac:dyDescent="0.25">
      <c r="A15" s="275">
        <v>10</v>
      </c>
      <c r="B15" s="275" t="s">
        <v>42</v>
      </c>
      <c r="C15" s="276" t="s">
        <v>43</v>
      </c>
      <c r="D15" s="277" t="s">
        <v>44</v>
      </c>
      <c r="E15" s="275" t="s">
        <v>45</v>
      </c>
      <c r="F15" s="276" t="s">
        <v>45</v>
      </c>
      <c r="G15" s="277" t="s">
        <v>46</v>
      </c>
      <c r="H15" s="277" t="s">
        <v>47</v>
      </c>
      <c r="I15" s="277" t="s">
        <v>48</v>
      </c>
      <c r="J15" s="277" t="s">
        <v>86</v>
      </c>
      <c r="K15" s="275" t="s">
        <v>87</v>
      </c>
      <c r="L15" s="277">
        <v>100</v>
      </c>
      <c r="M15" s="275" t="s">
        <v>51</v>
      </c>
      <c r="N15" s="279" t="s">
        <v>979</v>
      </c>
      <c r="O15" s="275" t="s">
        <v>89</v>
      </c>
      <c r="P15" s="282" t="s">
        <v>66</v>
      </c>
      <c r="Q15" s="282" t="s">
        <v>54</v>
      </c>
      <c r="R15" s="277" t="s">
        <v>55</v>
      </c>
      <c r="S15" s="282" t="s">
        <v>56</v>
      </c>
      <c r="T15" s="283" t="s">
        <v>90</v>
      </c>
      <c r="U15" s="284">
        <v>0.1</v>
      </c>
      <c r="V15" s="544"/>
      <c r="W15" s="552"/>
      <c r="X15" s="544"/>
      <c r="Y15" s="544"/>
      <c r="Z15" s="546"/>
      <c r="AA15" s="74">
        <v>2</v>
      </c>
      <c r="AB15" s="79" t="s">
        <v>966</v>
      </c>
      <c r="AC15" s="73">
        <v>0</v>
      </c>
      <c r="AD15" s="101">
        <f t="shared" si="0"/>
        <v>0</v>
      </c>
      <c r="AE15" s="73"/>
      <c r="AF15" s="73">
        <f t="shared" si="1"/>
        <v>0</v>
      </c>
      <c r="AG15" s="73"/>
      <c r="AH15" s="73">
        <f t="shared" si="2"/>
        <v>0</v>
      </c>
      <c r="AI15" s="73"/>
      <c r="AJ15" s="73">
        <f t="shared" si="3"/>
        <v>0</v>
      </c>
    </row>
    <row r="16" spans="1:36" ht="51" x14ac:dyDescent="0.25">
      <c r="A16" s="275">
        <v>11</v>
      </c>
      <c r="B16" s="275" t="s">
        <v>42</v>
      </c>
      <c r="C16" s="276" t="s">
        <v>43</v>
      </c>
      <c r="D16" s="277" t="s">
        <v>44</v>
      </c>
      <c r="E16" s="275" t="s">
        <v>45</v>
      </c>
      <c r="F16" s="276" t="s">
        <v>45</v>
      </c>
      <c r="G16" s="277" t="s">
        <v>46</v>
      </c>
      <c r="H16" s="277" t="s">
        <v>47</v>
      </c>
      <c r="I16" s="277" t="s">
        <v>48</v>
      </c>
      <c r="J16" s="277" t="s">
        <v>86</v>
      </c>
      <c r="K16" s="275" t="s">
        <v>87</v>
      </c>
      <c r="L16" s="277">
        <v>100</v>
      </c>
      <c r="M16" s="275" t="s">
        <v>51</v>
      </c>
      <c r="N16" s="279" t="s">
        <v>980</v>
      </c>
      <c r="O16" s="275" t="s">
        <v>89</v>
      </c>
      <c r="P16" s="282" t="s">
        <v>66</v>
      </c>
      <c r="Q16" s="282" t="s">
        <v>54</v>
      </c>
      <c r="R16" s="277" t="s">
        <v>55</v>
      </c>
      <c r="S16" s="282" t="s">
        <v>56</v>
      </c>
      <c r="T16" s="283" t="s">
        <v>90</v>
      </c>
      <c r="U16" s="286">
        <v>0.1</v>
      </c>
      <c r="V16" s="544"/>
      <c r="W16" s="552"/>
      <c r="X16" s="544"/>
      <c r="Y16" s="544"/>
      <c r="Z16" s="546"/>
      <c r="AA16" s="74">
        <v>2</v>
      </c>
      <c r="AB16" s="79" t="s">
        <v>966</v>
      </c>
      <c r="AC16" s="73">
        <v>0</v>
      </c>
      <c r="AD16" s="101">
        <f t="shared" si="0"/>
        <v>0</v>
      </c>
      <c r="AE16" s="73"/>
      <c r="AF16" s="73">
        <f t="shared" si="1"/>
        <v>0</v>
      </c>
      <c r="AG16" s="73"/>
      <c r="AH16" s="73">
        <f t="shared" si="2"/>
        <v>0</v>
      </c>
      <c r="AI16" s="73"/>
      <c r="AJ16" s="73">
        <f t="shared" si="3"/>
        <v>0</v>
      </c>
    </row>
    <row r="17" spans="1:36" ht="76.5" x14ac:dyDescent="0.25">
      <c r="A17" s="275">
        <v>12</v>
      </c>
      <c r="B17" s="275" t="s">
        <v>42</v>
      </c>
      <c r="C17" s="276" t="s">
        <v>43</v>
      </c>
      <c r="D17" s="277" t="s">
        <v>44</v>
      </c>
      <c r="E17" s="275" t="s">
        <v>45</v>
      </c>
      <c r="F17" s="276" t="s">
        <v>45</v>
      </c>
      <c r="G17" s="277" t="s">
        <v>46</v>
      </c>
      <c r="H17" s="277" t="s">
        <v>47</v>
      </c>
      <c r="I17" s="277" t="s">
        <v>48</v>
      </c>
      <c r="J17" s="277" t="s">
        <v>86</v>
      </c>
      <c r="K17" s="275" t="s">
        <v>87</v>
      </c>
      <c r="L17" s="277">
        <v>100</v>
      </c>
      <c r="M17" s="275" t="s">
        <v>51</v>
      </c>
      <c r="N17" s="279" t="s">
        <v>981</v>
      </c>
      <c r="O17" s="275" t="s">
        <v>89</v>
      </c>
      <c r="P17" s="282" t="s">
        <v>66</v>
      </c>
      <c r="Q17" s="282" t="s">
        <v>54</v>
      </c>
      <c r="R17" s="277" t="s">
        <v>55</v>
      </c>
      <c r="S17" s="282" t="s">
        <v>56</v>
      </c>
      <c r="T17" s="283" t="s">
        <v>90</v>
      </c>
      <c r="U17" s="284">
        <v>0.08</v>
      </c>
      <c r="V17" s="544"/>
      <c r="W17" s="552"/>
      <c r="X17" s="544"/>
      <c r="Y17" s="544"/>
      <c r="Z17" s="546"/>
      <c r="AA17" s="74">
        <v>3</v>
      </c>
      <c r="AB17" s="79" t="s">
        <v>966</v>
      </c>
      <c r="AC17" s="73">
        <v>0</v>
      </c>
      <c r="AD17" s="101">
        <f t="shared" si="0"/>
        <v>0</v>
      </c>
      <c r="AE17" s="73"/>
      <c r="AF17" s="73">
        <f t="shared" si="1"/>
        <v>0</v>
      </c>
      <c r="AG17" s="73"/>
      <c r="AH17" s="73">
        <f t="shared" si="2"/>
        <v>0</v>
      </c>
      <c r="AI17" s="73"/>
      <c r="AJ17" s="73">
        <f t="shared" si="3"/>
        <v>0</v>
      </c>
    </row>
    <row r="18" spans="1:36" ht="89.25" x14ac:dyDescent="0.25">
      <c r="A18" s="275">
        <v>13</v>
      </c>
      <c r="B18" s="278" t="s">
        <v>42</v>
      </c>
      <c r="C18" s="276" t="s">
        <v>43</v>
      </c>
      <c r="D18" s="277" t="s">
        <v>72</v>
      </c>
      <c r="E18" s="278" t="s">
        <v>148</v>
      </c>
      <c r="F18" s="278" t="s">
        <v>149</v>
      </c>
      <c r="G18" s="277" t="s">
        <v>46</v>
      </c>
      <c r="H18" s="291" t="s">
        <v>150</v>
      </c>
      <c r="I18" s="285" t="s">
        <v>151</v>
      </c>
      <c r="J18" s="291" t="s">
        <v>152</v>
      </c>
      <c r="K18" s="285" t="s">
        <v>43</v>
      </c>
      <c r="L18" s="285">
        <v>1</v>
      </c>
      <c r="M18" s="280" t="s">
        <v>101</v>
      </c>
      <c r="N18" s="291" t="s">
        <v>982</v>
      </c>
      <c r="O18" s="285" t="s">
        <v>109</v>
      </c>
      <c r="P18" s="292">
        <v>45139</v>
      </c>
      <c r="Q18" s="292">
        <v>45199</v>
      </c>
      <c r="R18" s="277" t="s">
        <v>79</v>
      </c>
      <c r="S18" s="293" t="s">
        <v>154</v>
      </c>
      <c r="T18" s="278" t="s">
        <v>155</v>
      </c>
      <c r="U18" s="294">
        <v>0.1</v>
      </c>
      <c r="V18" s="275"/>
      <c r="W18" s="275"/>
      <c r="X18" s="275"/>
      <c r="Y18" s="275"/>
      <c r="Z18" s="113"/>
      <c r="AA18" s="74">
        <v>6</v>
      </c>
      <c r="AB18" s="79" t="s">
        <v>966</v>
      </c>
      <c r="AC18" s="73">
        <v>0</v>
      </c>
      <c r="AD18" s="101">
        <f t="shared" si="0"/>
        <v>0</v>
      </c>
      <c r="AE18" s="73"/>
      <c r="AF18" s="73">
        <f t="shared" si="1"/>
        <v>0</v>
      </c>
      <c r="AG18" s="73"/>
      <c r="AH18" s="73">
        <f t="shared" si="2"/>
        <v>0</v>
      </c>
      <c r="AI18" s="73"/>
      <c r="AJ18" s="73">
        <f t="shared" si="3"/>
        <v>0</v>
      </c>
    </row>
    <row r="19" spans="1:36" ht="51" x14ac:dyDescent="0.25">
      <c r="A19" s="275">
        <v>14</v>
      </c>
      <c r="B19" s="278" t="s">
        <v>42</v>
      </c>
      <c r="C19" s="276" t="s">
        <v>43</v>
      </c>
      <c r="D19" s="277" t="s">
        <v>72</v>
      </c>
      <c r="E19" s="278" t="s">
        <v>148</v>
      </c>
      <c r="F19" s="278" t="s">
        <v>149</v>
      </c>
      <c r="G19" s="277" t="s">
        <v>46</v>
      </c>
      <c r="H19" s="291" t="s">
        <v>150</v>
      </c>
      <c r="I19" s="285" t="s">
        <v>156</v>
      </c>
      <c r="J19" s="291" t="s">
        <v>157</v>
      </c>
      <c r="K19" s="285" t="s">
        <v>43</v>
      </c>
      <c r="L19" s="285">
        <v>1</v>
      </c>
      <c r="M19" s="280" t="s">
        <v>101</v>
      </c>
      <c r="N19" s="291" t="s">
        <v>983</v>
      </c>
      <c r="O19" s="285" t="s">
        <v>109</v>
      </c>
      <c r="P19" s="292">
        <v>45139</v>
      </c>
      <c r="Q19" s="292">
        <v>45199</v>
      </c>
      <c r="R19" s="277" t="s">
        <v>79</v>
      </c>
      <c r="S19" s="293" t="s">
        <v>159</v>
      </c>
      <c r="T19" s="278" t="s">
        <v>155</v>
      </c>
      <c r="U19" s="294">
        <v>0.02</v>
      </c>
      <c r="V19" s="275"/>
      <c r="W19" s="275"/>
      <c r="X19" s="275"/>
      <c r="Y19" s="275"/>
      <c r="Z19" s="113"/>
      <c r="AA19" s="74">
        <v>5</v>
      </c>
      <c r="AB19" s="79" t="s">
        <v>966</v>
      </c>
      <c r="AC19" s="73">
        <v>0</v>
      </c>
      <c r="AD19" s="101">
        <f t="shared" si="0"/>
        <v>0</v>
      </c>
      <c r="AE19" s="73"/>
      <c r="AF19" s="73">
        <f t="shared" si="1"/>
        <v>0</v>
      </c>
      <c r="AG19" s="73"/>
      <c r="AH19" s="73">
        <f t="shared" si="2"/>
        <v>0</v>
      </c>
      <c r="AI19" s="73"/>
      <c r="AJ19" s="73">
        <f t="shared" si="3"/>
        <v>0</v>
      </c>
    </row>
    <row r="20" spans="1:36" ht="76.5" x14ac:dyDescent="0.25">
      <c r="A20" s="275">
        <v>15</v>
      </c>
      <c r="B20" s="278" t="s">
        <v>42</v>
      </c>
      <c r="C20" s="276" t="s">
        <v>43</v>
      </c>
      <c r="D20" s="277" t="s">
        <v>72</v>
      </c>
      <c r="E20" s="278" t="s">
        <v>148</v>
      </c>
      <c r="F20" s="278" t="s">
        <v>149</v>
      </c>
      <c r="G20" s="277" t="s">
        <v>46</v>
      </c>
      <c r="H20" s="291" t="s">
        <v>150</v>
      </c>
      <c r="I20" s="285" t="s">
        <v>156</v>
      </c>
      <c r="J20" s="291" t="s">
        <v>160</v>
      </c>
      <c r="K20" s="285" t="s">
        <v>43</v>
      </c>
      <c r="L20" s="285">
        <v>1</v>
      </c>
      <c r="M20" s="280" t="s">
        <v>101</v>
      </c>
      <c r="N20" s="291" t="s">
        <v>984</v>
      </c>
      <c r="O20" s="285" t="s">
        <v>109</v>
      </c>
      <c r="P20" s="292">
        <v>45261</v>
      </c>
      <c r="Q20" s="292">
        <v>45275</v>
      </c>
      <c r="R20" s="277" t="s">
        <v>79</v>
      </c>
      <c r="S20" s="293" t="s">
        <v>162</v>
      </c>
      <c r="T20" s="278" t="s">
        <v>155</v>
      </c>
      <c r="U20" s="294">
        <v>0.05</v>
      </c>
      <c r="V20" s="275"/>
      <c r="W20" s="275"/>
      <c r="X20" s="275"/>
      <c r="Y20" s="275"/>
      <c r="Z20" s="113"/>
      <c r="AA20" s="74">
        <v>2</v>
      </c>
      <c r="AB20" s="79" t="s">
        <v>966</v>
      </c>
      <c r="AC20" s="73">
        <v>0</v>
      </c>
      <c r="AD20" s="101">
        <f t="shared" si="0"/>
        <v>0</v>
      </c>
      <c r="AE20" s="73"/>
      <c r="AF20" s="73">
        <f t="shared" si="1"/>
        <v>0</v>
      </c>
      <c r="AG20" s="73"/>
      <c r="AH20" s="73">
        <f t="shared" si="2"/>
        <v>0</v>
      </c>
      <c r="AI20" s="73"/>
      <c r="AJ20" s="73">
        <f t="shared" si="3"/>
        <v>0</v>
      </c>
    </row>
    <row r="21" spans="1:36" ht="114.75" x14ac:dyDescent="0.25">
      <c r="A21" s="275">
        <v>16</v>
      </c>
      <c r="B21" s="278" t="s">
        <v>42</v>
      </c>
      <c r="C21" s="276" t="s">
        <v>43</v>
      </c>
      <c r="D21" s="277" t="s">
        <v>72</v>
      </c>
      <c r="E21" s="278" t="s">
        <v>148</v>
      </c>
      <c r="F21" s="278" t="s">
        <v>166</v>
      </c>
      <c r="G21" s="277" t="s">
        <v>46</v>
      </c>
      <c r="H21" s="291" t="s">
        <v>150</v>
      </c>
      <c r="I21" s="285" t="s">
        <v>48</v>
      </c>
      <c r="J21" s="291" t="s">
        <v>167</v>
      </c>
      <c r="K21" s="285" t="s">
        <v>43</v>
      </c>
      <c r="L21" s="285">
        <v>100</v>
      </c>
      <c r="M21" s="280" t="s">
        <v>51</v>
      </c>
      <c r="N21" s="291" t="s">
        <v>985</v>
      </c>
      <c r="O21" s="280" t="s">
        <v>78</v>
      </c>
      <c r="P21" s="292">
        <v>44927</v>
      </c>
      <c r="Q21" s="292">
        <v>45291</v>
      </c>
      <c r="R21" s="277" t="s">
        <v>79</v>
      </c>
      <c r="S21" s="293" t="s">
        <v>169</v>
      </c>
      <c r="T21" s="278" t="s">
        <v>170</v>
      </c>
      <c r="U21" s="294">
        <v>0.02</v>
      </c>
      <c r="V21" s="275"/>
      <c r="W21" s="275"/>
      <c r="X21" s="275"/>
      <c r="Y21" s="275"/>
      <c r="Z21" s="113"/>
      <c r="AA21" s="74">
        <v>3</v>
      </c>
      <c r="AB21" s="79" t="s">
        <v>966</v>
      </c>
      <c r="AC21" s="73">
        <v>0</v>
      </c>
      <c r="AD21" s="101">
        <f t="shared" si="0"/>
        <v>0</v>
      </c>
      <c r="AE21" s="73"/>
      <c r="AF21" s="73">
        <f t="shared" si="1"/>
        <v>0</v>
      </c>
      <c r="AG21" s="73"/>
      <c r="AH21" s="73">
        <f t="shared" si="2"/>
        <v>0</v>
      </c>
      <c r="AI21" s="73"/>
      <c r="AJ21" s="73">
        <f t="shared" si="3"/>
        <v>0</v>
      </c>
    </row>
    <row r="22" spans="1:36" ht="63.75" x14ac:dyDescent="0.25">
      <c r="A22" s="275">
        <v>17</v>
      </c>
      <c r="B22" s="278" t="s">
        <v>42</v>
      </c>
      <c r="C22" s="276" t="s">
        <v>43</v>
      </c>
      <c r="D22" s="277" t="s">
        <v>72</v>
      </c>
      <c r="E22" s="278" t="s">
        <v>148</v>
      </c>
      <c r="F22" s="278" t="s">
        <v>166</v>
      </c>
      <c r="G22" s="277" t="s">
        <v>46</v>
      </c>
      <c r="H22" s="291" t="s">
        <v>150</v>
      </c>
      <c r="I22" s="285" t="s">
        <v>48</v>
      </c>
      <c r="J22" s="291" t="s">
        <v>171</v>
      </c>
      <c r="K22" s="285" t="s">
        <v>43</v>
      </c>
      <c r="L22" s="285">
        <v>100</v>
      </c>
      <c r="M22" s="280" t="s">
        <v>51</v>
      </c>
      <c r="N22" s="291" t="s">
        <v>986</v>
      </c>
      <c r="O22" s="280" t="s">
        <v>78</v>
      </c>
      <c r="P22" s="292">
        <v>44927</v>
      </c>
      <c r="Q22" s="292">
        <v>45291</v>
      </c>
      <c r="R22" s="277" t="s">
        <v>79</v>
      </c>
      <c r="S22" s="293" t="s">
        <v>173</v>
      </c>
      <c r="T22" s="278" t="s">
        <v>174</v>
      </c>
      <c r="U22" s="294">
        <v>0.05</v>
      </c>
      <c r="V22" s="275"/>
      <c r="W22" s="275"/>
      <c r="X22" s="275"/>
      <c r="Y22" s="275"/>
      <c r="Z22" s="113"/>
      <c r="AA22" s="74">
        <v>3</v>
      </c>
      <c r="AB22" s="85"/>
      <c r="AC22" s="85">
        <v>1</v>
      </c>
      <c r="AD22" s="101">
        <f t="shared" si="0"/>
        <v>3</v>
      </c>
      <c r="AE22" s="73"/>
      <c r="AF22" s="73">
        <f t="shared" si="1"/>
        <v>0</v>
      </c>
      <c r="AG22" s="73"/>
      <c r="AH22" s="73">
        <f t="shared" si="2"/>
        <v>0</v>
      </c>
      <c r="AI22" s="73"/>
      <c r="AJ22" s="73">
        <f t="shared" si="3"/>
        <v>0</v>
      </c>
    </row>
    <row r="23" spans="1:36" ht="165.75" x14ac:dyDescent="0.25">
      <c r="A23" s="275">
        <v>18</v>
      </c>
      <c r="B23" s="278" t="s">
        <v>42</v>
      </c>
      <c r="C23" s="276" t="s">
        <v>43</v>
      </c>
      <c r="D23" s="277" t="s">
        <v>72</v>
      </c>
      <c r="E23" s="278" t="s">
        <v>148</v>
      </c>
      <c r="F23" s="278" t="s">
        <v>166</v>
      </c>
      <c r="G23" s="277" t="s">
        <v>46</v>
      </c>
      <c r="H23" s="291" t="s">
        <v>150</v>
      </c>
      <c r="I23" s="285" t="s">
        <v>48</v>
      </c>
      <c r="J23" s="291" t="s">
        <v>175</v>
      </c>
      <c r="K23" s="285" t="s">
        <v>176</v>
      </c>
      <c r="L23" s="285">
        <v>80</v>
      </c>
      <c r="M23" s="280" t="s">
        <v>51</v>
      </c>
      <c r="N23" s="291" t="s">
        <v>987</v>
      </c>
      <c r="O23" s="280" t="s">
        <v>78</v>
      </c>
      <c r="P23" s="292">
        <v>44927</v>
      </c>
      <c r="Q23" s="292">
        <v>45291</v>
      </c>
      <c r="R23" s="277" t="s">
        <v>79</v>
      </c>
      <c r="S23" s="293" t="s">
        <v>178</v>
      </c>
      <c r="T23" s="278" t="s">
        <v>179</v>
      </c>
      <c r="U23" s="294">
        <v>0.05</v>
      </c>
      <c r="V23" s="275"/>
      <c r="W23" s="275"/>
      <c r="X23" s="275"/>
      <c r="Y23" s="275"/>
      <c r="Z23" s="113"/>
      <c r="AA23" s="74">
        <v>6</v>
      </c>
      <c r="AB23" s="73"/>
      <c r="AC23" s="85">
        <v>1</v>
      </c>
      <c r="AD23" s="101">
        <f t="shared" si="0"/>
        <v>6</v>
      </c>
      <c r="AE23" s="73"/>
      <c r="AF23" s="73">
        <f t="shared" si="1"/>
        <v>0</v>
      </c>
      <c r="AG23" s="73"/>
      <c r="AH23" s="73">
        <f t="shared" si="2"/>
        <v>0</v>
      </c>
      <c r="AI23" s="73"/>
      <c r="AJ23" s="73">
        <f t="shared" si="3"/>
        <v>0</v>
      </c>
    </row>
    <row r="24" spans="1:36" ht="178.5" x14ac:dyDescent="0.25">
      <c r="A24" s="275">
        <v>19</v>
      </c>
      <c r="B24" s="278" t="s">
        <v>42</v>
      </c>
      <c r="C24" s="276" t="s">
        <v>43</v>
      </c>
      <c r="D24" s="277" t="s">
        <v>44</v>
      </c>
      <c r="E24" s="278" t="s">
        <v>148</v>
      </c>
      <c r="F24" s="278" t="s">
        <v>166</v>
      </c>
      <c r="G24" s="277" t="s">
        <v>46</v>
      </c>
      <c r="H24" s="277" t="s">
        <v>150</v>
      </c>
      <c r="I24" s="277" t="s">
        <v>48</v>
      </c>
      <c r="J24" s="277" t="s">
        <v>988</v>
      </c>
      <c r="K24" s="277" t="s">
        <v>181</v>
      </c>
      <c r="L24" s="285">
        <v>100</v>
      </c>
      <c r="M24" s="280" t="s">
        <v>51</v>
      </c>
      <c r="N24" s="291" t="s">
        <v>989</v>
      </c>
      <c r="O24" s="280" t="s">
        <v>78</v>
      </c>
      <c r="P24" s="282">
        <v>44928</v>
      </c>
      <c r="Q24" s="282" t="s">
        <v>183</v>
      </c>
      <c r="R24" s="277" t="s">
        <v>79</v>
      </c>
      <c r="S24" s="277" t="s">
        <v>184</v>
      </c>
      <c r="T24" s="278" t="s">
        <v>185</v>
      </c>
      <c r="U24" s="294">
        <v>0.1</v>
      </c>
      <c r="V24" s="275"/>
      <c r="W24" s="275"/>
      <c r="X24" s="275"/>
      <c r="Y24" s="275"/>
      <c r="Z24" s="113"/>
      <c r="AA24" s="74">
        <v>5</v>
      </c>
      <c r="AB24" s="73"/>
      <c r="AC24" s="85">
        <v>1</v>
      </c>
      <c r="AD24" s="101">
        <f t="shared" si="0"/>
        <v>5</v>
      </c>
      <c r="AE24" s="73"/>
      <c r="AF24" s="73">
        <f t="shared" si="1"/>
        <v>0</v>
      </c>
      <c r="AG24" s="73"/>
      <c r="AH24" s="73">
        <f t="shared" si="2"/>
        <v>0</v>
      </c>
      <c r="AI24" s="73"/>
      <c r="AJ24" s="73">
        <f t="shared" si="3"/>
        <v>0</v>
      </c>
    </row>
    <row r="25" spans="1:36" ht="178.5" x14ac:dyDescent="0.25">
      <c r="A25" s="275">
        <v>20</v>
      </c>
      <c r="B25" s="278" t="s">
        <v>42</v>
      </c>
      <c r="C25" s="276" t="s">
        <v>43</v>
      </c>
      <c r="D25" s="277" t="s">
        <v>72</v>
      </c>
      <c r="E25" s="278" t="s">
        <v>148</v>
      </c>
      <c r="F25" s="278" t="s">
        <v>166</v>
      </c>
      <c r="G25" s="277" t="s">
        <v>46</v>
      </c>
      <c r="H25" s="291" t="s">
        <v>150</v>
      </c>
      <c r="I25" s="285" t="s">
        <v>48</v>
      </c>
      <c r="J25" s="291" t="s">
        <v>186</v>
      </c>
      <c r="K25" s="285" t="s">
        <v>43</v>
      </c>
      <c r="L25" s="285">
        <v>100</v>
      </c>
      <c r="M25" s="280" t="s">
        <v>51</v>
      </c>
      <c r="N25" s="291" t="s">
        <v>990</v>
      </c>
      <c r="O25" s="280" t="s">
        <v>78</v>
      </c>
      <c r="P25" s="292">
        <v>44927</v>
      </c>
      <c r="Q25" s="292">
        <v>45291</v>
      </c>
      <c r="R25" s="277" t="s">
        <v>79</v>
      </c>
      <c r="S25" s="293" t="s">
        <v>188</v>
      </c>
      <c r="T25" s="278" t="s">
        <v>185</v>
      </c>
      <c r="U25" s="294">
        <v>0.05</v>
      </c>
      <c r="V25" s="275"/>
      <c r="W25" s="275"/>
      <c r="X25" s="275"/>
      <c r="Y25" s="275"/>
      <c r="Z25" s="113"/>
      <c r="AA25" s="102">
        <v>3</v>
      </c>
      <c r="AB25" s="79" t="s">
        <v>991</v>
      </c>
      <c r="AC25" s="85">
        <v>1</v>
      </c>
      <c r="AD25" s="101">
        <f t="shared" si="0"/>
        <v>3</v>
      </c>
      <c r="AE25" s="73"/>
      <c r="AF25" s="73">
        <f t="shared" si="1"/>
        <v>0</v>
      </c>
      <c r="AG25" s="73"/>
      <c r="AH25" s="73">
        <f t="shared" si="2"/>
        <v>0</v>
      </c>
      <c r="AI25" s="73"/>
      <c r="AJ25" s="73">
        <f t="shared" si="3"/>
        <v>0</v>
      </c>
    </row>
    <row r="26" spans="1:36" ht="242.25" x14ac:dyDescent="0.25">
      <c r="A26" s="275">
        <v>21</v>
      </c>
      <c r="B26" s="278" t="s">
        <v>42</v>
      </c>
      <c r="C26" s="276" t="s">
        <v>43</v>
      </c>
      <c r="D26" s="277" t="s">
        <v>72</v>
      </c>
      <c r="E26" s="278" t="s">
        <v>148</v>
      </c>
      <c r="F26" s="278" t="s">
        <v>166</v>
      </c>
      <c r="G26" s="277" t="s">
        <v>46</v>
      </c>
      <c r="H26" s="291" t="s">
        <v>150</v>
      </c>
      <c r="I26" s="285" t="s">
        <v>48</v>
      </c>
      <c r="J26" s="277" t="s">
        <v>193</v>
      </c>
      <c r="K26" s="277" t="s">
        <v>194</v>
      </c>
      <c r="L26" s="285">
        <v>12</v>
      </c>
      <c r="M26" s="280" t="s">
        <v>992</v>
      </c>
      <c r="N26" s="279" t="s">
        <v>993</v>
      </c>
      <c r="O26" s="280" t="s">
        <v>78</v>
      </c>
      <c r="P26" s="292">
        <v>44927</v>
      </c>
      <c r="Q26" s="292">
        <v>45291</v>
      </c>
      <c r="R26" s="277" t="s">
        <v>79</v>
      </c>
      <c r="S26" s="293" t="s">
        <v>188</v>
      </c>
      <c r="T26" s="278" t="s">
        <v>196</v>
      </c>
      <c r="U26" s="294">
        <v>0.01</v>
      </c>
      <c r="V26" s="275"/>
      <c r="W26" s="275"/>
      <c r="X26" s="275"/>
      <c r="Y26" s="275"/>
      <c r="Z26" s="113"/>
      <c r="AA26" s="102">
        <v>6</v>
      </c>
      <c r="AB26" s="79" t="s">
        <v>994</v>
      </c>
      <c r="AC26" s="85">
        <v>1</v>
      </c>
      <c r="AD26" s="101">
        <f t="shared" si="0"/>
        <v>6</v>
      </c>
      <c r="AE26" s="73"/>
      <c r="AF26" s="73">
        <f t="shared" si="1"/>
        <v>0</v>
      </c>
      <c r="AG26" s="73"/>
      <c r="AH26" s="73">
        <f t="shared" si="2"/>
        <v>0</v>
      </c>
      <c r="AI26" s="73"/>
      <c r="AJ26" s="73">
        <f t="shared" si="3"/>
        <v>0</v>
      </c>
    </row>
    <row r="27" spans="1:36" ht="63.75" x14ac:dyDescent="0.25">
      <c r="A27" s="275">
        <v>22</v>
      </c>
      <c r="B27" s="278" t="s">
        <v>42</v>
      </c>
      <c r="C27" s="276" t="s">
        <v>43</v>
      </c>
      <c r="D27" s="277" t="s">
        <v>44</v>
      </c>
      <c r="E27" s="278" t="s">
        <v>148</v>
      </c>
      <c r="F27" s="278" t="s">
        <v>166</v>
      </c>
      <c r="G27" s="277" t="s">
        <v>46</v>
      </c>
      <c r="H27" s="291" t="s">
        <v>150</v>
      </c>
      <c r="I27" s="285" t="s">
        <v>48</v>
      </c>
      <c r="J27" s="291" t="s">
        <v>197</v>
      </c>
      <c r="K27" s="285" t="s">
        <v>43</v>
      </c>
      <c r="L27" s="285">
        <v>1</v>
      </c>
      <c r="M27" s="280" t="s">
        <v>101</v>
      </c>
      <c r="N27" s="279" t="s">
        <v>995</v>
      </c>
      <c r="O27" s="285" t="s">
        <v>109</v>
      </c>
      <c r="P27" s="292">
        <v>45200</v>
      </c>
      <c r="Q27" s="292">
        <v>45230</v>
      </c>
      <c r="R27" s="277" t="s">
        <v>79</v>
      </c>
      <c r="S27" s="293" t="s">
        <v>188</v>
      </c>
      <c r="T27" s="278" t="s">
        <v>155</v>
      </c>
      <c r="U27" s="294">
        <v>0.05</v>
      </c>
      <c r="V27" s="275"/>
      <c r="W27" s="275"/>
      <c r="X27" s="275"/>
      <c r="Y27" s="275"/>
      <c r="Z27" s="113"/>
      <c r="AA27" s="74">
        <v>3</v>
      </c>
      <c r="AB27" s="79" t="s">
        <v>966</v>
      </c>
      <c r="AC27" s="73">
        <v>0</v>
      </c>
      <c r="AD27" s="101">
        <f t="shared" si="0"/>
        <v>0</v>
      </c>
      <c r="AE27" s="73"/>
      <c r="AF27" s="73">
        <f t="shared" si="1"/>
        <v>0</v>
      </c>
      <c r="AG27" s="73"/>
      <c r="AH27" s="73">
        <f t="shared" si="2"/>
        <v>0</v>
      </c>
      <c r="AI27" s="73"/>
      <c r="AJ27" s="73">
        <f t="shared" si="3"/>
        <v>0</v>
      </c>
    </row>
    <row r="28" spans="1:36" ht="76.5" x14ac:dyDescent="0.25">
      <c r="A28" s="275">
        <v>23</v>
      </c>
      <c r="B28" s="278" t="s">
        <v>42</v>
      </c>
      <c r="C28" s="276" t="s">
        <v>43</v>
      </c>
      <c r="D28" s="277" t="s">
        <v>44</v>
      </c>
      <c r="E28" s="278" t="s">
        <v>148</v>
      </c>
      <c r="F28" s="278" t="s">
        <v>166</v>
      </c>
      <c r="G28" s="277" t="s">
        <v>46</v>
      </c>
      <c r="H28" s="291" t="s">
        <v>150</v>
      </c>
      <c r="I28" s="285" t="s">
        <v>48</v>
      </c>
      <c r="J28" s="291" t="s">
        <v>199</v>
      </c>
      <c r="K28" s="285" t="s">
        <v>43</v>
      </c>
      <c r="L28" s="285">
        <v>1</v>
      </c>
      <c r="M28" s="280" t="s">
        <v>101</v>
      </c>
      <c r="N28" s="279" t="s">
        <v>996</v>
      </c>
      <c r="O28" s="285" t="s">
        <v>109</v>
      </c>
      <c r="P28" s="292">
        <v>45261</v>
      </c>
      <c r="Q28" s="292">
        <v>45290</v>
      </c>
      <c r="R28" s="277" t="s">
        <v>79</v>
      </c>
      <c r="S28" s="293" t="s">
        <v>201</v>
      </c>
      <c r="T28" s="278" t="s">
        <v>155</v>
      </c>
      <c r="U28" s="294">
        <v>0.1</v>
      </c>
      <c r="V28" s="275"/>
      <c r="W28" s="275"/>
      <c r="X28" s="275"/>
      <c r="Y28" s="275"/>
      <c r="Z28" s="113"/>
      <c r="AA28" s="74">
        <v>3</v>
      </c>
      <c r="AB28" s="79" t="s">
        <v>966</v>
      </c>
      <c r="AC28" s="73">
        <v>0</v>
      </c>
      <c r="AD28" s="101">
        <f t="shared" si="0"/>
        <v>0</v>
      </c>
      <c r="AE28" s="73"/>
      <c r="AF28" s="73">
        <f t="shared" si="1"/>
        <v>0</v>
      </c>
      <c r="AG28" s="73"/>
      <c r="AH28" s="73">
        <f t="shared" si="2"/>
        <v>0</v>
      </c>
      <c r="AI28" s="73"/>
      <c r="AJ28" s="73">
        <f t="shared" si="3"/>
        <v>0</v>
      </c>
    </row>
    <row r="29" spans="1:36" ht="165.75" x14ac:dyDescent="0.25">
      <c r="A29" s="275">
        <v>24</v>
      </c>
      <c r="B29" s="278" t="s">
        <v>42</v>
      </c>
      <c r="C29" s="276" t="s">
        <v>43</v>
      </c>
      <c r="D29" s="277" t="s">
        <v>44</v>
      </c>
      <c r="E29" s="278" t="s">
        <v>148</v>
      </c>
      <c r="F29" s="278" t="s">
        <v>166</v>
      </c>
      <c r="G29" s="277" t="s">
        <v>46</v>
      </c>
      <c r="H29" s="291" t="s">
        <v>150</v>
      </c>
      <c r="I29" s="285" t="s">
        <v>48</v>
      </c>
      <c r="J29" s="291" t="s">
        <v>202</v>
      </c>
      <c r="K29" s="285" t="s">
        <v>43</v>
      </c>
      <c r="L29" s="285">
        <v>1</v>
      </c>
      <c r="M29" s="280" t="s">
        <v>101</v>
      </c>
      <c r="N29" s="279" t="s">
        <v>997</v>
      </c>
      <c r="O29" s="285" t="s">
        <v>109</v>
      </c>
      <c r="P29" s="292">
        <v>45261</v>
      </c>
      <c r="Q29" s="292">
        <v>44946</v>
      </c>
      <c r="R29" s="277" t="s">
        <v>79</v>
      </c>
      <c r="S29" s="293" t="s">
        <v>204</v>
      </c>
      <c r="T29" s="278" t="s">
        <v>179</v>
      </c>
      <c r="U29" s="294">
        <v>0.05</v>
      </c>
      <c r="V29" s="275"/>
      <c r="W29" s="275"/>
      <c r="X29" s="275"/>
      <c r="Y29" s="275"/>
      <c r="Z29" s="113"/>
      <c r="AA29" s="102">
        <v>4</v>
      </c>
      <c r="AB29" s="79" t="s">
        <v>998</v>
      </c>
      <c r="AC29" s="85">
        <v>1</v>
      </c>
      <c r="AD29" s="101">
        <f t="shared" si="0"/>
        <v>4</v>
      </c>
      <c r="AE29" s="73"/>
      <c r="AF29" s="73">
        <f t="shared" si="1"/>
        <v>0</v>
      </c>
      <c r="AG29" s="73"/>
      <c r="AH29" s="73">
        <f t="shared" si="2"/>
        <v>0</v>
      </c>
      <c r="AI29" s="73"/>
      <c r="AJ29" s="73">
        <f t="shared" si="3"/>
        <v>0</v>
      </c>
    </row>
    <row r="30" spans="1:36" ht="165.75" x14ac:dyDescent="0.25">
      <c r="A30" s="275">
        <v>25</v>
      </c>
      <c r="B30" s="278" t="s">
        <v>42</v>
      </c>
      <c r="C30" s="276" t="s">
        <v>43</v>
      </c>
      <c r="D30" s="277" t="s">
        <v>44</v>
      </c>
      <c r="E30" s="278" t="s">
        <v>148</v>
      </c>
      <c r="F30" s="278" t="s">
        <v>166</v>
      </c>
      <c r="G30" s="277" t="s">
        <v>46</v>
      </c>
      <c r="H30" s="291" t="s">
        <v>150</v>
      </c>
      <c r="I30" s="285" t="s">
        <v>48</v>
      </c>
      <c r="J30" s="291" t="s">
        <v>205</v>
      </c>
      <c r="K30" s="285" t="s">
        <v>43</v>
      </c>
      <c r="L30" s="285">
        <v>100</v>
      </c>
      <c r="M30" s="280" t="s">
        <v>51</v>
      </c>
      <c r="N30" s="279" t="s">
        <v>999</v>
      </c>
      <c r="O30" s="285" t="s">
        <v>109</v>
      </c>
      <c r="P30" s="292">
        <v>44928</v>
      </c>
      <c r="Q30" s="292">
        <v>44957</v>
      </c>
      <c r="R30" s="277" t="s">
        <v>79</v>
      </c>
      <c r="S30" s="293" t="s">
        <v>207</v>
      </c>
      <c r="T30" s="278" t="s">
        <v>179</v>
      </c>
      <c r="U30" s="294">
        <v>0.05</v>
      </c>
      <c r="V30" s="275"/>
      <c r="W30" s="275"/>
      <c r="X30" s="275"/>
      <c r="Y30" s="275"/>
      <c r="Z30" s="113"/>
      <c r="AA30" s="102">
        <v>4</v>
      </c>
      <c r="AB30" s="79" t="s">
        <v>998</v>
      </c>
      <c r="AC30" s="85">
        <v>1</v>
      </c>
      <c r="AD30" s="101">
        <f t="shared" si="0"/>
        <v>4</v>
      </c>
      <c r="AE30" s="73"/>
      <c r="AF30" s="73">
        <f t="shared" si="1"/>
        <v>0</v>
      </c>
      <c r="AG30" s="73"/>
      <c r="AH30" s="73">
        <f t="shared" si="2"/>
        <v>0</v>
      </c>
      <c r="AI30" s="73"/>
      <c r="AJ30" s="73">
        <f t="shared" si="3"/>
        <v>0</v>
      </c>
    </row>
    <row r="31" spans="1:36" ht="178.5" x14ac:dyDescent="0.25">
      <c r="A31" s="275">
        <v>26</v>
      </c>
      <c r="B31" s="278" t="s">
        <v>42</v>
      </c>
      <c r="C31" s="276" t="s">
        <v>43</v>
      </c>
      <c r="D31" s="277" t="s">
        <v>44</v>
      </c>
      <c r="E31" s="278" t="s">
        <v>148</v>
      </c>
      <c r="F31" s="278" t="s">
        <v>166</v>
      </c>
      <c r="G31" s="277" t="s">
        <v>46</v>
      </c>
      <c r="H31" s="277" t="s">
        <v>150</v>
      </c>
      <c r="I31" s="277" t="s">
        <v>48</v>
      </c>
      <c r="J31" s="277" t="s">
        <v>1000</v>
      </c>
      <c r="K31" s="277" t="s">
        <v>1001</v>
      </c>
      <c r="L31" s="277" t="s">
        <v>1002</v>
      </c>
      <c r="M31" s="277" t="s">
        <v>51</v>
      </c>
      <c r="N31" s="291" t="s">
        <v>1003</v>
      </c>
      <c r="O31" s="285" t="s">
        <v>66</v>
      </c>
      <c r="P31" s="282">
        <v>44928</v>
      </c>
      <c r="Q31" s="282" t="s">
        <v>183</v>
      </c>
      <c r="R31" s="277" t="s">
        <v>79</v>
      </c>
      <c r="S31" s="277" t="s">
        <v>159</v>
      </c>
      <c r="T31" s="278" t="s">
        <v>185</v>
      </c>
      <c r="U31" s="294">
        <v>0.02</v>
      </c>
      <c r="V31" s="275"/>
      <c r="W31" s="275"/>
      <c r="X31" s="275"/>
      <c r="Y31" s="275"/>
      <c r="Z31" s="113"/>
      <c r="AA31" s="102">
        <v>6</v>
      </c>
      <c r="AB31" s="79" t="s">
        <v>1004</v>
      </c>
      <c r="AC31" s="80">
        <v>1</v>
      </c>
      <c r="AD31" s="101">
        <f t="shared" si="0"/>
        <v>6</v>
      </c>
      <c r="AE31" s="73"/>
      <c r="AF31" s="73">
        <f t="shared" si="1"/>
        <v>0</v>
      </c>
      <c r="AG31" s="73"/>
      <c r="AH31" s="73">
        <f t="shared" si="2"/>
        <v>0</v>
      </c>
      <c r="AI31" s="73"/>
      <c r="AJ31" s="73">
        <f t="shared" si="3"/>
        <v>0</v>
      </c>
    </row>
    <row r="32" spans="1:36" ht="78.75" x14ac:dyDescent="0.25">
      <c r="A32" s="275">
        <v>27</v>
      </c>
      <c r="B32" s="278" t="s">
        <v>42</v>
      </c>
      <c r="C32" s="276" t="s">
        <v>43</v>
      </c>
      <c r="D32" s="277" t="s">
        <v>72</v>
      </c>
      <c r="E32" s="278" t="s">
        <v>148</v>
      </c>
      <c r="F32" s="278" t="s">
        <v>166</v>
      </c>
      <c r="G32" s="277" t="s">
        <v>46</v>
      </c>
      <c r="H32" s="277" t="s">
        <v>150</v>
      </c>
      <c r="I32" s="277" t="s">
        <v>48</v>
      </c>
      <c r="J32" s="277" t="s">
        <v>214</v>
      </c>
      <c r="K32" s="291" t="s">
        <v>1005</v>
      </c>
      <c r="L32" s="277">
        <v>100</v>
      </c>
      <c r="M32" s="277" t="s">
        <v>51</v>
      </c>
      <c r="N32" s="291" t="s">
        <v>1006</v>
      </c>
      <c r="O32" s="280" t="s">
        <v>78</v>
      </c>
      <c r="P32" s="282">
        <v>44927</v>
      </c>
      <c r="Q32" s="282">
        <v>45291</v>
      </c>
      <c r="R32" s="277" t="s">
        <v>79</v>
      </c>
      <c r="S32" s="277" t="s">
        <v>204</v>
      </c>
      <c r="T32" s="278" t="s">
        <v>174</v>
      </c>
      <c r="U32" s="294">
        <v>0.03</v>
      </c>
      <c r="V32" s="275"/>
      <c r="W32" s="275"/>
      <c r="X32" s="275"/>
      <c r="Y32" s="275"/>
      <c r="Z32" s="113"/>
      <c r="AA32" s="74">
        <v>3</v>
      </c>
      <c r="AB32" s="79" t="s">
        <v>1007</v>
      </c>
      <c r="AC32" s="85">
        <v>0</v>
      </c>
      <c r="AD32" s="101">
        <f t="shared" si="0"/>
        <v>0</v>
      </c>
      <c r="AE32" s="73"/>
      <c r="AF32" s="73">
        <f t="shared" si="1"/>
        <v>0</v>
      </c>
      <c r="AG32" s="73"/>
      <c r="AH32" s="73">
        <f t="shared" si="2"/>
        <v>0</v>
      </c>
      <c r="AI32" s="73"/>
      <c r="AJ32" s="73">
        <f t="shared" si="3"/>
        <v>0</v>
      </c>
    </row>
    <row r="33" spans="1:36" ht="153" x14ac:dyDescent="0.25">
      <c r="A33" s="275">
        <v>28</v>
      </c>
      <c r="B33" s="278" t="s">
        <v>42</v>
      </c>
      <c r="C33" s="276" t="s">
        <v>43</v>
      </c>
      <c r="D33" s="277" t="s">
        <v>44</v>
      </c>
      <c r="E33" s="278" t="s">
        <v>148</v>
      </c>
      <c r="F33" s="278" t="s">
        <v>166</v>
      </c>
      <c r="G33" s="277" t="s">
        <v>46</v>
      </c>
      <c r="H33" s="277" t="s">
        <v>150</v>
      </c>
      <c r="I33" s="277" t="s">
        <v>48</v>
      </c>
      <c r="J33" s="277" t="s">
        <v>217</v>
      </c>
      <c r="K33" s="291" t="s">
        <v>218</v>
      </c>
      <c r="L33" s="277">
        <v>100</v>
      </c>
      <c r="M33" s="277" t="s">
        <v>51</v>
      </c>
      <c r="N33" s="291" t="s">
        <v>1008</v>
      </c>
      <c r="O33" s="285" t="s">
        <v>66</v>
      </c>
      <c r="P33" s="282">
        <v>44927</v>
      </c>
      <c r="Q33" s="282">
        <v>45291</v>
      </c>
      <c r="R33" s="277" t="s">
        <v>79</v>
      </c>
      <c r="S33" s="277" t="s">
        <v>220</v>
      </c>
      <c r="T33" s="278" t="s">
        <v>221</v>
      </c>
      <c r="U33" s="294">
        <v>0.08</v>
      </c>
      <c r="V33" s="275"/>
      <c r="W33" s="275"/>
      <c r="X33" s="275"/>
      <c r="Y33" s="275"/>
      <c r="Z33" s="113"/>
      <c r="AA33" s="74">
        <v>2</v>
      </c>
      <c r="AB33" s="73"/>
      <c r="AC33" s="85">
        <v>1</v>
      </c>
      <c r="AD33" s="101">
        <f t="shared" si="0"/>
        <v>2</v>
      </c>
      <c r="AE33" s="73"/>
      <c r="AF33" s="73">
        <f t="shared" si="1"/>
        <v>0</v>
      </c>
      <c r="AG33" s="73"/>
      <c r="AH33" s="73">
        <f t="shared" si="2"/>
        <v>0</v>
      </c>
      <c r="AI33" s="73"/>
      <c r="AJ33" s="73">
        <f t="shared" si="3"/>
        <v>0</v>
      </c>
    </row>
    <row r="34" spans="1:36" ht="114.75" x14ac:dyDescent="0.25">
      <c r="A34" s="275">
        <v>29</v>
      </c>
      <c r="B34" s="278" t="s">
        <v>42</v>
      </c>
      <c r="C34" s="276" t="s">
        <v>43</v>
      </c>
      <c r="D34" s="277" t="s">
        <v>44</v>
      </c>
      <c r="E34" s="278" t="s">
        <v>148</v>
      </c>
      <c r="F34" s="278" t="s">
        <v>166</v>
      </c>
      <c r="G34" s="277" t="s">
        <v>46</v>
      </c>
      <c r="H34" s="277" t="s">
        <v>150</v>
      </c>
      <c r="I34" s="277" t="s">
        <v>48</v>
      </c>
      <c r="J34" s="277" t="s">
        <v>222</v>
      </c>
      <c r="K34" s="291" t="s">
        <v>223</v>
      </c>
      <c r="L34" s="277">
        <v>100</v>
      </c>
      <c r="M34" s="277" t="s">
        <v>51</v>
      </c>
      <c r="N34" s="291" t="s">
        <v>1009</v>
      </c>
      <c r="O34" s="280" t="s">
        <v>78</v>
      </c>
      <c r="P34" s="282">
        <v>44927</v>
      </c>
      <c r="Q34" s="282">
        <v>41639</v>
      </c>
      <c r="R34" s="277" t="s">
        <v>79</v>
      </c>
      <c r="S34" s="277" t="s">
        <v>225</v>
      </c>
      <c r="T34" s="278" t="s">
        <v>221</v>
      </c>
      <c r="U34" s="294">
        <v>0.05</v>
      </c>
      <c r="V34" s="275"/>
      <c r="W34" s="275"/>
      <c r="X34" s="275"/>
      <c r="Y34" s="275"/>
      <c r="Z34" s="113"/>
      <c r="AA34" s="74">
        <v>3</v>
      </c>
      <c r="AB34" s="73"/>
      <c r="AC34" s="85">
        <v>1</v>
      </c>
      <c r="AD34" s="101">
        <f t="shared" si="0"/>
        <v>3</v>
      </c>
      <c r="AE34" s="73"/>
      <c r="AF34" s="73">
        <f t="shared" si="1"/>
        <v>0</v>
      </c>
      <c r="AG34" s="73"/>
      <c r="AH34" s="73">
        <f t="shared" si="2"/>
        <v>0</v>
      </c>
      <c r="AI34" s="73"/>
      <c r="AJ34" s="73">
        <f t="shared" si="3"/>
        <v>0</v>
      </c>
    </row>
    <row r="35" spans="1:36" ht="75" customHeight="1" x14ac:dyDescent="0.25">
      <c r="A35" s="275">
        <v>30</v>
      </c>
      <c r="B35" s="277" t="s">
        <v>463</v>
      </c>
      <c r="C35" s="277" t="s">
        <v>229</v>
      </c>
      <c r="D35" s="277" t="s">
        <v>44</v>
      </c>
      <c r="E35" s="277" t="s">
        <v>484</v>
      </c>
      <c r="F35" s="277" t="s">
        <v>229</v>
      </c>
      <c r="G35" s="295" t="s">
        <v>230</v>
      </c>
      <c r="H35" s="295" t="s">
        <v>485</v>
      </c>
      <c r="I35" s="277" t="s">
        <v>48</v>
      </c>
      <c r="J35" s="279" t="s">
        <v>486</v>
      </c>
      <c r="K35" s="279" t="s">
        <v>439</v>
      </c>
      <c r="L35" s="285">
        <v>100</v>
      </c>
      <c r="M35" s="280" t="s">
        <v>268</v>
      </c>
      <c r="N35" s="279" t="s">
        <v>1010</v>
      </c>
      <c r="O35" s="285" t="s">
        <v>66</v>
      </c>
      <c r="P35" s="292">
        <v>44958</v>
      </c>
      <c r="Q35" s="281">
        <v>45290</v>
      </c>
      <c r="R35" s="277" t="s">
        <v>488</v>
      </c>
      <c r="S35" s="277" t="s">
        <v>489</v>
      </c>
      <c r="T35" s="288" t="s">
        <v>490</v>
      </c>
      <c r="U35" s="280"/>
      <c r="V35" s="275"/>
      <c r="W35" s="275"/>
      <c r="X35" s="275"/>
      <c r="Y35" s="275"/>
      <c r="Z35" s="113"/>
      <c r="AA35" s="74">
        <v>3</v>
      </c>
      <c r="AB35" s="79" t="s">
        <v>1011</v>
      </c>
      <c r="AC35" s="85">
        <v>1</v>
      </c>
      <c r="AD35" s="101">
        <f t="shared" si="0"/>
        <v>3</v>
      </c>
      <c r="AE35" s="73"/>
      <c r="AF35" s="73">
        <f t="shared" si="1"/>
        <v>0</v>
      </c>
      <c r="AG35" s="73"/>
      <c r="AH35" s="73">
        <f t="shared" si="2"/>
        <v>0</v>
      </c>
      <c r="AI35" s="73"/>
      <c r="AJ35" s="73">
        <f t="shared" si="3"/>
        <v>0</v>
      </c>
    </row>
    <row r="36" spans="1:36" ht="101.25" x14ac:dyDescent="0.25">
      <c r="A36" s="275">
        <v>31</v>
      </c>
      <c r="B36" s="278" t="s">
        <v>42</v>
      </c>
      <c r="C36" s="276" t="s">
        <v>43</v>
      </c>
      <c r="D36" s="277" t="s">
        <v>72</v>
      </c>
      <c r="E36" s="278" t="s">
        <v>148</v>
      </c>
      <c r="F36" s="278" t="s">
        <v>149</v>
      </c>
      <c r="G36" s="277" t="s">
        <v>46</v>
      </c>
      <c r="H36" s="291" t="s">
        <v>150</v>
      </c>
      <c r="I36" s="285" t="s">
        <v>163</v>
      </c>
      <c r="J36" s="291" t="s">
        <v>164</v>
      </c>
      <c r="K36" s="285" t="s">
        <v>1012</v>
      </c>
      <c r="L36" s="285">
        <v>12</v>
      </c>
      <c r="M36" s="280" t="s">
        <v>101</v>
      </c>
      <c r="N36" s="291" t="s">
        <v>1013</v>
      </c>
      <c r="O36" s="285" t="s">
        <v>78</v>
      </c>
      <c r="P36" s="292">
        <v>45261</v>
      </c>
      <c r="Q36" s="292">
        <v>45275</v>
      </c>
      <c r="R36" s="277" t="s">
        <v>79</v>
      </c>
      <c r="S36" s="293" t="s">
        <v>1014</v>
      </c>
      <c r="T36" s="278" t="s">
        <v>155</v>
      </c>
      <c r="U36" s="294">
        <v>0.05</v>
      </c>
      <c r="V36" s="275"/>
      <c r="W36" s="275"/>
      <c r="X36" s="275"/>
      <c r="Y36" s="275"/>
      <c r="Z36" s="113"/>
      <c r="AA36" s="74">
        <v>100</v>
      </c>
      <c r="AB36" s="79" t="s">
        <v>1015</v>
      </c>
      <c r="AC36" s="289">
        <v>1</v>
      </c>
      <c r="AD36" s="73">
        <f t="shared" ref="AD36:AD56" si="4">+$AA36*AC36</f>
        <v>100</v>
      </c>
      <c r="AE36" s="73"/>
      <c r="AF36" s="73">
        <f t="shared" si="1"/>
        <v>0</v>
      </c>
      <c r="AG36" s="73"/>
      <c r="AH36" s="73">
        <f t="shared" si="2"/>
        <v>0</v>
      </c>
      <c r="AI36" s="73"/>
      <c r="AJ36" s="73">
        <f t="shared" si="3"/>
        <v>0</v>
      </c>
    </row>
    <row r="37" spans="1:36" ht="146.25" x14ac:dyDescent="0.25">
      <c r="A37" s="275">
        <v>32</v>
      </c>
      <c r="B37" s="277" t="s">
        <v>463</v>
      </c>
      <c r="C37" s="277" t="s">
        <v>229</v>
      </c>
      <c r="D37" s="277" t="s">
        <v>736</v>
      </c>
      <c r="E37" s="277" t="s">
        <v>771</v>
      </c>
      <c r="F37" s="277" t="s">
        <v>772</v>
      </c>
      <c r="G37" s="277" t="s">
        <v>773</v>
      </c>
      <c r="H37" s="277" t="s">
        <v>774</v>
      </c>
      <c r="I37" s="277" t="s">
        <v>775</v>
      </c>
      <c r="J37" s="275" t="s">
        <v>776</v>
      </c>
      <c r="K37" s="277" t="s">
        <v>777</v>
      </c>
      <c r="L37" s="277">
        <v>100</v>
      </c>
      <c r="M37" s="279" t="s">
        <v>268</v>
      </c>
      <c r="N37" s="279" t="s">
        <v>778</v>
      </c>
      <c r="O37" s="285" t="s">
        <v>66</v>
      </c>
      <c r="P37" s="292">
        <v>44928</v>
      </c>
      <c r="Q37" s="292">
        <v>45291</v>
      </c>
      <c r="R37" s="277" t="s">
        <v>779</v>
      </c>
      <c r="S37" s="277" t="s">
        <v>780</v>
      </c>
      <c r="T37" s="288" t="s">
        <v>781</v>
      </c>
      <c r="U37" s="287"/>
      <c r="V37" s="554"/>
      <c r="W37" s="554"/>
      <c r="X37" s="554"/>
      <c r="Y37" s="554"/>
      <c r="Z37" s="555"/>
      <c r="AA37" s="73">
        <f>100/23</f>
        <v>4.3478260869565215</v>
      </c>
      <c r="AB37" s="79" t="s">
        <v>1016</v>
      </c>
      <c r="AC37" s="85" t="s">
        <v>880</v>
      </c>
      <c r="AD37" s="73">
        <v>0</v>
      </c>
      <c r="AE37" s="73"/>
      <c r="AF37" s="73">
        <f t="shared" si="1"/>
        <v>0</v>
      </c>
      <c r="AG37" s="73"/>
      <c r="AH37" s="73">
        <f t="shared" si="2"/>
        <v>0</v>
      </c>
      <c r="AI37" s="73"/>
      <c r="AJ37" s="73">
        <f t="shared" si="3"/>
        <v>0</v>
      </c>
    </row>
    <row r="38" spans="1:36" ht="202.5" x14ac:dyDescent="0.25">
      <c r="A38" s="275">
        <v>33</v>
      </c>
      <c r="B38" s="277" t="s">
        <v>463</v>
      </c>
      <c r="C38" s="277" t="s">
        <v>229</v>
      </c>
      <c r="D38" s="277" t="s">
        <v>736</v>
      </c>
      <c r="E38" s="277" t="s">
        <v>771</v>
      </c>
      <c r="F38" s="277" t="s">
        <v>782</v>
      </c>
      <c r="G38" s="277" t="s">
        <v>773</v>
      </c>
      <c r="H38" s="277" t="s">
        <v>774</v>
      </c>
      <c r="I38" s="277" t="s">
        <v>775</v>
      </c>
      <c r="J38" s="275" t="s">
        <v>783</v>
      </c>
      <c r="K38" s="277" t="s">
        <v>784</v>
      </c>
      <c r="L38" s="277">
        <v>100</v>
      </c>
      <c r="M38" s="279" t="s">
        <v>268</v>
      </c>
      <c r="N38" s="279" t="s">
        <v>785</v>
      </c>
      <c r="O38" s="285" t="s">
        <v>109</v>
      </c>
      <c r="P38" s="292">
        <v>44928</v>
      </c>
      <c r="Q38" s="292">
        <v>45016</v>
      </c>
      <c r="R38" s="277" t="s">
        <v>786</v>
      </c>
      <c r="S38" s="277" t="s">
        <v>780</v>
      </c>
      <c r="T38" s="288" t="s">
        <v>787</v>
      </c>
      <c r="U38" s="287"/>
      <c r="V38" s="554"/>
      <c r="W38" s="554"/>
      <c r="X38" s="554"/>
      <c r="Y38" s="554"/>
      <c r="Z38" s="555"/>
      <c r="AA38" s="73">
        <f t="shared" ref="AA38:AA58" si="5">100/23</f>
        <v>4.3478260869565215</v>
      </c>
      <c r="AB38" s="79" t="s">
        <v>1017</v>
      </c>
      <c r="AC38" s="85">
        <v>1</v>
      </c>
      <c r="AD38" s="73">
        <f t="shared" si="4"/>
        <v>4.3478260869565215</v>
      </c>
      <c r="AE38" s="73"/>
      <c r="AF38" s="73">
        <f t="shared" si="1"/>
        <v>0</v>
      </c>
      <c r="AG38" s="73"/>
      <c r="AH38" s="73">
        <f t="shared" si="2"/>
        <v>0</v>
      </c>
      <c r="AI38" s="73"/>
      <c r="AJ38" s="73">
        <f t="shared" si="3"/>
        <v>0</v>
      </c>
    </row>
    <row r="39" spans="1:36" ht="409.5" x14ac:dyDescent="0.25">
      <c r="A39" s="275">
        <v>34</v>
      </c>
      <c r="B39" s="277" t="s">
        <v>463</v>
      </c>
      <c r="C39" s="277" t="s">
        <v>229</v>
      </c>
      <c r="D39" s="277" t="s">
        <v>736</v>
      </c>
      <c r="E39" s="277" t="s">
        <v>771</v>
      </c>
      <c r="F39" s="277" t="s">
        <v>788</v>
      </c>
      <c r="G39" s="277" t="s">
        <v>771</v>
      </c>
      <c r="H39" s="277" t="s">
        <v>774</v>
      </c>
      <c r="I39" s="277" t="s">
        <v>775</v>
      </c>
      <c r="J39" s="275" t="s">
        <v>789</v>
      </c>
      <c r="K39" s="277" t="s">
        <v>790</v>
      </c>
      <c r="L39" s="277">
        <v>100</v>
      </c>
      <c r="M39" s="279" t="s">
        <v>51</v>
      </c>
      <c r="N39" s="279" t="s">
        <v>791</v>
      </c>
      <c r="O39" s="297" t="s">
        <v>244</v>
      </c>
      <c r="P39" s="292">
        <v>44986</v>
      </c>
      <c r="Q39" s="292">
        <v>45291</v>
      </c>
      <c r="R39" s="277" t="s">
        <v>779</v>
      </c>
      <c r="S39" s="277" t="s">
        <v>780</v>
      </c>
      <c r="T39" s="288" t="s">
        <v>787</v>
      </c>
      <c r="U39" s="287"/>
      <c r="V39" s="554"/>
      <c r="W39" s="554"/>
      <c r="X39" s="554"/>
      <c r="Y39" s="554"/>
      <c r="Z39" s="555"/>
      <c r="AA39" s="73">
        <f t="shared" si="5"/>
        <v>4.3478260869565215</v>
      </c>
      <c r="AB39" s="79" t="s">
        <v>1018</v>
      </c>
      <c r="AC39" s="85">
        <v>0.8</v>
      </c>
      <c r="AD39" s="73">
        <f t="shared" si="4"/>
        <v>3.4782608695652173</v>
      </c>
      <c r="AE39" s="73"/>
      <c r="AF39" s="73">
        <f t="shared" si="1"/>
        <v>0</v>
      </c>
      <c r="AG39" s="73"/>
      <c r="AH39" s="73">
        <f t="shared" si="2"/>
        <v>0</v>
      </c>
      <c r="AI39" s="73"/>
      <c r="AJ39" s="73">
        <f t="shared" si="3"/>
        <v>0</v>
      </c>
    </row>
    <row r="40" spans="1:36" ht="157.5" x14ac:dyDescent="0.25">
      <c r="A40" s="275">
        <v>35</v>
      </c>
      <c r="B40" s="277" t="s">
        <v>463</v>
      </c>
      <c r="C40" s="277" t="s">
        <v>229</v>
      </c>
      <c r="D40" s="277" t="s">
        <v>736</v>
      </c>
      <c r="E40" s="277" t="s">
        <v>792</v>
      </c>
      <c r="F40" s="277" t="s">
        <v>793</v>
      </c>
      <c r="G40" s="277" t="s">
        <v>794</v>
      </c>
      <c r="H40" s="277" t="s">
        <v>774</v>
      </c>
      <c r="I40" s="277" t="s">
        <v>775</v>
      </c>
      <c r="J40" s="275" t="s">
        <v>795</v>
      </c>
      <c r="K40" s="277" t="s">
        <v>796</v>
      </c>
      <c r="L40" s="277">
        <v>0.7</v>
      </c>
      <c r="M40" s="279" t="s">
        <v>51</v>
      </c>
      <c r="N40" s="279" t="s">
        <v>797</v>
      </c>
      <c r="O40" s="297" t="s">
        <v>244</v>
      </c>
      <c r="P40" s="292">
        <v>44958</v>
      </c>
      <c r="Q40" s="292">
        <v>45291</v>
      </c>
      <c r="R40" s="277" t="s">
        <v>786</v>
      </c>
      <c r="S40" s="277" t="s">
        <v>780</v>
      </c>
      <c r="T40" s="288" t="s">
        <v>787</v>
      </c>
      <c r="U40" s="287"/>
      <c r="V40" s="554"/>
      <c r="W40" s="554"/>
      <c r="X40" s="554"/>
      <c r="Y40" s="554"/>
      <c r="Z40" s="555"/>
      <c r="AA40" s="73">
        <f t="shared" si="5"/>
        <v>4.3478260869565215</v>
      </c>
      <c r="AB40" s="79" t="s">
        <v>1019</v>
      </c>
      <c r="AC40" s="79">
        <v>100</v>
      </c>
      <c r="AD40" s="73">
        <f t="shared" si="4"/>
        <v>434.78260869565213</v>
      </c>
      <c r="AE40" s="73"/>
      <c r="AF40" s="73">
        <f t="shared" si="1"/>
        <v>0</v>
      </c>
      <c r="AG40" s="73"/>
      <c r="AH40" s="73">
        <f t="shared" si="2"/>
        <v>0</v>
      </c>
      <c r="AI40" s="73"/>
      <c r="AJ40" s="73">
        <f t="shared" si="3"/>
        <v>0</v>
      </c>
    </row>
    <row r="41" spans="1:36" ht="146.25" x14ac:dyDescent="0.25">
      <c r="A41" s="275">
        <v>36</v>
      </c>
      <c r="B41" s="277" t="s">
        <v>463</v>
      </c>
      <c r="C41" s="277" t="s">
        <v>229</v>
      </c>
      <c r="D41" s="277" t="s">
        <v>736</v>
      </c>
      <c r="E41" s="277" t="s">
        <v>771</v>
      </c>
      <c r="F41" s="277" t="s">
        <v>798</v>
      </c>
      <c r="G41" s="277" t="s">
        <v>799</v>
      </c>
      <c r="H41" s="277" t="s">
        <v>774</v>
      </c>
      <c r="I41" s="277" t="s">
        <v>775</v>
      </c>
      <c r="J41" s="275" t="s">
        <v>800</v>
      </c>
      <c r="K41" s="277" t="s">
        <v>801</v>
      </c>
      <c r="L41" s="277">
        <v>2</v>
      </c>
      <c r="M41" s="279" t="s">
        <v>101</v>
      </c>
      <c r="N41" s="279" t="s">
        <v>802</v>
      </c>
      <c r="O41" s="297" t="s">
        <v>103</v>
      </c>
      <c r="P41" s="292">
        <v>45017</v>
      </c>
      <c r="Q41" s="292">
        <v>45291</v>
      </c>
      <c r="R41" s="277" t="s">
        <v>786</v>
      </c>
      <c r="S41" s="277" t="s">
        <v>780</v>
      </c>
      <c r="T41" s="288" t="s">
        <v>787</v>
      </c>
      <c r="U41" s="287"/>
      <c r="V41" s="554"/>
      <c r="W41" s="554"/>
      <c r="X41" s="554"/>
      <c r="Y41" s="554"/>
      <c r="Z41" s="555"/>
      <c r="AA41" s="73">
        <f t="shared" si="5"/>
        <v>4.3478260869565215</v>
      </c>
      <c r="AB41" s="79" t="s">
        <v>1020</v>
      </c>
      <c r="AC41" s="85" t="s">
        <v>880</v>
      </c>
      <c r="AD41" s="73">
        <v>0</v>
      </c>
      <c r="AE41" s="73"/>
      <c r="AF41" s="73">
        <f t="shared" si="1"/>
        <v>0</v>
      </c>
      <c r="AG41" s="73"/>
      <c r="AH41" s="73">
        <f t="shared" si="2"/>
        <v>0</v>
      </c>
      <c r="AI41" s="73"/>
      <c r="AJ41" s="73">
        <f t="shared" si="3"/>
        <v>0</v>
      </c>
    </row>
    <row r="42" spans="1:36" ht="89.65" customHeight="1" x14ac:dyDescent="0.25">
      <c r="A42" s="275">
        <v>37</v>
      </c>
      <c r="B42" s="277" t="s">
        <v>463</v>
      </c>
      <c r="C42" s="277" t="s">
        <v>229</v>
      </c>
      <c r="D42" s="277" t="s">
        <v>736</v>
      </c>
      <c r="E42" s="277" t="s">
        <v>771</v>
      </c>
      <c r="F42" s="277" t="s">
        <v>798</v>
      </c>
      <c r="G42" s="277" t="s">
        <v>803</v>
      </c>
      <c r="H42" s="277" t="s">
        <v>774</v>
      </c>
      <c r="I42" s="277" t="s">
        <v>775</v>
      </c>
      <c r="J42" s="275" t="s">
        <v>804</v>
      </c>
      <c r="K42" s="277" t="s">
        <v>805</v>
      </c>
      <c r="L42" s="277">
        <v>1</v>
      </c>
      <c r="M42" s="279" t="s">
        <v>51</v>
      </c>
      <c r="N42" s="279" t="s">
        <v>806</v>
      </c>
      <c r="O42" s="297" t="s">
        <v>103</v>
      </c>
      <c r="P42" s="292">
        <v>44958</v>
      </c>
      <c r="Q42" s="292">
        <v>45291</v>
      </c>
      <c r="R42" s="277" t="s">
        <v>786</v>
      </c>
      <c r="S42" s="277" t="s">
        <v>780</v>
      </c>
      <c r="T42" s="288" t="s">
        <v>781</v>
      </c>
      <c r="U42" s="287"/>
      <c r="V42" s="554"/>
      <c r="W42" s="554"/>
      <c r="X42" s="554"/>
      <c r="Y42" s="554"/>
      <c r="Z42" s="555"/>
      <c r="AA42" s="73">
        <f t="shared" si="5"/>
        <v>4.3478260869565215</v>
      </c>
      <c r="AB42" s="79" t="s">
        <v>1021</v>
      </c>
      <c r="AC42" s="85" t="s">
        <v>880</v>
      </c>
      <c r="AD42" s="73">
        <v>0</v>
      </c>
      <c r="AE42" s="73"/>
      <c r="AF42" s="73">
        <f t="shared" si="1"/>
        <v>0</v>
      </c>
      <c r="AG42" s="73"/>
      <c r="AH42" s="73">
        <f t="shared" si="2"/>
        <v>0</v>
      </c>
      <c r="AI42" s="73"/>
      <c r="AJ42" s="73">
        <f t="shared" si="3"/>
        <v>0</v>
      </c>
    </row>
    <row r="43" spans="1:36" ht="270" x14ac:dyDescent="0.25">
      <c r="A43" s="275">
        <v>38</v>
      </c>
      <c r="B43" s="277" t="s">
        <v>463</v>
      </c>
      <c r="C43" s="277" t="s">
        <v>229</v>
      </c>
      <c r="D43" s="277" t="s">
        <v>736</v>
      </c>
      <c r="E43" s="277" t="s">
        <v>771</v>
      </c>
      <c r="F43" s="277" t="s">
        <v>798</v>
      </c>
      <c r="G43" s="277" t="s">
        <v>803</v>
      </c>
      <c r="H43" s="277" t="s">
        <v>774</v>
      </c>
      <c r="I43" s="277" t="s">
        <v>775</v>
      </c>
      <c r="J43" s="275" t="s">
        <v>807</v>
      </c>
      <c r="K43" s="277" t="s">
        <v>808</v>
      </c>
      <c r="L43" s="277">
        <v>1</v>
      </c>
      <c r="M43" s="279" t="s">
        <v>51</v>
      </c>
      <c r="N43" s="279" t="s">
        <v>809</v>
      </c>
      <c r="O43" s="297" t="s">
        <v>244</v>
      </c>
      <c r="P43" s="292">
        <v>44927</v>
      </c>
      <c r="Q43" s="292">
        <v>45291</v>
      </c>
      <c r="R43" s="277" t="s">
        <v>779</v>
      </c>
      <c r="S43" s="277" t="s">
        <v>810</v>
      </c>
      <c r="T43" s="288" t="s">
        <v>781</v>
      </c>
      <c r="U43" s="287"/>
      <c r="V43" s="554"/>
      <c r="W43" s="554"/>
      <c r="X43" s="554"/>
      <c r="Y43" s="554"/>
      <c r="Z43" s="555"/>
      <c r="AA43" s="73">
        <f t="shared" si="5"/>
        <v>4.3478260869565215</v>
      </c>
      <c r="AB43" s="79" t="s">
        <v>1022</v>
      </c>
      <c r="AC43" s="85">
        <v>1</v>
      </c>
      <c r="AD43" s="73">
        <f t="shared" si="4"/>
        <v>4.3478260869565215</v>
      </c>
      <c r="AE43" s="73"/>
      <c r="AF43" s="73">
        <f t="shared" si="1"/>
        <v>0</v>
      </c>
      <c r="AG43" s="73"/>
      <c r="AH43" s="73">
        <f t="shared" si="2"/>
        <v>0</v>
      </c>
      <c r="AI43" s="73"/>
      <c r="AJ43" s="73">
        <f t="shared" si="3"/>
        <v>0</v>
      </c>
    </row>
    <row r="44" spans="1:36" ht="292.5" x14ac:dyDescent="0.25">
      <c r="A44" s="275">
        <v>39</v>
      </c>
      <c r="B44" s="277" t="s">
        <v>463</v>
      </c>
      <c r="C44" s="277" t="s">
        <v>229</v>
      </c>
      <c r="D44" s="277" t="s">
        <v>736</v>
      </c>
      <c r="E44" s="277" t="s">
        <v>771</v>
      </c>
      <c r="F44" s="277" t="s">
        <v>798</v>
      </c>
      <c r="G44" s="277" t="s">
        <v>803</v>
      </c>
      <c r="H44" s="277" t="s">
        <v>774</v>
      </c>
      <c r="I44" s="277" t="s">
        <v>775</v>
      </c>
      <c r="J44" s="275" t="s">
        <v>811</v>
      </c>
      <c r="K44" s="277" t="s">
        <v>812</v>
      </c>
      <c r="L44" s="277">
        <v>1</v>
      </c>
      <c r="M44" s="279" t="s">
        <v>51</v>
      </c>
      <c r="N44" s="279" t="s">
        <v>813</v>
      </c>
      <c r="O44" s="285" t="s">
        <v>66</v>
      </c>
      <c r="P44" s="292">
        <v>44928</v>
      </c>
      <c r="Q44" s="292">
        <v>45291</v>
      </c>
      <c r="R44" s="277" t="s">
        <v>779</v>
      </c>
      <c r="S44" s="277" t="s">
        <v>814</v>
      </c>
      <c r="T44" s="288" t="s">
        <v>781</v>
      </c>
      <c r="U44" s="287"/>
      <c r="V44" s="554"/>
      <c r="W44" s="554"/>
      <c r="X44" s="554"/>
      <c r="Y44" s="554"/>
      <c r="Z44" s="555"/>
      <c r="AA44" s="73">
        <f t="shared" si="5"/>
        <v>4.3478260869565215</v>
      </c>
      <c r="AB44" s="79" t="s">
        <v>1023</v>
      </c>
      <c r="AC44" s="85">
        <v>1</v>
      </c>
      <c r="AD44" s="73">
        <f t="shared" si="4"/>
        <v>4.3478260869565215</v>
      </c>
      <c r="AE44" s="73"/>
      <c r="AF44" s="73">
        <f t="shared" si="1"/>
        <v>0</v>
      </c>
      <c r="AG44" s="73"/>
      <c r="AH44" s="73">
        <f t="shared" si="2"/>
        <v>0</v>
      </c>
      <c r="AI44" s="73"/>
      <c r="AJ44" s="73">
        <f t="shared" si="3"/>
        <v>0</v>
      </c>
    </row>
    <row r="45" spans="1:36" ht="371.25" x14ac:dyDescent="0.25">
      <c r="A45" s="275">
        <v>40</v>
      </c>
      <c r="B45" s="277" t="s">
        <v>463</v>
      </c>
      <c r="C45" s="277" t="s">
        <v>229</v>
      </c>
      <c r="D45" s="277" t="s">
        <v>736</v>
      </c>
      <c r="E45" s="277" t="s">
        <v>771</v>
      </c>
      <c r="F45" s="277" t="s">
        <v>798</v>
      </c>
      <c r="G45" s="277" t="s">
        <v>815</v>
      </c>
      <c r="H45" s="277" t="s">
        <v>774</v>
      </c>
      <c r="I45" s="277" t="s">
        <v>775</v>
      </c>
      <c r="J45" s="275" t="s">
        <v>816</v>
      </c>
      <c r="K45" s="277" t="s">
        <v>817</v>
      </c>
      <c r="L45" s="277">
        <v>1</v>
      </c>
      <c r="M45" s="279" t="s">
        <v>51</v>
      </c>
      <c r="N45" s="279" t="s">
        <v>818</v>
      </c>
      <c r="O45" s="297" t="s">
        <v>244</v>
      </c>
      <c r="P45" s="292">
        <v>45170</v>
      </c>
      <c r="Q45" s="292">
        <v>45350</v>
      </c>
      <c r="R45" s="277" t="s">
        <v>786</v>
      </c>
      <c r="S45" s="277" t="s">
        <v>819</v>
      </c>
      <c r="T45" s="288" t="s">
        <v>820</v>
      </c>
      <c r="U45" s="287"/>
      <c r="V45" s="554"/>
      <c r="W45" s="554"/>
      <c r="X45" s="554"/>
      <c r="Y45" s="554"/>
      <c r="Z45" s="555"/>
      <c r="AA45" s="73">
        <f t="shared" si="5"/>
        <v>4.3478260869565215</v>
      </c>
      <c r="AB45" s="79" t="s">
        <v>1024</v>
      </c>
      <c r="AC45" s="85">
        <v>0.94</v>
      </c>
      <c r="AD45" s="73">
        <f t="shared" si="4"/>
        <v>4.0869565217391299</v>
      </c>
      <c r="AE45" s="73"/>
      <c r="AF45" s="73">
        <f t="shared" si="1"/>
        <v>0</v>
      </c>
      <c r="AG45" s="73"/>
      <c r="AH45" s="73">
        <f t="shared" si="2"/>
        <v>0</v>
      </c>
      <c r="AI45" s="73"/>
      <c r="AJ45" s="73">
        <f t="shared" si="3"/>
        <v>0</v>
      </c>
    </row>
    <row r="46" spans="1:36" ht="146.25" x14ac:dyDescent="0.25">
      <c r="A46" s="275">
        <v>41</v>
      </c>
      <c r="B46" s="277" t="s">
        <v>463</v>
      </c>
      <c r="C46" s="277" t="s">
        <v>229</v>
      </c>
      <c r="D46" s="277" t="s">
        <v>736</v>
      </c>
      <c r="E46" s="277" t="s">
        <v>771</v>
      </c>
      <c r="F46" s="277" t="s">
        <v>798</v>
      </c>
      <c r="G46" s="277" t="s">
        <v>815</v>
      </c>
      <c r="H46" s="277" t="s">
        <v>774</v>
      </c>
      <c r="I46" s="277" t="s">
        <v>775</v>
      </c>
      <c r="J46" s="275" t="s">
        <v>821</v>
      </c>
      <c r="K46" s="277" t="s">
        <v>822</v>
      </c>
      <c r="L46" s="277">
        <v>1</v>
      </c>
      <c r="M46" s="279" t="s">
        <v>101</v>
      </c>
      <c r="N46" s="279" t="s">
        <v>823</v>
      </c>
      <c r="O46" s="297" t="s">
        <v>103</v>
      </c>
      <c r="P46" s="292">
        <v>45170</v>
      </c>
      <c r="Q46" s="292">
        <v>45350</v>
      </c>
      <c r="R46" s="277" t="s">
        <v>786</v>
      </c>
      <c r="S46" s="277" t="s">
        <v>819</v>
      </c>
      <c r="T46" s="288" t="s">
        <v>820</v>
      </c>
      <c r="U46" s="287"/>
      <c r="V46" s="554"/>
      <c r="W46" s="554"/>
      <c r="X46" s="554"/>
      <c r="Y46" s="554"/>
      <c r="Z46" s="555"/>
      <c r="AA46" s="73">
        <f t="shared" si="5"/>
        <v>4.3478260869565215</v>
      </c>
      <c r="AB46" s="79" t="s">
        <v>1025</v>
      </c>
      <c r="AC46" s="85" t="s">
        <v>880</v>
      </c>
      <c r="AD46" s="73">
        <v>0</v>
      </c>
      <c r="AE46" s="73"/>
      <c r="AF46" s="73">
        <f t="shared" si="1"/>
        <v>0</v>
      </c>
      <c r="AG46" s="73"/>
      <c r="AH46" s="73">
        <f t="shared" si="2"/>
        <v>0</v>
      </c>
      <c r="AI46" s="73"/>
      <c r="AJ46" s="73">
        <f t="shared" si="3"/>
        <v>0</v>
      </c>
    </row>
    <row r="47" spans="1:36" ht="270" x14ac:dyDescent="0.25">
      <c r="A47" s="275">
        <v>42</v>
      </c>
      <c r="B47" s="277" t="s">
        <v>463</v>
      </c>
      <c r="C47" s="277" t="s">
        <v>229</v>
      </c>
      <c r="D47" s="277" t="s">
        <v>736</v>
      </c>
      <c r="E47" s="277" t="s">
        <v>771</v>
      </c>
      <c r="F47" s="277" t="s">
        <v>798</v>
      </c>
      <c r="G47" s="277" t="s">
        <v>824</v>
      </c>
      <c r="H47" s="277" t="s">
        <v>774</v>
      </c>
      <c r="I47" s="277" t="s">
        <v>775</v>
      </c>
      <c r="J47" s="275" t="s">
        <v>825</v>
      </c>
      <c r="K47" s="277" t="s">
        <v>826</v>
      </c>
      <c r="L47" s="277">
        <v>1</v>
      </c>
      <c r="M47" s="279" t="s">
        <v>51</v>
      </c>
      <c r="N47" s="279" t="s">
        <v>827</v>
      </c>
      <c r="O47" s="297" t="s">
        <v>244</v>
      </c>
      <c r="P47" s="292">
        <v>44927</v>
      </c>
      <c r="Q47" s="292">
        <v>45291</v>
      </c>
      <c r="R47" s="277" t="s">
        <v>786</v>
      </c>
      <c r="S47" s="277" t="s">
        <v>780</v>
      </c>
      <c r="T47" s="288" t="s">
        <v>787</v>
      </c>
      <c r="U47" s="287"/>
      <c r="V47" s="554"/>
      <c r="W47" s="554"/>
      <c r="X47" s="554"/>
      <c r="Y47" s="554"/>
      <c r="Z47" s="555"/>
      <c r="AA47" s="73">
        <f t="shared" si="5"/>
        <v>4.3478260869565215</v>
      </c>
      <c r="AB47" s="79" t="s">
        <v>1026</v>
      </c>
      <c r="AC47" s="85">
        <v>1</v>
      </c>
      <c r="AD47" s="73">
        <f t="shared" si="4"/>
        <v>4.3478260869565215</v>
      </c>
      <c r="AE47" s="73"/>
      <c r="AF47" s="73">
        <f t="shared" si="1"/>
        <v>0</v>
      </c>
      <c r="AG47" s="73"/>
      <c r="AH47" s="73">
        <f t="shared" si="2"/>
        <v>0</v>
      </c>
      <c r="AI47" s="73"/>
      <c r="AJ47" s="73">
        <f t="shared" si="3"/>
        <v>0</v>
      </c>
    </row>
    <row r="48" spans="1:36" ht="236.25" x14ac:dyDescent="0.25">
      <c r="A48" s="275">
        <v>43</v>
      </c>
      <c r="B48" s="277" t="s">
        <v>463</v>
      </c>
      <c r="C48" s="277" t="s">
        <v>229</v>
      </c>
      <c r="D48" s="277" t="s">
        <v>736</v>
      </c>
      <c r="E48" s="277" t="s">
        <v>771</v>
      </c>
      <c r="F48" s="277" t="s">
        <v>798</v>
      </c>
      <c r="G48" s="277" t="s">
        <v>815</v>
      </c>
      <c r="H48" s="277" t="s">
        <v>774</v>
      </c>
      <c r="I48" s="277" t="s">
        <v>775</v>
      </c>
      <c r="J48" s="275" t="s">
        <v>830</v>
      </c>
      <c r="K48" s="277" t="s">
        <v>831</v>
      </c>
      <c r="L48" s="277">
        <v>1</v>
      </c>
      <c r="M48" s="279" t="s">
        <v>51</v>
      </c>
      <c r="N48" s="279" t="s">
        <v>832</v>
      </c>
      <c r="O48" s="297" t="s">
        <v>103</v>
      </c>
      <c r="P48" s="292">
        <v>44958</v>
      </c>
      <c r="Q48" s="292">
        <v>44985</v>
      </c>
      <c r="R48" s="277" t="s">
        <v>786</v>
      </c>
      <c r="S48" s="277" t="s">
        <v>780</v>
      </c>
      <c r="T48" s="288" t="s">
        <v>787</v>
      </c>
      <c r="U48" s="287"/>
      <c r="V48" s="25"/>
      <c r="W48" s="25"/>
      <c r="X48" s="25"/>
      <c r="Y48" s="25"/>
      <c r="Z48" s="296"/>
      <c r="AA48" s="73">
        <f t="shared" si="5"/>
        <v>4.3478260869565215</v>
      </c>
      <c r="AB48" s="79" t="s">
        <v>1027</v>
      </c>
      <c r="AC48" s="85">
        <v>0.5</v>
      </c>
      <c r="AD48" s="73">
        <f t="shared" si="4"/>
        <v>2.1739130434782608</v>
      </c>
      <c r="AE48" s="73"/>
      <c r="AF48" s="73">
        <f t="shared" si="1"/>
        <v>0</v>
      </c>
      <c r="AG48" s="73"/>
      <c r="AH48" s="73">
        <f t="shared" si="2"/>
        <v>0</v>
      </c>
      <c r="AI48" s="73"/>
      <c r="AJ48" s="73">
        <f t="shared" si="3"/>
        <v>0</v>
      </c>
    </row>
    <row r="49" spans="1:36" ht="191.25" x14ac:dyDescent="0.25">
      <c r="A49" s="275">
        <v>44</v>
      </c>
      <c r="B49" s="277" t="s">
        <v>463</v>
      </c>
      <c r="C49" s="277" t="s">
        <v>229</v>
      </c>
      <c r="D49" s="277" t="s">
        <v>736</v>
      </c>
      <c r="E49" s="277" t="s">
        <v>771</v>
      </c>
      <c r="F49" s="277" t="s">
        <v>798</v>
      </c>
      <c r="G49" s="277" t="s">
        <v>815</v>
      </c>
      <c r="H49" s="277" t="s">
        <v>774</v>
      </c>
      <c r="I49" s="277" t="s">
        <v>775</v>
      </c>
      <c r="J49" s="275" t="s">
        <v>830</v>
      </c>
      <c r="K49" s="277" t="s">
        <v>831</v>
      </c>
      <c r="L49" s="277">
        <v>1</v>
      </c>
      <c r="M49" s="279" t="s">
        <v>51</v>
      </c>
      <c r="N49" s="279" t="s">
        <v>833</v>
      </c>
      <c r="O49" s="297" t="s">
        <v>103</v>
      </c>
      <c r="P49" s="292">
        <v>44986</v>
      </c>
      <c r="Q49" s="292">
        <v>45291</v>
      </c>
      <c r="R49" s="277" t="s">
        <v>786</v>
      </c>
      <c r="S49" s="277" t="s">
        <v>780</v>
      </c>
      <c r="T49" s="288" t="s">
        <v>787</v>
      </c>
      <c r="U49" s="287"/>
      <c r="V49" s="25"/>
      <c r="W49" s="25"/>
      <c r="X49" s="25"/>
      <c r="Y49" s="25"/>
      <c r="Z49" s="296"/>
      <c r="AA49" s="73">
        <f t="shared" si="5"/>
        <v>4.3478260869565215</v>
      </c>
      <c r="AB49" s="79" t="s">
        <v>1028</v>
      </c>
      <c r="AC49" s="85">
        <v>0.5</v>
      </c>
      <c r="AD49" s="73">
        <f t="shared" si="4"/>
        <v>2.1739130434782608</v>
      </c>
      <c r="AE49" s="73"/>
      <c r="AF49" s="73">
        <f t="shared" si="1"/>
        <v>0</v>
      </c>
      <c r="AG49" s="73"/>
      <c r="AH49" s="73">
        <f t="shared" si="2"/>
        <v>0</v>
      </c>
      <c r="AI49" s="73"/>
      <c r="AJ49" s="73">
        <f t="shared" si="3"/>
        <v>0</v>
      </c>
    </row>
    <row r="50" spans="1:36" ht="225" x14ac:dyDescent="0.25">
      <c r="A50" s="275">
        <v>45</v>
      </c>
      <c r="B50" s="277" t="s">
        <v>463</v>
      </c>
      <c r="C50" s="277" t="s">
        <v>229</v>
      </c>
      <c r="D50" s="277" t="s">
        <v>736</v>
      </c>
      <c r="E50" s="277" t="s">
        <v>771</v>
      </c>
      <c r="F50" s="277" t="s">
        <v>798</v>
      </c>
      <c r="G50" s="277" t="s">
        <v>799</v>
      </c>
      <c r="H50" s="277" t="s">
        <v>774</v>
      </c>
      <c r="I50" s="277" t="s">
        <v>775</v>
      </c>
      <c r="J50" s="275" t="s">
        <v>834</v>
      </c>
      <c r="K50" s="277" t="s">
        <v>835</v>
      </c>
      <c r="L50" s="277">
        <v>1</v>
      </c>
      <c r="M50" s="279" t="s">
        <v>101</v>
      </c>
      <c r="N50" s="279" t="s">
        <v>836</v>
      </c>
      <c r="O50" s="297" t="s">
        <v>103</v>
      </c>
      <c r="P50" s="292">
        <v>45261</v>
      </c>
      <c r="Q50" s="292">
        <v>45291</v>
      </c>
      <c r="R50" s="277" t="s">
        <v>786</v>
      </c>
      <c r="S50" s="277" t="s">
        <v>780</v>
      </c>
      <c r="T50" s="288" t="s">
        <v>787</v>
      </c>
      <c r="U50" s="287"/>
      <c r="V50" s="25"/>
      <c r="W50" s="25"/>
      <c r="X50" s="25"/>
      <c r="Y50" s="25"/>
      <c r="Z50" s="296"/>
      <c r="AA50" s="73">
        <f t="shared" si="5"/>
        <v>4.3478260869565215</v>
      </c>
      <c r="AB50" s="298" t="s">
        <v>1029</v>
      </c>
      <c r="AC50" s="85">
        <v>0.5</v>
      </c>
      <c r="AD50" s="73">
        <f t="shared" si="4"/>
        <v>2.1739130434782608</v>
      </c>
      <c r="AE50" s="73"/>
      <c r="AF50" s="73">
        <f t="shared" si="1"/>
        <v>0</v>
      </c>
      <c r="AG50" s="73"/>
      <c r="AH50" s="73">
        <f t="shared" si="2"/>
        <v>0</v>
      </c>
      <c r="AI50" s="73"/>
      <c r="AJ50" s="73">
        <f t="shared" si="3"/>
        <v>0</v>
      </c>
    </row>
    <row r="51" spans="1:36" s="305" customFormat="1" ht="409.5" x14ac:dyDescent="0.25">
      <c r="A51" s="275">
        <v>46</v>
      </c>
      <c r="B51" s="299" t="s">
        <v>463</v>
      </c>
      <c r="C51" s="299" t="s">
        <v>229</v>
      </c>
      <c r="D51" s="299" t="s">
        <v>736</v>
      </c>
      <c r="E51" s="299" t="s">
        <v>771</v>
      </c>
      <c r="F51" s="299" t="s">
        <v>798</v>
      </c>
      <c r="G51" s="299" t="s">
        <v>799</v>
      </c>
      <c r="H51" s="299" t="s">
        <v>774</v>
      </c>
      <c r="I51" s="299" t="s">
        <v>775</v>
      </c>
      <c r="J51" s="300" t="s">
        <v>837</v>
      </c>
      <c r="K51" s="299" t="s">
        <v>838</v>
      </c>
      <c r="L51" s="299">
        <v>1</v>
      </c>
      <c r="M51" s="301" t="s">
        <v>101</v>
      </c>
      <c r="N51" s="301" t="s">
        <v>839</v>
      </c>
      <c r="O51" s="297" t="s">
        <v>330</v>
      </c>
      <c r="P51" s="302">
        <v>45261</v>
      </c>
      <c r="Q51" s="302">
        <v>45291</v>
      </c>
      <c r="R51" s="299" t="s">
        <v>779</v>
      </c>
      <c r="S51" s="299" t="s">
        <v>840</v>
      </c>
      <c r="T51" s="303" t="s">
        <v>787</v>
      </c>
      <c r="U51" s="304"/>
      <c r="Z51" s="306"/>
      <c r="AA51" s="307">
        <f t="shared" si="5"/>
        <v>4.3478260869565215</v>
      </c>
      <c r="AB51" s="298" t="s">
        <v>1030</v>
      </c>
      <c r="AC51" s="308">
        <v>0.8</v>
      </c>
      <c r="AD51" s="307">
        <f t="shared" si="4"/>
        <v>3.4782608695652173</v>
      </c>
      <c r="AE51" s="307"/>
      <c r="AF51" s="307">
        <f t="shared" si="1"/>
        <v>0</v>
      </c>
      <c r="AG51" s="307"/>
      <c r="AH51" s="307">
        <f t="shared" si="2"/>
        <v>0</v>
      </c>
      <c r="AI51" s="307"/>
      <c r="AJ51" s="307">
        <f t="shared" si="3"/>
        <v>0</v>
      </c>
    </row>
    <row r="52" spans="1:36" ht="258.75" x14ac:dyDescent="0.25">
      <c r="A52" s="275">
        <v>47</v>
      </c>
      <c r="B52" s="277" t="s">
        <v>463</v>
      </c>
      <c r="C52" s="277" t="s">
        <v>229</v>
      </c>
      <c r="D52" s="277" t="s">
        <v>736</v>
      </c>
      <c r="E52" s="277" t="s">
        <v>771</v>
      </c>
      <c r="F52" s="277" t="s">
        <v>841</v>
      </c>
      <c r="G52" s="277" t="s">
        <v>842</v>
      </c>
      <c r="H52" s="277" t="s">
        <v>774</v>
      </c>
      <c r="I52" s="277" t="s">
        <v>775</v>
      </c>
      <c r="J52" s="275" t="s">
        <v>843</v>
      </c>
      <c r="K52" s="277" t="s">
        <v>844</v>
      </c>
      <c r="L52" s="277">
        <v>0.8</v>
      </c>
      <c r="M52" s="279" t="s">
        <v>845</v>
      </c>
      <c r="N52" s="279" t="s">
        <v>846</v>
      </c>
      <c r="O52" s="297" t="s">
        <v>330</v>
      </c>
      <c r="P52" s="292">
        <v>45261</v>
      </c>
      <c r="Q52" s="292">
        <v>45291</v>
      </c>
      <c r="R52" s="277" t="s">
        <v>847</v>
      </c>
      <c r="S52" s="277" t="s">
        <v>840</v>
      </c>
      <c r="T52" s="288" t="s">
        <v>787</v>
      </c>
      <c r="U52" s="287"/>
      <c r="V52" s="25"/>
      <c r="W52" s="25"/>
      <c r="X52" s="25"/>
      <c r="Y52" s="25"/>
      <c r="Z52" s="296"/>
      <c r="AA52" s="73">
        <f t="shared" si="5"/>
        <v>4.3478260869565215</v>
      </c>
      <c r="AB52" s="79" t="s">
        <v>1031</v>
      </c>
      <c r="AC52" s="308">
        <v>0.5</v>
      </c>
      <c r="AD52" s="73">
        <f t="shared" si="4"/>
        <v>2.1739130434782608</v>
      </c>
      <c r="AE52" s="73"/>
      <c r="AF52" s="73">
        <f t="shared" si="1"/>
        <v>0</v>
      </c>
      <c r="AG52" s="73"/>
      <c r="AH52" s="73">
        <f t="shared" si="2"/>
        <v>0</v>
      </c>
      <c r="AI52" s="73"/>
      <c r="AJ52" s="73">
        <f t="shared" si="3"/>
        <v>0</v>
      </c>
    </row>
    <row r="53" spans="1:36" ht="157.5" x14ac:dyDescent="0.25">
      <c r="A53" s="275">
        <v>48</v>
      </c>
      <c r="B53" s="277" t="s">
        <v>463</v>
      </c>
      <c r="C53" s="277" t="s">
        <v>229</v>
      </c>
      <c r="D53" s="277" t="s">
        <v>736</v>
      </c>
      <c r="E53" s="277" t="s">
        <v>771</v>
      </c>
      <c r="F53" s="277" t="s">
        <v>841</v>
      </c>
      <c r="G53" s="277" t="s">
        <v>842</v>
      </c>
      <c r="H53" s="277" t="s">
        <v>774</v>
      </c>
      <c r="I53" s="277" t="s">
        <v>775</v>
      </c>
      <c r="J53" s="275" t="s">
        <v>848</v>
      </c>
      <c r="K53" s="277" t="s">
        <v>849</v>
      </c>
      <c r="L53" s="277">
        <v>0.8</v>
      </c>
      <c r="M53" s="279" t="s">
        <v>845</v>
      </c>
      <c r="N53" s="279" t="s">
        <v>850</v>
      </c>
      <c r="O53" s="309" t="s">
        <v>851</v>
      </c>
      <c r="P53" s="292">
        <v>44928</v>
      </c>
      <c r="Q53" s="292">
        <v>45291</v>
      </c>
      <c r="R53" s="277" t="s">
        <v>847</v>
      </c>
      <c r="S53" s="277" t="s">
        <v>840</v>
      </c>
      <c r="T53" s="288" t="s">
        <v>787</v>
      </c>
      <c r="U53" s="287"/>
      <c r="V53" s="25"/>
      <c r="W53" s="25"/>
      <c r="X53" s="25"/>
      <c r="Y53" s="25"/>
      <c r="Z53" s="296"/>
      <c r="AA53" s="73">
        <f t="shared" si="5"/>
        <v>4.3478260869565215</v>
      </c>
      <c r="AB53" s="298" t="s">
        <v>1032</v>
      </c>
      <c r="AC53" s="85">
        <v>1</v>
      </c>
      <c r="AD53" s="73">
        <f t="shared" si="4"/>
        <v>4.3478260869565215</v>
      </c>
      <c r="AE53" s="73"/>
      <c r="AF53" s="73">
        <f t="shared" si="1"/>
        <v>0</v>
      </c>
      <c r="AG53" s="73"/>
      <c r="AH53" s="73">
        <f t="shared" si="2"/>
        <v>0</v>
      </c>
      <c r="AI53" s="73"/>
      <c r="AJ53" s="73">
        <f t="shared" si="3"/>
        <v>0</v>
      </c>
    </row>
    <row r="54" spans="1:36" ht="393.75" x14ac:dyDescent="0.25">
      <c r="A54" s="275">
        <v>49</v>
      </c>
      <c r="B54" s="277" t="s">
        <v>463</v>
      </c>
      <c r="C54" s="277" t="s">
        <v>229</v>
      </c>
      <c r="D54" s="277" t="s">
        <v>736</v>
      </c>
      <c r="E54" s="277" t="s">
        <v>852</v>
      </c>
      <c r="F54" s="277" t="s">
        <v>853</v>
      </c>
      <c r="G54" s="277" t="s">
        <v>854</v>
      </c>
      <c r="H54" s="277" t="s">
        <v>774</v>
      </c>
      <c r="I54" s="277" t="s">
        <v>775</v>
      </c>
      <c r="J54" s="275" t="s">
        <v>855</v>
      </c>
      <c r="K54" s="277" t="s">
        <v>856</v>
      </c>
      <c r="L54" s="277" t="s">
        <v>857</v>
      </c>
      <c r="M54" s="279" t="s">
        <v>858</v>
      </c>
      <c r="N54" s="279" t="s">
        <v>859</v>
      </c>
      <c r="O54" s="297" t="s">
        <v>103</v>
      </c>
      <c r="P54" s="292">
        <v>44941</v>
      </c>
      <c r="Q54" s="292">
        <v>45291</v>
      </c>
      <c r="R54" s="277" t="s">
        <v>860</v>
      </c>
      <c r="S54" s="277" t="s">
        <v>780</v>
      </c>
      <c r="T54" s="288" t="s">
        <v>787</v>
      </c>
      <c r="U54" s="287"/>
      <c r="V54" s="25"/>
      <c r="W54" s="25"/>
      <c r="X54" s="25"/>
      <c r="Y54" s="25"/>
      <c r="Z54" s="296"/>
      <c r="AA54" s="73">
        <f t="shared" si="5"/>
        <v>4.3478260869565215</v>
      </c>
      <c r="AB54" s="79" t="s">
        <v>1033</v>
      </c>
      <c r="AC54" s="310">
        <v>0.875</v>
      </c>
      <c r="AD54" s="73">
        <f t="shared" si="4"/>
        <v>3.8043478260869561</v>
      </c>
      <c r="AE54" s="73"/>
      <c r="AF54" s="73">
        <f t="shared" si="1"/>
        <v>0</v>
      </c>
      <c r="AG54" s="73"/>
      <c r="AH54" s="73">
        <f t="shared" si="2"/>
        <v>0</v>
      </c>
      <c r="AI54" s="73"/>
      <c r="AJ54" s="73">
        <f t="shared" si="3"/>
        <v>0</v>
      </c>
    </row>
    <row r="55" spans="1:36" ht="157.5" x14ac:dyDescent="0.25">
      <c r="A55" s="275">
        <v>50</v>
      </c>
      <c r="B55" s="277" t="s">
        <v>463</v>
      </c>
      <c r="C55" s="277" t="s">
        <v>229</v>
      </c>
      <c r="D55" s="277" t="s">
        <v>736</v>
      </c>
      <c r="E55" s="277" t="s">
        <v>852</v>
      </c>
      <c r="F55" s="277" t="s">
        <v>853</v>
      </c>
      <c r="G55" s="277" t="s">
        <v>861</v>
      </c>
      <c r="H55" s="277" t="s">
        <v>774</v>
      </c>
      <c r="I55" s="277" t="s">
        <v>775</v>
      </c>
      <c r="J55" s="275" t="s">
        <v>862</v>
      </c>
      <c r="K55" s="277" t="s">
        <v>863</v>
      </c>
      <c r="L55" s="277" t="s">
        <v>864</v>
      </c>
      <c r="M55" s="279" t="s">
        <v>865</v>
      </c>
      <c r="N55" s="279" t="s">
        <v>866</v>
      </c>
      <c r="O55" s="297" t="s">
        <v>103</v>
      </c>
      <c r="P55" s="292">
        <v>44986</v>
      </c>
      <c r="Q55" s="292">
        <v>45291</v>
      </c>
      <c r="R55" s="277" t="s">
        <v>867</v>
      </c>
      <c r="S55" s="277" t="s">
        <v>810</v>
      </c>
      <c r="T55" s="288" t="s">
        <v>787</v>
      </c>
      <c r="U55" s="287"/>
      <c r="V55" s="25"/>
      <c r="W55" s="25"/>
      <c r="X55" s="25"/>
      <c r="Y55" s="25"/>
      <c r="Z55" s="296"/>
      <c r="AA55" s="73">
        <f t="shared" si="5"/>
        <v>4.3478260869565215</v>
      </c>
      <c r="AB55" s="298" t="s">
        <v>1034</v>
      </c>
      <c r="AC55" s="73" t="s">
        <v>880</v>
      </c>
      <c r="AD55" s="73">
        <v>0</v>
      </c>
      <c r="AE55" s="73"/>
      <c r="AF55" s="73">
        <f t="shared" si="1"/>
        <v>0</v>
      </c>
      <c r="AG55" s="73"/>
      <c r="AH55" s="73">
        <f t="shared" si="2"/>
        <v>0</v>
      </c>
      <c r="AI55" s="73"/>
      <c r="AJ55" s="73">
        <f t="shared" si="3"/>
        <v>0</v>
      </c>
    </row>
    <row r="56" spans="1:36" ht="258.75" x14ac:dyDescent="0.25">
      <c r="A56" s="275">
        <v>51</v>
      </c>
      <c r="B56" s="277" t="s">
        <v>463</v>
      </c>
      <c r="C56" s="277" t="s">
        <v>229</v>
      </c>
      <c r="D56" s="277" t="s">
        <v>736</v>
      </c>
      <c r="E56" s="277" t="s">
        <v>852</v>
      </c>
      <c r="F56" s="277" t="s">
        <v>853</v>
      </c>
      <c r="G56" s="277" t="s">
        <v>868</v>
      </c>
      <c r="H56" s="277" t="s">
        <v>774</v>
      </c>
      <c r="I56" s="277" t="s">
        <v>775</v>
      </c>
      <c r="J56" s="275" t="s">
        <v>869</v>
      </c>
      <c r="K56" s="277" t="s">
        <v>870</v>
      </c>
      <c r="L56" s="277" t="s">
        <v>871</v>
      </c>
      <c r="M56" s="279" t="s">
        <v>872</v>
      </c>
      <c r="N56" s="279" t="s">
        <v>873</v>
      </c>
      <c r="O56" s="297" t="s">
        <v>103</v>
      </c>
      <c r="P56" s="292">
        <v>44927</v>
      </c>
      <c r="Q56" s="292">
        <v>45291</v>
      </c>
      <c r="R56" s="277" t="s">
        <v>867</v>
      </c>
      <c r="S56" s="277" t="s">
        <v>810</v>
      </c>
      <c r="T56" s="288" t="s">
        <v>787</v>
      </c>
      <c r="U56" s="287"/>
      <c r="V56" s="25"/>
      <c r="W56" s="25"/>
      <c r="X56" s="25"/>
      <c r="Y56" s="25"/>
      <c r="Z56" s="296"/>
      <c r="AA56" s="73">
        <f t="shared" si="5"/>
        <v>4.3478260869565215</v>
      </c>
      <c r="AB56" s="298" t="s">
        <v>1035</v>
      </c>
      <c r="AC56" s="85">
        <v>1</v>
      </c>
      <c r="AD56" s="73">
        <f t="shared" si="4"/>
        <v>4.3478260869565215</v>
      </c>
      <c r="AE56" s="73"/>
      <c r="AF56" s="73">
        <f t="shared" si="1"/>
        <v>0</v>
      </c>
      <c r="AG56" s="73"/>
      <c r="AH56" s="73">
        <f t="shared" si="2"/>
        <v>0</v>
      </c>
      <c r="AI56" s="73"/>
      <c r="AJ56" s="73">
        <f t="shared" si="3"/>
        <v>0</v>
      </c>
    </row>
    <row r="57" spans="1:36" ht="247.5" x14ac:dyDescent="0.25">
      <c r="A57" s="275">
        <v>52</v>
      </c>
      <c r="B57" s="277" t="s">
        <v>463</v>
      </c>
      <c r="C57" s="277" t="s">
        <v>229</v>
      </c>
      <c r="D57" s="277" t="s">
        <v>736</v>
      </c>
      <c r="E57" s="277" t="s">
        <v>771</v>
      </c>
      <c r="F57" s="277" t="s">
        <v>798</v>
      </c>
      <c r="G57" s="277" t="s">
        <v>799</v>
      </c>
      <c r="H57" s="277" t="s">
        <v>774</v>
      </c>
      <c r="I57" s="277" t="s">
        <v>775</v>
      </c>
      <c r="J57" s="275" t="s">
        <v>874</v>
      </c>
      <c r="K57" s="277" t="s">
        <v>875</v>
      </c>
      <c r="L57" s="277">
        <v>1</v>
      </c>
      <c r="M57" s="279" t="s">
        <v>101</v>
      </c>
      <c r="N57" s="279" t="s">
        <v>876</v>
      </c>
      <c r="O57" s="285" t="s">
        <v>109</v>
      </c>
      <c r="P57" s="292">
        <v>44927</v>
      </c>
      <c r="Q57" s="292">
        <v>45122</v>
      </c>
      <c r="R57" s="277" t="s">
        <v>786</v>
      </c>
      <c r="S57" s="277" t="s">
        <v>780</v>
      </c>
      <c r="T57" s="288" t="s">
        <v>787</v>
      </c>
      <c r="U57" s="287"/>
      <c r="V57" s="25"/>
      <c r="W57" s="25"/>
      <c r="X57" s="25"/>
      <c r="Y57" s="25"/>
      <c r="Z57" s="296"/>
      <c r="AA57" s="73">
        <f t="shared" si="5"/>
        <v>4.3478260869565215</v>
      </c>
      <c r="AB57" s="298" t="s">
        <v>1036</v>
      </c>
      <c r="AC57" s="73" t="s">
        <v>1037</v>
      </c>
      <c r="AD57" s="73">
        <v>0</v>
      </c>
      <c r="AE57" s="73"/>
      <c r="AF57" s="73">
        <f t="shared" si="1"/>
        <v>0</v>
      </c>
      <c r="AG57" s="73"/>
      <c r="AH57" s="73">
        <f t="shared" si="2"/>
        <v>0</v>
      </c>
      <c r="AI57" s="73"/>
      <c r="AJ57" s="73">
        <f t="shared" si="3"/>
        <v>0</v>
      </c>
    </row>
    <row r="58" spans="1:36" ht="191.25" x14ac:dyDescent="0.25">
      <c r="A58" s="275">
        <v>53</v>
      </c>
      <c r="B58" s="277" t="s">
        <v>463</v>
      </c>
      <c r="C58" s="277" t="s">
        <v>229</v>
      </c>
      <c r="D58" s="277" t="s">
        <v>736</v>
      </c>
      <c r="E58" s="277" t="s">
        <v>771</v>
      </c>
      <c r="F58" s="277" t="s">
        <v>798</v>
      </c>
      <c r="G58" s="277" t="s">
        <v>861</v>
      </c>
      <c r="H58" s="277" t="s">
        <v>774</v>
      </c>
      <c r="I58" s="277" t="s">
        <v>775</v>
      </c>
      <c r="J58" s="275" t="s">
        <v>877</v>
      </c>
      <c r="K58" s="277" t="s">
        <v>878</v>
      </c>
      <c r="L58" s="277">
        <v>1</v>
      </c>
      <c r="M58" s="279" t="s">
        <v>51</v>
      </c>
      <c r="N58" s="279" t="s">
        <v>879</v>
      </c>
      <c r="O58" s="297" t="s">
        <v>103</v>
      </c>
      <c r="P58" s="292">
        <v>44927</v>
      </c>
      <c r="Q58" s="292">
        <v>45291</v>
      </c>
      <c r="R58" s="277" t="s">
        <v>786</v>
      </c>
      <c r="S58" s="277" t="s">
        <v>780</v>
      </c>
      <c r="T58" s="288" t="s">
        <v>787</v>
      </c>
      <c r="U58" s="287"/>
      <c r="V58" s="25"/>
      <c r="W58" s="25"/>
      <c r="X58" s="25"/>
      <c r="Y58" s="25"/>
      <c r="Z58" s="296"/>
      <c r="AA58" s="73">
        <f t="shared" si="5"/>
        <v>4.3478260869565215</v>
      </c>
      <c r="AB58" s="298" t="s">
        <v>1038</v>
      </c>
      <c r="AC58" s="73" t="s">
        <v>880</v>
      </c>
      <c r="AD58" s="73">
        <v>0</v>
      </c>
      <c r="AE58" s="73"/>
      <c r="AF58" s="73">
        <f t="shared" si="1"/>
        <v>0</v>
      </c>
      <c r="AG58" s="73"/>
      <c r="AH58" s="73">
        <f t="shared" si="2"/>
        <v>0</v>
      </c>
      <c r="AI58" s="73"/>
      <c r="AJ58" s="73">
        <f t="shared" si="3"/>
        <v>0</v>
      </c>
    </row>
    <row r="59" spans="1:36" ht="114.75" x14ac:dyDescent="0.25">
      <c r="A59" s="275">
        <v>54</v>
      </c>
      <c r="B59" s="277" t="s">
        <v>93</v>
      </c>
      <c r="C59" s="276" t="s">
        <v>43</v>
      </c>
      <c r="D59" s="277" t="s">
        <v>94</v>
      </c>
      <c r="E59" s="277" t="s">
        <v>95</v>
      </c>
      <c r="F59" s="277" t="s">
        <v>96</v>
      </c>
      <c r="G59" s="277" t="s">
        <v>97</v>
      </c>
      <c r="H59" s="277" t="s">
        <v>98</v>
      </c>
      <c r="I59" s="277" t="s">
        <v>99</v>
      </c>
      <c r="J59" s="277" t="s">
        <v>100</v>
      </c>
      <c r="K59" s="277" t="s">
        <v>43</v>
      </c>
      <c r="L59" s="285">
        <v>1</v>
      </c>
      <c r="M59" s="277" t="s">
        <v>101</v>
      </c>
      <c r="N59" s="277" t="s">
        <v>102</v>
      </c>
      <c r="O59" s="277" t="s">
        <v>103</v>
      </c>
      <c r="P59" s="281">
        <v>44958</v>
      </c>
      <c r="Q59" s="281">
        <v>45291</v>
      </c>
      <c r="R59" s="277" t="s">
        <v>55</v>
      </c>
      <c r="S59" s="277" t="s">
        <v>104</v>
      </c>
      <c r="T59" s="277" t="s">
        <v>105</v>
      </c>
      <c r="U59" s="286">
        <v>0.05</v>
      </c>
      <c r="V59" s="553"/>
      <c r="W59" s="553"/>
      <c r="X59" s="553"/>
      <c r="Y59" s="553"/>
      <c r="Z59" s="551"/>
      <c r="AA59" s="73">
        <v>5</v>
      </c>
      <c r="AB59" s="79" t="s">
        <v>1039</v>
      </c>
      <c r="AC59" s="73">
        <v>0</v>
      </c>
      <c r="AD59" s="73">
        <f t="shared" ref="AD59:AD73" si="6">+$AA59*AC59</f>
        <v>0</v>
      </c>
      <c r="AE59" s="73"/>
      <c r="AF59" s="73">
        <f t="shared" si="1"/>
        <v>0</v>
      </c>
      <c r="AG59" s="73"/>
      <c r="AH59" s="73">
        <f t="shared" si="2"/>
        <v>0</v>
      </c>
      <c r="AI59" s="73"/>
      <c r="AJ59" s="73">
        <f t="shared" si="3"/>
        <v>0</v>
      </c>
    </row>
    <row r="60" spans="1:36" ht="114.75" x14ac:dyDescent="0.25">
      <c r="A60" s="275">
        <v>55</v>
      </c>
      <c r="B60" s="277" t="s">
        <v>93</v>
      </c>
      <c r="C60" s="276" t="s">
        <v>43</v>
      </c>
      <c r="D60" s="277" t="s">
        <v>94</v>
      </c>
      <c r="E60" s="277" t="s">
        <v>95</v>
      </c>
      <c r="F60" s="277" t="s">
        <v>106</v>
      </c>
      <c r="G60" s="277" t="s">
        <v>97</v>
      </c>
      <c r="H60" s="277" t="s">
        <v>98</v>
      </c>
      <c r="I60" s="277" t="s">
        <v>99</v>
      </c>
      <c r="J60" s="277" t="s">
        <v>107</v>
      </c>
      <c r="K60" s="277" t="s">
        <v>43</v>
      </c>
      <c r="L60" s="285">
        <v>1</v>
      </c>
      <c r="M60" s="277" t="s">
        <v>101</v>
      </c>
      <c r="N60" s="277" t="s">
        <v>108</v>
      </c>
      <c r="O60" s="285" t="s">
        <v>109</v>
      </c>
      <c r="P60" s="281">
        <v>44958</v>
      </c>
      <c r="Q60" s="281">
        <v>45291</v>
      </c>
      <c r="R60" s="277" t="s">
        <v>55</v>
      </c>
      <c r="S60" s="277" t="s">
        <v>104</v>
      </c>
      <c r="T60" s="277" t="s">
        <v>105</v>
      </c>
      <c r="U60" s="286">
        <v>0.05</v>
      </c>
      <c r="V60" s="553"/>
      <c r="W60" s="553"/>
      <c r="X60" s="553"/>
      <c r="Y60" s="553"/>
      <c r="Z60" s="551"/>
      <c r="AA60" s="73">
        <v>5</v>
      </c>
      <c r="AB60" s="79" t="s">
        <v>1040</v>
      </c>
      <c r="AC60" s="73">
        <v>0</v>
      </c>
      <c r="AD60" s="73">
        <f t="shared" si="6"/>
        <v>0</v>
      </c>
      <c r="AE60" s="73"/>
      <c r="AF60" s="73">
        <f t="shared" si="1"/>
        <v>0</v>
      </c>
      <c r="AG60" s="73"/>
      <c r="AH60" s="73">
        <f t="shared" si="2"/>
        <v>0</v>
      </c>
      <c r="AI60" s="73"/>
      <c r="AJ60" s="73">
        <f t="shared" si="3"/>
        <v>0</v>
      </c>
    </row>
    <row r="61" spans="1:36" ht="165.75" x14ac:dyDescent="0.25">
      <c r="A61" s="275">
        <v>56</v>
      </c>
      <c r="B61" s="277" t="s">
        <v>93</v>
      </c>
      <c r="C61" s="276" t="s">
        <v>43</v>
      </c>
      <c r="D61" s="277" t="s">
        <v>94</v>
      </c>
      <c r="E61" s="277" t="s">
        <v>95</v>
      </c>
      <c r="F61" s="277" t="s">
        <v>106</v>
      </c>
      <c r="G61" s="277" t="s">
        <v>97</v>
      </c>
      <c r="H61" s="277" t="s">
        <v>98</v>
      </c>
      <c r="I61" s="277" t="s">
        <v>99</v>
      </c>
      <c r="J61" s="277" t="s">
        <v>110</v>
      </c>
      <c r="K61" s="277" t="s">
        <v>43</v>
      </c>
      <c r="L61" s="285">
        <v>8</v>
      </c>
      <c r="M61" s="277" t="s">
        <v>101</v>
      </c>
      <c r="N61" s="277" t="s">
        <v>111</v>
      </c>
      <c r="O61" s="285" t="s">
        <v>109</v>
      </c>
      <c r="P61" s="281">
        <v>44958</v>
      </c>
      <c r="Q61" s="281">
        <v>45291</v>
      </c>
      <c r="R61" s="277" t="s">
        <v>55</v>
      </c>
      <c r="S61" s="277" t="s">
        <v>104</v>
      </c>
      <c r="T61" s="277" t="s">
        <v>105</v>
      </c>
      <c r="U61" s="286">
        <v>0.05</v>
      </c>
      <c r="V61" s="553"/>
      <c r="W61" s="553"/>
      <c r="X61" s="553"/>
      <c r="Y61" s="553"/>
      <c r="Z61" s="551"/>
      <c r="AA61" s="73">
        <v>5</v>
      </c>
      <c r="AB61" s="79" t="s">
        <v>1041</v>
      </c>
      <c r="AC61" s="73">
        <v>0</v>
      </c>
      <c r="AD61" s="73">
        <f t="shared" si="6"/>
        <v>0</v>
      </c>
      <c r="AE61" s="73"/>
      <c r="AF61" s="73">
        <f t="shared" si="1"/>
        <v>0</v>
      </c>
      <c r="AG61" s="73"/>
      <c r="AH61" s="73">
        <f t="shared" si="2"/>
        <v>0</v>
      </c>
      <c r="AI61" s="73"/>
      <c r="AJ61" s="73">
        <f t="shared" si="3"/>
        <v>0</v>
      </c>
    </row>
    <row r="62" spans="1:36" ht="165.75" x14ac:dyDescent="0.25">
      <c r="A62" s="275">
        <v>57</v>
      </c>
      <c r="B62" s="277" t="s">
        <v>93</v>
      </c>
      <c r="C62" s="276" t="s">
        <v>43</v>
      </c>
      <c r="D62" s="277" t="s">
        <v>94</v>
      </c>
      <c r="E62" s="277" t="s">
        <v>95</v>
      </c>
      <c r="F62" s="277" t="s">
        <v>112</v>
      </c>
      <c r="G62" s="277" t="s">
        <v>97</v>
      </c>
      <c r="H62" s="277" t="s">
        <v>98</v>
      </c>
      <c r="I62" s="277" t="s">
        <v>99</v>
      </c>
      <c r="J62" s="277" t="s">
        <v>113</v>
      </c>
      <c r="K62" s="277" t="s">
        <v>43</v>
      </c>
      <c r="L62" s="285">
        <v>1</v>
      </c>
      <c r="M62" s="277" t="s">
        <v>101</v>
      </c>
      <c r="N62" s="277" t="s">
        <v>114</v>
      </c>
      <c r="O62" s="277" t="s">
        <v>103</v>
      </c>
      <c r="P62" s="281">
        <v>44928</v>
      </c>
      <c r="Q62" s="281">
        <v>44956</v>
      </c>
      <c r="R62" s="277" t="s">
        <v>55</v>
      </c>
      <c r="S62" s="277" t="s">
        <v>104</v>
      </c>
      <c r="T62" s="277" t="s">
        <v>105</v>
      </c>
      <c r="U62" s="286">
        <v>0.05</v>
      </c>
      <c r="V62" s="553"/>
      <c r="W62" s="553"/>
      <c r="X62" s="553"/>
      <c r="Y62" s="553"/>
      <c r="Z62" s="551"/>
      <c r="AA62" s="73">
        <v>5</v>
      </c>
      <c r="AB62" s="79" t="s">
        <v>1042</v>
      </c>
      <c r="AC62" s="73">
        <v>1</v>
      </c>
      <c r="AD62" s="73">
        <f t="shared" si="6"/>
        <v>5</v>
      </c>
      <c r="AE62" s="73"/>
      <c r="AF62" s="73">
        <f t="shared" si="1"/>
        <v>0</v>
      </c>
      <c r="AG62" s="73"/>
      <c r="AH62" s="73">
        <f t="shared" si="2"/>
        <v>0</v>
      </c>
      <c r="AI62" s="73"/>
      <c r="AJ62" s="73">
        <f t="shared" si="3"/>
        <v>0</v>
      </c>
    </row>
    <row r="63" spans="1:36" ht="180" x14ac:dyDescent="0.25">
      <c r="A63" s="275">
        <v>58</v>
      </c>
      <c r="B63" s="277" t="s">
        <v>93</v>
      </c>
      <c r="C63" s="276" t="s">
        <v>43</v>
      </c>
      <c r="D63" s="277" t="s">
        <v>94</v>
      </c>
      <c r="E63" s="277" t="s">
        <v>95</v>
      </c>
      <c r="F63" s="277" t="s">
        <v>115</v>
      </c>
      <c r="G63" s="277" t="s">
        <v>97</v>
      </c>
      <c r="H63" s="277" t="s">
        <v>98</v>
      </c>
      <c r="I63" s="277" t="s">
        <v>99</v>
      </c>
      <c r="J63" s="277" t="s">
        <v>116</v>
      </c>
      <c r="K63" s="277" t="s">
        <v>43</v>
      </c>
      <c r="L63" s="285">
        <v>1</v>
      </c>
      <c r="M63" s="277" t="s">
        <v>101</v>
      </c>
      <c r="N63" s="277" t="s">
        <v>117</v>
      </c>
      <c r="O63" s="285" t="s">
        <v>109</v>
      </c>
      <c r="P63" s="281">
        <v>44958</v>
      </c>
      <c r="Q63" s="281">
        <v>45291</v>
      </c>
      <c r="R63" s="277" t="s">
        <v>118</v>
      </c>
      <c r="S63" s="277" t="s">
        <v>104</v>
      </c>
      <c r="T63" s="277" t="s">
        <v>105</v>
      </c>
      <c r="U63" s="286">
        <v>0.05</v>
      </c>
      <c r="V63" s="553"/>
      <c r="W63" s="553"/>
      <c r="X63" s="553"/>
      <c r="Y63" s="553"/>
      <c r="Z63" s="551"/>
      <c r="AA63" s="73">
        <v>5</v>
      </c>
      <c r="AB63" s="79" t="s">
        <v>1043</v>
      </c>
      <c r="AC63" s="73">
        <v>0</v>
      </c>
      <c r="AD63" s="73">
        <f t="shared" si="6"/>
        <v>0</v>
      </c>
      <c r="AE63" s="73"/>
      <c r="AF63" s="73">
        <f t="shared" si="1"/>
        <v>0</v>
      </c>
      <c r="AG63" s="73"/>
      <c r="AH63" s="73">
        <f t="shared" si="2"/>
        <v>0</v>
      </c>
      <c r="AI63" s="73"/>
      <c r="AJ63" s="73">
        <f t="shared" si="3"/>
        <v>0</v>
      </c>
    </row>
    <row r="64" spans="1:36" ht="123.75" x14ac:dyDescent="0.25">
      <c r="A64" s="275">
        <v>59</v>
      </c>
      <c r="B64" s="277" t="s">
        <v>93</v>
      </c>
      <c r="C64" s="276" t="s">
        <v>43</v>
      </c>
      <c r="D64" s="277" t="s">
        <v>94</v>
      </c>
      <c r="E64" s="277" t="s">
        <v>95</v>
      </c>
      <c r="F64" s="277" t="s">
        <v>119</v>
      </c>
      <c r="G64" s="277" t="s">
        <v>97</v>
      </c>
      <c r="H64" s="277" t="s">
        <v>98</v>
      </c>
      <c r="I64" s="277" t="s">
        <v>99</v>
      </c>
      <c r="J64" s="277" t="s">
        <v>120</v>
      </c>
      <c r="K64" s="277" t="s">
        <v>43</v>
      </c>
      <c r="L64" s="285">
        <v>11</v>
      </c>
      <c r="M64" s="277" t="s">
        <v>101</v>
      </c>
      <c r="N64" s="277" t="s">
        <v>121</v>
      </c>
      <c r="O64" s="277" t="s">
        <v>103</v>
      </c>
      <c r="P64" s="281">
        <v>44578</v>
      </c>
      <c r="Q64" s="281">
        <v>45107</v>
      </c>
      <c r="R64" s="277" t="s">
        <v>55</v>
      </c>
      <c r="S64" s="277" t="s">
        <v>104</v>
      </c>
      <c r="T64" s="277" t="s">
        <v>105</v>
      </c>
      <c r="U64" s="286">
        <v>0.02</v>
      </c>
      <c r="V64" s="553"/>
      <c r="W64" s="553"/>
      <c r="X64" s="553"/>
      <c r="Y64" s="553"/>
      <c r="Z64" s="551"/>
      <c r="AA64" s="73">
        <v>2</v>
      </c>
      <c r="AB64" s="79" t="s">
        <v>1044</v>
      </c>
      <c r="AC64" s="73">
        <v>1</v>
      </c>
      <c r="AD64" s="73">
        <f t="shared" si="6"/>
        <v>2</v>
      </c>
      <c r="AE64" s="73"/>
      <c r="AF64" s="73">
        <f t="shared" si="1"/>
        <v>0</v>
      </c>
      <c r="AG64" s="73"/>
      <c r="AH64" s="73">
        <f t="shared" si="2"/>
        <v>0</v>
      </c>
      <c r="AI64" s="73"/>
      <c r="AJ64" s="73">
        <f t="shared" si="3"/>
        <v>0</v>
      </c>
    </row>
    <row r="65" spans="1:36" ht="168.75" x14ac:dyDescent="0.25">
      <c r="A65" s="275">
        <v>60</v>
      </c>
      <c r="B65" s="277" t="s">
        <v>93</v>
      </c>
      <c r="C65" s="276" t="s">
        <v>43</v>
      </c>
      <c r="D65" s="277" t="s">
        <v>94</v>
      </c>
      <c r="E65" s="277" t="s">
        <v>95</v>
      </c>
      <c r="F65" s="277" t="s">
        <v>122</v>
      </c>
      <c r="G65" s="277" t="s">
        <v>97</v>
      </c>
      <c r="H65" s="277" t="s">
        <v>98</v>
      </c>
      <c r="I65" s="277" t="s">
        <v>99</v>
      </c>
      <c r="J65" s="277" t="s">
        <v>123</v>
      </c>
      <c r="K65" s="277" t="s">
        <v>43</v>
      </c>
      <c r="L65" s="285">
        <v>1</v>
      </c>
      <c r="M65" s="277" t="s">
        <v>101</v>
      </c>
      <c r="N65" s="277" t="s">
        <v>124</v>
      </c>
      <c r="O65" s="285" t="s">
        <v>109</v>
      </c>
      <c r="P65" s="281">
        <v>44896</v>
      </c>
      <c r="Q65" s="281">
        <v>44985</v>
      </c>
      <c r="R65" s="277" t="s">
        <v>55</v>
      </c>
      <c r="S65" s="277" t="s">
        <v>104</v>
      </c>
      <c r="T65" s="277" t="s">
        <v>105</v>
      </c>
      <c r="U65" s="286">
        <v>0.05</v>
      </c>
      <c r="V65" s="553"/>
      <c r="W65" s="553"/>
      <c r="X65" s="553"/>
      <c r="Y65" s="553"/>
      <c r="Z65" s="551"/>
      <c r="AA65" s="73">
        <v>5</v>
      </c>
      <c r="AB65" s="79" t="s">
        <v>1045</v>
      </c>
      <c r="AC65" s="73">
        <v>1</v>
      </c>
      <c r="AD65" s="73">
        <f t="shared" si="6"/>
        <v>5</v>
      </c>
      <c r="AE65" s="73"/>
      <c r="AF65" s="73">
        <f t="shared" si="1"/>
        <v>0</v>
      </c>
      <c r="AG65" s="73"/>
      <c r="AH65" s="73">
        <f t="shared" si="2"/>
        <v>0</v>
      </c>
      <c r="AI65" s="73"/>
      <c r="AJ65" s="73">
        <f t="shared" si="3"/>
        <v>0</v>
      </c>
    </row>
    <row r="66" spans="1:36" ht="180" x14ac:dyDescent="0.25">
      <c r="A66" s="275">
        <v>61</v>
      </c>
      <c r="B66" s="277" t="s">
        <v>93</v>
      </c>
      <c r="C66" s="276" t="s">
        <v>43</v>
      </c>
      <c r="D66" s="277" t="s">
        <v>94</v>
      </c>
      <c r="E66" s="277" t="s">
        <v>95</v>
      </c>
      <c r="F66" s="277" t="s">
        <v>122</v>
      </c>
      <c r="G66" s="277" t="s">
        <v>97</v>
      </c>
      <c r="H66" s="277" t="s">
        <v>98</v>
      </c>
      <c r="I66" s="277" t="s">
        <v>99</v>
      </c>
      <c r="J66" s="277" t="s">
        <v>125</v>
      </c>
      <c r="K66" s="277" t="s">
        <v>43</v>
      </c>
      <c r="L66" s="285">
        <v>1</v>
      </c>
      <c r="M66" s="277" t="s">
        <v>101</v>
      </c>
      <c r="N66" s="277" t="s">
        <v>126</v>
      </c>
      <c r="O66" s="285" t="s">
        <v>109</v>
      </c>
      <c r="P66" s="281">
        <v>44928</v>
      </c>
      <c r="Q66" s="281">
        <v>45291</v>
      </c>
      <c r="R66" s="277" t="s">
        <v>127</v>
      </c>
      <c r="S66" s="277" t="s">
        <v>104</v>
      </c>
      <c r="T66" s="277" t="s">
        <v>105</v>
      </c>
      <c r="U66" s="286">
        <v>0.2</v>
      </c>
      <c r="V66" s="553"/>
      <c r="W66" s="553"/>
      <c r="X66" s="553"/>
      <c r="Y66" s="553"/>
      <c r="Z66" s="551"/>
      <c r="AA66" s="73">
        <v>20</v>
      </c>
      <c r="AB66" s="79" t="s">
        <v>1046</v>
      </c>
      <c r="AC66" s="73">
        <v>0</v>
      </c>
      <c r="AD66" s="73">
        <f t="shared" si="6"/>
        <v>0</v>
      </c>
      <c r="AE66" s="73"/>
      <c r="AF66" s="73">
        <f t="shared" si="1"/>
        <v>0</v>
      </c>
      <c r="AG66" s="73"/>
      <c r="AH66" s="73">
        <f t="shared" si="2"/>
        <v>0</v>
      </c>
      <c r="AI66" s="73"/>
      <c r="AJ66" s="73">
        <f t="shared" si="3"/>
        <v>0</v>
      </c>
    </row>
    <row r="67" spans="1:36" ht="180" x14ac:dyDescent="0.25">
      <c r="A67" s="275">
        <v>62</v>
      </c>
      <c r="B67" s="277" t="s">
        <v>93</v>
      </c>
      <c r="C67" s="276" t="s">
        <v>43</v>
      </c>
      <c r="D67" s="277" t="s">
        <v>94</v>
      </c>
      <c r="E67" s="277" t="s">
        <v>95</v>
      </c>
      <c r="F67" s="277" t="s">
        <v>122</v>
      </c>
      <c r="G67" s="277" t="s">
        <v>97</v>
      </c>
      <c r="H67" s="277" t="s">
        <v>98</v>
      </c>
      <c r="I67" s="277" t="s">
        <v>99</v>
      </c>
      <c r="J67" s="277" t="s">
        <v>128</v>
      </c>
      <c r="K67" s="277" t="s">
        <v>43</v>
      </c>
      <c r="L67" s="285">
        <v>1</v>
      </c>
      <c r="M67" s="277" t="s">
        <v>101</v>
      </c>
      <c r="N67" s="277" t="s">
        <v>129</v>
      </c>
      <c r="O67" s="285" t="s">
        <v>109</v>
      </c>
      <c r="P67" s="281">
        <v>44928</v>
      </c>
      <c r="Q67" s="281">
        <v>45291</v>
      </c>
      <c r="R67" s="277" t="s">
        <v>130</v>
      </c>
      <c r="S67" s="277" t="s">
        <v>104</v>
      </c>
      <c r="T67" s="277" t="s">
        <v>105</v>
      </c>
      <c r="U67" s="286">
        <v>0.2</v>
      </c>
      <c r="V67" s="553"/>
      <c r="W67" s="553"/>
      <c r="X67" s="553"/>
      <c r="Y67" s="553"/>
      <c r="Z67" s="551"/>
      <c r="AA67" s="73">
        <v>20</v>
      </c>
      <c r="AB67" s="79" t="s">
        <v>1046</v>
      </c>
      <c r="AC67" s="73">
        <v>0</v>
      </c>
      <c r="AD67" s="73">
        <f t="shared" si="6"/>
        <v>0</v>
      </c>
      <c r="AE67" s="73"/>
      <c r="AF67" s="73">
        <f t="shared" si="1"/>
        <v>0</v>
      </c>
      <c r="AG67" s="73"/>
      <c r="AH67" s="73">
        <f t="shared" si="2"/>
        <v>0</v>
      </c>
      <c r="AI67" s="73"/>
      <c r="AJ67" s="73">
        <f t="shared" si="3"/>
        <v>0</v>
      </c>
    </row>
    <row r="68" spans="1:36" ht="409.5" x14ac:dyDescent="0.25">
      <c r="A68" s="275">
        <v>63</v>
      </c>
      <c r="B68" s="277" t="s">
        <v>93</v>
      </c>
      <c r="C68" s="276" t="s">
        <v>43</v>
      </c>
      <c r="D68" s="277" t="s">
        <v>94</v>
      </c>
      <c r="E68" s="277" t="s">
        <v>95</v>
      </c>
      <c r="F68" s="277" t="s">
        <v>122</v>
      </c>
      <c r="G68" s="277" t="s">
        <v>97</v>
      </c>
      <c r="H68" s="277" t="s">
        <v>98</v>
      </c>
      <c r="I68" s="277" t="s">
        <v>99</v>
      </c>
      <c r="J68" s="277" t="s">
        <v>131</v>
      </c>
      <c r="K68" s="277" t="s">
        <v>43</v>
      </c>
      <c r="L68" s="285">
        <v>11</v>
      </c>
      <c r="M68" s="277" t="s">
        <v>101</v>
      </c>
      <c r="N68" s="277" t="s">
        <v>132</v>
      </c>
      <c r="O68" s="285" t="s">
        <v>66</v>
      </c>
      <c r="P68" s="281">
        <v>44928</v>
      </c>
      <c r="Q68" s="281">
        <v>45291</v>
      </c>
      <c r="R68" s="277" t="s">
        <v>55</v>
      </c>
      <c r="S68" s="277" t="s">
        <v>104</v>
      </c>
      <c r="T68" s="277" t="s">
        <v>133</v>
      </c>
      <c r="U68" s="286">
        <v>0.05</v>
      </c>
      <c r="V68" s="553"/>
      <c r="W68" s="553"/>
      <c r="X68" s="553"/>
      <c r="Y68" s="553"/>
      <c r="Z68" s="551"/>
      <c r="AA68" s="73">
        <v>5</v>
      </c>
      <c r="AB68" s="79" t="s">
        <v>1047</v>
      </c>
      <c r="AC68" s="73">
        <v>1</v>
      </c>
      <c r="AD68" s="73">
        <f t="shared" si="6"/>
        <v>5</v>
      </c>
      <c r="AE68" s="73"/>
      <c r="AF68" s="73">
        <f t="shared" si="1"/>
        <v>0</v>
      </c>
      <c r="AG68" s="73"/>
      <c r="AH68" s="73">
        <f t="shared" si="2"/>
        <v>0</v>
      </c>
      <c r="AI68" s="73"/>
      <c r="AJ68" s="73">
        <f t="shared" si="3"/>
        <v>0</v>
      </c>
    </row>
    <row r="69" spans="1:36" ht="114.75" x14ac:dyDescent="0.25">
      <c r="A69" s="275">
        <v>64</v>
      </c>
      <c r="B69" s="277" t="s">
        <v>93</v>
      </c>
      <c r="C69" s="276" t="s">
        <v>43</v>
      </c>
      <c r="D69" s="277" t="s">
        <v>94</v>
      </c>
      <c r="E69" s="277" t="s">
        <v>95</v>
      </c>
      <c r="F69" s="277" t="s">
        <v>122</v>
      </c>
      <c r="G69" s="277" t="s">
        <v>97</v>
      </c>
      <c r="H69" s="277" t="s">
        <v>98</v>
      </c>
      <c r="I69" s="277" t="s">
        <v>99</v>
      </c>
      <c r="J69" s="277" t="s">
        <v>134</v>
      </c>
      <c r="K69" s="277" t="s">
        <v>43</v>
      </c>
      <c r="L69" s="285">
        <v>1</v>
      </c>
      <c r="M69" s="277" t="s">
        <v>101</v>
      </c>
      <c r="N69" s="277" t="s">
        <v>135</v>
      </c>
      <c r="O69" s="285" t="s">
        <v>109</v>
      </c>
      <c r="P69" s="281">
        <v>44928</v>
      </c>
      <c r="Q69" s="281">
        <v>45291</v>
      </c>
      <c r="R69" s="277" t="s">
        <v>55</v>
      </c>
      <c r="S69" s="277" t="s">
        <v>104</v>
      </c>
      <c r="T69" s="277" t="s">
        <v>105</v>
      </c>
      <c r="U69" s="286">
        <v>0.05</v>
      </c>
      <c r="V69" s="553"/>
      <c r="W69" s="553"/>
      <c r="X69" s="553"/>
      <c r="Y69" s="553"/>
      <c r="Z69" s="551"/>
      <c r="AA69" s="73">
        <v>5</v>
      </c>
      <c r="AB69" s="79" t="s">
        <v>1048</v>
      </c>
      <c r="AC69" s="73">
        <v>0</v>
      </c>
      <c r="AD69" s="73">
        <f t="shared" si="6"/>
        <v>0</v>
      </c>
      <c r="AE69" s="73"/>
      <c r="AF69" s="73">
        <f t="shared" si="1"/>
        <v>0</v>
      </c>
      <c r="AG69" s="73"/>
      <c r="AH69" s="73">
        <f t="shared" si="2"/>
        <v>0</v>
      </c>
      <c r="AI69" s="73"/>
      <c r="AJ69" s="73">
        <f t="shared" si="3"/>
        <v>0</v>
      </c>
    </row>
    <row r="70" spans="1:36" ht="114.75" x14ac:dyDescent="0.25">
      <c r="A70" s="275">
        <v>65</v>
      </c>
      <c r="B70" s="277" t="s">
        <v>93</v>
      </c>
      <c r="C70" s="276" t="s">
        <v>43</v>
      </c>
      <c r="D70" s="277" t="s">
        <v>94</v>
      </c>
      <c r="E70" s="277" t="s">
        <v>95</v>
      </c>
      <c r="F70" s="277" t="s">
        <v>122</v>
      </c>
      <c r="G70" s="277" t="s">
        <v>97</v>
      </c>
      <c r="H70" s="277" t="s">
        <v>98</v>
      </c>
      <c r="I70" s="277" t="s">
        <v>99</v>
      </c>
      <c r="J70" s="277" t="s">
        <v>136</v>
      </c>
      <c r="K70" s="277" t="s">
        <v>43</v>
      </c>
      <c r="L70" s="285">
        <v>1</v>
      </c>
      <c r="M70" s="277" t="s">
        <v>101</v>
      </c>
      <c r="N70" s="277" t="s">
        <v>137</v>
      </c>
      <c r="O70" s="285" t="s">
        <v>109</v>
      </c>
      <c r="P70" s="281">
        <v>44928</v>
      </c>
      <c r="Q70" s="281">
        <v>45291</v>
      </c>
      <c r="R70" s="277" t="s">
        <v>55</v>
      </c>
      <c r="S70" s="277" t="s">
        <v>104</v>
      </c>
      <c r="T70" s="277" t="s">
        <v>133</v>
      </c>
      <c r="U70" s="286">
        <v>0.05</v>
      </c>
      <c r="V70" s="553"/>
      <c r="W70" s="553"/>
      <c r="X70" s="553"/>
      <c r="Y70" s="553"/>
      <c r="Z70" s="551"/>
      <c r="AA70" s="73">
        <v>5</v>
      </c>
      <c r="AB70" s="79" t="s">
        <v>1048</v>
      </c>
      <c r="AC70" s="73">
        <v>0</v>
      </c>
      <c r="AD70" s="73">
        <f t="shared" si="6"/>
        <v>0</v>
      </c>
      <c r="AE70" s="73"/>
      <c r="AF70" s="73">
        <f t="shared" si="1"/>
        <v>0</v>
      </c>
      <c r="AG70" s="73"/>
      <c r="AH70" s="73">
        <f t="shared" si="2"/>
        <v>0</v>
      </c>
      <c r="AI70" s="73"/>
      <c r="AJ70" s="73">
        <f t="shared" si="3"/>
        <v>0</v>
      </c>
    </row>
    <row r="71" spans="1:36" ht="123.75" x14ac:dyDescent="0.25">
      <c r="A71" s="275">
        <v>66</v>
      </c>
      <c r="B71" s="277" t="s">
        <v>93</v>
      </c>
      <c r="C71" s="276" t="s">
        <v>43</v>
      </c>
      <c r="D71" s="277" t="s">
        <v>94</v>
      </c>
      <c r="E71" s="277" t="s">
        <v>95</v>
      </c>
      <c r="F71" s="277" t="s">
        <v>138</v>
      </c>
      <c r="G71" s="277" t="s">
        <v>97</v>
      </c>
      <c r="H71" s="277" t="s">
        <v>98</v>
      </c>
      <c r="I71" s="277" t="s">
        <v>99</v>
      </c>
      <c r="J71" s="277" t="s">
        <v>139</v>
      </c>
      <c r="K71" s="277" t="s">
        <v>43</v>
      </c>
      <c r="L71" s="285">
        <v>1</v>
      </c>
      <c r="M71" s="277" t="s">
        <v>101</v>
      </c>
      <c r="N71" s="277" t="s">
        <v>140</v>
      </c>
      <c r="O71" s="285" t="s">
        <v>109</v>
      </c>
      <c r="P71" s="281">
        <v>44928</v>
      </c>
      <c r="Q71" s="281">
        <v>45291</v>
      </c>
      <c r="R71" s="277" t="s">
        <v>55</v>
      </c>
      <c r="S71" s="277" t="s">
        <v>104</v>
      </c>
      <c r="T71" s="277" t="s">
        <v>105</v>
      </c>
      <c r="U71" s="286">
        <v>0.05</v>
      </c>
      <c r="V71" s="275"/>
      <c r="W71" s="275"/>
      <c r="X71" s="275"/>
      <c r="Y71" s="275"/>
      <c r="Z71" s="113"/>
      <c r="AA71" s="73">
        <v>5</v>
      </c>
      <c r="AB71" s="79" t="s">
        <v>1049</v>
      </c>
      <c r="AC71" s="73">
        <v>0</v>
      </c>
      <c r="AD71" s="73">
        <f t="shared" si="6"/>
        <v>0</v>
      </c>
      <c r="AE71" s="73"/>
      <c r="AF71" s="73">
        <f t="shared" si="1"/>
        <v>0</v>
      </c>
      <c r="AG71" s="73"/>
      <c r="AH71" s="73">
        <f t="shared" si="2"/>
        <v>0</v>
      </c>
      <c r="AI71" s="73"/>
      <c r="AJ71" s="73">
        <f t="shared" si="3"/>
        <v>0</v>
      </c>
    </row>
    <row r="72" spans="1:36" ht="157.5" x14ac:dyDescent="0.25">
      <c r="A72" s="275">
        <v>67</v>
      </c>
      <c r="B72" s="277" t="s">
        <v>93</v>
      </c>
      <c r="C72" s="276" t="s">
        <v>43</v>
      </c>
      <c r="D72" s="277" t="s">
        <v>94</v>
      </c>
      <c r="E72" s="277" t="s">
        <v>95</v>
      </c>
      <c r="F72" s="277" t="s">
        <v>141</v>
      </c>
      <c r="G72" s="277" t="s">
        <v>97</v>
      </c>
      <c r="H72" s="277" t="s">
        <v>98</v>
      </c>
      <c r="I72" s="277" t="s">
        <v>99</v>
      </c>
      <c r="J72" s="277" t="s">
        <v>142</v>
      </c>
      <c r="K72" s="277" t="s">
        <v>43</v>
      </c>
      <c r="L72" s="285">
        <v>1</v>
      </c>
      <c r="M72" s="277" t="s">
        <v>51</v>
      </c>
      <c r="N72" s="277" t="s">
        <v>143</v>
      </c>
      <c r="O72" s="285" t="s">
        <v>66</v>
      </c>
      <c r="P72" s="281">
        <v>44593</v>
      </c>
      <c r="Q72" s="281">
        <v>45046</v>
      </c>
      <c r="R72" s="277" t="s">
        <v>55</v>
      </c>
      <c r="S72" s="277" t="s">
        <v>104</v>
      </c>
      <c r="T72" s="277" t="s">
        <v>133</v>
      </c>
      <c r="U72" s="286">
        <v>0.05</v>
      </c>
      <c r="V72" s="275"/>
      <c r="W72" s="275"/>
      <c r="X72" s="275"/>
      <c r="Y72" s="275"/>
      <c r="Z72" s="113"/>
      <c r="AA72" s="73">
        <v>5</v>
      </c>
      <c r="AB72" s="79" t="s">
        <v>1050</v>
      </c>
      <c r="AC72" s="73">
        <v>0.74</v>
      </c>
      <c r="AD72" s="73">
        <f t="shared" si="6"/>
        <v>3.7</v>
      </c>
      <c r="AE72" s="73"/>
      <c r="AF72" s="73">
        <f t="shared" si="1"/>
        <v>0</v>
      </c>
      <c r="AG72" s="73"/>
      <c r="AH72" s="73">
        <f t="shared" si="2"/>
        <v>0</v>
      </c>
      <c r="AI72" s="73"/>
      <c r="AJ72" s="73">
        <f t="shared" si="3"/>
        <v>0</v>
      </c>
    </row>
    <row r="73" spans="1:36" ht="202.5" x14ac:dyDescent="0.25">
      <c r="A73" s="275">
        <v>68</v>
      </c>
      <c r="B73" s="277" t="s">
        <v>93</v>
      </c>
      <c r="C73" s="276" t="s">
        <v>43</v>
      </c>
      <c r="D73" s="277" t="s">
        <v>94</v>
      </c>
      <c r="E73" s="277" t="s">
        <v>95</v>
      </c>
      <c r="F73" s="277" t="s">
        <v>144</v>
      </c>
      <c r="G73" s="277" t="s">
        <v>97</v>
      </c>
      <c r="H73" s="277" t="s">
        <v>98</v>
      </c>
      <c r="I73" s="277" t="s">
        <v>99</v>
      </c>
      <c r="J73" s="277" t="s">
        <v>145</v>
      </c>
      <c r="K73" s="277" t="s">
        <v>43</v>
      </c>
      <c r="L73" s="285">
        <v>24</v>
      </c>
      <c r="M73" s="277" t="s">
        <v>101</v>
      </c>
      <c r="N73" s="277" t="s">
        <v>146</v>
      </c>
      <c r="O73" s="277" t="s">
        <v>147</v>
      </c>
      <c r="P73" s="281">
        <v>44652</v>
      </c>
      <c r="Q73" s="281">
        <v>45291</v>
      </c>
      <c r="R73" s="277" t="s">
        <v>55</v>
      </c>
      <c r="S73" s="277" t="s">
        <v>104</v>
      </c>
      <c r="T73" s="277" t="s">
        <v>105</v>
      </c>
      <c r="U73" s="286">
        <v>0.03</v>
      </c>
      <c r="V73" s="275"/>
      <c r="W73" s="275"/>
      <c r="X73" s="275"/>
      <c r="Y73" s="275"/>
      <c r="Z73" s="113"/>
      <c r="AA73" s="73">
        <v>3</v>
      </c>
      <c r="AB73" s="79" t="s">
        <v>1051</v>
      </c>
      <c r="AC73" s="73">
        <v>1</v>
      </c>
      <c r="AD73" s="73">
        <f t="shared" si="6"/>
        <v>3</v>
      </c>
      <c r="AE73" s="73"/>
      <c r="AF73" s="73">
        <f t="shared" si="1"/>
        <v>0</v>
      </c>
      <c r="AG73" s="73"/>
      <c r="AH73" s="73">
        <f t="shared" si="2"/>
        <v>0</v>
      </c>
      <c r="AI73" s="73"/>
      <c r="AJ73" s="73">
        <f t="shared" si="3"/>
        <v>0</v>
      </c>
    </row>
    <row r="74" spans="1:36" ht="89.25" x14ac:dyDescent="0.25">
      <c r="A74" s="275">
        <v>69</v>
      </c>
      <c r="B74" s="285" t="s">
        <v>226</v>
      </c>
      <c r="C74" s="276" t="s">
        <v>43</v>
      </c>
      <c r="D74" s="277" t="s">
        <v>227</v>
      </c>
      <c r="E74" s="285" t="s">
        <v>228</v>
      </c>
      <c r="F74" s="277" t="s">
        <v>229</v>
      </c>
      <c r="G74" s="285" t="s">
        <v>230</v>
      </c>
      <c r="H74" s="311" t="s">
        <v>231</v>
      </c>
      <c r="I74" s="280" t="s">
        <v>232</v>
      </c>
      <c r="J74" s="276" t="s">
        <v>233</v>
      </c>
      <c r="K74" s="278" t="s">
        <v>234</v>
      </c>
      <c r="L74" s="285">
        <v>100</v>
      </c>
      <c r="M74" s="280" t="s">
        <v>51</v>
      </c>
      <c r="N74" s="301" t="s">
        <v>235</v>
      </c>
      <c r="O74" s="301" t="s">
        <v>236</v>
      </c>
      <c r="P74" s="292">
        <v>44927</v>
      </c>
      <c r="Q74" s="292">
        <v>45291</v>
      </c>
      <c r="R74" s="277" t="s">
        <v>79</v>
      </c>
      <c r="S74" s="288" t="s">
        <v>237</v>
      </c>
      <c r="T74" s="312" t="s">
        <v>238</v>
      </c>
      <c r="U74" s="313">
        <v>0.3</v>
      </c>
      <c r="V74" s="553"/>
      <c r="W74" s="553"/>
      <c r="X74" s="553"/>
      <c r="Y74" s="553"/>
      <c r="Z74" s="551"/>
      <c r="AA74" s="73">
        <v>30</v>
      </c>
      <c r="AB74" s="79" t="s">
        <v>1052</v>
      </c>
      <c r="AC74" s="80">
        <v>1</v>
      </c>
      <c r="AD74" s="73">
        <f t="shared" ref="AD74:AD80" si="7">+$AA74*AC74</f>
        <v>30</v>
      </c>
      <c r="AE74" s="73"/>
      <c r="AF74" s="73">
        <f t="shared" si="1"/>
        <v>0</v>
      </c>
      <c r="AG74" s="73"/>
      <c r="AH74" s="73">
        <f t="shared" si="2"/>
        <v>0</v>
      </c>
      <c r="AI74" s="73"/>
      <c r="AJ74" s="73">
        <f t="shared" si="3"/>
        <v>0</v>
      </c>
    </row>
    <row r="75" spans="1:36" ht="89.25" x14ac:dyDescent="0.25">
      <c r="A75" s="275">
        <v>70</v>
      </c>
      <c r="B75" s="285" t="s">
        <v>239</v>
      </c>
      <c r="C75" s="276" t="s">
        <v>43</v>
      </c>
      <c r="D75" s="277" t="s">
        <v>227</v>
      </c>
      <c r="E75" s="285" t="s">
        <v>228</v>
      </c>
      <c r="F75" s="277" t="s">
        <v>229</v>
      </c>
      <c r="G75" s="285" t="s">
        <v>230</v>
      </c>
      <c r="H75" s="311" t="s">
        <v>231</v>
      </c>
      <c r="I75" s="280" t="s">
        <v>240</v>
      </c>
      <c r="J75" s="276" t="s">
        <v>233</v>
      </c>
      <c r="K75" s="278" t="s">
        <v>234</v>
      </c>
      <c r="L75" s="285">
        <v>100</v>
      </c>
      <c r="M75" s="280" t="s">
        <v>51</v>
      </c>
      <c r="N75" s="301" t="s">
        <v>241</v>
      </c>
      <c r="O75" s="301" t="s">
        <v>236</v>
      </c>
      <c r="P75" s="292">
        <v>44927</v>
      </c>
      <c r="Q75" s="292">
        <v>45291</v>
      </c>
      <c r="R75" s="277" t="s">
        <v>79</v>
      </c>
      <c r="S75" s="288" t="s">
        <v>237</v>
      </c>
      <c r="T75" s="312" t="s">
        <v>238</v>
      </c>
      <c r="U75" s="313">
        <v>0.2</v>
      </c>
      <c r="V75" s="553"/>
      <c r="W75" s="553"/>
      <c r="X75" s="553"/>
      <c r="Y75" s="553"/>
      <c r="Z75" s="551"/>
      <c r="AA75" s="73">
        <v>20</v>
      </c>
      <c r="AB75" s="79" t="s">
        <v>1053</v>
      </c>
      <c r="AC75" s="80">
        <v>1</v>
      </c>
      <c r="AD75" s="73">
        <f t="shared" si="7"/>
        <v>20</v>
      </c>
      <c r="AE75" s="73"/>
      <c r="AF75" s="73">
        <f t="shared" si="1"/>
        <v>0</v>
      </c>
      <c r="AG75" s="73"/>
      <c r="AH75" s="73">
        <f t="shared" si="2"/>
        <v>0</v>
      </c>
      <c r="AI75" s="73"/>
      <c r="AJ75" s="73">
        <f t="shared" si="3"/>
        <v>0</v>
      </c>
    </row>
    <row r="76" spans="1:36" ht="89.25" x14ac:dyDescent="0.25">
      <c r="A76" s="275">
        <v>71</v>
      </c>
      <c r="B76" s="285" t="s">
        <v>239</v>
      </c>
      <c r="C76" s="276" t="s">
        <v>43</v>
      </c>
      <c r="D76" s="277" t="s">
        <v>227</v>
      </c>
      <c r="E76" s="285" t="s">
        <v>228</v>
      </c>
      <c r="F76" s="277" t="s">
        <v>229</v>
      </c>
      <c r="G76" s="285" t="s">
        <v>230</v>
      </c>
      <c r="H76" s="311" t="s">
        <v>231</v>
      </c>
      <c r="I76" s="280" t="s">
        <v>232</v>
      </c>
      <c r="J76" s="276" t="s">
        <v>242</v>
      </c>
      <c r="K76" s="278" t="s">
        <v>46</v>
      </c>
      <c r="L76" s="285">
        <v>100</v>
      </c>
      <c r="M76" s="280" t="s">
        <v>51</v>
      </c>
      <c r="N76" s="301" t="s">
        <v>243</v>
      </c>
      <c r="O76" s="301" t="s">
        <v>244</v>
      </c>
      <c r="P76" s="292">
        <v>44927</v>
      </c>
      <c r="Q76" s="292">
        <v>45291</v>
      </c>
      <c r="R76" s="277" t="s">
        <v>79</v>
      </c>
      <c r="S76" s="288" t="s">
        <v>237</v>
      </c>
      <c r="T76" s="312" t="s">
        <v>245</v>
      </c>
      <c r="U76" s="313">
        <v>0.1</v>
      </c>
      <c r="V76" s="553"/>
      <c r="W76" s="553"/>
      <c r="X76" s="553"/>
      <c r="Y76" s="553"/>
      <c r="Z76" s="551"/>
      <c r="AA76" s="73">
        <v>10</v>
      </c>
      <c r="AB76" s="79" t="s">
        <v>1054</v>
      </c>
      <c r="AC76" s="80">
        <v>1</v>
      </c>
      <c r="AD76" s="73">
        <f t="shared" si="7"/>
        <v>10</v>
      </c>
      <c r="AE76" s="73"/>
      <c r="AF76" s="73">
        <f t="shared" si="1"/>
        <v>0</v>
      </c>
      <c r="AG76" s="73"/>
      <c r="AH76" s="73">
        <f t="shared" si="2"/>
        <v>0</v>
      </c>
      <c r="AI76" s="73"/>
      <c r="AJ76" s="73">
        <f t="shared" si="3"/>
        <v>0</v>
      </c>
    </row>
    <row r="77" spans="1:36" ht="89.25" x14ac:dyDescent="0.25">
      <c r="A77" s="275">
        <v>72</v>
      </c>
      <c r="B77" s="285" t="s">
        <v>226</v>
      </c>
      <c r="C77" s="276" t="s">
        <v>43</v>
      </c>
      <c r="D77" s="277" t="s">
        <v>227</v>
      </c>
      <c r="E77" s="285" t="s">
        <v>228</v>
      </c>
      <c r="F77" s="277" t="s">
        <v>229</v>
      </c>
      <c r="G77" s="285" t="s">
        <v>230</v>
      </c>
      <c r="H77" s="311" t="s">
        <v>231</v>
      </c>
      <c r="I77" s="280" t="s">
        <v>232</v>
      </c>
      <c r="J77" s="276" t="s">
        <v>246</v>
      </c>
      <c r="K77" s="278" t="s">
        <v>46</v>
      </c>
      <c r="L77" s="285">
        <v>100</v>
      </c>
      <c r="M77" s="280" t="s">
        <v>51</v>
      </c>
      <c r="N77" s="301" t="s">
        <v>247</v>
      </c>
      <c r="O77" s="301" t="s">
        <v>244</v>
      </c>
      <c r="P77" s="292">
        <v>44927</v>
      </c>
      <c r="Q77" s="292">
        <v>45291</v>
      </c>
      <c r="R77" s="277" t="s">
        <v>79</v>
      </c>
      <c r="S77" s="288" t="s">
        <v>237</v>
      </c>
      <c r="T77" s="312" t="s">
        <v>248</v>
      </c>
      <c r="U77" s="313">
        <v>0.1</v>
      </c>
      <c r="V77" s="553"/>
      <c r="W77" s="553"/>
      <c r="X77" s="553"/>
      <c r="Y77" s="553"/>
      <c r="Z77" s="551"/>
      <c r="AA77" s="73">
        <v>10</v>
      </c>
      <c r="AB77" s="79" t="s">
        <v>1054</v>
      </c>
      <c r="AC77" s="80">
        <v>1</v>
      </c>
      <c r="AD77" s="73">
        <f t="shared" si="7"/>
        <v>10</v>
      </c>
      <c r="AE77" s="73"/>
      <c r="AF77" s="73">
        <f t="shared" si="1"/>
        <v>0</v>
      </c>
      <c r="AG77" s="73"/>
      <c r="AH77" s="73">
        <f t="shared" si="2"/>
        <v>0</v>
      </c>
      <c r="AI77" s="73"/>
      <c r="AJ77" s="73">
        <f t="shared" si="3"/>
        <v>0</v>
      </c>
    </row>
    <row r="78" spans="1:36" ht="89.25" x14ac:dyDescent="0.25">
      <c r="A78" s="275">
        <v>73</v>
      </c>
      <c r="B78" s="285" t="s">
        <v>226</v>
      </c>
      <c r="C78" s="276" t="s">
        <v>43</v>
      </c>
      <c r="D78" s="277" t="s">
        <v>227</v>
      </c>
      <c r="E78" s="285" t="s">
        <v>228</v>
      </c>
      <c r="F78" s="277" t="s">
        <v>229</v>
      </c>
      <c r="G78" s="285" t="s">
        <v>230</v>
      </c>
      <c r="H78" s="311" t="s">
        <v>231</v>
      </c>
      <c r="I78" s="280" t="s">
        <v>232</v>
      </c>
      <c r="J78" s="278" t="s">
        <v>249</v>
      </c>
      <c r="K78" s="278" t="s">
        <v>46</v>
      </c>
      <c r="L78" s="285">
        <v>100</v>
      </c>
      <c r="M78" s="280" t="s">
        <v>51</v>
      </c>
      <c r="N78" s="301" t="s">
        <v>250</v>
      </c>
      <c r="O78" s="301" t="s">
        <v>244</v>
      </c>
      <c r="P78" s="292">
        <v>44927</v>
      </c>
      <c r="Q78" s="292">
        <v>45291</v>
      </c>
      <c r="R78" s="277" t="s">
        <v>79</v>
      </c>
      <c r="S78" s="288" t="s">
        <v>237</v>
      </c>
      <c r="T78" s="312" t="s">
        <v>251</v>
      </c>
      <c r="U78" s="313">
        <v>0.1</v>
      </c>
      <c r="V78" s="553"/>
      <c r="W78" s="553"/>
      <c r="X78" s="553"/>
      <c r="Y78" s="553"/>
      <c r="Z78" s="551"/>
      <c r="AA78" s="73">
        <v>10</v>
      </c>
      <c r="AB78" s="79" t="s">
        <v>1054</v>
      </c>
      <c r="AC78" s="80">
        <v>1</v>
      </c>
      <c r="AD78" s="73">
        <f t="shared" si="7"/>
        <v>10</v>
      </c>
      <c r="AE78" s="73"/>
      <c r="AF78" s="73">
        <f t="shared" si="1"/>
        <v>0</v>
      </c>
      <c r="AG78" s="73"/>
      <c r="AH78" s="73">
        <f t="shared" si="2"/>
        <v>0</v>
      </c>
      <c r="AI78" s="73"/>
      <c r="AJ78" s="73">
        <f t="shared" si="3"/>
        <v>0</v>
      </c>
    </row>
    <row r="79" spans="1:36" ht="89.25" x14ac:dyDescent="0.25">
      <c r="A79" s="275">
        <v>74</v>
      </c>
      <c r="B79" s="285" t="s">
        <v>226</v>
      </c>
      <c r="C79" s="276" t="s">
        <v>43</v>
      </c>
      <c r="D79" s="277" t="s">
        <v>227</v>
      </c>
      <c r="E79" s="285" t="s">
        <v>228</v>
      </c>
      <c r="F79" s="277" t="s">
        <v>229</v>
      </c>
      <c r="G79" s="285" t="s">
        <v>230</v>
      </c>
      <c r="H79" s="311" t="s">
        <v>231</v>
      </c>
      <c r="I79" s="280" t="s">
        <v>232</v>
      </c>
      <c r="J79" s="276" t="s">
        <v>246</v>
      </c>
      <c r="K79" s="278" t="s">
        <v>46</v>
      </c>
      <c r="L79" s="285">
        <v>100</v>
      </c>
      <c r="M79" s="280" t="s">
        <v>51</v>
      </c>
      <c r="N79" s="301" t="s">
        <v>252</v>
      </c>
      <c r="O79" s="301" t="s">
        <v>244</v>
      </c>
      <c r="P79" s="292">
        <v>44927</v>
      </c>
      <c r="Q79" s="292">
        <v>45291</v>
      </c>
      <c r="R79" s="277" t="s">
        <v>79</v>
      </c>
      <c r="S79" s="288" t="s">
        <v>237</v>
      </c>
      <c r="T79" s="312" t="s">
        <v>253</v>
      </c>
      <c r="U79" s="313">
        <v>0.1</v>
      </c>
      <c r="V79" s="553"/>
      <c r="W79" s="553"/>
      <c r="X79" s="553"/>
      <c r="Y79" s="553"/>
      <c r="Z79" s="551"/>
      <c r="AA79" s="73">
        <v>10</v>
      </c>
      <c r="AB79" s="79" t="s">
        <v>1054</v>
      </c>
      <c r="AC79" s="80">
        <v>1</v>
      </c>
      <c r="AD79" s="73">
        <f t="shared" si="7"/>
        <v>10</v>
      </c>
      <c r="AE79" s="73"/>
      <c r="AF79" s="73">
        <f t="shared" si="1"/>
        <v>0</v>
      </c>
      <c r="AG79" s="73"/>
      <c r="AH79" s="73">
        <f t="shared" si="2"/>
        <v>0</v>
      </c>
      <c r="AI79" s="73"/>
      <c r="AJ79" s="73">
        <f t="shared" si="3"/>
        <v>0</v>
      </c>
    </row>
    <row r="80" spans="1:36" ht="89.25" x14ac:dyDescent="0.25">
      <c r="A80" s="275">
        <v>75</v>
      </c>
      <c r="B80" s="285" t="s">
        <v>254</v>
      </c>
      <c r="C80" s="276" t="s">
        <v>43</v>
      </c>
      <c r="D80" s="277" t="s">
        <v>227</v>
      </c>
      <c r="E80" s="285" t="s">
        <v>228</v>
      </c>
      <c r="F80" s="277" t="s">
        <v>229</v>
      </c>
      <c r="G80" s="285" t="s">
        <v>230</v>
      </c>
      <c r="H80" s="311" t="s">
        <v>231</v>
      </c>
      <c r="I80" s="280" t="s">
        <v>232</v>
      </c>
      <c r="J80" s="276" t="s">
        <v>255</v>
      </c>
      <c r="K80" s="278" t="s">
        <v>46</v>
      </c>
      <c r="L80" s="285">
        <v>100</v>
      </c>
      <c r="M80" s="280" t="s">
        <v>51</v>
      </c>
      <c r="N80" s="301" t="s">
        <v>256</v>
      </c>
      <c r="O80" s="301" t="s">
        <v>244</v>
      </c>
      <c r="P80" s="292">
        <v>44927</v>
      </c>
      <c r="Q80" s="292">
        <v>45291</v>
      </c>
      <c r="R80" s="277" t="s">
        <v>79</v>
      </c>
      <c r="S80" s="288" t="s">
        <v>237</v>
      </c>
      <c r="T80" s="312" t="s">
        <v>257</v>
      </c>
      <c r="U80" s="313">
        <v>0.1</v>
      </c>
      <c r="V80" s="553"/>
      <c r="W80" s="553"/>
      <c r="X80" s="553"/>
      <c r="Y80" s="553"/>
      <c r="Z80" s="551"/>
      <c r="AA80" s="73">
        <v>10</v>
      </c>
      <c r="AB80" s="79" t="s">
        <v>1054</v>
      </c>
      <c r="AC80" s="80">
        <v>1</v>
      </c>
      <c r="AD80" s="73">
        <f t="shared" si="7"/>
        <v>10</v>
      </c>
      <c r="AE80" s="73"/>
      <c r="AF80" s="73">
        <f t="shared" si="1"/>
        <v>0</v>
      </c>
      <c r="AG80" s="73"/>
      <c r="AH80" s="73">
        <f t="shared" si="2"/>
        <v>0</v>
      </c>
      <c r="AI80" s="73"/>
      <c r="AJ80" s="73">
        <f t="shared" si="3"/>
        <v>0</v>
      </c>
    </row>
    <row r="81" spans="1:36" s="109" customFormat="1" ht="101.25" x14ac:dyDescent="0.25">
      <c r="A81" s="275">
        <v>76</v>
      </c>
      <c r="B81" s="79" t="s">
        <v>363</v>
      </c>
      <c r="C81" s="79" t="s">
        <v>288</v>
      </c>
      <c r="D81" s="79" t="s">
        <v>72</v>
      </c>
      <c r="E81" s="79" t="s">
        <v>364</v>
      </c>
      <c r="F81" s="79" t="s">
        <v>365</v>
      </c>
      <c r="G81" s="102" t="s">
        <v>366</v>
      </c>
      <c r="H81" s="92" t="s">
        <v>367</v>
      </c>
      <c r="I81" s="79" t="s">
        <v>368</v>
      </c>
      <c r="J81" s="79" t="s">
        <v>369</v>
      </c>
      <c r="K81" s="79" t="s">
        <v>370</v>
      </c>
      <c r="L81" s="102">
        <v>100</v>
      </c>
      <c r="M81" s="102" t="s">
        <v>268</v>
      </c>
      <c r="N81" s="79" t="s">
        <v>371</v>
      </c>
      <c r="O81" s="79" t="s">
        <v>1055</v>
      </c>
      <c r="P81" s="108">
        <v>44928</v>
      </c>
      <c r="Q81" s="108">
        <v>44985</v>
      </c>
      <c r="R81" s="79" t="s">
        <v>372</v>
      </c>
      <c r="S81" s="79" t="s">
        <v>373</v>
      </c>
      <c r="T81" s="79" t="s">
        <v>374</v>
      </c>
      <c r="U81" s="79">
        <f>ROUND(100/MAX(A81:A163),0)</f>
        <v>1</v>
      </c>
      <c r="V81" s="554"/>
      <c r="W81" s="554"/>
      <c r="X81" s="554"/>
      <c r="Y81" s="554"/>
      <c r="Z81" s="555"/>
      <c r="AA81" s="107">
        <v>2</v>
      </c>
      <c r="AB81" s="79" t="s">
        <v>1056</v>
      </c>
      <c r="AC81" s="80">
        <v>0.3</v>
      </c>
      <c r="AD81" s="107">
        <v>0.6</v>
      </c>
      <c r="AE81" s="107"/>
      <c r="AF81" s="73">
        <f t="shared" ref="AF81:AF144" si="8">+$AA81*AE81</f>
        <v>0</v>
      </c>
      <c r="AG81" s="73"/>
      <c r="AH81" s="73">
        <f t="shared" ref="AH81:AH144" si="9">+$AA81*AG81</f>
        <v>0</v>
      </c>
      <c r="AI81" s="73"/>
      <c r="AJ81" s="73">
        <f t="shared" ref="AJ81:AJ144" si="10">+$AA81*AI81</f>
        <v>0</v>
      </c>
    </row>
    <row r="82" spans="1:36" s="109" customFormat="1" ht="101.25" x14ac:dyDescent="0.25">
      <c r="A82" s="275">
        <v>77</v>
      </c>
      <c r="B82" s="79" t="s">
        <v>363</v>
      </c>
      <c r="C82" s="79" t="s">
        <v>288</v>
      </c>
      <c r="D82" s="79" t="s">
        <v>72</v>
      </c>
      <c r="E82" s="79" t="s">
        <v>364</v>
      </c>
      <c r="F82" s="79" t="s">
        <v>377</v>
      </c>
      <c r="G82" s="102" t="s">
        <v>366</v>
      </c>
      <c r="H82" s="92" t="s">
        <v>367</v>
      </c>
      <c r="I82" s="79" t="s">
        <v>368</v>
      </c>
      <c r="J82" s="79" t="s">
        <v>1057</v>
      </c>
      <c r="K82" s="79" t="s">
        <v>1058</v>
      </c>
      <c r="L82" s="102">
        <v>100</v>
      </c>
      <c r="M82" s="102" t="s">
        <v>268</v>
      </c>
      <c r="N82" s="79" t="s">
        <v>1059</v>
      </c>
      <c r="O82" s="79" t="s">
        <v>1055</v>
      </c>
      <c r="P82" s="108">
        <v>44928</v>
      </c>
      <c r="Q82" s="108">
        <v>44957</v>
      </c>
      <c r="R82" s="79" t="s">
        <v>372</v>
      </c>
      <c r="S82" s="79" t="s">
        <v>373</v>
      </c>
      <c r="T82" s="79" t="s">
        <v>382</v>
      </c>
      <c r="U82" s="79">
        <f>ROUND(100/MAX(A81:A163),0)+1</f>
        <v>2</v>
      </c>
      <c r="V82" s="554"/>
      <c r="W82" s="554"/>
      <c r="X82" s="554"/>
      <c r="Y82" s="554"/>
      <c r="Z82" s="555"/>
      <c r="AA82" s="107">
        <v>3</v>
      </c>
      <c r="AB82" s="79" t="s">
        <v>1060</v>
      </c>
      <c r="AC82" s="80">
        <v>1</v>
      </c>
      <c r="AD82" s="107">
        <v>3</v>
      </c>
      <c r="AE82" s="107"/>
      <c r="AF82" s="73">
        <f t="shared" si="8"/>
        <v>0</v>
      </c>
      <c r="AG82" s="73"/>
      <c r="AH82" s="73">
        <f t="shared" si="9"/>
        <v>0</v>
      </c>
      <c r="AI82" s="73"/>
      <c r="AJ82" s="73">
        <f t="shared" si="10"/>
        <v>0</v>
      </c>
    </row>
    <row r="83" spans="1:36" s="109" customFormat="1" ht="101.25" x14ac:dyDescent="0.25">
      <c r="A83" s="275">
        <v>78</v>
      </c>
      <c r="B83" s="79" t="s">
        <v>363</v>
      </c>
      <c r="C83" s="79" t="s">
        <v>288</v>
      </c>
      <c r="D83" s="79" t="s">
        <v>72</v>
      </c>
      <c r="E83" s="79" t="s">
        <v>364</v>
      </c>
      <c r="F83" s="79" t="s">
        <v>383</v>
      </c>
      <c r="G83" s="102" t="s">
        <v>366</v>
      </c>
      <c r="H83" s="92" t="s">
        <v>367</v>
      </c>
      <c r="I83" s="79" t="s">
        <v>368</v>
      </c>
      <c r="J83" s="79" t="s">
        <v>384</v>
      </c>
      <c r="K83" s="79" t="s">
        <v>385</v>
      </c>
      <c r="L83" s="102">
        <v>100</v>
      </c>
      <c r="M83" s="102" t="s">
        <v>268</v>
      </c>
      <c r="N83" s="79" t="s">
        <v>1061</v>
      </c>
      <c r="O83" s="79" t="s">
        <v>1055</v>
      </c>
      <c r="P83" s="108">
        <v>44928</v>
      </c>
      <c r="Q83" s="108">
        <v>44957</v>
      </c>
      <c r="R83" s="79" t="s">
        <v>372</v>
      </c>
      <c r="S83" s="79" t="s">
        <v>373</v>
      </c>
      <c r="T83" s="79" t="s">
        <v>382</v>
      </c>
      <c r="U83" s="79">
        <f>ROUND(100/MAX(A81:A163),0)+1</f>
        <v>2</v>
      </c>
      <c r="V83" s="107" t="s">
        <v>1062</v>
      </c>
      <c r="W83" s="314">
        <v>1</v>
      </c>
      <c r="X83" s="107">
        <f t="shared" ref="X83:X136" si="11">+$U83*W83</f>
        <v>2</v>
      </c>
      <c r="Y83" s="79" t="s">
        <v>1060</v>
      </c>
      <c r="Z83" s="107"/>
      <c r="AA83" s="107">
        <v>3</v>
      </c>
      <c r="AB83" s="79" t="s">
        <v>1060</v>
      </c>
      <c r="AC83" s="80">
        <v>1</v>
      </c>
      <c r="AD83" s="107">
        <v>3</v>
      </c>
      <c r="AE83" s="107"/>
      <c r="AF83" s="73">
        <f t="shared" si="8"/>
        <v>0</v>
      </c>
      <c r="AG83" s="73"/>
      <c r="AH83" s="73">
        <f t="shared" si="9"/>
        <v>0</v>
      </c>
      <c r="AI83" s="73"/>
      <c r="AJ83" s="73">
        <f t="shared" si="10"/>
        <v>0</v>
      </c>
    </row>
    <row r="84" spans="1:36" s="109" customFormat="1" ht="101.25" x14ac:dyDescent="0.25">
      <c r="A84" s="275">
        <v>79</v>
      </c>
      <c r="B84" s="79" t="s">
        <v>363</v>
      </c>
      <c r="C84" s="79" t="s">
        <v>288</v>
      </c>
      <c r="D84" s="79" t="s">
        <v>72</v>
      </c>
      <c r="E84" s="79" t="s">
        <v>364</v>
      </c>
      <c r="F84" s="79" t="s">
        <v>383</v>
      </c>
      <c r="G84" s="102" t="s">
        <v>366</v>
      </c>
      <c r="H84" s="92" t="s">
        <v>367</v>
      </c>
      <c r="I84" s="79" t="s">
        <v>368</v>
      </c>
      <c r="J84" s="79" t="s">
        <v>384</v>
      </c>
      <c r="K84" s="79" t="s">
        <v>1063</v>
      </c>
      <c r="L84" s="102">
        <v>80</v>
      </c>
      <c r="M84" s="102" t="s">
        <v>1064</v>
      </c>
      <c r="N84" s="79" t="s">
        <v>1065</v>
      </c>
      <c r="O84" s="79" t="s">
        <v>53</v>
      </c>
      <c r="P84" s="108">
        <v>45026</v>
      </c>
      <c r="Q84" s="108">
        <v>45291</v>
      </c>
      <c r="R84" s="79" t="s">
        <v>372</v>
      </c>
      <c r="S84" s="79" t="s">
        <v>373</v>
      </c>
      <c r="T84" s="79" t="s">
        <v>382</v>
      </c>
      <c r="U84" s="79">
        <f>ROUND(100/MAX(A81:A163),0)</f>
        <v>1</v>
      </c>
      <c r="V84" s="107" t="s">
        <v>1066</v>
      </c>
      <c r="W84" s="314">
        <v>0.2</v>
      </c>
      <c r="X84" s="107">
        <f t="shared" si="11"/>
        <v>0.2</v>
      </c>
      <c r="Y84" s="79" t="s">
        <v>1067</v>
      </c>
      <c r="Z84" s="107"/>
      <c r="AA84" s="107">
        <v>2</v>
      </c>
      <c r="AB84" s="79" t="s">
        <v>1067</v>
      </c>
      <c r="AC84" s="80">
        <v>0.2</v>
      </c>
      <c r="AD84" s="107">
        <v>0.4</v>
      </c>
      <c r="AE84" s="107"/>
      <c r="AF84" s="73">
        <f t="shared" si="8"/>
        <v>0</v>
      </c>
      <c r="AG84" s="73"/>
      <c r="AH84" s="73">
        <f t="shared" si="9"/>
        <v>0</v>
      </c>
      <c r="AI84" s="73"/>
      <c r="AJ84" s="73">
        <f t="shared" si="10"/>
        <v>0</v>
      </c>
    </row>
    <row r="85" spans="1:36" customFormat="1" ht="409.5" x14ac:dyDescent="0.25">
      <c r="A85" s="275">
        <v>80</v>
      </c>
      <c r="B85" s="79" t="s">
        <v>363</v>
      </c>
      <c r="C85" s="79" t="s">
        <v>288</v>
      </c>
      <c r="D85" s="79" t="s">
        <v>72</v>
      </c>
      <c r="E85" s="79" t="s">
        <v>364</v>
      </c>
      <c r="F85" s="79" t="s">
        <v>391</v>
      </c>
      <c r="G85" s="102" t="s">
        <v>366</v>
      </c>
      <c r="H85" s="110" t="s">
        <v>392</v>
      </c>
      <c r="I85" s="79" t="s">
        <v>368</v>
      </c>
      <c r="J85" s="79" t="s">
        <v>1068</v>
      </c>
      <c r="K85" s="79" t="s">
        <v>1069</v>
      </c>
      <c r="L85" s="102">
        <v>100</v>
      </c>
      <c r="M85" s="102" t="s">
        <v>268</v>
      </c>
      <c r="N85" s="79" t="s">
        <v>1070</v>
      </c>
      <c r="O85" s="79" t="s">
        <v>1071</v>
      </c>
      <c r="P85" s="108">
        <v>44928</v>
      </c>
      <c r="Q85" s="108">
        <v>45291</v>
      </c>
      <c r="R85" s="79" t="s">
        <v>372</v>
      </c>
      <c r="S85" s="79" t="s">
        <v>1072</v>
      </c>
      <c r="T85" s="79" t="s">
        <v>382</v>
      </c>
      <c r="U85" s="79">
        <f>ROUND(100/MAX(A81:A163),0)+1</f>
        <v>2</v>
      </c>
      <c r="V85" s="2" t="s">
        <v>1066</v>
      </c>
      <c r="W85" s="315">
        <v>1</v>
      </c>
      <c r="X85" s="107">
        <f t="shared" si="11"/>
        <v>2</v>
      </c>
      <c r="Y85" s="79" t="s">
        <v>1073</v>
      </c>
      <c r="Z85" s="2"/>
      <c r="AA85" s="2">
        <v>3</v>
      </c>
      <c r="AB85" s="79" t="s">
        <v>1073</v>
      </c>
      <c r="AC85" s="80">
        <v>1</v>
      </c>
      <c r="AD85" s="2">
        <v>3</v>
      </c>
      <c r="AE85" s="2"/>
      <c r="AF85" s="73">
        <f t="shared" si="8"/>
        <v>0</v>
      </c>
      <c r="AG85" s="73"/>
      <c r="AH85" s="73">
        <f t="shared" si="9"/>
        <v>0</v>
      </c>
      <c r="AI85" s="73"/>
      <c r="AJ85" s="73">
        <f t="shared" si="10"/>
        <v>0</v>
      </c>
    </row>
    <row r="86" spans="1:36" customFormat="1" ht="382.5" x14ac:dyDescent="0.25">
      <c r="A86" s="275">
        <v>81</v>
      </c>
      <c r="B86" s="79" t="s">
        <v>363</v>
      </c>
      <c r="C86" s="79" t="s">
        <v>288</v>
      </c>
      <c r="D86" s="79" t="s">
        <v>72</v>
      </c>
      <c r="E86" s="79" t="s">
        <v>364</v>
      </c>
      <c r="F86" s="79" t="s">
        <v>391</v>
      </c>
      <c r="G86" s="102" t="s">
        <v>366</v>
      </c>
      <c r="H86" s="110" t="s">
        <v>392</v>
      </c>
      <c r="I86" s="79" t="s">
        <v>368</v>
      </c>
      <c r="J86" s="79" t="s">
        <v>1074</v>
      </c>
      <c r="K86" s="79" t="s">
        <v>229</v>
      </c>
      <c r="L86" s="102"/>
      <c r="M86" s="102"/>
      <c r="N86" s="111" t="s">
        <v>1075</v>
      </c>
      <c r="O86" s="79" t="s">
        <v>1076</v>
      </c>
      <c r="P86" s="108">
        <v>44958</v>
      </c>
      <c r="Q86" s="108">
        <v>45322</v>
      </c>
      <c r="R86" s="79" t="s">
        <v>372</v>
      </c>
      <c r="S86" s="79" t="s">
        <v>1072</v>
      </c>
      <c r="T86" s="79" t="s">
        <v>382</v>
      </c>
      <c r="U86" s="79">
        <f>ROUND(100/MAX(A81:A163),0)+1</f>
        <v>2</v>
      </c>
      <c r="V86" s="2" t="s">
        <v>1066</v>
      </c>
      <c r="W86" s="315">
        <v>0.7</v>
      </c>
      <c r="X86" s="107">
        <f t="shared" si="11"/>
        <v>1.4</v>
      </c>
      <c r="Y86" s="79" t="s">
        <v>1077</v>
      </c>
      <c r="Z86" s="2"/>
      <c r="AA86" s="2">
        <v>3</v>
      </c>
      <c r="AB86" s="79" t="s">
        <v>1077</v>
      </c>
      <c r="AC86" s="80">
        <v>0.7</v>
      </c>
      <c r="AD86" s="2">
        <v>2.0999999999999996</v>
      </c>
      <c r="AE86" s="2"/>
      <c r="AF86" s="73">
        <f t="shared" si="8"/>
        <v>0</v>
      </c>
      <c r="AG86" s="73"/>
      <c r="AH86" s="73">
        <f t="shared" si="9"/>
        <v>0</v>
      </c>
      <c r="AI86" s="73"/>
      <c r="AJ86" s="73">
        <f t="shared" si="10"/>
        <v>0</v>
      </c>
    </row>
    <row r="87" spans="1:36" customFormat="1" ht="409.5" x14ac:dyDescent="0.25">
      <c r="A87" s="275">
        <v>82</v>
      </c>
      <c r="B87" s="79" t="s">
        <v>363</v>
      </c>
      <c r="C87" s="79" t="s">
        <v>288</v>
      </c>
      <c r="D87" s="79" t="s">
        <v>72</v>
      </c>
      <c r="E87" s="79" t="s">
        <v>364</v>
      </c>
      <c r="F87" s="79" t="s">
        <v>391</v>
      </c>
      <c r="G87" s="102" t="s">
        <v>366</v>
      </c>
      <c r="H87" s="110" t="s">
        <v>392</v>
      </c>
      <c r="I87" s="79" t="s">
        <v>368</v>
      </c>
      <c r="J87" s="79" t="s">
        <v>1078</v>
      </c>
      <c r="K87" s="79" t="s">
        <v>229</v>
      </c>
      <c r="L87" s="102"/>
      <c r="M87" s="102"/>
      <c r="N87" s="111" t="s">
        <v>1079</v>
      </c>
      <c r="O87" s="79" t="s">
        <v>53</v>
      </c>
      <c r="P87" s="108">
        <v>45017</v>
      </c>
      <c r="Q87" s="108">
        <v>45322</v>
      </c>
      <c r="R87" s="79" t="s">
        <v>372</v>
      </c>
      <c r="S87" s="79" t="s">
        <v>1072</v>
      </c>
      <c r="T87" s="79" t="s">
        <v>382</v>
      </c>
      <c r="U87" s="79">
        <f>ROUND(100/MAX(A81:A163),0)+1</f>
        <v>2</v>
      </c>
      <c r="V87" s="2" t="s">
        <v>1066</v>
      </c>
      <c r="W87" s="315">
        <v>1</v>
      </c>
      <c r="X87" s="107">
        <f t="shared" si="11"/>
        <v>2</v>
      </c>
      <c r="Y87" s="79" t="s">
        <v>1080</v>
      </c>
      <c r="Z87" s="2"/>
      <c r="AA87" s="2">
        <v>3</v>
      </c>
      <c r="AB87" s="79" t="s">
        <v>1080</v>
      </c>
      <c r="AC87" s="80">
        <v>1</v>
      </c>
      <c r="AD87" s="2">
        <v>3</v>
      </c>
      <c r="AE87" s="2"/>
      <c r="AF87" s="73">
        <f t="shared" si="8"/>
        <v>0</v>
      </c>
      <c r="AG87" s="73"/>
      <c r="AH87" s="73">
        <f t="shared" si="9"/>
        <v>0</v>
      </c>
      <c r="AI87" s="73"/>
      <c r="AJ87" s="73">
        <f t="shared" si="10"/>
        <v>0</v>
      </c>
    </row>
    <row r="88" spans="1:36" customFormat="1" ht="303.75" x14ac:dyDescent="0.25">
      <c r="A88" s="275">
        <v>83</v>
      </c>
      <c r="B88" s="79" t="s">
        <v>363</v>
      </c>
      <c r="C88" s="79" t="s">
        <v>288</v>
      </c>
      <c r="D88" s="79" t="s">
        <v>72</v>
      </c>
      <c r="E88" s="79" t="s">
        <v>364</v>
      </c>
      <c r="F88" s="79" t="s">
        <v>391</v>
      </c>
      <c r="G88" s="102" t="s">
        <v>366</v>
      </c>
      <c r="H88" s="110" t="s">
        <v>392</v>
      </c>
      <c r="I88" s="79" t="s">
        <v>368</v>
      </c>
      <c r="J88" s="79" t="s">
        <v>1081</v>
      </c>
      <c r="K88" s="79" t="s">
        <v>229</v>
      </c>
      <c r="L88" s="102"/>
      <c r="M88" s="102"/>
      <c r="N88" s="111" t="s">
        <v>1082</v>
      </c>
      <c r="O88" s="79" t="s">
        <v>1076</v>
      </c>
      <c r="P88" s="108">
        <v>44958</v>
      </c>
      <c r="Q88" s="108">
        <v>45322</v>
      </c>
      <c r="R88" s="79" t="s">
        <v>372</v>
      </c>
      <c r="S88" s="79" t="s">
        <v>1072</v>
      </c>
      <c r="T88" s="79" t="s">
        <v>382</v>
      </c>
      <c r="U88" s="79">
        <f>ROUND(100/MAX(A81:A163),0)+1</f>
        <v>2</v>
      </c>
      <c r="V88" s="2" t="s">
        <v>1066</v>
      </c>
      <c r="W88" s="315">
        <v>0.9</v>
      </c>
      <c r="X88" s="107">
        <f t="shared" si="11"/>
        <v>1.8</v>
      </c>
      <c r="Y88" s="79" t="s">
        <v>1083</v>
      </c>
      <c r="Z88" s="2"/>
      <c r="AA88" s="2">
        <v>3</v>
      </c>
      <c r="AB88" s="79" t="s">
        <v>1083</v>
      </c>
      <c r="AC88" s="80">
        <v>0.9</v>
      </c>
      <c r="AD88" s="2">
        <v>2.7</v>
      </c>
      <c r="AE88" s="2"/>
      <c r="AF88" s="73">
        <f t="shared" si="8"/>
        <v>0</v>
      </c>
      <c r="AG88" s="73"/>
      <c r="AH88" s="73">
        <f t="shared" si="9"/>
        <v>0</v>
      </c>
      <c r="AI88" s="73"/>
      <c r="AJ88" s="73">
        <f t="shared" si="10"/>
        <v>0</v>
      </c>
    </row>
    <row r="89" spans="1:36" customFormat="1" ht="56.25" x14ac:dyDescent="0.25">
      <c r="A89" s="275">
        <v>84</v>
      </c>
      <c r="B89" s="79" t="s">
        <v>363</v>
      </c>
      <c r="C89" s="79" t="s">
        <v>288</v>
      </c>
      <c r="D89" s="79" t="s">
        <v>72</v>
      </c>
      <c r="E89" s="79" t="s">
        <v>364</v>
      </c>
      <c r="F89" s="79" t="s">
        <v>391</v>
      </c>
      <c r="G89" s="102" t="s">
        <v>366</v>
      </c>
      <c r="H89" s="110" t="s">
        <v>392</v>
      </c>
      <c r="I89" s="79" t="s">
        <v>368</v>
      </c>
      <c r="J89" s="79" t="s">
        <v>1084</v>
      </c>
      <c r="K89" s="79" t="s">
        <v>1085</v>
      </c>
      <c r="L89" s="102">
        <v>11</v>
      </c>
      <c r="M89" s="102" t="s">
        <v>992</v>
      </c>
      <c r="N89" s="112" t="s">
        <v>1086</v>
      </c>
      <c r="O89" s="79" t="s">
        <v>1076</v>
      </c>
      <c r="P89" s="108">
        <v>44958</v>
      </c>
      <c r="Q89" s="108">
        <v>45322</v>
      </c>
      <c r="R89" s="79" t="s">
        <v>372</v>
      </c>
      <c r="S89" s="79" t="s">
        <v>1087</v>
      </c>
      <c r="T89" s="79" t="s">
        <v>382</v>
      </c>
      <c r="U89" s="79">
        <f>ROUND(100/MAX(A81:A163),0)+1</f>
        <v>2</v>
      </c>
      <c r="V89" s="2" t="s">
        <v>1066</v>
      </c>
      <c r="W89" s="315">
        <v>0.5</v>
      </c>
      <c r="X89" s="107">
        <f t="shared" si="11"/>
        <v>1</v>
      </c>
      <c r="Y89" s="79"/>
      <c r="Z89" s="2"/>
      <c r="AA89" s="2">
        <v>3</v>
      </c>
      <c r="AB89" s="79"/>
      <c r="AC89" s="80">
        <v>0.5</v>
      </c>
      <c r="AD89" s="2">
        <v>1.5</v>
      </c>
      <c r="AE89" s="2"/>
      <c r="AF89" s="73">
        <f t="shared" si="8"/>
        <v>0</v>
      </c>
      <c r="AG89" s="73"/>
      <c r="AH89" s="73">
        <f t="shared" si="9"/>
        <v>0</v>
      </c>
      <c r="AI89" s="73"/>
      <c r="AJ89" s="73">
        <f t="shared" si="10"/>
        <v>0</v>
      </c>
    </row>
    <row r="90" spans="1:36" customFormat="1" ht="33.75" x14ac:dyDescent="0.25">
      <c r="A90" s="275">
        <v>85</v>
      </c>
      <c r="B90" s="79" t="s">
        <v>363</v>
      </c>
      <c r="C90" s="79" t="s">
        <v>288</v>
      </c>
      <c r="D90" s="79" t="s">
        <v>72</v>
      </c>
      <c r="E90" s="79" t="s">
        <v>364</v>
      </c>
      <c r="F90" s="79" t="s">
        <v>391</v>
      </c>
      <c r="G90" s="102" t="s">
        <v>366</v>
      </c>
      <c r="H90" s="110" t="s">
        <v>392</v>
      </c>
      <c r="I90" s="79" t="s">
        <v>368</v>
      </c>
      <c r="J90" s="79" t="s">
        <v>1084</v>
      </c>
      <c r="K90" s="79" t="s">
        <v>1088</v>
      </c>
      <c r="L90" s="102">
        <v>1</v>
      </c>
      <c r="M90" s="102" t="s">
        <v>992</v>
      </c>
      <c r="N90" s="111" t="s">
        <v>1089</v>
      </c>
      <c r="O90" s="79" t="s">
        <v>1090</v>
      </c>
      <c r="P90" s="108">
        <v>44928</v>
      </c>
      <c r="Q90" s="108">
        <v>44957</v>
      </c>
      <c r="R90" s="79" t="s">
        <v>372</v>
      </c>
      <c r="S90" s="79" t="s">
        <v>1091</v>
      </c>
      <c r="T90" s="79" t="s">
        <v>382</v>
      </c>
      <c r="U90" s="79">
        <f>ROUND(100/MAX(A81:A163),0)+1</f>
        <v>2</v>
      </c>
      <c r="V90" s="2" t="s">
        <v>1066</v>
      </c>
      <c r="W90" s="315">
        <v>1</v>
      </c>
      <c r="X90" s="107">
        <f t="shared" si="11"/>
        <v>2</v>
      </c>
      <c r="Y90" s="79"/>
      <c r="Z90" s="2"/>
      <c r="AA90" s="2">
        <v>3</v>
      </c>
      <c r="AB90" s="79"/>
      <c r="AC90" s="80">
        <v>1</v>
      </c>
      <c r="AD90" s="2">
        <v>3</v>
      </c>
      <c r="AE90" s="2"/>
      <c r="AF90" s="73">
        <f t="shared" si="8"/>
        <v>0</v>
      </c>
      <c r="AG90" s="73"/>
      <c r="AH90" s="73">
        <f t="shared" si="9"/>
        <v>0</v>
      </c>
      <c r="AI90" s="73"/>
      <c r="AJ90" s="73">
        <f t="shared" si="10"/>
        <v>0</v>
      </c>
    </row>
    <row r="91" spans="1:36" s="109" customFormat="1" ht="33.75" x14ac:dyDescent="0.25">
      <c r="A91" s="275">
        <v>86</v>
      </c>
      <c r="B91" s="79" t="s">
        <v>363</v>
      </c>
      <c r="C91" s="79" t="s">
        <v>288</v>
      </c>
      <c r="D91" s="79" t="s">
        <v>72</v>
      </c>
      <c r="E91" s="79" t="s">
        <v>400</v>
      </c>
      <c r="F91" s="79" t="s">
        <v>401</v>
      </c>
      <c r="G91" s="102" t="s">
        <v>366</v>
      </c>
      <c r="H91" s="92" t="s">
        <v>392</v>
      </c>
      <c r="I91" s="79" t="s">
        <v>368</v>
      </c>
      <c r="J91" s="113" t="s">
        <v>1092</v>
      </c>
      <c r="K91" s="113" t="s">
        <v>1093</v>
      </c>
      <c r="L91" s="74">
        <v>100</v>
      </c>
      <c r="M91" s="74" t="s">
        <v>51</v>
      </c>
      <c r="N91" s="113" t="s">
        <v>1094</v>
      </c>
      <c r="O91" s="79" t="s">
        <v>330</v>
      </c>
      <c r="P91" s="108">
        <v>44928</v>
      </c>
      <c r="Q91" s="108">
        <v>45016</v>
      </c>
      <c r="R91" s="79" t="s">
        <v>372</v>
      </c>
      <c r="S91" s="79" t="s">
        <v>407</v>
      </c>
      <c r="T91" s="79" t="s">
        <v>408</v>
      </c>
      <c r="U91" s="79">
        <f>ROUND(100/MAX(A81:A163),0)+1</f>
        <v>2</v>
      </c>
      <c r="V91" s="107" t="s">
        <v>1066</v>
      </c>
      <c r="W91" s="314">
        <v>0.05</v>
      </c>
      <c r="X91" s="107">
        <f t="shared" si="11"/>
        <v>0.1</v>
      </c>
      <c r="Y91" s="79" t="s">
        <v>1095</v>
      </c>
      <c r="Z91" s="107"/>
      <c r="AA91" s="107">
        <v>3</v>
      </c>
      <c r="AB91" s="79" t="s">
        <v>1095</v>
      </c>
      <c r="AC91" s="80">
        <v>0.05</v>
      </c>
      <c r="AD91" s="107">
        <v>0.15000000000000002</v>
      </c>
      <c r="AE91" s="107"/>
      <c r="AF91" s="73">
        <f t="shared" si="8"/>
        <v>0</v>
      </c>
      <c r="AG91" s="73"/>
      <c r="AH91" s="73">
        <f t="shared" si="9"/>
        <v>0</v>
      </c>
      <c r="AI91" s="73"/>
      <c r="AJ91" s="73">
        <f t="shared" si="10"/>
        <v>0</v>
      </c>
    </row>
    <row r="92" spans="1:36" s="109" customFormat="1" ht="33.75" x14ac:dyDescent="0.25">
      <c r="A92" s="275">
        <v>87</v>
      </c>
      <c r="B92" s="79" t="s">
        <v>258</v>
      </c>
      <c r="C92" s="79" t="s">
        <v>288</v>
      </c>
      <c r="D92" s="79" t="s">
        <v>72</v>
      </c>
      <c r="E92" s="79" t="s">
        <v>400</v>
      </c>
      <c r="F92" s="79" t="s">
        <v>401</v>
      </c>
      <c r="G92" s="102" t="s">
        <v>1096</v>
      </c>
      <c r="H92" s="92" t="s">
        <v>392</v>
      </c>
      <c r="I92" s="79" t="s">
        <v>411</v>
      </c>
      <c r="J92" s="113" t="s">
        <v>403</v>
      </c>
      <c r="K92" s="113" t="s">
        <v>1097</v>
      </c>
      <c r="L92" s="74">
        <v>1</v>
      </c>
      <c r="M92" s="74" t="s">
        <v>992</v>
      </c>
      <c r="N92" s="113" t="s">
        <v>1098</v>
      </c>
      <c r="O92" s="113" t="s">
        <v>1099</v>
      </c>
      <c r="P92" s="114">
        <v>45046</v>
      </c>
      <c r="Q92" s="114">
        <v>45291</v>
      </c>
      <c r="R92" s="79" t="s">
        <v>372</v>
      </c>
      <c r="S92" s="79" t="s">
        <v>407</v>
      </c>
      <c r="T92" s="115" t="s">
        <v>382</v>
      </c>
      <c r="U92" s="79">
        <f>ROUND(100/MAX(A81:A163),0)-2</f>
        <v>-1</v>
      </c>
      <c r="V92" s="107" t="s">
        <v>1066</v>
      </c>
      <c r="W92" s="314">
        <v>0</v>
      </c>
      <c r="X92" s="107">
        <f t="shared" si="11"/>
        <v>0</v>
      </c>
      <c r="Y92" s="79" t="s">
        <v>1095</v>
      </c>
      <c r="Z92" s="107"/>
      <c r="AA92" s="107">
        <v>0</v>
      </c>
      <c r="AB92" s="79" t="s">
        <v>1095</v>
      </c>
      <c r="AC92" s="80">
        <v>0</v>
      </c>
      <c r="AD92" s="107">
        <v>0</v>
      </c>
      <c r="AE92" s="107"/>
      <c r="AF92" s="73">
        <f t="shared" si="8"/>
        <v>0</v>
      </c>
      <c r="AG92" s="73"/>
      <c r="AH92" s="73">
        <f t="shared" si="9"/>
        <v>0</v>
      </c>
      <c r="AI92" s="73"/>
      <c r="AJ92" s="73">
        <f t="shared" si="10"/>
        <v>0</v>
      </c>
    </row>
    <row r="93" spans="1:36" s="109" customFormat="1" ht="78.75" x14ac:dyDescent="0.25">
      <c r="A93" s="275">
        <v>88</v>
      </c>
      <c r="B93" s="79" t="s">
        <v>258</v>
      </c>
      <c r="C93" s="79" t="s">
        <v>288</v>
      </c>
      <c r="D93" s="79" t="s">
        <v>72</v>
      </c>
      <c r="E93" s="79" t="s">
        <v>400</v>
      </c>
      <c r="F93" s="79" t="s">
        <v>401</v>
      </c>
      <c r="G93" s="102" t="s">
        <v>1096</v>
      </c>
      <c r="H93" s="92" t="s">
        <v>392</v>
      </c>
      <c r="I93" s="79" t="s">
        <v>411</v>
      </c>
      <c r="J93" s="113" t="s">
        <v>404</v>
      </c>
      <c r="K93" s="113" t="s">
        <v>1100</v>
      </c>
      <c r="L93" s="74">
        <v>100</v>
      </c>
      <c r="M93" s="74" t="s">
        <v>51</v>
      </c>
      <c r="N93" s="92" t="s">
        <v>1101</v>
      </c>
      <c r="O93" s="113" t="s">
        <v>1099</v>
      </c>
      <c r="P93" s="114">
        <v>45046</v>
      </c>
      <c r="Q93" s="114">
        <v>45291</v>
      </c>
      <c r="R93" s="79" t="s">
        <v>372</v>
      </c>
      <c r="S93" s="79" t="s">
        <v>407</v>
      </c>
      <c r="T93" s="115" t="s">
        <v>382</v>
      </c>
      <c r="U93" s="79">
        <f>ROUND(100/MAX(A81:A163),0)-2</f>
        <v>-1</v>
      </c>
      <c r="V93" s="107" t="s">
        <v>1066</v>
      </c>
      <c r="W93" s="314">
        <v>0</v>
      </c>
      <c r="X93" s="107">
        <f t="shared" si="11"/>
        <v>0</v>
      </c>
      <c r="Y93" s="79" t="s">
        <v>1095</v>
      </c>
      <c r="Z93" s="107"/>
      <c r="AA93" s="107">
        <v>0</v>
      </c>
      <c r="AB93" s="79" t="s">
        <v>1095</v>
      </c>
      <c r="AC93" s="80">
        <v>0</v>
      </c>
      <c r="AD93" s="107">
        <v>0</v>
      </c>
      <c r="AE93" s="107"/>
      <c r="AF93" s="73">
        <f t="shared" si="8"/>
        <v>0</v>
      </c>
      <c r="AG93" s="73"/>
      <c r="AH93" s="73">
        <f t="shared" si="9"/>
        <v>0</v>
      </c>
      <c r="AI93" s="73"/>
      <c r="AJ93" s="73">
        <f t="shared" si="10"/>
        <v>0</v>
      </c>
    </row>
    <row r="94" spans="1:36" customFormat="1" ht="146.25" x14ac:dyDescent="0.25">
      <c r="A94" s="275">
        <v>89</v>
      </c>
      <c r="B94" s="79" t="s">
        <v>409</v>
      </c>
      <c r="C94" s="79" t="s">
        <v>410</v>
      </c>
      <c r="D94" s="79" t="s">
        <v>72</v>
      </c>
      <c r="E94" s="79" t="s">
        <v>229</v>
      </c>
      <c r="F94" s="79" t="s">
        <v>229</v>
      </c>
      <c r="G94" s="102" t="s">
        <v>46</v>
      </c>
      <c r="H94" s="110" t="s">
        <v>367</v>
      </c>
      <c r="I94" s="79" t="s">
        <v>411</v>
      </c>
      <c r="J94" s="111" t="s">
        <v>412</v>
      </c>
      <c r="K94" s="111" t="s">
        <v>1102</v>
      </c>
      <c r="L94" s="74">
        <v>17</v>
      </c>
      <c r="M94" s="74" t="s">
        <v>314</v>
      </c>
      <c r="N94" s="110" t="s">
        <v>1103</v>
      </c>
      <c r="O94" s="113" t="s">
        <v>270</v>
      </c>
      <c r="P94" s="114">
        <v>44928</v>
      </c>
      <c r="Q94" s="114">
        <v>45290</v>
      </c>
      <c r="R94" s="79" t="s">
        <v>372</v>
      </c>
      <c r="S94" s="79" t="s">
        <v>1072</v>
      </c>
      <c r="T94" s="115" t="s">
        <v>382</v>
      </c>
      <c r="U94" s="79">
        <f>ROUND(100/MAX(A81:A163),0)</f>
        <v>1</v>
      </c>
      <c r="V94" s="2" t="s">
        <v>1066</v>
      </c>
      <c r="W94" s="315">
        <v>1</v>
      </c>
      <c r="X94" s="107">
        <f t="shared" si="11"/>
        <v>1</v>
      </c>
      <c r="Y94" s="79" t="s">
        <v>1104</v>
      </c>
      <c r="Z94" s="2"/>
      <c r="AA94" s="2">
        <v>2</v>
      </c>
      <c r="AB94" s="79" t="s">
        <v>1104</v>
      </c>
      <c r="AC94" s="80">
        <v>1</v>
      </c>
      <c r="AD94" s="2">
        <v>2</v>
      </c>
      <c r="AE94" s="2"/>
      <c r="AF94" s="73">
        <f t="shared" si="8"/>
        <v>0</v>
      </c>
      <c r="AG94" s="73"/>
      <c r="AH94" s="73">
        <f t="shared" si="9"/>
        <v>0</v>
      </c>
      <c r="AI94" s="73"/>
      <c r="AJ94" s="73">
        <f t="shared" si="10"/>
        <v>0</v>
      </c>
    </row>
    <row r="95" spans="1:36" customFormat="1" ht="146.25" x14ac:dyDescent="0.25">
      <c r="A95" s="275">
        <v>90</v>
      </c>
      <c r="B95" s="79" t="s">
        <v>409</v>
      </c>
      <c r="C95" s="79" t="s">
        <v>410</v>
      </c>
      <c r="D95" s="79" t="s">
        <v>72</v>
      </c>
      <c r="E95" s="79" t="s">
        <v>229</v>
      </c>
      <c r="F95" s="79" t="s">
        <v>229</v>
      </c>
      <c r="G95" s="102" t="s">
        <v>46</v>
      </c>
      <c r="H95" s="110" t="s">
        <v>367</v>
      </c>
      <c r="I95" s="79" t="s">
        <v>411</v>
      </c>
      <c r="J95" s="111" t="s">
        <v>1105</v>
      </c>
      <c r="K95" s="111" t="s">
        <v>1106</v>
      </c>
      <c r="L95" s="74">
        <v>17</v>
      </c>
      <c r="M95" s="74" t="s">
        <v>314</v>
      </c>
      <c r="N95" s="110" t="s">
        <v>1107</v>
      </c>
      <c r="O95" s="113" t="s">
        <v>1076</v>
      </c>
      <c r="P95" s="114">
        <v>44928</v>
      </c>
      <c r="Q95" s="114">
        <v>45290</v>
      </c>
      <c r="R95" s="79" t="s">
        <v>372</v>
      </c>
      <c r="S95" s="79" t="s">
        <v>1072</v>
      </c>
      <c r="T95" s="115" t="s">
        <v>382</v>
      </c>
      <c r="U95" s="79">
        <f>ROUND(100/MAX(A81:A163),0)</f>
        <v>1</v>
      </c>
      <c r="V95" s="2" t="s">
        <v>1066</v>
      </c>
      <c r="W95" s="315">
        <v>1</v>
      </c>
      <c r="X95" s="107">
        <f t="shared" si="11"/>
        <v>1</v>
      </c>
      <c r="Y95" s="79" t="s">
        <v>1104</v>
      </c>
      <c r="Z95" s="2"/>
      <c r="AA95" s="2">
        <v>2</v>
      </c>
      <c r="AB95" s="79" t="s">
        <v>1104</v>
      </c>
      <c r="AC95" s="80">
        <v>1</v>
      </c>
      <c r="AD95" s="2">
        <v>2</v>
      </c>
      <c r="AE95" s="2"/>
      <c r="AF95" s="73">
        <f t="shared" si="8"/>
        <v>0</v>
      </c>
      <c r="AG95" s="73"/>
      <c r="AH95" s="73">
        <f t="shared" si="9"/>
        <v>0</v>
      </c>
      <c r="AI95" s="73"/>
      <c r="AJ95" s="73">
        <f t="shared" si="10"/>
        <v>0</v>
      </c>
    </row>
    <row r="96" spans="1:36" s="109" customFormat="1" ht="101.25" x14ac:dyDescent="0.25">
      <c r="A96" s="275">
        <v>91</v>
      </c>
      <c r="B96" s="79" t="s">
        <v>409</v>
      </c>
      <c r="C96" s="79" t="s">
        <v>410</v>
      </c>
      <c r="D96" s="79" t="s">
        <v>72</v>
      </c>
      <c r="E96" s="79" t="s">
        <v>229</v>
      </c>
      <c r="F96" s="79" t="s">
        <v>229</v>
      </c>
      <c r="G96" s="102" t="s">
        <v>46</v>
      </c>
      <c r="H96" s="92" t="s">
        <v>367</v>
      </c>
      <c r="I96" s="79" t="s">
        <v>411</v>
      </c>
      <c r="J96" s="113" t="s">
        <v>1108</v>
      </c>
      <c r="K96" s="113" t="s">
        <v>1109</v>
      </c>
      <c r="L96" s="74">
        <v>100</v>
      </c>
      <c r="M96" s="74" t="s">
        <v>51</v>
      </c>
      <c r="N96" s="92" t="s">
        <v>1110</v>
      </c>
      <c r="O96" s="113" t="s">
        <v>1076</v>
      </c>
      <c r="P96" s="114">
        <v>44928</v>
      </c>
      <c r="Q96" s="114">
        <v>45290</v>
      </c>
      <c r="R96" s="79" t="s">
        <v>372</v>
      </c>
      <c r="S96" s="79" t="s">
        <v>407</v>
      </c>
      <c r="T96" s="79" t="s">
        <v>408</v>
      </c>
      <c r="U96" s="79">
        <f>ROUND(100/MAX(A81:A163),0)+1</f>
        <v>2</v>
      </c>
      <c r="V96" s="107" t="s">
        <v>1066</v>
      </c>
      <c r="W96" s="314">
        <v>0.8</v>
      </c>
      <c r="X96" s="107">
        <f t="shared" si="11"/>
        <v>1.6</v>
      </c>
      <c r="Y96" s="79" t="s">
        <v>1111</v>
      </c>
      <c r="Z96" s="107"/>
      <c r="AA96" s="107">
        <v>3</v>
      </c>
      <c r="AB96" s="79" t="s">
        <v>1111</v>
      </c>
      <c r="AC96" s="80">
        <v>0.8</v>
      </c>
      <c r="AD96" s="107">
        <v>2.4000000000000004</v>
      </c>
      <c r="AE96" s="107"/>
      <c r="AF96" s="73">
        <f t="shared" si="8"/>
        <v>0</v>
      </c>
      <c r="AG96" s="73"/>
      <c r="AH96" s="73">
        <f t="shared" si="9"/>
        <v>0</v>
      </c>
      <c r="AI96" s="73"/>
      <c r="AJ96" s="73">
        <f t="shared" si="10"/>
        <v>0</v>
      </c>
    </row>
    <row r="97" spans="1:36" s="109" customFormat="1" ht="191.25" x14ac:dyDescent="0.25">
      <c r="A97" s="275">
        <v>92</v>
      </c>
      <c r="B97" s="79" t="s">
        <v>415</v>
      </c>
      <c r="C97" s="79" t="s">
        <v>288</v>
      </c>
      <c r="D97" s="79" t="s">
        <v>260</v>
      </c>
      <c r="E97" s="79" t="s">
        <v>416</v>
      </c>
      <c r="F97" s="79" t="s">
        <v>417</v>
      </c>
      <c r="G97" s="102" t="s">
        <v>46</v>
      </c>
      <c r="H97" s="92" t="s">
        <v>367</v>
      </c>
      <c r="I97" s="79" t="s">
        <v>411</v>
      </c>
      <c r="J97" s="113" t="s">
        <v>1112</v>
      </c>
      <c r="K97" s="113" t="s">
        <v>1113</v>
      </c>
      <c r="L97" s="74">
        <v>100</v>
      </c>
      <c r="M97" s="74" t="s">
        <v>51</v>
      </c>
      <c r="N97" s="92" t="s">
        <v>1114</v>
      </c>
      <c r="O97" s="113" t="s">
        <v>422</v>
      </c>
      <c r="P97" s="114">
        <v>44928</v>
      </c>
      <c r="Q97" s="114">
        <v>45291</v>
      </c>
      <c r="R97" s="79" t="s">
        <v>423</v>
      </c>
      <c r="S97" s="79" t="s">
        <v>407</v>
      </c>
      <c r="T97" s="79" t="s">
        <v>408</v>
      </c>
      <c r="U97" s="79">
        <f>ROUND(100/MAX(A81:A163),0)+1</f>
        <v>2</v>
      </c>
      <c r="V97" s="107" t="s">
        <v>1062</v>
      </c>
      <c r="W97" s="314">
        <v>1</v>
      </c>
      <c r="X97" s="107">
        <f t="shared" si="11"/>
        <v>2</v>
      </c>
      <c r="Y97" s="79" t="s">
        <v>1115</v>
      </c>
      <c r="Z97" s="107"/>
      <c r="AA97" s="107">
        <v>3</v>
      </c>
      <c r="AB97" s="79" t="s">
        <v>1115</v>
      </c>
      <c r="AC97" s="80">
        <v>1</v>
      </c>
      <c r="AD97" s="107">
        <v>3</v>
      </c>
      <c r="AE97" s="107"/>
      <c r="AF97" s="73">
        <f t="shared" si="8"/>
        <v>0</v>
      </c>
      <c r="AG97" s="73"/>
      <c r="AH97" s="73">
        <f t="shared" si="9"/>
        <v>0</v>
      </c>
      <c r="AI97" s="73"/>
      <c r="AJ97" s="73">
        <f t="shared" si="10"/>
        <v>0</v>
      </c>
    </row>
    <row r="98" spans="1:36" s="109" customFormat="1" ht="33.75" x14ac:dyDescent="0.25">
      <c r="A98" s="275">
        <v>93</v>
      </c>
      <c r="B98" s="79" t="s">
        <v>1116</v>
      </c>
      <c r="C98" s="79" t="s">
        <v>288</v>
      </c>
      <c r="D98" s="79" t="s">
        <v>260</v>
      </c>
      <c r="E98" s="79" t="s">
        <v>416</v>
      </c>
      <c r="F98" s="79" t="s">
        <v>417</v>
      </c>
      <c r="G98" s="102" t="s">
        <v>46</v>
      </c>
      <c r="H98" s="92" t="s">
        <v>392</v>
      </c>
      <c r="I98" s="79" t="s">
        <v>411</v>
      </c>
      <c r="J98" s="113" t="s">
        <v>1117</v>
      </c>
      <c r="K98" s="113" t="s">
        <v>1118</v>
      </c>
      <c r="L98" s="74">
        <v>50</v>
      </c>
      <c r="M98" s="74" t="s">
        <v>51</v>
      </c>
      <c r="N98" s="92" t="s">
        <v>1119</v>
      </c>
      <c r="O98" s="113" t="s">
        <v>109</v>
      </c>
      <c r="P98" s="114">
        <v>45017</v>
      </c>
      <c r="Q98" s="114">
        <v>45291</v>
      </c>
      <c r="R98" s="79" t="s">
        <v>1120</v>
      </c>
      <c r="S98" s="79" t="s">
        <v>373</v>
      </c>
      <c r="T98" s="115" t="s">
        <v>408</v>
      </c>
      <c r="U98" s="79">
        <f>ROUND(100/MAX(A81:A163),0)-2</f>
        <v>-1</v>
      </c>
      <c r="V98" s="107" t="s">
        <v>1066</v>
      </c>
      <c r="W98" s="314">
        <v>0</v>
      </c>
      <c r="X98" s="107">
        <f t="shared" si="11"/>
        <v>0</v>
      </c>
      <c r="Y98" s="79" t="s">
        <v>1121</v>
      </c>
      <c r="Z98" s="107"/>
      <c r="AA98" s="107">
        <v>0</v>
      </c>
      <c r="AB98" s="79" t="s">
        <v>1121</v>
      </c>
      <c r="AC98" s="80">
        <v>0</v>
      </c>
      <c r="AD98" s="107">
        <v>0</v>
      </c>
      <c r="AE98" s="107"/>
      <c r="AF98" s="73">
        <f t="shared" si="8"/>
        <v>0</v>
      </c>
      <c r="AG98" s="73"/>
      <c r="AH98" s="73">
        <f t="shared" si="9"/>
        <v>0</v>
      </c>
      <c r="AI98" s="73"/>
      <c r="AJ98" s="73">
        <f t="shared" si="10"/>
        <v>0</v>
      </c>
    </row>
    <row r="99" spans="1:36" s="109" customFormat="1" ht="123.75" x14ac:dyDescent="0.25">
      <c r="A99" s="275">
        <v>94</v>
      </c>
      <c r="B99" s="79" t="s">
        <v>425</v>
      </c>
      <c r="C99" s="79" t="s">
        <v>288</v>
      </c>
      <c r="D99" s="79" t="s">
        <v>260</v>
      </c>
      <c r="E99" s="79" t="s">
        <v>416</v>
      </c>
      <c r="F99" s="79" t="s">
        <v>417</v>
      </c>
      <c r="G99" s="102" t="s">
        <v>46</v>
      </c>
      <c r="H99" s="92" t="s">
        <v>392</v>
      </c>
      <c r="I99" s="79" t="s">
        <v>411</v>
      </c>
      <c r="J99" s="113" t="s">
        <v>426</v>
      </c>
      <c r="K99" s="113" t="s">
        <v>427</v>
      </c>
      <c r="L99" s="74">
        <v>100</v>
      </c>
      <c r="M99" s="74" t="s">
        <v>51</v>
      </c>
      <c r="N99" s="92" t="s">
        <v>428</v>
      </c>
      <c r="O99" s="113" t="s">
        <v>429</v>
      </c>
      <c r="P99" s="114">
        <v>44986</v>
      </c>
      <c r="Q99" s="114">
        <v>45291</v>
      </c>
      <c r="R99" s="79" t="s">
        <v>372</v>
      </c>
      <c r="S99" s="79" t="s">
        <v>373</v>
      </c>
      <c r="T99" s="115" t="s">
        <v>408</v>
      </c>
      <c r="U99" s="79">
        <f>ROUND(100/MAX(A81:A163),0)+1</f>
        <v>2</v>
      </c>
      <c r="V99" s="107" t="s">
        <v>1062</v>
      </c>
      <c r="W99" s="314">
        <v>1</v>
      </c>
      <c r="X99" s="107">
        <f t="shared" si="11"/>
        <v>2</v>
      </c>
      <c r="Y99" s="79" t="s">
        <v>1122</v>
      </c>
      <c r="Z99" s="107"/>
      <c r="AA99" s="107">
        <v>3</v>
      </c>
      <c r="AB99" s="79" t="s">
        <v>1122</v>
      </c>
      <c r="AC99" s="80">
        <v>1</v>
      </c>
      <c r="AD99" s="107">
        <v>3</v>
      </c>
      <c r="AE99" s="107"/>
      <c r="AF99" s="73">
        <f t="shared" si="8"/>
        <v>0</v>
      </c>
      <c r="AG99" s="73"/>
      <c r="AH99" s="73">
        <f t="shared" si="9"/>
        <v>0</v>
      </c>
      <c r="AI99" s="73"/>
      <c r="AJ99" s="73">
        <f t="shared" si="10"/>
        <v>0</v>
      </c>
    </row>
    <row r="100" spans="1:36" s="109" customFormat="1" ht="78.75" x14ac:dyDescent="0.25">
      <c r="A100" s="275">
        <v>95</v>
      </c>
      <c r="B100" s="79" t="s">
        <v>415</v>
      </c>
      <c r="C100" s="79" t="s">
        <v>288</v>
      </c>
      <c r="D100" s="79" t="s">
        <v>72</v>
      </c>
      <c r="E100" s="79" t="s">
        <v>229</v>
      </c>
      <c r="F100" s="79" t="s">
        <v>229</v>
      </c>
      <c r="G100" s="102" t="s">
        <v>46</v>
      </c>
      <c r="H100" s="92" t="s">
        <v>392</v>
      </c>
      <c r="I100" s="79" t="s">
        <v>411</v>
      </c>
      <c r="J100" s="113" t="s">
        <v>1123</v>
      </c>
      <c r="K100" s="113" t="s">
        <v>1124</v>
      </c>
      <c r="L100" s="74">
        <v>90</v>
      </c>
      <c r="M100" s="74" t="s">
        <v>51</v>
      </c>
      <c r="N100" s="92" t="s">
        <v>1125</v>
      </c>
      <c r="O100" s="113" t="s">
        <v>270</v>
      </c>
      <c r="P100" s="114">
        <v>44928</v>
      </c>
      <c r="Q100" s="114">
        <v>45290</v>
      </c>
      <c r="R100" s="79" t="s">
        <v>372</v>
      </c>
      <c r="S100" s="79" t="s">
        <v>407</v>
      </c>
      <c r="T100" s="115" t="s">
        <v>382</v>
      </c>
      <c r="U100" s="79">
        <f>ROUND(100/MAX(A81:A163),0)+1</f>
        <v>2</v>
      </c>
      <c r="V100" s="107" t="s">
        <v>1066</v>
      </c>
      <c r="W100" s="314">
        <v>0.45</v>
      </c>
      <c r="X100" s="107">
        <f t="shared" si="11"/>
        <v>0.9</v>
      </c>
      <c r="Y100" s="79" t="s">
        <v>1126</v>
      </c>
      <c r="Z100" s="107"/>
      <c r="AA100" s="107">
        <v>3</v>
      </c>
      <c r="AB100" s="79" t="s">
        <v>1126</v>
      </c>
      <c r="AC100" s="80">
        <v>0.45</v>
      </c>
      <c r="AD100" s="107">
        <v>1.35</v>
      </c>
      <c r="AE100" s="107"/>
      <c r="AF100" s="73">
        <f t="shared" si="8"/>
        <v>0</v>
      </c>
      <c r="AG100" s="73"/>
      <c r="AH100" s="73">
        <f t="shared" si="9"/>
        <v>0</v>
      </c>
      <c r="AI100" s="73"/>
      <c r="AJ100" s="73">
        <f t="shared" si="10"/>
        <v>0</v>
      </c>
    </row>
    <row r="101" spans="1:36" s="109" customFormat="1" ht="56.25" x14ac:dyDescent="0.25">
      <c r="A101" s="275">
        <v>96</v>
      </c>
      <c r="B101" s="79" t="s">
        <v>415</v>
      </c>
      <c r="C101" s="79" t="s">
        <v>288</v>
      </c>
      <c r="D101" s="79" t="s">
        <v>72</v>
      </c>
      <c r="E101" s="79" t="s">
        <v>229</v>
      </c>
      <c r="F101" s="79" t="s">
        <v>229</v>
      </c>
      <c r="G101" s="102" t="s">
        <v>46</v>
      </c>
      <c r="H101" s="92" t="s">
        <v>392</v>
      </c>
      <c r="I101" s="79" t="s">
        <v>411</v>
      </c>
      <c r="J101" s="113" t="s">
        <v>1127</v>
      </c>
      <c r="K101" s="113" t="s">
        <v>229</v>
      </c>
      <c r="L101" s="74"/>
      <c r="M101" s="74"/>
      <c r="N101" s="92" t="s">
        <v>1128</v>
      </c>
      <c r="O101" s="113" t="s">
        <v>1076</v>
      </c>
      <c r="P101" s="114">
        <v>44928</v>
      </c>
      <c r="Q101" s="114">
        <v>45291</v>
      </c>
      <c r="R101" s="79" t="s">
        <v>372</v>
      </c>
      <c r="S101" s="79" t="s">
        <v>407</v>
      </c>
      <c r="T101" s="115" t="s">
        <v>382</v>
      </c>
      <c r="U101" s="79">
        <f>ROUND(100/MAX(A81:A163),0)+1</f>
        <v>2</v>
      </c>
      <c r="V101" s="107" t="s">
        <v>1062</v>
      </c>
      <c r="W101" s="314">
        <v>1</v>
      </c>
      <c r="X101" s="107">
        <f t="shared" si="11"/>
        <v>2</v>
      </c>
      <c r="Y101" s="79" t="s">
        <v>1129</v>
      </c>
      <c r="Z101" s="107"/>
      <c r="AA101" s="107">
        <v>3</v>
      </c>
      <c r="AB101" s="79" t="s">
        <v>1129</v>
      </c>
      <c r="AC101" s="80">
        <v>1</v>
      </c>
      <c r="AD101" s="107">
        <v>3</v>
      </c>
      <c r="AE101" s="107"/>
      <c r="AF101" s="73">
        <f t="shared" si="8"/>
        <v>0</v>
      </c>
      <c r="AG101" s="73"/>
      <c r="AH101" s="73">
        <f t="shared" si="9"/>
        <v>0</v>
      </c>
      <c r="AI101" s="73"/>
      <c r="AJ101" s="73">
        <f t="shared" si="10"/>
        <v>0</v>
      </c>
    </row>
    <row r="102" spans="1:36" customFormat="1" ht="101.25" x14ac:dyDescent="0.25">
      <c r="A102" s="275">
        <v>97</v>
      </c>
      <c r="B102" s="79" t="s">
        <v>1130</v>
      </c>
      <c r="C102" s="79" t="s">
        <v>288</v>
      </c>
      <c r="D102" s="79" t="s">
        <v>94</v>
      </c>
      <c r="E102" s="79" t="s">
        <v>762</v>
      </c>
      <c r="F102" s="79" t="s">
        <v>1131</v>
      </c>
      <c r="G102" s="102" t="s">
        <v>230</v>
      </c>
      <c r="H102" s="110" t="s">
        <v>367</v>
      </c>
      <c r="I102" s="79" t="s">
        <v>411</v>
      </c>
      <c r="J102" s="111" t="s">
        <v>1132</v>
      </c>
      <c r="K102" s="111" t="s">
        <v>1133</v>
      </c>
      <c r="L102" s="74">
        <v>80</v>
      </c>
      <c r="M102" s="74" t="s">
        <v>51</v>
      </c>
      <c r="N102" s="110" t="s">
        <v>1134</v>
      </c>
      <c r="O102" s="113" t="s">
        <v>270</v>
      </c>
      <c r="P102" s="114">
        <v>44928</v>
      </c>
      <c r="Q102" s="114">
        <v>45291</v>
      </c>
      <c r="R102" s="79" t="s">
        <v>372</v>
      </c>
      <c r="S102" s="79" t="s">
        <v>1135</v>
      </c>
      <c r="T102" s="115" t="s">
        <v>408</v>
      </c>
      <c r="U102" s="79">
        <f>ROUND(100/MAX(A81:A163),0)+1</f>
        <v>2</v>
      </c>
      <c r="V102" s="2" t="s">
        <v>1066</v>
      </c>
      <c r="W102" s="315">
        <v>1</v>
      </c>
      <c r="X102" s="107">
        <f t="shared" si="11"/>
        <v>2</v>
      </c>
      <c r="Y102" s="79" t="s">
        <v>1136</v>
      </c>
      <c r="Z102" s="2"/>
      <c r="AA102" s="2">
        <v>3</v>
      </c>
      <c r="AB102" s="79" t="s">
        <v>1136</v>
      </c>
      <c r="AC102" s="80">
        <v>1</v>
      </c>
      <c r="AD102" s="2">
        <v>3</v>
      </c>
      <c r="AE102" s="2"/>
      <c r="AF102" s="73">
        <f t="shared" si="8"/>
        <v>0</v>
      </c>
      <c r="AG102" s="73"/>
      <c r="AH102" s="73">
        <f t="shared" si="9"/>
        <v>0</v>
      </c>
      <c r="AI102" s="73"/>
      <c r="AJ102" s="73">
        <f t="shared" si="10"/>
        <v>0</v>
      </c>
    </row>
    <row r="103" spans="1:36" s="109" customFormat="1" ht="101.25" x14ac:dyDescent="0.25">
      <c r="A103" s="275">
        <v>98</v>
      </c>
      <c r="B103" s="79" t="s">
        <v>1130</v>
      </c>
      <c r="C103" s="79" t="s">
        <v>288</v>
      </c>
      <c r="D103" s="79" t="s">
        <v>94</v>
      </c>
      <c r="E103" s="79" t="s">
        <v>762</v>
      </c>
      <c r="F103" s="79" t="s">
        <v>1131</v>
      </c>
      <c r="G103" s="102" t="s">
        <v>230</v>
      </c>
      <c r="H103" s="92" t="s">
        <v>367</v>
      </c>
      <c r="I103" s="79" t="s">
        <v>411</v>
      </c>
      <c r="J103" s="113" t="s">
        <v>1137</v>
      </c>
      <c r="K103" s="113" t="s">
        <v>1138</v>
      </c>
      <c r="L103" s="74">
        <v>50</v>
      </c>
      <c r="M103" s="74" t="s">
        <v>51</v>
      </c>
      <c r="N103" s="92" t="s">
        <v>1139</v>
      </c>
      <c r="O103" s="113" t="s">
        <v>270</v>
      </c>
      <c r="P103" s="114" t="s">
        <v>1140</v>
      </c>
      <c r="Q103" s="114">
        <v>45290</v>
      </c>
      <c r="R103" s="79" t="s">
        <v>372</v>
      </c>
      <c r="S103" s="79" t="s">
        <v>1141</v>
      </c>
      <c r="T103" s="115" t="s">
        <v>382</v>
      </c>
      <c r="U103" s="79">
        <f>ROUND(100/MAX(A81:A163),0)</f>
        <v>1</v>
      </c>
      <c r="V103" s="107" t="s">
        <v>1066</v>
      </c>
      <c r="W103" s="314">
        <v>0</v>
      </c>
      <c r="X103" s="107">
        <f t="shared" si="11"/>
        <v>0</v>
      </c>
      <c r="Y103" s="79" t="s">
        <v>1142</v>
      </c>
      <c r="Z103" s="107"/>
      <c r="AA103" s="107">
        <v>2</v>
      </c>
      <c r="AB103" s="79" t="s">
        <v>1142</v>
      </c>
      <c r="AC103" s="80">
        <v>0</v>
      </c>
      <c r="AD103" s="107">
        <v>0</v>
      </c>
      <c r="AE103" s="107"/>
      <c r="AF103" s="73">
        <f t="shared" si="8"/>
        <v>0</v>
      </c>
      <c r="AG103" s="73"/>
      <c r="AH103" s="73">
        <f t="shared" si="9"/>
        <v>0</v>
      </c>
      <c r="AI103" s="73"/>
      <c r="AJ103" s="73">
        <f t="shared" si="10"/>
        <v>0</v>
      </c>
    </row>
    <row r="104" spans="1:36" customFormat="1" ht="146.25" x14ac:dyDescent="0.25">
      <c r="A104" s="275">
        <v>99</v>
      </c>
      <c r="B104" s="79" t="s">
        <v>409</v>
      </c>
      <c r="C104" s="79" t="s">
        <v>388</v>
      </c>
      <c r="D104" s="102" t="s">
        <v>46</v>
      </c>
      <c r="E104" s="102" t="s">
        <v>46</v>
      </c>
      <c r="F104" s="102" t="s">
        <v>46</v>
      </c>
      <c r="G104" s="102" t="s">
        <v>46</v>
      </c>
      <c r="H104" s="110" t="s">
        <v>392</v>
      </c>
      <c r="I104" s="79" t="s">
        <v>411</v>
      </c>
      <c r="J104" s="111" t="s">
        <v>1143</v>
      </c>
      <c r="K104" s="111"/>
      <c r="L104" s="74">
        <v>1</v>
      </c>
      <c r="M104" s="74" t="s">
        <v>101</v>
      </c>
      <c r="N104" s="110" t="s">
        <v>1144</v>
      </c>
      <c r="O104" s="113"/>
      <c r="P104" s="114">
        <v>44958</v>
      </c>
      <c r="Q104" s="114">
        <v>44972</v>
      </c>
      <c r="R104" s="79" t="s">
        <v>1120</v>
      </c>
      <c r="S104" s="79" t="s">
        <v>1072</v>
      </c>
      <c r="T104" s="115" t="s">
        <v>408</v>
      </c>
      <c r="U104" s="79">
        <f>ROUND(100/MAX(A81:A163),0)</f>
        <v>1</v>
      </c>
      <c r="V104" s="2" t="s">
        <v>1066</v>
      </c>
      <c r="W104" s="315">
        <v>1</v>
      </c>
      <c r="X104" s="107">
        <f t="shared" si="11"/>
        <v>1</v>
      </c>
      <c r="Y104" s="79" t="s">
        <v>1145</v>
      </c>
      <c r="Z104" s="2"/>
      <c r="AA104" s="2">
        <v>2</v>
      </c>
      <c r="AB104" s="79" t="s">
        <v>1145</v>
      </c>
      <c r="AC104" s="80">
        <v>1</v>
      </c>
      <c r="AD104" s="2">
        <v>2</v>
      </c>
      <c r="AE104" s="2"/>
      <c r="AF104" s="73">
        <f t="shared" si="8"/>
        <v>0</v>
      </c>
      <c r="AG104" s="73"/>
      <c r="AH104" s="73">
        <f t="shared" si="9"/>
        <v>0</v>
      </c>
      <c r="AI104" s="73"/>
      <c r="AJ104" s="73">
        <f t="shared" si="10"/>
        <v>0</v>
      </c>
    </row>
    <row r="105" spans="1:36" customFormat="1" ht="409.5" x14ac:dyDescent="0.25">
      <c r="A105" s="275">
        <v>100</v>
      </c>
      <c r="B105" s="79" t="s">
        <v>409</v>
      </c>
      <c r="C105" s="79" t="s">
        <v>388</v>
      </c>
      <c r="D105" s="102" t="s">
        <v>46</v>
      </c>
      <c r="E105" s="102" t="s">
        <v>46</v>
      </c>
      <c r="F105" s="102" t="s">
        <v>46</v>
      </c>
      <c r="G105" s="102" t="s">
        <v>46</v>
      </c>
      <c r="H105" s="110" t="s">
        <v>392</v>
      </c>
      <c r="I105" s="79" t="s">
        <v>411</v>
      </c>
      <c r="J105" s="111" t="s">
        <v>1146</v>
      </c>
      <c r="K105" s="111"/>
      <c r="L105" s="74">
        <v>1</v>
      </c>
      <c r="M105" s="74" t="s">
        <v>101</v>
      </c>
      <c r="N105" s="110" t="s">
        <v>1147</v>
      </c>
      <c r="O105" s="113"/>
      <c r="P105" s="114">
        <v>44973</v>
      </c>
      <c r="Q105" s="114">
        <v>45290</v>
      </c>
      <c r="R105" s="79" t="s">
        <v>372</v>
      </c>
      <c r="S105" s="79" t="s">
        <v>1072</v>
      </c>
      <c r="T105" s="115" t="s">
        <v>408</v>
      </c>
      <c r="U105" s="79">
        <f>ROUND(100/MAX(A81:A163),0)</f>
        <v>1</v>
      </c>
      <c r="V105" s="2" t="s">
        <v>1066</v>
      </c>
      <c r="W105" s="315">
        <v>0.83</v>
      </c>
      <c r="X105" s="107">
        <f t="shared" si="11"/>
        <v>0.83</v>
      </c>
      <c r="Y105" s="79" t="s">
        <v>1148</v>
      </c>
      <c r="Z105" s="2"/>
      <c r="AA105" s="2">
        <v>2</v>
      </c>
      <c r="AB105" s="79" t="s">
        <v>1148</v>
      </c>
      <c r="AC105" s="80">
        <v>0.83</v>
      </c>
      <c r="AD105" s="2">
        <v>1.66</v>
      </c>
      <c r="AE105" s="2"/>
      <c r="AF105" s="73">
        <f t="shared" si="8"/>
        <v>0</v>
      </c>
      <c r="AG105" s="73"/>
      <c r="AH105" s="73">
        <f t="shared" si="9"/>
        <v>0</v>
      </c>
      <c r="AI105" s="73"/>
      <c r="AJ105" s="73">
        <f t="shared" si="10"/>
        <v>0</v>
      </c>
    </row>
    <row r="106" spans="1:36" s="109" customFormat="1" ht="101.25" x14ac:dyDescent="0.25">
      <c r="A106" s="275">
        <v>101</v>
      </c>
      <c r="B106" s="79" t="s">
        <v>435</v>
      </c>
      <c r="C106" s="79" t="s">
        <v>288</v>
      </c>
      <c r="D106" s="79" t="s">
        <v>436</v>
      </c>
      <c r="E106" s="79" t="s">
        <v>437</v>
      </c>
      <c r="F106" s="79" t="s">
        <v>46</v>
      </c>
      <c r="G106" s="102" t="s">
        <v>46</v>
      </c>
      <c r="H106" s="92" t="s">
        <v>367</v>
      </c>
      <c r="I106" s="79" t="s">
        <v>411</v>
      </c>
      <c r="J106" s="113" t="s">
        <v>1149</v>
      </c>
      <c r="K106" s="113" t="s">
        <v>1150</v>
      </c>
      <c r="L106" s="74">
        <v>100</v>
      </c>
      <c r="M106" s="74" t="s">
        <v>51</v>
      </c>
      <c r="N106" s="92" t="s">
        <v>1151</v>
      </c>
      <c r="O106" s="113" t="s">
        <v>330</v>
      </c>
      <c r="P106" s="114">
        <v>45079</v>
      </c>
      <c r="Q106" s="114">
        <v>45107</v>
      </c>
      <c r="R106" s="79" t="s">
        <v>372</v>
      </c>
      <c r="S106" s="79" t="s">
        <v>441</v>
      </c>
      <c r="T106" s="115" t="s">
        <v>382</v>
      </c>
      <c r="U106" s="79">
        <f>ROUND(100/MAX(A81:A163),0)-2</f>
        <v>-1</v>
      </c>
      <c r="V106" s="107" t="s">
        <v>1066</v>
      </c>
      <c r="W106" s="314">
        <v>0</v>
      </c>
      <c r="X106" s="107">
        <f t="shared" si="11"/>
        <v>0</v>
      </c>
      <c r="Y106" s="79" t="s">
        <v>1152</v>
      </c>
      <c r="Z106" s="107"/>
      <c r="AA106" s="107">
        <v>0</v>
      </c>
      <c r="AB106" s="79" t="s">
        <v>1152</v>
      </c>
      <c r="AC106" s="80">
        <v>0</v>
      </c>
      <c r="AD106" s="107">
        <v>0</v>
      </c>
      <c r="AE106" s="107"/>
      <c r="AF106" s="73">
        <f t="shared" si="8"/>
        <v>0</v>
      </c>
      <c r="AG106" s="73"/>
      <c r="AH106" s="73">
        <f t="shared" si="9"/>
        <v>0</v>
      </c>
      <c r="AI106" s="73"/>
      <c r="AJ106" s="73">
        <f t="shared" si="10"/>
        <v>0</v>
      </c>
    </row>
    <row r="107" spans="1:36" s="109" customFormat="1" ht="101.25" x14ac:dyDescent="0.25">
      <c r="A107" s="275">
        <v>102</v>
      </c>
      <c r="B107" s="79" t="s">
        <v>435</v>
      </c>
      <c r="C107" s="79" t="s">
        <v>288</v>
      </c>
      <c r="D107" s="79" t="s">
        <v>436</v>
      </c>
      <c r="E107" s="79" t="s">
        <v>457</v>
      </c>
      <c r="F107" s="79" t="s">
        <v>46</v>
      </c>
      <c r="G107" s="102" t="s">
        <v>46</v>
      </c>
      <c r="H107" s="92" t="s">
        <v>367</v>
      </c>
      <c r="I107" s="79" t="s">
        <v>411</v>
      </c>
      <c r="J107" s="113" t="s">
        <v>1153</v>
      </c>
      <c r="K107" s="113"/>
      <c r="L107" s="74">
        <v>100</v>
      </c>
      <c r="M107" s="74" t="s">
        <v>51</v>
      </c>
      <c r="N107" s="92" t="s">
        <v>1154</v>
      </c>
      <c r="O107" s="113" t="s">
        <v>89</v>
      </c>
      <c r="P107" s="114">
        <v>44713</v>
      </c>
      <c r="Q107" s="114">
        <v>44926</v>
      </c>
      <c r="R107" s="79" t="s">
        <v>372</v>
      </c>
      <c r="S107" s="79" t="s">
        <v>1155</v>
      </c>
      <c r="T107" s="115" t="s">
        <v>408</v>
      </c>
      <c r="U107" s="79">
        <f>ROUND(100/MAX(A81:A163),0)-2</f>
        <v>-1</v>
      </c>
      <c r="V107" s="107" t="s">
        <v>1066</v>
      </c>
      <c r="W107" s="314">
        <v>0</v>
      </c>
      <c r="X107" s="107">
        <f t="shared" si="11"/>
        <v>0</v>
      </c>
      <c r="Y107" s="79" t="s">
        <v>1156</v>
      </c>
      <c r="Z107" s="107"/>
      <c r="AA107" s="107">
        <v>0</v>
      </c>
      <c r="AB107" s="79" t="s">
        <v>1156</v>
      </c>
      <c r="AC107" s="80">
        <v>0</v>
      </c>
      <c r="AD107" s="107">
        <v>0</v>
      </c>
      <c r="AE107" s="107"/>
      <c r="AF107" s="73">
        <f t="shared" si="8"/>
        <v>0</v>
      </c>
      <c r="AG107" s="73"/>
      <c r="AH107" s="73">
        <f t="shared" si="9"/>
        <v>0</v>
      </c>
      <c r="AI107" s="73"/>
      <c r="AJ107" s="73">
        <f t="shared" si="10"/>
        <v>0</v>
      </c>
    </row>
    <row r="108" spans="1:36" s="109" customFormat="1" ht="101.25" x14ac:dyDescent="0.25">
      <c r="A108" s="275">
        <v>103</v>
      </c>
      <c r="B108" s="79" t="s">
        <v>435</v>
      </c>
      <c r="C108" s="79" t="s">
        <v>288</v>
      </c>
      <c r="D108" s="79" t="s">
        <v>436</v>
      </c>
      <c r="E108" s="79" t="s">
        <v>457</v>
      </c>
      <c r="F108" s="79" t="s">
        <v>46</v>
      </c>
      <c r="G108" s="102" t="s">
        <v>46</v>
      </c>
      <c r="H108" s="92" t="s">
        <v>367</v>
      </c>
      <c r="I108" s="79" t="s">
        <v>411</v>
      </c>
      <c r="J108" s="113" t="s">
        <v>1157</v>
      </c>
      <c r="K108" s="113" t="s">
        <v>1158</v>
      </c>
      <c r="L108" s="74">
        <v>100</v>
      </c>
      <c r="M108" s="74" t="s">
        <v>51</v>
      </c>
      <c r="N108" s="92" t="s">
        <v>1159</v>
      </c>
      <c r="O108" s="113" t="s">
        <v>330</v>
      </c>
      <c r="P108" s="114">
        <v>45231</v>
      </c>
      <c r="Q108" s="114">
        <v>45290</v>
      </c>
      <c r="R108" s="79" t="s">
        <v>372</v>
      </c>
      <c r="S108" s="79" t="s">
        <v>1155</v>
      </c>
      <c r="T108" s="115" t="s">
        <v>408</v>
      </c>
      <c r="U108" s="79">
        <f>ROUND(100/MAX(A81:A163),0)-2</f>
        <v>-1</v>
      </c>
      <c r="V108" s="107" t="s">
        <v>1066</v>
      </c>
      <c r="W108" s="314">
        <v>0</v>
      </c>
      <c r="X108" s="107">
        <f t="shared" si="11"/>
        <v>0</v>
      </c>
      <c r="Y108" s="79" t="s">
        <v>1160</v>
      </c>
      <c r="Z108" s="107"/>
      <c r="AA108" s="107">
        <v>0</v>
      </c>
      <c r="AB108" s="79" t="s">
        <v>1160</v>
      </c>
      <c r="AC108" s="80">
        <v>0</v>
      </c>
      <c r="AD108" s="107">
        <v>0</v>
      </c>
      <c r="AE108" s="107"/>
      <c r="AF108" s="73">
        <f t="shared" si="8"/>
        <v>0</v>
      </c>
      <c r="AG108" s="73"/>
      <c r="AH108" s="73">
        <f t="shared" si="9"/>
        <v>0</v>
      </c>
      <c r="AI108" s="73"/>
      <c r="AJ108" s="73">
        <f t="shared" si="10"/>
        <v>0</v>
      </c>
    </row>
    <row r="109" spans="1:36" s="109" customFormat="1" ht="67.5" x14ac:dyDescent="0.25">
      <c r="A109" s="275">
        <v>104</v>
      </c>
      <c r="B109" s="79" t="s">
        <v>442</v>
      </c>
      <c r="C109" s="79" t="s">
        <v>288</v>
      </c>
      <c r="D109" s="79" t="s">
        <v>72</v>
      </c>
      <c r="E109" s="79" t="s">
        <v>364</v>
      </c>
      <c r="F109" s="79" t="s">
        <v>46</v>
      </c>
      <c r="G109" s="102" t="s">
        <v>46</v>
      </c>
      <c r="H109" s="92" t="s">
        <v>443</v>
      </c>
      <c r="I109" s="79" t="s">
        <v>411</v>
      </c>
      <c r="J109" s="113" t="s">
        <v>1161</v>
      </c>
      <c r="K109" s="113" t="s">
        <v>1162</v>
      </c>
      <c r="L109" s="74">
        <v>2</v>
      </c>
      <c r="M109" s="74" t="s">
        <v>314</v>
      </c>
      <c r="N109" s="92" t="s">
        <v>1163</v>
      </c>
      <c r="O109" s="113" t="s">
        <v>330</v>
      </c>
      <c r="P109" s="114">
        <v>45000</v>
      </c>
      <c r="Q109" s="114">
        <v>45000</v>
      </c>
      <c r="R109" s="79" t="s">
        <v>372</v>
      </c>
      <c r="S109" s="79" t="s">
        <v>373</v>
      </c>
      <c r="T109" s="115" t="s">
        <v>408</v>
      </c>
      <c r="U109" s="79">
        <f>ROUND(100/MAX(A81:A163),0)+1</f>
        <v>2</v>
      </c>
      <c r="V109" s="107" t="s">
        <v>1062</v>
      </c>
      <c r="W109" s="314">
        <v>1</v>
      </c>
      <c r="X109" s="107">
        <f t="shared" si="11"/>
        <v>2</v>
      </c>
      <c r="Y109" s="79" t="s">
        <v>1164</v>
      </c>
      <c r="Z109" s="107"/>
      <c r="AA109" s="107">
        <v>3</v>
      </c>
      <c r="AB109" s="79" t="s">
        <v>1164</v>
      </c>
      <c r="AC109" s="80">
        <v>1</v>
      </c>
      <c r="AD109" s="107">
        <v>3</v>
      </c>
      <c r="AE109" s="107"/>
      <c r="AF109" s="73">
        <f t="shared" si="8"/>
        <v>0</v>
      </c>
      <c r="AG109" s="73"/>
      <c r="AH109" s="73">
        <f t="shared" si="9"/>
        <v>0</v>
      </c>
      <c r="AI109" s="73"/>
      <c r="AJ109" s="73">
        <f t="shared" si="10"/>
        <v>0</v>
      </c>
    </row>
    <row r="110" spans="1:36" customFormat="1" ht="56.25" x14ac:dyDescent="0.25">
      <c r="A110" s="275">
        <v>105</v>
      </c>
      <c r="B110" s="79" t="s">
        <v>442</v>
      </c>
      <c r="C110" s="79" t="s">
        <v>288</v>
      </c>
      <c r="D110" s="79" t="s">
        <v>260</v>
      </c>
      <c r="E110" s="79" t="s">
        <v>416</v>
      </c>
      <c r="F110" s="79" t="s">
        <v>417</v>
      </c>
      <c r="G110" s="102" t="s">
        <v>46</v>
      </c>
      <c r="H110" s="110" t="s">
        <v>443</v>
      </c>
      <c r="I110" s="79" t="s">
        <v>411</v>
      </c>
      <c r="J110" s="111" t="s">
        <v>1165</v>
      </c>
      <c r="K110" s="111" t="s">
        <v>1166</v>
      </c>
      <c r="L110" s="74">
        <v>1</v>
      </c>
      <c r="M110" s="74" t="s">
        <v>314</v>
      </c>
      <c r="N110" s="110" t="s">
        <v>1167</v>
      </c>
      <c r="O110" s="113" t="s">
        <v>330</v>
      </c>
      <c r="P110" s="114">
        <v>45006</v>
      </c>
      <c r="Q110" s="114">
        <v>45006</v>
      </c>
      <c r="R110" s="79" t="s">
        <v>372</v>
      </c>
      <c r="S110" s="79" t="s">
        <v>1091</v>
      </c>
      <c r="T110" s="115" t="s">
        <v>382</v>
      </c>
      <c r="U110" s="79">
        <f>ROUND(100/MAX(A81:A163),0)+1</f>
        <v>2</v>
      </c>
      <c r="V110" s="2" t="s">
        <v>1066</v>
      </c>
      <c r="W110" s="315">
        <v>1</v>
      </c>
      <c r="X110" s="107">
        <f t="shared" si="11"/>
        <v>2</v>
      </c>
      <c r="Y110" s="79" t="s">
        <v>1168</v>
      </c>
      <c r="Z110" s="2"/>
      <c r="AA110" s="2">
        <v>3</v>
      </c>
      <c r="AB110" s="79" t="s">
        <v>1168</v>
      </c>
      <c r="AC110" s="80">
        <v>1</v>
      </c>
      <c r="AD110" s="2">
        <v>3</v>
      </c>
      <c r="AE110" s="2"/>
      <c r="AF110" s="73">
        <f t="shared" si="8"/>
        <v>0</v>
      </c>
      <c r="AG110" s="73"/>
      <c r="AH110" s="73">
        <f t="shared" si="9"/>
        <v>0</v>
      </c>
      <c r="AI110" s="73"/>
      <c r="AJ110" s="73">
        <f t="shared" si="10"/>
        <v>0</v>
      </c>
    </row>
    <row r="111" spans="1:36" customFormat="1" ht="45" x14ac:dyDescent="0.25">
      <c r="A111" s="275">
        <v>106</v>
      </c>
      <c r="B111" s="79" t="s">
        <v>442</v>
      </c>
      <c r="C111" s="79" t="s">
        <v>288</v>
      </c>
      <c r="D111" s="79" t="s">
        <v>260</v>
      </c>
      <c r="E111" s="79" t="s">
        <v>416</v>
      </c>
      <c r="F111" s="79" t="s">
        <v>417</v>
      </c>
      <c r="G111" s="102" t="s">
        <v>46</v>
      </c>
      <c r="H111" s="110" t="s">
        <v>443</v>
      </c>
      <c r="I111" s="79" t="s">
        <v>411</v>
      </c>
      <c r="J111" s="111" t="s">
        <v>1169</v>
      </c>
      <c r="K111" s="111" t="s">
        <v>229</v>
      </c>
      <c r="L111" s="74">
        <v>1</v>
      </c>
      <c r="M111" s="74" t="s">
        <v>314</v>
      </c>
      <c r="N111" s="110" t="s">
        <v>1170</v>
      </c>
      <c r="O111" s="113" t="s">
        <v>330</v>
      </c>
      <c r="P111" s="114">
        <v>45007</v>
      </c>
      <c r="Q111" s="114">
        <v>45007</v>
      </c>
      <c r="R111" s="79" t="s">
        <v>372</v>
      </c>
      <c r="S111" s="79" t="s">
        <v>1171</v>
      </c>
      <c r="T111" s="115" t="s">
        <v>408</v>
      </c>
      <c r="U111" s="79">
        <f>ROUND(100/MAX(A81:A163),0)+1</f>
        <v>2</v>
      </c>
      <c r="V111" s="2" t="s">
        <v>1066</v>
      </c>
      <c r="W111" s="315">
        <v>1</v>
      </c>
      <c r="X111" s="107">
        <f t="shared" si="11"/>
        <v>2</v>
      </c>
      <c r="Y111" s="79" t="s">
        <v>1172</v>
      </c>
      <c r="Z111" s="2"/>
      <c r="AA111" s="2">
        <v>3</v>
      </c>
      <c r="AB111" s="79" t="s">
        <v>1172</v>
      </c>
      <c r="AC111" s="80">
        <v>1</v>
      </c>
      <c r="AD111" s="2">
        <v>3</v>
      </c>
      <c r="AE111" s="2"/>
      <c r="AF111" s="73">
        <f t="shared" si="8"/>
        <v>0</v>
      </c>
      <c r="AG111" s="73"/>
      <c r="AH111" s="73">
        <f t="shared" si="9"/>
        <v>0</v>
      </c>
      <c r="AI111" s="73"/>
      <c r="AJ111" s="73">
        <f t="shared" si="10"/>
        <v>0</v>
      </c>
    </row>
    <row r="112" spans="1:36" customFormat="1" ht="45" x14ac:dyDescent="0.25">
      <c r="A112" s="275">
        <v>107</v>
      </c>
      <c r="B112" s="79" t="s">
        <v>442</v>
      </c>
      <c r="C112" s="79" t="s">
        <v>288</v>
      </c>
      <c r="D112" s="79" t="s">
        <v>260</v>
      </c>
      <c r="E112" s="79" t="s">
        <v>416</v>
      </c>
      <c r="F112" s="79" t="s">
        <v>417</v>
      </c>
      <c r="G112" s="102" t="s">
        <v>46</v>
      </c>
      <c r="H112" s="110" t="s">
        <v>443</v>
      </c>
      <c r="I112" s="79" t="s">
        <v>411</v>
      </c>
      <c r="J112" s="111" t="s">
        <v>1173</v>
      </c>
      <c r="K112" s="111" t="s">
        <v>1174</v>
      </c>
      <c r="L112" s="74">
        <v>100</v>
      </c>
      <c r="M112" s="74" t="s">
        <v>51</v>
      </c>
      <c r="N112" s="110" t="s">
        <v>1175</v>
      </c>
      <c r="O112" s="113" t="s">
        <v>330</v>
      </c>
      <c r="P112" s="114">
        <v>45007</v>
      </c>
      <c r="Q112" s="114">
        <v>45016</v>
      </c>
      <c r="R112" s="79" t="s">
        <v>372</v>
      </c>
      <c r="S112" s="79" t="s">
        <v>447</v>
      </c>
      <c r="T112" s="115" t="s">
        <v>408</v>
      </c>
      <c r="U112" s="79">
        <f>ROUND(100/MAX(A81:A163),0)-2</f>
        <v>-1</v>
      </c>
      <c r="V112" s="2" t="s">
        <v>1066</v>
      </c>
      <c r="W112" s="315"/>
      <c r="X112" s="107">
        <f t="shared" si="11"/>
        <v>0</v>
      </c>
      <c r="Y112" s="79" t="s">
        <v>1176</v>
      </c>
      <c r="Z112" s="2"/>
      <c r="AA112" s="2">
        <v>0</v>
      </c>
      <c r="AB112" s="79" t="s">
        <v>1176</v>
      </c>
      <c r="AC112" s="80"/>
      <c r="AD112" s="2">
        <v>0</v>
      </c>
      <c r="AE112" s="2"/>
      <c r="AF112" s="73">
        <f t="shared" si="8"/>
        <v>0</v>
      </c>
      <c r="AG112" s="73"/>
      <c r="AH112" s="73">
        <f t="shared" si="9"/>
        <v>0</v>
      </c>
      <c r="AI112" s="73"/>
      <c r="AJ112" s="73">
        <f t="shared" si="10"/>
        <v>0</v>
      </c>
    </row>
    <row r="113" spans="1:36" customFormat="1" ht="45" x14ac:dyDescent="0.25">
      <c r="A113" s="275">
        <v>108</v>
      </c>
      <c r="B113" s="79" t="s">
        <v>442</v>
      </c>
      <c r="C113" s="79" t="s">
        <v>288</v>
      </c>
      <c r="D113" s="79" t="s">
        <v>260</v>
      </c>
      <c r="E113" s="79" t="s">
        <v>416</v>
      </c>
      <c r="F113" s="79" t="s">
        <v>417</v>
      </c>
      <c r="G113" s="102" t="s">
        <v>46</v>
      </c>
      <c r="H113" s="110" t="s">
        <v>443</v>
      </c>
      <c r="I113" s="79" t="s">
        <v>411</v>
      </c>
      <c r="J113" s="111" t="s">
        <v>1173</v>
      </c>
      <c r="K113" s="111" t="s">
        <v>1177</v>
      </c>
      <c r="L113" s="74">
        <v>20</v>
      </c>
      <c r="M113" s="74" t="s">
        <v>314</v>
      </c>
      <c r="N113" s="110" t="s">
        <v>1178</v>
      </c>
      <c r="O113" s="113" t="s">
        <v>330</v>
      </c>
      <c r="P113" s="114">
        <v>45020</v>
      </c>
      <c r="Q113" s="114">
        <v>45107</v>
      </c>
      <c r="R113" s="79" t="s">
        <v>372</v>
      </c>
      <c r="S113" s="79" t="s">
        <v>447</v>
      </c>
      <c r="T113" s="115" t="s">
        <v>408</v>
      </c>
      <c r="U113" s="79">
        <f>ROUND(100/MAX(A81:A163),0)-2</f>
        <v>-1</v>
      </c>
      <c r="V113" s="2" t="s">
        <v>1066</v>
      </c>
      <c r="W113" s="315"/>
      <c r="X113" s="107">
        <f t="shared" si="11"/>
        <v>0</v>
      </c>
      <c r="Y113" s="79" t="s">
        <v>1176</v>
      </c>
      <c r="Z113" s="2"/>
      <c r="AA113" s="2">
        <v>0</v>
      </c>
      <c r="AB113" s="79" t="s">
        <v>1176</v>
      </c>
      <c r="AC113" s="80"/>
      <c r="AD113" s="2">
        <v>0</v>
      </c>
      <c r="AE113" s="2"/>
      <c r="AF113" s="73">
        <f t="shared" si="8"/>
        <v>0</v>
      </c>
      <c r="AG113" s="73"/>
      <c r="AH113" s="73">
        <f t="shared" si="9"/>
        <v>0</v>
      </c>
      <c r="AI113" s="73"/>
      <c r="AJ113" s="73">
        <f t="shared" si="10"/>
        <v>0</v>
      </c>
    </row>
    <row r="114" spans="1:36" customFormat="1" ht="45" x14ac:dyDescent="0.25">
      <c r="A114" s="275">
        <v>109</v>
      </c>
      <c r="B114" s="79" t="s">
        <v>442</v>
      </c>
      <c r="C114" s="79" t="s">
        <v>288</v>
      </c>
      <c r="D114" s="79" t="s">
        <v>260</v>
      </c>
      <c r="E114" s="79" t="s">
        <v>416</v>
      </c>
      <c r="F114" s="79" t="s">
        <v>417</v>
      </c>
      <c r="G114" s="102" t="s">
        <v>46</v>
      </c>
      <c r="H114" s="110" t="s">
        <v>443</v>
      </c>
      <c r="I114" s="79" t="s">
        <v>411</v>
      </c>
      <c r="J114" s="111" t="s">
        <v>1179</v>
      </c>
      <c r="K114" s="111" t="s">
        <v>1180</v>
      </c>
      <c r="L114" s="74">
        <v>20</v>
      </c>
      <c r="M114" s="74" t="s">
        <v>314</v>
      </c>
      <c r="N114" s="110" t="s">
        <v>1181</v>
      </c>
      <c r="O114" s="113" t="s">
        <v>330</v>
      </c>
      <c r="P114" s="114">
        <v>45078</v>
      </c>
      <c r="Q114" s="114">
        <v>45107</v>
      </c>
      <c r="R114" s="79" t="s">
        <v>372</v>
      </c>
      <c r="S114" s="79" t="s">
        <v>447</v>
      </c>
      <c r="T114" s="115" t="s">
        <v>408</v>
      </c>
      <c r="U114" s="79">
        <f>ROUND(100/MAX(A81:A163),0)-2</f>
        <v>-1</v>
      </c>
      <c r="V114" s="2" t="s">
        <v>1066</v>
      </c>
      <c r="W114" s="315"/>
      <c r="X114" s="107">
        <f t="shared" si="11"/>
        <v>0</v>
      </c>
      <c r="Y114" s="79" t="s">
        <v>1176</v>
      </c>
      <c r="Z114" s="2"/>
      <c r="AA114" s="2">
        <v>0</v>
      </c>
      <c r="AB114" s="79" t="s">
        <v>1176</v>
      </c>
      <c r="AC114" s="80"/>
      <c r="AD114" s="2">
        <v>0</v>
      </c>
      <c r="AE114" s="2"/>
      <c r="AF114" s="73">
        <f t="shared" si="8"/>
        <v>0</v>
      </c>
      <c r="AG114" s="73"/>
      <c r="AH114" s="73">
        <f t="shared" si="9"/>
        <v>0</v>
      </c>
      <c r="AI114" s="73"/>
      <c r="AJ114" s="73">
        <f t="shared" si="10"/>
        <v>0</v>
      </c>
    </row>
    <row r="115" spans="1:36" s="109" customFormat="1" ht="45" x14ac:dyDescent="0.25">
      <c r="A115" s="275">
        <v>110</v>
      </c>
      <c r="B115" s="79" t="s">
        <v>442</v>
      </c>
      <c r="C115" s="79" t="s">
        <v>288</v>
      </c>
      <c r="D115" s="79" t="s">
        <v>260</v>
      </c>
      <c r="E115" s="79" t="s">
        <v>416</v>
      </c>
      <c r="F115" s="79" t="s">
        <v>417</v>
      </c>
      <c r="G115" s="102" t="s">
        <v>46</v>
      </c>
      <c r="H115" s="92" t="s">
        <v>443</v>
      </c>
      <c r="I115" s="79" t="s">
        <v>411</v>
      </c>
      <c r="J115" s="113" t="s">
        <v>1182</v>
      </c>
      <c r="K115" s="113" t="s">
        <v>1180</v>
      </c>
      <c r="L115" s="74">
        <v>1</v>
      </c>
      <c r="M115" s="74" t="s">
        <v>314</v>
      </c>
      <c r="N115" s="92" t="s">
        <v>1183</v>
      </c>
      <c r="O115" s="113" t="s">
        <v>330</v>
      </c>
      <c r="P115" s="114">
        <v>45122</v>
      </c>
      <c r="Q115" s="114">
        <v>45122</v>
      </c>
      <c r="R115" s="79" t="s">
        <v>372</v>
      </c>
      <c r="S115" s="79" t="s">
        <v>1155</v>
      </c>
      <c r="T115" s="115" t="s">
        <v>408</v>
      </c>
      <c r="U115" s="79">
        <f>ROUND(100/MAX(A81:A163),0)-2</f>
        <v>-1</v>
      </c>
      <c r="V115" s="107" t="s">
        <v>1066</v>
      </c>
      <c r="W115" s="314">
        <v>0</v>
      </c>
      <c r="X115" s="107">
        <f t="shared" si="11"/>
        <v>0</v>
      </c>
      <c r="Y115" s="79" t="s">
        <v>1184</v>
      </c>
      <c r="Z115" s="107"/>
      <c r="AA115" s="107">
        <v>0</v>
      </c>
      <c r="AB115" s="79" t="s">
        <v>1184</v>
      </c>
      <c r="AC115" s="80">
        <v>0</v>
      </c>
      <c r="AD115" s="107">
        <v>0</v>
      </c>
      <c r="AE115" s="107"/>
      <c r="AF115" s="73">
        <f t="shared" si="8"/>
        <v>0</v>
      </c>
      <c r="AG115" s="73"/>
      <c r="AH115" s="73">
        <f t="shared" si="9"/>
        <v>0</v>
      </c>
      <c r="AI115" s="73"/>
      <c r="AJ115" s="73">
        <f t="shared" si="10"/>
        <v>0</v>
      </c>
    </row>
    <row r="116" spans="1:36" customFormat="1" ht="45" x14ac:dyDescent="0.25">
      <c r="A116" s="275">
        <v>111</v>
      </c>
      <c r="B116" s="79" t="s">
        <v>442</v>
      </c>
      <c r="C116" s="79" t="s">
        <v>288</v>
      </c>
      <c r="D116" s="79" t="s">
        <v>260</v>
      </c>
      <c r="E116" s="79" t="s">
        <v>416</v>
      </c>
      <c r="F116" s="79" t="s">
        <v>417</v>
      </c>
      <c r="G116" s="102" t="s">
        <v>46</v>
      </c>
      <c r="H116" s="110" t="s">
        <v>443</v>
      </c>
      <c r="I116" s="79" t="s">
        <v>411</v>
      </c>
      <c r="J116" s="111" t="s">
        <v>1185</v>
      </c>
      <c r="K116" s="111" t="s">
        <v>1186</v>
      </c>
      <c r="L116" s="74">
        <v>1</v>
      </c>
      <c r="M116" s="74" t="s">
        <v>314</v>
      </c>
      <c r="N116" s="110" t="s">
        <v>1187</v>
      </c>
      <c r="O116" s="113" t="s">
        <v>330</v>
      </c>
      <c r="P116" s="114">
        <v>45122</v>
      </c>
      <c r="Q116" s="114">
        <v>45122</v>
      </c>
      <c r="R116" s="79" t="s">
        <v>372</v>
      </c>
      <c r="S116" s="79" t="s">
        <v>1091</v>
      </c>
      <c r="T116" s="115" t="s">
        <v>408</v>
      </c>
      <c r="U116" s="79">
        <f>ROUND(100/MAX(A81:A163),0)-2</f>
        <v>-1</v>
      </c>
      <c r="V116" s="2" t="s">
        <v>1066</v>
      </c>
      <c r="W116" s="315"/>
      <c r="X116" s="107">
        <f t="shared" si="11"/>
        <v>0</v>
      </c>
      <c r="Y116" s="79" t="s">
        <v>1184</v>
      </c>
      <c r="Z116" s="2"/>
      <c r="AA116" s="2">
        <v>0</v>
      </c>
      <c r="AB116" s="79" t="s">
        <v>1184</v>
      </c>
      <c r="AC116" s="80"/>
      <c r="AD116" s="2">
        <v>0</v>
      </c>
      <c r="AE116" s="2"/>
      <c r="AF116" s="73">
        <f t="shared" si="8"/>
        <v>0</v>
      </c>
      <c r="AG116" s="73"/>
      <c r="AH116" s="73">
        <f t="shared" si="9"/>
        <v>0</v>
      </c>
      <c r="AI116" s="73"/>
      <c r="AJ116" s="73">
        <f t="shared" si="10"/>
        <v>0</v>
      </c>
    </row>
    <row r="117" spans="1:36" s="109" customFormat="1" ht="33.75" x14ac:dyDescent="0.25">
      <c r="A117" s="275">
        <v>112</v>
      </c>
      <c r="B117" s="79" t="s">
        <v>442</v>
      </c>
      <c r="C117" s="79" t="s">
        <v>288</v>
      </c>
      <c r="D117" s="79" t="s">
        <v>260</v>
      </c>
      <c r="E117" s="79" t="s">
        <v>416</v>
      </c>
      <c r="F117" s="79" t="s">
        <v>417</v>
      </c>
      <c r="G117" s="102" t="s">
        <v>46</v>
      </c>
      <c r="H117" s="92" t="s">
        <v>443</v>
      </c>
      <c r="I117" s="79" t="s">
        <v>411</v>
      </c>
      <c r="J117" s="113" t="s">
        <v>1188</v>
      </c>
      <c r="K117" s="113" t="s">
        <v>229</v>
      </c>
      <c r="L117" s="74">
        <v>1</v>
      </c>
      <c r="M117" s="74" t="s">
        <v>101</v>
      </c>
      <c r="N117" s="92" t="s">
        <v>1189</v>
      </c>
      <c r="O117" s="113" t="s">
        <v>330</v>
      </c>
      <c r="P117" s="114">
        <v>45170</v>
      </c>
      <c r="Q117" s="114">
        <v>45199</v>
      </c>
      <c r="R117" s="79" t="s">
        <v>1120</v>
      </c>
      <c r="S117" s="79" t="s">
        <v>407</v>
      </c>
      <c r="T117" s="115" t="s">
        <v>408</v>
      </c>
      <c r="U117" s="79">
        <f>ROUND(100/MAX(A81:A163),0)-2</f>
        <v>-1</v>
      </c>
      <c r="V117" s="107" t="s">
        <v>1066</v>
      </c>
      <c r="W117" s="314">
        <v>0</v>
      </c>
      <c r="X117" s="107">
        <f t="shared" si="11"/>
        <v>0</v>
      </c>
      <c r="Y117" s="79" t="s">
        <v>1190</v>
      </c>
      <c r="Z117" s="107"/>
      <c r="AA117" s="107">
        <v>0</v>
      </c>
      <c r="AB117" s="79" t="s">
        <v>1190</v>
      </c>
      <c r="AC117" s="80">
        <v>0</v>
      </c>
      <c r="AD117" s="107">
        <v>0</v>
      </c>
      <c r="AE117" s="107"/>
      <c r="AF117" s="73">
        <f t="shared" si="8"/>
        <v>0</v>
      </c>
      <c r="AG117" s="73"/>
      <c r="AH117" s="73">
        <f t="shared" si="9"/>
        <v>0</v>
      </c>
      <c r="AI117" s="73"/>
      <c r="AJ117" s="73">
        <f t="shared" si="10"/>
        <v>0</v>
      </c>
    </row>
    <row r="118" spans="1:36" s="109" customFormat="1" ht="101.25" x14ac:dyDescent="0.25">
      <c r="A118" s="275">
        <v>113</v>
      </c>
      <c r="B118" s="79" t="s">
        <v>435</v>
      </c>
      <c r="C118" s="79" t="s">
        <v>288</v>
      </c>
      <c r="D118" s="79" t="s">
        <v>436</v>
      </c>
      <c r="E118" s="79" t="s">
        <v>457</v>
      </c>
      <c r="F118" s="79" t="s">
        <v>46</v>
      </c>
      <c r="G118" s="102" t="s">
        <v>46</v>
      </c>
      <c r="H118" s="92" t="s">
        <v>367</v>
      </c>
      <c r="I118" s="79" t="s">
        <v>411</v>
      </c>
      <c r="J118" s="113" t="s">
        <v>1191</v>
      </c>
      <c r="K118" s="113" t="s">
        <v>229</v>
      </c>
      <c r="L118" s="74">
        <v>100</v>
      </c>
      <c r="M118" s="74" t="s">
        <v>51</v>
      </c>
      <c r="N118" s="92" t="s">
        <v>1192</v>
      </c>
      <c r="O118" s="113" t="s">
        <v>330</v>
      </c>
      <c r="P118" s="114">
        <v>45078</v>
      </c>
      <c r="Q118" s="114">
        <v>45290</v>
      </c>
      <c r="R118" s="79" t="s">
        <v>372</v>
      </c>
      <c r="S118" s="79" t="s">
        <v>453</v>
      </c>
      <c r="T118" s="115" t="s">
        <v>382</v>
      </c>
      <c r="U118" s="79">
        <f>ROUND(100/MAX(A81:A163),0)-2</f>
        <v>-1</v>
      </c>
      <c r="V118" s="107" t="s">
        <v>1066</v>
      </c>
      <c r="W118" s="314">
        <v>0</v>
      </c>
      <c r="X118" s="107">
        <f t="shared" si="11"/>
        <v>0</v>
      </c>
      <c r="Y118" s="79" t="s">
        <v>1193</v>
      </c>
      <c r="Z118" s="107"/>
      <c r="AA118" s="107">
        <v>0</v>
      </c>
      <c r="AB118" s="79" t="s">
        <v>1193</v>
      </c>
      <c r="AC118" s="80">
        <v>0</v>
      </c>
      <c r="AD118" s="107">
        <v>0</v>
      </c>
      <c r="AE118" s="107"/>
      <c r="AF118" s="73">
        <f t="shared" si="8"/>
        <v>0</v>
      </c>
      <c r="AG118" s="73"/>
      <c r="AH118" s="73">
        <f t="shared" si="9"/>
        <v>0</v>
      </c>
      <c r="AI118" s="73"/>
      <c r="AJ118" s="73">
        <f t="shared" si="10"/>
        <v>0</v>
      </c>
    </row>
    <row r="119" spans="1:36" s="109" customFormat="1" ht="101.25" x14ac:dyDescent="0.25">
      <c r="A119" s="275">
        <v>114</v>
      </c>
      <c r="B119" s="79" t="s">
        <v>442</v>
      </c>
      <c r="C119" s="79" t="s">
        <v>288</v>
      </c>
      <c r="D119" s="79" t="s">
        <v>72</v>
      </c>
      <c r="E119" s="79" t="s">
        <v>364</v>
      </c>
      <c r="F119" s="79" t="s">
        <v>417</v>
      </c>
      <c r="G119" s="102" t="s">
        <v>46</v>
      </c>
      <c r="H119" s="92" t="s">
        <v>367</v>
      </c>
      <c r="I119" s="79" t="s">
        <v>411</v>
      </c>
      <c r="J119" s="113" t="s">
        <v>229</v>
      </c>
      <c r="K119" s="113" t="s">
        <v>229</v>
      </c>
      <c r="L119" s="74">
        <v>100</v>
      </c>
      <c r="M119" s="74" t="s">
        <v>51</v>
      </c>
      <c r="N119" s="92" t="s">
        <v>452</v>
      </c>
      <c r="O119" s="113" t="s">
        <v>422</v>
      </c>
      <c r="P119" s="114">
        <v>44927</v>
      </c>
      <c r="Q119" s="114">
        <v>45290</v>
      </c>
      <c r="R119" s="79" t="s">
        <v>372</v>
      </c>
      <c r="S119" s="79" t="s">
        <v>453</v>
      </c>
      <c r="T119" s="115" t="s">
        <v>382</v>
      </c>
      <c r="U119" s="79">
        <f>ROUND(100/MAX(A81:A163),0)+1</f>
        <v>2</v>
      </c>
      <c r="V119" s="107" t="s">
        <v>1066</v>
      </c>
      <c r="W119" s="314">
        <v>1</v>
      </c>
      <c r="X119" s="107">
        <f t="shared" si="11"/>
        <v>2</v>
      </c>
      <c r="Y119" s="79" t="s">
        <v>1194</v>
      </c>
      <c r="Z119" s="107"/>
      <c r="AA119" s="107">
        <v>3</v>
      </c>
      <c r="AB119" s="79" t="s">
        <v>1194</v>
      </c>
      <c r="AC119" s="80">
        <v>1</v>
      </c>
      <c r="AD119" s="107">
        <v>3</v>
      </c>
      <c r="AE119" s="107"/>
      <c r="AF119" s="73">
        <f t="shared" si="8"/>
        <v>0</v>
      </c>
      <c r="AG119" s="73"/>
      <c r="AH119" s="73">
        <f t="shared" si="9"/>
        <v>0</v>
      </c>
      <c r="AI119" s="73"/>
      <c r="AJ119" s="73">
        <f t="shared" si="10"/>
        <v>0</v>
      </c>
    </row>
    <row r="120" spans="1:36" s="109" customFormat="1" ht="101.25" x14ac:dyDescent="0.25">
      <c r="A120" s="275">
        <v>115</v>
      </c>
      <c r="B120" s="79" t="s">
        <v>442</v>
      </c>
      <c r="C120" s="79" t="s">
        <v>288</v>
      </c>
      <c r="D120" s="79" t="s">
        <v>72</v>
      </c>
      <c r="E120" s="79" t="s">
        <v>45</v>
      </c>
      <c r="F120" s="79" t="s">
        <v>417</v>
      </c>
      <c r="G120" s="102" t="s">
        <v>46</v>
      </c>
      <c r="H120" s="92" t="s">
        <v>367</v>
      </c>
      <c r="I120" s="79" t="s">
        <v>411</v>
      </c>
      <c r="J120" s="113" t="s">
        <v>448</v>
      </c>
      <c r="K120" s="113" t="s">
        <v>229</v>
      </c>
      <c r="L120" s="74">
        <v>1</v>
      </c>
      <c r="M120" s="74" t="s">
        <v>101</v>
      </c>
      <c r="N120" s="92" t="s">
        <v>449</v>
      </c>
      <c r="O120" s="113" t="s">
        <v>330</v>
      </c>
      <c r="P120" s="114">
        <v>45017</v>
      </c>
      <c r="Q120" s="114">
        <v>45137</v>
      </c>
      <c r="R120" s="79" t="s">
        <v>372</v>
      </c>
      <c r="S120" s="79" t="s">
        <v>450</v>
      </c>
      <c r="T120" s="115" t="s">
        <v>408</v>
      </c>
      <c r="U120" s="79">
        <f>ROUND(100/MAX(A81:A163),0)+1</f>
        <v>2</v>
      </c>
      <c r="V120" s="107" t="s">
        <v>1066</v>
      </c>
      <c r="W120" s="314">
        <v>0.9</v>
      </c>
      <c r="X120" s="107">
        <f t="shared" si="11"/>
        <v>1.8</v>
      </c>
      <c r="Y120" s="79" t="s">
        <v>1195</v>
      </c>
      <c r="Z120" s="107"/>
      <c r="AA120" s="107">
        <v>3</v>
      </c>
      <c r="AB120" s="79" t="s">
        <v>1195</v>
      </c>
      <c r="AC120" s="80">
        <v>0.9</v>
      </c>
      <c r="AD120" s="107">
        <v>2.7</v>
      </c>
      <c r="AE120" s="107"/>
      <c r="AF120" s="73">
        <f t="shared" si="8"/>
        <v>0</v>
      </c>
      <c r="AG120" s="73"/>
      <c r="AH120" s="73">
        <f t="shared" si="9"/>
        <v>0</v>
      </c>
      <c r="AI120" s="73"/>
      <c r="AJ120" s="73">
        <f t="shared" si="10"/>
        <v>0</v>
      </c>
    </row>
    <row r="121" spans="1:36" s="109" customFormat="1" ht="101.25" x14ac:dyDescent="0.25">
      <c r="A121" s="275">
        <v>116</v>
      </c>
      <c r="B121" s="79" t="s">
        <v>435</v>
      </c>
      <c r="C121" s="79" t="s">
        <v>288</v>
      </c>
      <c r="D121" s="79" t="s">
        <v>436</v>
      </c>
      <c r="E121" s="79" t="s">
        <v>457</v>
      </c>
      <c r="F121" s="79" t="s">
        <v>46</v>
      </c>
      <c r="G121" s="102" t="s">
        <v>46</v>
      </c>
      <c r="H121" s="92" t="s">
        <v>367</v>
      </c>
      <c r="I121" s="79" t="s">
        <v>411</v>
      </c>
      <c r="J121" s="113" t="s">
        <v>1191</v>
      </c>
      <c r="K121" s="113" t="s">
        <v>229</v>
      </c>
      <c r="L121" s="74">
        <v>1</v>
      </c>
      <c r="M121" s="74" t="s">
        <v>101</v>
      </c>
      <c r="N121" s="92" t="s">
        <v>1196</v>
      </c>
      <c r="O121" s="113" t="s">
        <v>330</v>
      </c>
      <c r="P121" s="114">
        <v>45078</v>
      </c>
      <c r="Q121" s="114">
        <v>45290</v>
      </c>
      <c r="R121" s="79" t="s">
        <v>372</v>
      </c>
      <c r="S121" s="79" t="s">
        <v>453</v>
      </c>
      <c r="T121" s="115" t="s">
        <v>382</v>
      </c>
      <c r="U121" s="79">
        <f>ROUND(100/MAX(A81:A163),0)</f>
        <v>1</v>
      </c>
      <c r="V121" s="107" t="s">
        <v>1066</v>
      </c>
      <c r="W121" s="314">
        <v>0.3</v>
      </c>
      <c r="X121" s="107">
        <f t="shared" si="11"/>
        <v>0.3</v>
      </c>
      <c r="Y121" s="79" t="s">
        <v>1197</v>
      </c>
      <c r="Z121" s="107"/>
      <c r="AA121" s="107">
        <v>2</v>
      </c>
      <c r="AB121" s="79" t="s">
        <v>1197</v>
      </c>
      <c r="AC121" s="80">
        <v>0.3</v>
      </c>
      <c r="AD121" s="107">
        <v>0.6</v>
      </c>
      <c r="AE121" s="107"/>
      <c r="AF121" s="73">
        <f t="shared" si="8"/>
        <v>0</v>
      </c>
      <c r="AG121" s="73"/>
      <c r="AH121" s="73">
        <f t="shared" si="9"/>
        <v>0</v>
      </c>
      <c r="AI121" s="73"/>
      <c r="AJ121" s="73">
        <f t="shared" si="10"/>
        <v>0</v>
      </c>
    </row>
    <row r="122" spans="1:36" customFormat="1" ht="213.75" x14ac:dyDescent="0.25">
      <c r="A122" s="275">
        <v>117</v>
      </c>
      <c r="B122" s="79" t="s">
        <v>409</v>
      </c>
      <c r="C122" s="79" t="s">
        <v>388</v>
      </c>
      <c r="D122" s="102" t="s">
        <v>46</v>
      </c>
      <c r="E122" s="102" t="s">
        <v>46</v>
      </c>
      <c r="F122" s="102" t="s">
        <v>46</v>
      </c>
      <c r="G122" s="102" t="s">
        <v>46</v>
      </c>
      <c r="H122" s="110" t="s">
        <v>392</v>
      </c>
      <c r="I122" s="79" t="s">
        <v>411</v>
      </c>
      <c r="J122" s="111" t="s">
        <v>1198</v>
      </c>
      <c r="K122" s="111" t="s">
        <v>229</v>
      </c>
      <c r="L122" s="74">
        <v>100</v>
      </c>
      <c r="M122" s="74" t="s">
        <v>51</v>
      </c>
      <c r="N122" s="110" t="s">
        <v>1199</v>
      </c>
      <c r="O122" s="113" t="s">
        <v>109</v>
      </c>
      <c r="P122" s="114">
        <v>44973</v>
      </c>
      <c r="Q122" s="114">
        <v>45290</v>
      </c>
      <c r="R122" s="79" t="s">
        <v>372</v>
      </c>
      <c r="S122" s="79" t="s">
        <v>1072</v>
      </c>
      <c r="T122" s="115" t="s">
        <v>382</v>
      </c>
      <c r="U122" s="79">
        <f>ROUND(100/MAX(A81:A163),0)</f>
        <v>1</v>
      </c>
      <c r="V122" s="2" t="s">
        <v>1066</v>
      </c>
      <c r="W122" s="315">
        <v>0.2</v>
      </c>
      <c r="X122" s="107">
        <f t="shared" si="11"/>
        <v>0.2</v>
      </c>
      <c r="Y122" s="79" t="s">
        <v>1200</v>
      </c>
      <c r="Z122" s="2"/>
      <c r="AA122" s="2">
        <v>2</v>
      </c>
      <c r="AB122" s="79" t="s">
        <v>1200</v>
      </c>
      <c r="AC122" s="80">
        <v>0.2</v>
      </c>
      <c r="AD122" s="2">
        <v>0.4</v>
      </c>
      <c r="AE122" s="2"/>
      <c r="AF122" s="73">
        <f t="shared" si="8"/>
        <v>0</v>
      </c>
      <c r="AG122" s="73"/>
      <c r="AH122" s="73">
        <f t="shared" si="9"/>
        <v>0</v>
      </c>
      <c r="AI122" s="73"/>
      <c r="AJ122" s="73">
        <f t="shared" si="10"/>
        <v>0</v>
      </c>
    </row>
    <row r="123" spans="1:36" s="109" customFormat="1" ht="191.25" x14ac:dyDescent="0.25">
      <c r="A123" s="275">
        <v>118</v>
      </c>
      <c r="B123" s="79" t="s">
        <v>435</v>
      </c>
      <c r="C123" s="79" t="s">
        <v>288</v>
      </c>
      <c r="D123" s="79" t="s">
        <v>436</v>
      </c>
      <c r="E123" s="79" t="s">
        <v>457</v>
      </c>
      <c r="F123" s="79" t="s">
        <v>46</v>
      </c>
      <c r="G123" s="102" t="s">
        <v>46</v>
      </c>
      <c r="H123" s="92" t="s">
        <v>367</v>
      </c>
      <c r="I123" s="79" t="s">
        <v>411</v>
      </c>
      <c r="J123" s="113" t="s">
        <v>1201</v>
      </c>
      <c r="K123" s="113" t="s">
        <v>229</v>
      </c>
      <c r="L123" s="74">
        <v>1</v>
      </c>
      <c r="M123" s="74" t="s">
        <v>101</v>
      </c>
      <c r="N123" s="92" t="s">
        <v>1202</v>
      </c>
      <c r="O123" s="113" t="s">
        <v>109</v>
      </c>
      <c r="P123" s="114">
        <v>44986</v>
      </c>
      <c r="Q123" s="114">
        <v>45137</v>
      </c>
      <c r="R123" s="79" t="s">
        <v>372</v>
      </c>
      <c r="S123" s="79" t="s">
        <v>453</v>
      </c>
      <c r="T123" s="115" t="s">
        <v>382</v>
      </c>
      <c r="U123" s="79">
        <f>ROUND(100/MAX(A81:A163),0)-2</f>
        <v>-1</v>
      </c>
      <c r="V123" s="107" t="s">
        <v>1066</v>
      </c>
      <c r="W123" s="314">
        <v>0</v>
      </c>
      <c r="X123" s="107">
        <f t="shared" si="11"/>
        <v>0</v>
      </c>
      <c r="Y123" s="79" t="s">
        <v>1203</v>
      </c>
      <c r="Z123" s="107"/>
      <c r="AA123" s="107">
        <v>0</v>
      </c>
      <c r="AB123" s="79" t="s">
        <v>1203</v>
      </c>
      <c r="AC123" s="80">
        <v>0</v>
      </c>
      <c r="AD123" s="107">
        <v>0</v>
      </c>
      <c r="AE123" s="107"/>
      <c r="AF123" s="73">
        <f t="shared" si="8"/>
        <v>0</v>
      </c>
      <c r="AG123" s="73"/>
      <c r="AH123" s="73">
        <f t="shared" si="9"/>
        <v>0</v>
      </c>
      <c r="AI123" s="73"/>
      <c r="AJ123" s="73">
        <f t="shared" si="10"/>
        <v>0</v>
      </c>
    </row>
    <row r="124" spans="1:36" s="109" customFormat="1" ht="101.25" x14ac:dyDescent="0.25">
      <c r="A124" s="275">
        <v>119</v>
      </c>
      <c r="B124" s="79" t="s">
        <v>454</v>
      </c>
      <c r="C124" s="79" t="s">
        <v>288</v>
      </c>
      <c r="D124" s="79" t="s">
        <v>72</v>
      </c>
      <c r="E124" s="79" t="s">
        <v>364</v>
      </c>
      <c r="F124" s="79" t="s">
        <v>46</v>
      </c>
      <c r="G124" s="102" t="s">
        <v>46</v>
      </c>
      <c r="H124" s="92" t="s">
        <v>367</v>
      </c>
      <c r="I124" s="79" t="s">
        <v>411</v>
      </c>
      <c r="J124" s="113" t="s">
        <v>455</v>
      </c>
      <c r="K124" s="113" t="s">
        <v>229</v>
      </c>
      <c r="L124" s="74">
        <v>1</v>
      </c>
      <c r="M124" s="74" t="s">
        <v>101</v>
      </c>
      <c r="N124" s="92" t="s">
        <v>456</v>
      </c>
      <c r="O124" s="113" t="s">
        <v>109</v>
      </c>
      <c r="P124" s="114">
        <v>45139</v>
      </c>
      <c r="Q124" s="114">
        <v>45231</v>
      </c>
      <c r="R124" s="79" t="s">
        <v>372</v>
      </c>
      <c r="S124" s="79" t="s">
        <v>453</v>
      </c>
      <c r="T124" s="115" t="s">
        <v>382</v>
      </c>
      <c r="U124" s="79">
        <f>ROUND(100/MAX(A81:A163),0)-2</f>
        <v>-1</v>
      </c>
      <c r="V124" s="107" t="s">
        <v>1066</v>
      </c>
      <c r="W124" s="314">
        <v>0</v>
      </c>
      <c r="X124" s="107">
        <f t="shared" si="11"/>
        <v>0</v>
      </c>
      <c r="Y124" s="79" t="s">
        <v>1204</v>
      </c>
      <c r="Z124" s="107"/>
      <c r="AA124" s="107">
        <v>0</v>
      </c>
      <c r="AB124" s="79" t="s">
        <v>1204</v>
      </c>
      <c r="AC124" s="80">
        <v>0</v>
      </c>
      <c r="AD124" s="107">
        <v>0</v>
      </c>
      <c r="AE124" s="107"/>
      <c r="AF124" s="73">
        <f t="shared" si="8"/>
        <v>0</v>
      </c>
      <c r="AG124" s="73"/>
      <c r="AH124" s="73">
        <f t="shared" si="9"/>
        <v>0</v>
      </c>
      <c r="AI124" s="73"/>
      <c r="AJ124" s="73">
        <f t="shared" si="10"/>
        <v>0</v>
      </c>
    </row>
    <row r="125" spans="1:36" customFormat="1" ht="281.25" x14ac:dyDescent="0.25">
      <c r="A125" s="275">
        <v>120</v>
      </c>
      <c r="B125" s="79" t="s">
        <v>409</v>
      </c>
      <c r="C125" s="79" t="s">
        <v>388</v>
      </c>
      <c r="D125" s="102" t="s">
        <v>72</v>
      </c>
      <c r="E125" s="102" t="s">
        <v>364</v>
      </c>
      <c r="F125" s="102" t="s">
        <v>46</v>
      </c>
      <c r="G125" s="102" t="s">
        <v>46</v>
      </c>
      <c r="H125" s="110" t="s">
        <v>392</v>
      </c>
      <c r="I125" s="79" t="s">
        <v>411</v>
      </c>
      <c r="J125" s="111" t="s">
        <v>460</v>
      </c>
      <c r="K125" s="111" t="s">
        <v>229</v>
      </c>
      <c r="L125" s="74">
        <v>100</v>
      </c>
      <c r="M125" s="74" t="s">
        <v>51</v>
      </c>
      <c r="N125" s="110" t="s">
        <v>461</v>
      </c>
      <c r="O125" s="113" t="s">
        <v>422</v>
      </c>
      <c r="P125" s="114">
        <v>44927</v>
      </c>
      <c r="Q125" s="114">
        <v>45290</v>
      </c>
      <c r="R125" s="79" t="s">
        <v>372</v>
      </c>
      <c r="S125" s="79" t="s">
        <v>1072</v>
      </c>
      <c r="T125" s="115" t="s">
        <v>382</v>
      </c>
      <c r="U125" s="79">
        <f>ROUND(100/MAX(A81:A163),0)</f>
        <v>1</v>
      </c>
      <c r="V125" s="2" t="s">
        <v>1066</v>
      </c>
      <c r="W125" s="315">
        <v>1</v>
      </c>
      <c r="X125" s="107">
        <f t="shared" si="11"/>
        <v>1</v>
      </c>
      <c r="Y125" s="79" t="s">
        <v>1205</v>
      </c>
      <c r="Z125" s="2"/>
      <c r="AA125" s="2">
        <v>2</v>
      </c>
      <c r="AB125" s="79" t="s">
        <v>1205</v>
      </c>
      <c r="AC125" s="80">
        <v>1</v>
      </c>
      <c r="AD125" s="2">
        <v>2</v>
      </c>
      <c r="AE125" s="2"/>
      <c r="AF125" s="73">
        <f t="shared" si="8"/>
        <v>0</v>
      </c>
      <c r="AG125" s="73"/>
      <c r="AH125" s="73">
        <f t="shared" si="9"/>
        <v>0</v>
      </c>
      <c r="AI125" s="73"/>
      <c r="AJ125" s="73">
        <f t="shared" si="10"/>
        <v>0</v>
      </c>
    </row>
    <row r="126" spans="1:36" customFormat="1" ht="409.5" x14ac:dyDescent="0.25">
      <c r="A126" s="275">
        <v>121</v>
      </c>
      <c r="B126" s="79" t="s">
        <v>409</v>
      </c>
      <c r="C126" s="79" t="s">
        <v>388</v>
      </c>
      <c r="D126" s="102" t="s">
        <v>72</v>
      </c>
      <c r="E126" s="102" t="s">
        <v>364</v>
      </c>
      <c r="F126" s="102" t="s">
        <v>46</v>
      </c>
      <c r="G126" s="102" t="s">
        <v>46</v>
      </c>
      <c r="H126" s="110" t="s">
        <v>392</v>
      </c>
      <c r="I126" s="79" t="s">
        <v>411</v>
      </c>
      <c r="J126" s="111" t="s">
        <v>1146</v>
      </c>
      <c r="K126" s="111" t="s">
        <v>229</v>
      </c>
      <c r="L126" s="74">
        <v>1</v>
      </c>
      <c r="M126" s="74" t="s">
        <v>101</v>
      </c>
      <c r="N126" s="110" t="s">
        <v>1206</v>
      </c>
      <c r="O126" s="113" t="s">
        <v>109</v>
      </c>
      <c r="P126" s="114">
        <v>44958</v>
      </c>
      <c r="Q126" s="114">
        <v>45290</v>
      </c>
      <c r="R126" s="79" t="s">
        <v>372</v>
      </c>
      <c r="S126" s="79" t="s">
        <v>1072</v>
      </c>
      <c r="T126" s="115" t="s">
        <v>408</v>
      </c>
      <c r="U126" s="79">
        <f>ROUND(100/MAX(A81:A163),0)</f>
        <v>1</v>
      </c>
      <c r="V126" s="2" t="s">
        <v>1066</v>
      </c>
      <c r="W126" s="315">
        <v>0.69979999999999998</v>
      </c>
      <c r="X126" s="107">
        <f t="shared" si="11"/>
        <v>0.69979999999999998</v>
      </c>
      <c r="Y126" s="79" t="s">
        <v>1207</v>
      </c>
      <c r="Z126" s="2"/>
      <c r="AA126" s="2">
        <v>2</v>
      </c>
      <c r="AB126" s="79" t="s">
        <v>1207</v>
      </c>
      <c r="AC126" s="80">
        <v>0.69979999999999998</v>
      </c>
      <c r="AD126" s="2">
        <v>1.3996</v>
      </c>
      <c r="AE126" s="2"/>
      <c r="AF126" s="73">
        <f t="shared" si="8"/>
        <v>0</v>
      </c>
      <c r="AG126" s="73"/>
      <c r="AH126" s="73">
        <f t="shared" si="9"/>
        <v>0</v>
      </c>
      <c r="AI126" s="73"/>
      <c r="AJ126" s="73">
        <f t="shared" si="10"/>
        <v>0</v>
      </c>
    </row>
    <row r="127" spans="1:36" s="109" customFormat="1" ht="101.25" x14ac:dyDescent="0.25">
      <c r="A127" s="275">
        <v>122</v>
      </c>
      <c r="B127" s="79" t="s">
        <v>1130</v>
      </c>
      <c r="C127" s="79" t="s">
        <v>288</v>
      </c>
      <c r="D127" s="79" t="s">
        <v>94</v>
      </c>
      <c r="E127" s="79" t="s">
        <v>762</v>
      </c>
      <c r="F127" s="79" t="s">
        <v>1131</v>
      </c>
      <c r="G127" s="102" t="s">
        <v>230</v>
      </c>
      <c r="H127" s="92" t="s">
        <v>367</v>
      </c>
      <c r="I127" s="79" t="s">
        <v>411</v>
      </c>
      <c r="J127" s="113" t="s">
        <v>1208</v>
      </c>
      <c r="K127" s="113" t="s">
        <v>229</v>
      </c>
      <c r="L127" s="74">
        <v>100</v>
      </c>
      <c r="M127" s="74" t="s">
        <v>51</v>
      </c>
      <c r="N127" s="92" t="s">
        <v>1209</v>
      </c>
      <c r="O127" s="113" t="s">
        <v>1099</v>
      </c>
      <c r="P127" s="114">
        <v>45051</v>
      </c>
      <c r="Q127" s="114">
        <v>45290</v>
      </c>
      <c r="R127" s="79" t="s">
        <v>372</v>
      </c>
      <c r="S127" s="79" t="s">
        <v>453</v>
      </c>
      <c r="T127" s="115" t="s">
        <v>382</v>
      </c>
      <c r="U127" s="79">
        <f>ROUND(100/MAX(A81:A163),0)-2</f>
        <v>-1</v>
      </c>
      <c r="V127" s="107" t="s">
        <v>1066</v>
      </c>
      <c r="W127" s="314">
        <v>0</v>
      </c>
      <c r="X127" s="107">
        <f t="shared" si="11"/>
        <v>0</v>
      </c>
      <c r="Y127" s="79" t="s">
        <v>1210</v>
      </c>
      <c r="Z127" s="107"/>
      <c r="AA127" s="107">
        <v>0</v>
      </c>
      <c r="AB127" s="79" t="s">
        <v>1210</v>
      </c>
      <c r="AC127" s="80">
        <v>0</v>
      </c>
      <c r="AD127" s="107">
        <v>0</v>
      </c>
      <c r="AE127" s="107"/>
      <c r="AF127" s="73">
        <f t="shared" si="8"/>
        <v>0</v>
      </c>
      <c r="AG127" s="73"/>
      <c r="AH127" s="73">
        <f t="shared" si="9"/>
        <v>0</v>
      </c>
      <c r="AI127" s="73"/>
      <c r="AJ127" s="73">
        <f t="shared" si="10"/>
        <v>0</v>
      </c>
    </row>
    <row r="128" spans="1:36" s="109" customFormat="1" ht="101.25" x14ac:dyDescent="0.25">
      <c r="A128" s="275">
        <v>123</v>
      </c>
      <c r="B128" s="79" t="s">
        <v>1130</v>
      </c>
      <c r="C128" s="79" t="s">
        <v>288</v>
      </c>
      <c r="D128" s="79" t="s">
        <v>94</v>
      </c>
      <c r="E128" s="79" t="s">
        <v>762</v>
      </c>
      <c r="F128" s="79" t="s">
        <v>1131</v>
      </c>
      <c r="G128" s="102" t="s">
        <v>230</v>
      </c>
      <c r="H128" s="92" t="s">
        <v>367</v>
      </c>
      <c r="I128" s="79" t="s">
        <v>411</v>
      </c>
      <c r="J128" s="113" t="s">
        <v>1211</v>
      </c>
      <c r="K128" s="113" t="s">
        <v>229</v>
      </c>
      <c r="L128" s="74">
        <v>1</v>
      </c>
      <c r="M128" s="74" t="s">
        <v>101</v>
      </c>
      <c r="N128" s="92" t="s">
        <v>1212</v>
      </c>
      <c r="O128" s="113" t="s">
        <v>330</v>
      </c>
      <c r="P128" s="114">
        <v>45051</v>
      </c>
      <c r="Q128" s="114">
        <v>45290</v>
      </c>
      <c r="R128" s="79" t="s">
        <v>372</v>
      </c>
      <c r="S128" s="79" t="s">
        <v>453</v>
      </c>
      <c r="T128" s="115" t="s">
        <v>382</v>
      </c>
      <c r="U128" s="79">
        <f>ROUND(100/MAX(A81:A163),0)-2</f>
        <v>-1</v>
      </c>
      <c r="V128" s="107" t="s">
        <v>1066</v>
      </c>
      <c r="W128" s="314">
        <v>0</v>
      </c>
      <c r="X128" s="107">
        <f t="shared" si="11"/>
        <v>0</v>
      </c>
      <c r="Y128" s="79" t="s">
        <v>1210</v>
      </c>
      <c r="Z128" s="107"/>
      <c r="AA128" s="107">
        <v>0</v>
      </c>
      <c r="AB128" s="79" t="s">
        <v>1210</v>
      </c>
      <c r="AC128" s="80">
        <v>0</v>
      </c>
      <c r="AD128" s="107">
        <v>0</v>
      </c>
      <c r="AE128" s="107"/>
      <c r="AF128" s="73">
        <f t="shared" si="8"/>
        <v>0</v>
      </c>
      <c r="AG128" s="73"/>
      <c r="AH128" s="73">
        <f t="shared" si="9"/>
        <v>0</v>
      </c>
      <c r="AI128" s="73"/>
      <c r="AJ128" s="73">
        <f t="shared" si="10"/>
        <v>0</v>
      </c>
    </row>
    <row r="129" spans="1:36" s="109" customFormat="1" ht="101.25" x14ac:dyDescent="0.25">
      <c r="A129" s="275">
        <v>124</v>
      </c>
      <c r="B129" s="79" t="s">
        <v>435</v>
      </c>
      <c r="C129" s="79" t="s">
        <v>288</v>
      </c>
      <c r="D129" s="79" t="s">
        <v>436</v>
      </c>
      <c r="E129" s="79" t="s">
        <v>457</v>
      </c>
      <c r="F129" s="79" t="s">
        <v>46</v>
      </c>
      <c r="G129" s="102" t="s">
        <v>46</v>
      </c>
      <c r="H129" s="92" t="s">
        <v>367</v>
      </c>
      <c r="I129" s="79" t="s">
        <v>411</v>
      </c>
      <c r="J129" s="113" t="s">
        <v>1213</v>
      </c>
      <c r="K129" s="113" t="s">
        <v>229</v>
      </c>
      <c r="L129" s="74">
        <v>1</v>
      </c>
      <c r="M129" s="74" t="s">
        <v>101</v>
      </c>
      <c r="N129" s="92" t="s">
        <v>1214</v>
      </c>
      <c r="O129" s="113" t="s">
        <v>330</v>
      </c>
      <c r="P129" s="114">
        <v>45200</v>
      </c>
      <c r="Q129" s="114">
        <v>45229</v>
      </c>
      <c r="R129" s="79" t="s">
        <v>372</v>
      </c>
      <c r="S129" s="79" t="s">
        <v>453</v>
      </c>
      <c r="T129" s="115" t="s">
        <v>408</v>
      </c>
      <c r="U129" s="79">
        <f>ROUND(100/MAX(A81:A163),0)-2</f>
        <v>-1</v>
      </c>
      <c r="V129" s="107" t="s">
        <v>1066</v>
      </c>
      <c r="W129" s="314">
        <v>0</v>
      </c>
      <c r="X129" s="107">
        <f t="shared" si="11"/>
        <v>0</v>
      </c>
      <c r="Y129" s="79" t="s">
        <v>1215</v>
      </c>
      <c r="Z129" s="107"/>
      <c r="AA129" s="107">
        <v>0</v>
      </c>
      <c r="AB129" s="79" t="s">
        <v>1215</v>
      </c>
      <c r="AC129" s="80">
        <v>0</v>
      </c>
      <c r="AD129" s="107">
        <v>0</v>
      </c>
      <c r="AE129" s="107"/>
      <c r="AF129" s="73">
        <f t="shared" si="8"/>
        <v>0</v>
      </c>
      <c r="AG129" s="73"/>
      <c r="AH129" s="73">
        <f t="shared" si="9"/>
        <v>0</v>
      </c>
      <c r="AI129" s="73"/>
      <c r="AJ129" s="73">
        <f t="shared" si="10"/>
        <v>0</v>
      </c>
    </row>
    <row r="130" spans="1:36" s="109" customFormat="1" ht="101.25" x14ac:dyDescent="0.25">
      <c r="A130" s="275">
        <v>125</v>
      </c>
      <c r="B130" s="79" t="s">
        <v>435</v>
      </c>
      <c r="C130" s="79" t="s">
        <v>288</v>
      </c>
      <c r="D130" s="79" t="s">
        <v>436</v>
      </c>
      <c r="E130" s="79" t="s">
        <v>457</v>
      </c>
      <c r="F130" s="79" t="s">
        <v>46</v>
      </c>
      <c r="G130" s="102" t="s">
        <v>46</v>
      </c>
      <c r="H130" s="92" t="s">
        <v>367</v>
      </c>
      <c r="I130" s="79" t="s">
        <v>411</v>
      </c>
      <c r="J130" s="113" t="s">
        <v>1216</v>
      </c>
      <c r="K130" s="113" t="s">
        <v>229</v>
      </c>
      <c r="L130" s="74">
        <v>100</v>
      </c>
      <c r="M130" s="74" t="s">
        <v>51</v>
      </c>
      <c r="N130" s="92" t="s">
        <v>459</v>
      </c>
      <c r="O130" s="113" t="s">
        <v>422</v>
      </c>
      <c r="P130" s="114">
        <v>44927</v>
      </c>
      <c r="Q130" s="114">
        <v>45290</v>
      </c>
      <c r="R130" s="79" t="s">
        <v>372</v>
      </c>
      <c r="S130" s="79" t="s">
        <v>453</v>
      </c>
      <c r="T130" s="115" t="s">
        <v>408</v>
      </c>
      <c r="U130" s="79">
        <f>ROUND(100/MAX(A81:A163),0)+1</f>
        <v>2</v>
      </c>
      <c r="V130" s="107" t="s">
        <v>1066</v>
      </c>
      <c r="W130" s="314">
        <v>1</v>
      </c>
      <c r="X130" s="107">
        <f t="shared" si="11"/>
        <v>2</v>
      </c>
      <c r="Y130" s="79" t="s">
        <v>1217</v>
      </c>
      <c r="Z130" s="107"/>
      <c r="AA130" s="107">
        <v>3</v>
      </c>
      <c r="AB130" s="79" t="s">
        <v>1217</v>
      </c>
      <c r="AC130" s="80">
        <v>1</v>
      </c>
      <c r="AD130" s="107">
        <v>3</v>
      </c>
      <c r="AE130" s="107"/>
      <c r="AF130" s="73">
        <f t="shared" si="8"/>
        <v>0</v>
      </c>
      <c r="AG130" s="73"/>
      <c r="AH130" s="73">
        <f t="shared" si="9"/>
        <v>0</v>
      </c>
      <c r="AI130" s="73"/>
      <c r="AJ130" s="73">
        <f t="shared" si="10"/>
        <v>0</v>
      </c>
    </row>
    <row r="131" spans="1:36" s="109" customFormat="1" ht="101.25" x14ac:dyDescent="0.25">
      <c r="A131" s="275">
        <v>126</v>
      </c>
      <c r="B131" s="79" t="s">
        <v>435</v>
      </c>
      <c r="C131" s="79" t="s">
        <v>288</v>
      </c>
      <c r="D131" s="79" t="s">
        <v>436</v>
      </c>
      <c r="E131" s="79" t="s">
        <v>457</v>
      </c>
      <c r="F131" s="79" t="s">
        <v>46</v>
      </c>
      <c r="G131" s="102" t="s">
        <v>46</v>
      </c>
      <c r="H131" s="92" t="s">
        <v>367</v>
      </c>
      <c r="I131" s="79" t="s">
        <v>411</v>
      </c>
      <c r="J131" s="113" t="s">
        <v>1218</v>
      </c>
      <c r="K131" s="113" t="s">
        <v>229</v>
      </c>
      <c r="L131" s="74">
        <v>100</v>
      </c>
      <c r="M131" s="74" t="s">
        <v>51</v>
      </c>
      <c r="N131" s="92" t="s">
        <v>1219</v>
      </c>
      <c r="O131" s="113" t="s">
        <v>900</v>
      </c>
      <c r="P131" s="114">
        <v>44927</v>
      </c>
      <c r="Q131" s="116">
        <v>45289</v>
      </c>
      <c r="R131" s="79" t="s">
        <v>372</v>
      </c>
      <c r="S131" s="79" t="s">
        <v>453</v>
      </c>
      <c r="T131" s="115" t="s">
        <v>408</v>
      </c>
      <c r="U131" s="79">
        <f>ROUND(100/MAX(A81:A163),0)</f>
        <v>1</v>
      </c>
      <c r="V131" s="107" t="s">
        <v>1066</v>
      </c>
      <c r="W131" s="314">
        <v>0.2</v>
      </c>
      <c r="X131" s="107">
        <f t="shared" si="11"/>
        <v>0.2</v>
      </c>
      <c r="Y131" s="79" t="s">
        <v>1220</v>
      </c>
      <c r="Z131" s="107"/>
      <c r="AA131" s="107">
        <v>2</v>
      </c>
      <c r="AB131" s="79" t="s">
        <v>1220</v>
      </c>
      <c r="AC131" s="80">
        <v>0.2</v>
      </c>
      <c r="AD131" s="107">
        <v>0.4</v>
      </c>
      <c r="AE131" s="107"/>
      <c r="AF131" s="73">
        <f t="shared" si="8"/>
        <v>0</v>
      </c>
      <c r="AG131" s="73"/>
      <c r="AH131" s="73">
        <f t="shared" si="9"/>
        <v>0</v>
      </c>
      <c r="AI131" s="73"/>
      <c r="AJ131" s="73">
        <f t="shared" si="10"/>
        <v>0</v>
      </c>
    </row>
    <row r="132" spans="1:36" s="109" customFormat="1" ht="101.25" x14ac:dyDescent="0.25">
      <c r="A132" s="275">
        <v>127</v>
      </c>
      <c r="B132" s="79" t="s">
        <v>435</v>
      </c>
      <c r="C132" s="79" t="s">
        <v>288</v>
      </c>
      <c r="D132" s="79" t="s">
        <v>436</v>
      </c>
      <c r="E132" s="79" t="s">
        <v>457</v>
      </c>
      <c r="F132" s="79" t="s">
        <v>46</v>
      </c>
      <c r="G132" s="102" t="s">
        <v>46</v>
      </c>
      <c r="H132" s="92" t="s">
        <v>367</v>
      </c>
      <c r="I132" s="79" t="s">
        <v>411</v>
      </c>
      <c r="J132" s="113" t="s">
        <v>1221</v>
      </c>
      <c r="K132" s="113" t="s">
        <v>229</v>
      </c>
      <c r="L132" s="74">
        <v>100</v>
      </c>
      <c r="M132" s="74" t="s">
        <v>51</v>
      </c>
      <c r="N132" s="92" t="s">
        <v>1222</v>
      </c>
      <c r="O132" s="113" t="s">
        <v>900</v>
      </c>
      <c r="P132" s="114">
        <v>44927</v>
      </c>
      <c r="Q132" s="116">
        <v>45289</v>
      </c>
      <c r="R132" s="79" t="s">
        <v>372</v>
      </c>
      <c r="S132" s="79" t="s">
        <v>453</v>
      </c>
      <c r="T132" s="115" t="s">
        <v>408</v>
      </c>
      <c r="U132" s="79">
        <f>ROUND(100/MAX(A81:A163),0)+1</f>
        <v>2</v>
      </c>
      <c r="V132" s="107" t="s">
        <v>1066</v>
      </c>
      <c r="W132" s="314">
        <v>0.8</v>
      </c>
      <c r="X132" s="107">
        <f t="shared" si="11"/>
        <v>1.6</v>
      </c>
      <c r="Y132" s="79" t="s">
        <v>1223</v>
      </c>
      <c r="Z132" s="107"/>
      <c r="AA132" s="107">
        <v>3</v>
      </c>
      <c r="AB132" s="79" t="s">
        <v>1223</v>
      </c>
      <c r="AC132" s="80">
        <v>0.8</v>
      </c>
      <c r="AD132" s="107">
        <v>2.4000000000000004</v>
      </c>
      <c r="AE132" s="107"/>
      <c r="AF132" s="73">
        <f t="shared" si="8"/>
        <v>0</v>
      </c>
      <c r="AG132" s="73"/>
      <c r="AH132" s="73">
        <f t="shared" si="9"/>
        <v>0</v>
      </c>
      <c r="AI132" s="73"/>
      <c r="AJ132" s="73">
        <f t="shared" si="10"/>
        <v>0</v>
      </c>
    </row>
    <row r="133" spans="1:36" s="109" customFormat="1" ht="157.5" x14ac:dyDescent="0.25">
      <c r="A133" s="275">
        <v>128</v>
      </c>
      <c r="B133" s="79" t="s">
        <v>435</v>
      </c>
      <c r="C133" s="79" t="s">
        <v>288</v>
      </c>
      <c r="D133" s="79" t="s">
        <v>436</v>
      </c>
      <c r="E133" s="79" t="s">
        <v>457</v>
      </c>
      <c r="F133" s="79" t="s">
        <v>46</v>
      </c>
      <c r="G133" s="102" t="s">
        <v>46</v>
      </c>
      <c r="H133" s="92" t="s">
        <v>367</v>
      </c>
      <c r="I133" s="79" t="s">
        <v>411</v>
      </c>
      <c r="J133" s="113" t="s">
        <v>458</v>
      </c>
      <c r="K133" s="113" t="s">
        <v>229</v>
      </c>
      <c r="L133" s="74">
        <v>100</v>
      </c>
      <c r="M133" s="74" t="s">
        <v>51</v>
      </c>
      <c r="N133" s="92" t="s">
        <v>1224</v>
      </c>
      <c r="O133" s="113" t="s">
        <v>109</v>
      </c>
      <c r="P133" s="114">
        <v>44927</v>
      </c>
      <c r="Q133" s="116">
        <v>45282</v>
      </c>
      <c r="R133" s="79" t="s">
        <v>372</v>
      </c>
      <c r="S133" s="79" t="s">
        <v>453</v>
      </c>
      <c r="T133" s="115" t="s">
        <v>408</v>
      </c>
      <c r="U133" s="79">
        <f>ROUND(100/MAX(A81:A163),0)</f>
        <v>1</v>
      </c>
      <c r="V133" s="107" t="s">
        <v>1066</v>
      </c>
      <c r="W133" s="314">
        <v>0.2</v>
      </c>
      <c r="X133" s="107">
        <f t="shared" si="11"/>
        <v>0.2</v>
      </c>
      <c r="Y133" s="79" t="s">
        <v>1225</v>
      </c>
      <c r="Z133" s="107"/>
      <c r="AA133" s="107">
        <v>2</v>
      </c>
      <c r="AB133" s="79" t="s">
        <v>1225</v>
      </c>
      <c r="AC133" s="80">
        <v>0.2</v>
      </c>
      <c r="AD133" s="107">
        <v>0.4</v>
      </c>
      <c r="AE133" s="107"/>
      <c r="AF133" s="73">
        <f t="shared" si="8"/>
        <v>0</v>
      </c>
      <c r="AG133" s="73"/>
      <c r="AH133" s="73">
        <f t="shared" si="9"/>
        <v>0</v>
      </c>
      <c r="AI133" s="73"/>
      <c r="AJ133" s="73">
        <f t="shared" si="10"/>
        <v>0</v>
      </c>
    </row>
    <row r="134" spans="1:36" s="109" customFormat="1" ht="101.25" x14ac:dyDescent="0.25">
      <c r="A134" s="275">
        <v>129</v>
      </c>
      <c r="B134" s="79" t="s">
        <v>435</v>
      </c>
      <c r="C134" s="79" t="s">
        <v>288</v>
      </c>
      <c r="D134" s="79" t="s">
        <v>436</v>
      </c>
      <c r="E134" s="79" t="s">
        <v>457</v>
      </c>
      <c r="F134" s="79" t="s">
        <v>46</v>
      </c>
      <c r="G134" s="102" t="s">
        <v>46</v>
      </c>
      <c r="H134" s="92" t="s">
        <v>367</v>
      </c>
      <c r="I134" s="79" t="s">
        <v>411</v>
      </c>
      <c r="J134" s="113" t="s">
        <v>458</v>
      </c>
      <c r="K134" s="113" t="s">
        <v>229</v>
      </c>
      <c r="L134" s="74">
        <v>100</v>
      </c>
      <c r="M134" s="74" t="s">
        <v>51</v>
      </c>
      <c r="N134" s="92" t="s">
        <v>1226</v>
      </c>
      <c r="O134" s="113" t="s">
        <v>270</v>
      </c>
      <c r="P134" s="114">
        <v>44927</v>
      </c>
      <c r="Q134" s="116">
        <v>45282</v>
      </c>
      <c r="R134" s="79" t="s">
        <v>372</v>
      </c>
      <c r="S134" s="79" t="s">
        <v>453</v>
      </c>
      <c r="T134" s="115" t="s">
        <v>408</v>
      </c>
      <c r="U134" s="79">
        <f>ROUND(100/MAX(A81:A163),0)</f>
        <v>1</v>
      </c>
      <c r="V134" s="107" t="s">
        <v>1066</v>
      </c>
      <c r="W134" s="314">
        <v>0.2</v>
      </c>
      <c r="X134" s="107">
        <f t="shared" si="11"/>
        <v>0.2</v>
      </c>
      <c r="Y134" s="79" t="s">
        <v>1227</v>
      </c>
      <c r="Z134" s="107"/>
      <c r="AA134" s="107">
        <v>2</v>
      </c>
      <c r="AB134" s="79" t="s">
        <v>1227</v>
      </c>
      <c r="AC134" s="80">
        <v>0.2</v>
      </c>
      <c r="AD134" s="107">
        <v>0.4</v>
      </c>
      <c r="AE134" s="107"/>
      <c r="AF134" s="73">
        <f t="shared" si="8"/>
        <v>0</v>
      </c>
      <c r="AG134" s="73"/>
      <c r="AH134" s="73">
        <f t="shared" si="9"/>
        <v>0</v>
      </c>
      <c r="AI134" s="73"/>
      <c r="AJ134" s="73">
        <f t="shared" si="10"/>
        <v>0</v>
      </c>
    </row>
    <row r="135" spans="1:36" s="109" customFormat="1" ht="157.5" x14ac:dyDescent="0.25">
      <c r="A135" s="275">
        <v>130</v>
      </c>
      <c r="B135" s="79" t="s">
        <v>435</v>
      </c>
      <c r="C135" s="79" t="s">
        <v>288</v>
      </c>
      <c r="D135" s="79" t="s">
        <v>436</v>
      </c>
      <c r="E135" s="79" t="s">
        <v>457</v>
      </c>
      <c r="F135" s="79" t="s">
        <v>46</v>
      </c>
      <c r="G135" s="102" t="s">
        <v>46</v>
      </c>
      <c r="H135" s="92" t="s">
        <v>367</v>
      </c>
      <c r="I135" s="79" t="s">
        <v>411</v>
      </c>
      <c r="J135" s="113" t="s">
        <v>458</v>
      </c>
      <c r="K135" s="113" t="s">
        <v>229</v>
      </c>
      <c r="L135" s="74">
        <v>100</v>
      </c>
      <c r="M135" s="74" t="s">
        <v>51</v>
      </c>
      <c r="N135" s="92" t="s">
        <v>1228</v>
      </c>
      <c r="O135" s="113" t="s">
        <v>270</v>
      </c>
      <c r="P135" s="114">
        <v>44927</v>
      </c>
      <c r="Q135" s="116">
        <v>45260</v>
      </c>
      <c r="R135" s="79" t="s">
        <v>372</v>
      </c>
      <c r="S135" s="79" t="s">
        <v>453</v>
      </c>
      <c r="T135" s="115" t="s">
        <v>408</v>
      </c>
      <c r="U135" s="79">
        <f>ROUND(100/MAX(A81:A163),0)+1</f>
        <v>2</v>
      </c>
      <c r="V135" s="107" t="s">
        <v>1066</v>
      </c>
      <c r="W135" s="314">
        <v>1</v>
      </c>
      <c r="X135" s="107">
        <f t="shared" si="11"/>
        <v>2</v>
      </c>
      <c r="Y135" s="79" t="s">
        <v>1229</v>
      </c>
      <c r="Z135" s="107"/>
      <c r="AA135" s="107">
        <v>3</v>
      </c>
      <c r="AB135" s="79" t="s">
        <v>1229</v>
      </c>
      <c r="AC135" s="80">
        <v>1</v>
      </c>
      <c r="AD135" s="107">
        <v>3</v>
      </c>
      <c r="AE135" s="107"/>
      <c r="AF135" s="73">
        <f t="shared" si="8"/>
        <v>0</v>
      </c>
      <c r="AG135" s="73"/>
      <c r="AH135" s="73">
        <f t="shared" si="9"/>
        <v>0</v>
      </c>
      <c r="AI135" s="73"/>
      <c r="AJ135" s="73">
        <f t="shared" si="10"/>
        <v>0</v>
      </c>
    </row>
    <row r="136" spans="1:36" s="109" customFormat="1" ht="112.5" x14ac:dyDescent="0.25">
      <c r="A136" s="275">
        <v>131</v>
      </c>
      <c r="B136" s="79" t="s">
        <v>435</v>
      </c>
      <c r="C136" s="79" t="s">
        <v>288</v>
      </c>
      <c r="D136" s="79" t="s">
        <v>436</v>
      </c>
      <c r="E136" s="79" t="s">
        <v>457</v>
      </c>
      <c r="F136" s="79" t="s">
        <v>46</v>
      </c>
      <c r="G136" s="102" t="s">
        <v>46</v>
      </c>
      <c r="H136" s="92" t="s">
        <v>367</v>
      </c>
      <c r="I136" s="79" t="s">
        <v>411</v>
      </c>
      <c r="J136" s="113" t="s">
        <v>458</v>
      </c>
      <c r="K136" s="113" t="s">
        <v>229</v>
      </c>
      <c r="L136" s="74">
        <v>100</v>
      </c>
      <c r="M136" s="74" t="s">
        <v>51</v>
      </c>
      <c r="N136" s="92" t="s">
        <v>1230</v>
      </c>
      <c r="O136" s="113" t="s">
        <v>270</v>
      </c>
      <c r="P136" s="114">
        <v>44927</v>
      </c>
      <c r="Q136" s="116">
        <v>45282</v>
      </c>
      <c r="R136" s="79" t="s">
        <v>372</v>
      </c>
      <c r="S136" s="79" t="s">
        <v>453</v>
      </c>
      <c r="T136" s="115" t="s">
        <v>408</v>
      </c>
      <c r="U136" s="79">
        <f>ROUND(100/MAX(A81:A163),0)+1</f>
        <v>2</v>
      </c>
      <c r="V136" s="107" t="s">
        <v>1066</v>
      </c>
      <c r="W136" s="314">
        <v>0.5</v>
      </c>
      <c r="X136" s="107">
        <f t="shared" si="11"/>
        <v>1</v>
      </c>
      <c r="Y136" s="79" t="s">
        <v>1231</v>
      </c>
      <c r="Z136" s="107"/>
      <c r="AA136" s="107">
        <v>3</v>
      </c>
      <c r="AB136" s="79" t="s">
        <v>1231</v>
      </c>
      <c r="AC136" s="80">
        <v>0.5</v>
      </c>
      <c r="AD136" s="107">
        <v>1.5</v>
      </c>
      <c r="AE136" s="107"/>
      <c r="AF136" s="73">
        <f t="shared" si="8"/>
        <v>0</v>
      </c>
      <c r="AG136" s="73"/>
      <c r="AH136" s="73">
        <f t="shared" si="9"/>
        <v>0</v>
      </c>
      <c r="AI136" s="73"/>
      <c r="AJ136" s="73">
        <f t="shared" si="10"/>
        <v>0</v>
      </c>
    </row>
    <row r="137" spans="1:36" ht="63.75" x14ac:dyDescent="0.25">
      <c r="A137" s="275">
        <v>132</v>
      </c>
      <c r="B137" s="277" t="s">
        <v>505</v>
      </c>
      <c r="C137" s="277" t="s">
        <v>506</v>
      </c>
      <c r="D137" s="277" t="s">
        <v>72</v>
      </c>
      <c r="E137" s="277" t="s">
        <v>484</v>
      </c>
      <c r="F137" s="277" t="s">
        <v>229</v>
      </c>
      <c r="G137" s="277" t="s">
        <v>507</v>
      </c>
      <c r="H137" s="316" t="s">
        <v>485</v>
      </c>
      <c r="I137" s="277" t="s">
        <v>508</v>
      </c>
      <c r="J137" s="277" t="s">
        <v>509</v>
      </c>
      <c r="K137" s="277" t="s">
        <v>510</v>
      </c>
      <c r="L137" s="285">
        <v>1000</v>
      </c>
      <c r="M137" s="277" t="s">
        <v>511</v>
      </c>
      <c r="N137" s="279" t="s">
        <v>512</v>
      </c>
      <c r="O137" s="280" t="s">
        <v>78</v>
      </c>
      <c r="P137" s="292">
        <v>44963</v>
      </c>
      <c r="Q137" s="292">
        <v>45290</v>
      </c>
      <c r="R137" s="277" t="s">
        <v>497</v>
      </c>
      <c r="S137" s="291" t="s">
        <v>513</v>
      </c>
      <c r="T137" s="291" t="s">
        <v>514</v>
      </c>
      <c r="U137" s="287">
        <v>9.0899999999999995E-2</v>
      </c>
      <c r="V137" s="553"/>
      <c r="W137" s="553"/>
      <c r="X137" s="553"/>
      <c r="Y137" s="553"/>
      <c r="Z137" s="551"/>
      <c r="AA137" s="74">
        <v>2.5</v>
      </c>
      <c r="AB137" s="79" t="s">
        <v>1232</v>
      </c>
      <c r="AC137" s="80">
        <v>1</v>
      </c>
      <c r="AD137" s="74">
        <f t="shared" ref="AD137:AD180" si="12">+$AA137*AC137</f>
        <v>2.5</v>
      </c>
      <c r="AE137" s="73"/>
      <c r="AF137" s="73">
        <f t="shared" si="8"/>
        <v>0</v>
      </c>
      <c r="AG137" s="73"/>
      <c r="AH137" s="73">
        <f t="shared" si="9"/>
        <v>0</v>
      </c>
      <c r="AI137" s="73"/>
      <c r="AJ137" s="73">
        <f t="shared" si="10"/>
        <v>0</v>
      </c>
    </row>
    <row r="138" spans="1:36" ht="63.75" x14ac:dyDescent="0.25">
      <c r="A138" s="275">
        <v>133</v>
      </c>
      <c r="B138" s="277" t="s">
        <v>505</v>
      </c>
      <c r="C138" s="277" t="s">
        <v>506</v>
      </c>
      <c r="D138" s="277" t="s">
        <v>72</v>
      </c>
      <c r="E138" s="277" t="s">
        <v>484</v>
      </c>
      <c r="F138" s="277" t="s">
        <v>229</v>
      </c>
      <c r="G138" s="277" t="s">
        <v>507</v>
      </c>
      <c r="H138" s="316" t="s">
        <v>485</v>
      </c>
      <c r="I138" s="277" t="s">
        <v>508</v>
      </c>
      <c r="J138" s="277" t="s">
        <v>509</v>
      </c>
      <c r="K138" s="277" t="s">
        <v>510</v>
      </c>
      <c r="L138" s="285">
        <v>1000</v>
      </c>
      <c r="M138" s="277" t="s">
        <v>511</v>
      </c>
      <c r="N138" s="279" t="s">
        <v>515</v>
      </c>
      <c r="O138" s="280" t="s">
        <v>78</v>
      </c>
      <c r="P138" s="292">
        <v>44963</v>
      </c>
      <c r="Q138" s="292">
        <v>45290</v>
      </c>
      <c r="R138" s="277" t="s">
        <v>497</v>
      </c>
      <c r="S138" s="278" t="s">
        <v>516</v>
      </c>
      <c r="T138" s="291" t="s">
        <v>514</v>
      </c>
      <c r="U138" s="287">
        <v>2.5000000000000001E-2</v>
      </c>
      <c r="V138" s="553"/>
      <c r="W138" s="553"/>
      <c r="X138" s="553"/>
      <c r="Y138" s="553"/>
      <c r="Z138" s="551"/>
      <c r="AA138" s="74">
        <v>2.5</v>
      </c>
      <c r="AB138" s="79" t="s">
        <v>1233</v>
      </c>
      <c r="AC138" s="80">
        <v>1</v>
      </c>
      <c r="AD138" s="74">
        <f t="shared" si="12"/>
        <v>2.5</v>
      </c>
      <c r="AE138" s="73"/>
      <c r="AF138" s="73">
        <f t="shared" si="8"/>
        <v>0</v>
      </c>
      <c r="AG138" s="73"/>
      <c r="AH138" s="73">
        <f t="shared" si="9"/>
        <v>0</v>
      </c>
      <c r="AI138" s="73"/>
      <c r="AJ138" s="73">
        <f t="shared" si="10"/>
        <v>0</v>
      </c>
    </row>
    <row r="139" spans="1:36" ht="101.25" x14ac:dyDescent="0.25">
      <c r="A139" s="275">
        <v>134</v>
      </c>
      <c r="B139" s="277" t="s">
        <v>505</v>
      </c>
      <c r="C139" s="277" t="s">
        <v>506</v>
      </c>
      <c r="D139" s="277" t="s">
        <v>72</v>
      </c>
      <c r="E139" s="277" t="s">
        <v>484</v>
      </c>
      <c r="F139" s="277" t="s">
        <v>229</v>
      </c>
      <c r="G139" s="277" t="s">
        <v>507</v>
      </c>
      <c r="H139" s="316" t="s">
        <v>485</v>
      </c>
      <c r="I139" s="277" t="s">
        <v>508</v>
      </c>
      <c r="J139" s="277" t="s">
        <v>509</v>
      </c>
      <c r="K139" s="277" t="s">
        <v>510</v>
      </c>
      <c r="L139" s="285">
        <v>1000</v>
      </c>
      <c r="M139" s="277" t="s">
        <v>511</v>
      </c>
      <c r="N139" s="279" t="s">
        <v>517</v>
      </c>
      <c r="O139" s="280" t="s">
        <v>78</v>
      </c>
      <c r="P139" s="292">
        <v>44963</v>
      </c>
      <c r="Q139" s="292">
        <v>45290</v>
      </c>
      <c r="R139" s="277" t="s">
        <v>497</v>
      </c>
      <c r="S139" s="278" t="s">
        <v>518</v>
      </c>
      <c r="T139" s="291" t="s">
        <v>514</v>
      </c>
      <c r="U139" s="287">
        <v>2.5000000000000001E-2</v>
      </c>
      <c r="V139" s="553"/>
      <c r="W139" s="553"/>
      <c r="X139" s="553"/>
      <c r="Y139" s="553"/>
      <c r="Z139" s="551"/>
      <c r="AA139" s="74">
        <v>2.5</v>
      </c>
      <c r="AB139" s="79" t="s">
        <v>1234</v>
      </c>
      <c r="AC139" s="80">
        <v>1</v>
      </c>
      <c r="AD139" s="74">
        <f t="shared" si="12"/>
        <v>2.5</v>
      </c>
      <c r="AE139" s="73"/>
      <c r="AF139" s="73">
        <f t="shared" si="8"/>
        <v>0</v>
      </c>
      <c r="AG139" s="73"/>
      <c r="AH139" s="73">
        <f t="shared" si="9"/>
        <v>0</v>
      </c>
      <c r="AI139" s="73"/>
      <c r="AJ139" s="73">
        <f t="shared" si="10"/>
        <v>0</v>
      </c>
    </row>
    <row r="140" spans="1:36" ht="63.75" x14ac:dyDescent="0.25">
      <c r="A140" s="275">
        <v>135</v>
      </c>
      <c r="B140" s="277" t="s">
        <v>505</v>
      </c>
      <c r="C140" s="277" t="s">
        <v>506</v>
      </c>
      <c r="D140" s="277" t="s">
        <v>72</v>
      </c>
      <c r="E140" s="277" t="s">
        <v>484</v>
      </c>
      <c r="F140" s="277" t="s">
        <v>229</v>
      </c>
      <c r="G140" s="277" t="s">
        <v>507</v>
      </c>
      <c r="H140" s="316" t="s">
        <v>485</v>
      </c>
      <c r="I140" s="277" t="s">
        <v>508</v>
      </c>
      <c r="J140" s="277" t="s">
        <v>509</v>
      </c>
      <c r="K140" s="277" t="s">
        <v>510</v>
      </c>
      <c r="L140" s="285">
        <v>1000</v>
      </c>
      <c r="M140" s="277" t="s">
        <v>511</v>
      </c>
      <c r="N140" s="279" t="s">
        <v>519</v>
      </c>
      <c r="O140" s="280" t="s">
        <v>78</v>
      </c>
      <c r="P140" s="292">
        <v>44963</v>
      </c>
      <c r="Q140" s="292">
        <v>45290</v>
      </c>
      <c r="R140" s="277" t="s">
        <v>497</v>
      </c>
      <c r="S140" s="278" t="s">
        <v>520</v>
      </c>
      <c r="T140" s="291" t="s">
        <v>514</v>
      </c>
      <c r="U140" s="287">
        <v>2.5000000000000001E-2</v>
      </c>
      <c r="V140" s="553"/>
      <c r="W140" s="553"/>
      <c r="X140" s="553"/>
      <c r="Y140" s="553"/>
      <c r="Z140" s="551"/>
      <c r="AA140" s="74">
        <v>2.5</v>
      </c>
      <c r="AB140" s="79" t="s">
        <v>1235</v>
      </c>
      <c r="AC140" s="80">
        <v>1</v>
      </c>
      <c r="AD140" s="74">
        <f t="shared" si="12"/>
        <v>2.5</v>
      </c>
      <c r="AE140" s="73"/>
      <c r="AF140" s="73">
        <f t="shared" si="8"/>
        <v>0</v>
      </c>
      <c r="AG140" s="73"/>
      <c r="AH140" s="73">
        <f t="shared" si="9"/>
        <v>0</v>
      </c>
      <c r="AI140" s="73"/>
      <c r="AJ140" s="73">
        <f t="shared" si="10"/>
        <v>0</v>
      </c>
    </row>
    <row r="141" spans="1:36" ht="127.5" x14ac:dyDescent="0.25">
      <c r="A141" s="275">
        <v>136</v>
      </c>
      <c r="B141" s="277" t="s">
        <v>505</v>
      </c>
      <c r="C141" s="277" t="s">
        <v>506</v>
      </c>
      <c r="D141" s="277" t="s">
        <v>72</v>
      </c>
      <c r="E141" s="277" t="s">
        <v>484</v>
      </c>
      <c r="F141" s="277" t="s">
        <v>229</v>
      </c>
      <c r="G141" s="277" t="s">
        <v>507</v>
      </c>
      <c r="H141" s="316" t="s">
        <v>485</v>
      </c>
      <c r="I141" s="277" t="s">
        <v>508</v>
      </c>
      <c r="J141" s="277" t="s">
        <v>509</v>
      </c>
      <c r="K141" s="277" t="s">
        <v>521</v>
      </c>
      <c r="L141" s="285">
        <v>400</v>
      </c>
      <c r="M141" s="277" t="s">
        <v>511</v>
      </c>
      <c r="N141" s="279" t="s">
        <v>512</v>
      </c>
      <c r="O141" s="280" t="s">
        <v>78</v>
      </c>
      <c r="P141" s="292">
        <v>44963</v>
      </c>
      <c r="Q141" s="292">
        <v>45290</v>
      </c>
      <c r="R141" s="277" t="s">
        <v>497</v>
      </c>
      <c r="S141" s="291" t="s">
        <v>513</v>
      </c>
      <c r="T141" s="291" t="s">
        <v>522</v>
      </c>
      <c r="U141" s="287">
        <v>9.0899999999999995E-2</v>
      </c>
      <c r="V141" s="553"/>
      <c r="W141" s="553"/>
      <c r="X141" s="553"/>
      <c r="Y141" s="553"/>
      <c r="Z141" s="551"/>
      <c r="AA141" s="74">
        <v>2.5</v>
      </c>
      <c r="AB141" s="79" t="s">
        <v>1236</v>
      </c>
      <c r="AC141" s="80">
        <v>1</v>
      </c>
      <c r="AD141" s="74">
        <f t="shared" si="12"/>
        <v>2.5</v>
      </c>
      <c r="AE141" s="73"/>
      <c r="AF141" s="73">
        <f t="shared" si="8"/>
        <v>0</v>
      </c>
      <c r="AG141" s="73"/>
      <c r="AH141" s="73">
        <f t="shared" si="9"/>
        <v>0</v>
      </c>
      <c r="AI141" s="73"/>
      <c r="AJ141" s="73">
        <f t="shared" si="10"/>
        <v>0</v>
      </c>
    </row>
    <row r="142" spans="1:36" ht="127.5" x14ac:dyDescent="0.25">
      <c r="A142" s="275">
        <v>137</v>
      </c>
      <c r="B142" s="277" t="s">
        <v>505</v>
      </c>
      <c r="C142" s="277" t="s">
        <v>506</v>
      </c>
      <c r="D142" s="277" t="s">
        <v>72</v>
      </c>
      <c r="E142" s="277" t="s">
        <v>484</v>
      </c>
      <c r="F142" s="277" t="s">
        <v>229</v>
      </c>
      <c r="G142" s="277" t="s">
        <v>507</v>
      </c>
      <c r="H142" s="316" t="s">
        <v>485</v>
      </c>
      <c r="I142" s="277" t="s">
        <v>508</v>
      </c>
      <c r="J142" s="277" t="s">
        <v>509</v>
      </c>
      <c r="K142" s="277" t="s">
        <v>521</v>
      </c>
      <c r="L142" s="285">
        <v>400</v>
      </c>
      <c r="M142" s="277" t="s">
        <v>511</v>
      </c>
      <c r="N142" s="279" t="s">
        <v>515</v>
      </c>
      <c r="O142" s="280" t="s">
        <v>78</v>
      </c>
      <c r="P142" s="292">
        <v>44963</v>
      </c>
      <c r="Q142" s="292">
        <v>45290</v>
      </c>
      <c r="R142" s="277" t="s">
        <v>497</v>
      </c>
      <c r="S142" s="278" t="s">
        <v>523</v>
      </c>
      <c r="T142" s="291" t="s">
        <v>522</v>
      </c>
      <c r="U142" s="287">
        <v>2.5000000000000001E-2</v>
      </c>
      <c r="V142" s="553"/>
      <c r="W142" s="553"/>
      <c r="X142" s="553"/>
      <c r="Y142" s="553"/>
      <c r="Z142" s="551"/>
      <c r="AA142" s="74">
        <v>2.5</v>
      </c>
      <c r="AB142" s="79" t="s">
        <v>1237</v>
      </c>
      <c r="AC142" s="80">
        <v>1</v>
      </c>
      <c r="AD142" s="74">
        <f t="shared" si="12"/>
        <v>2.5</v>
      </c>
      <c r="AE142" s="73"/>
      <c r="AF142" s="73">
        <f t="shared" si="8"/>
        <v>0</v>
      </c>
      <c r="AG142" s="73"/>
      <c r="AH142" s="73">
        <f t="shared" si="9"/>
        <v>0</v>
      </c>
      <c r="AI142" s="73"/>
      <c r="AJ142" s="73">
        <f t="shared" si="10"/>
        <v>0</v>
      </c>
    </row>
    <row r="143" spans="1:36" ht="127.5" x14ac:dyDescent="0.25">
      <c r="A143" s="275">
        <v>138</v>
      </c>
      <c r="B143" s="277" t="s">
        <v>505</v>
      </c>
      <c r="C143" s="277" t="s">
        <v>506</v>
      </c>
      <c r="D143" s="277" t="s">
        <v>72</v>
      </c>
      <c r="E143" s="277" t="s">
        <v>484</v>
      </c>
      <c r="F143" s="277" t="s">
        <v>229</v>
      </c>
      <c r="G143" s="277" t="s">
        <v>507</v>
      </c>
      <c r="H143" s="316" t="s">
        <v>485</v>
      </c>
      <c r="I143" s="277" t="s">
        <v>508</v>
      </c>
      <c r="J143" s="277" t="s">
        <v>509</v>
      </c>
      <c r="K143" s="277" t="s">
        <v>521</v>
      </c>
      <c r="L143" s="285">
        <v>400</v>
      </c>
      <c r="M143" s="277" t="s">
        <v>511</v>
      </c>
      <c r="N143" s="279" t="s">
        <v>517</v>
      </c>
      <c r="O143" s="280" t="s">
        <v>78</v>
      </c>
      <c r="P143" s="292">
        <v>44963</v>
      </c>
      <c r="Q143" s="292">
        <v>45290</v>
      </c>
      <c r="R143" s="277" t="s">
        <v>497</v>
      </c>
      <c r="S143" s="278" t="s">
        <v>518</v>
      </c>
      <c r="T143" s="291" t="s">
        <v>522</v>
      </c>
      <c r="U143" s="287">
        <v>2.5000000000000001E-2</v>
      </c>
      <c r="V143" s="553"/>
      <c r="W143" s="553"/>
      <c r="X143" s="553"/>
      <c r="Y143" s="553"/>
      <c r="Z143" s="551"/>
      <c r="AA143" s="74">
        <v>2.5</v>
      </c>
      <c r="AB143" s="79" t="s">
        <v>1238</v>
      </c>
      <c r="AC143" s="80">
        <v>1</v>
      </c>
      <c r="AD143" s="74">
        <f t="shared" si="12"/>
        <v>2.5</v>
      </c>
      <c r="AE143" s="73"/>
      <c r="AF143" s="73">
        <f t="shared" si="8"/>
        <v>0</v>
      </c>
      <c r="AG143" s="73"/>
      <c r="AH143" s="73">
        <f t="shared" si="9"/>
        <v>0</v>
      </c>
      <c r="AI143" s="73"/>
      <c r="AJ143" s="73">
        <f t="shared" si="10"/>
        <v>0</v>
      </c>
    </row>
    <row r="144" spans="1:36" ht="127.5" x14ac:dyDescent="0.25">
      <c r="A144" s="275">
        <v>139</v>
      </c>
      <c r="B144" s="277" t="s">
        <v>505</v>
      </c>
      <c r="C144" s="277" t="s">
        <v>506</v>
      </c>
      <c r="D144" s="277" t="s">
        <v>72</v>
      </c>
      <c r="E144" s="277" t="s">
        <v>484</v>
      </c>
      <c r="F144" s="277" t="s">
        <v>229</v>
      </c>
      <c r="G144" s="277" t="s">
        <v>507</v>
      </c>
      <c r="H144" s="316" t="s">
        <v>485</v>
      </c>
      <c r="I144" s="277" t="s">
        <v>508</v>
      </c>
      <c r="J144" s="277" t="s">
        <v>509</v>
      </c>
      <c r="K144" s="277" t="s">
        <v>521</v>
      </c>
      <c r="L144" s="285">
        <v>400</v>
      </c>
      <c r="M144" s="277" t="s">
        <v>511</v>
      </c>
      <c r="N144" s="279" t="s">
        <v>524</v>
      </c>
      <c r="O144" s="280" t="s">
        <v>78</v>
      </c>
      <c r="P144" s="292">
        <v>44963</v>
      </c>
      <c r="Q144" s="292">
        <v>45290</v>
      </c>
      <c r="R144" s="277" t="s">
        <v>497</v>
      </c>
      <c r="S144" s="278" t="s">
        <v>525</v>
      </c>
      <c r="T144" s="291" t="s">
        <v>522</v>
      </c>
      <c r="U144" s="287">
        <v>2.5000000000000001E-2</v>
      </c>
      <c r="V144" s="553"/>
      <c r="W144" s="553"/>
      <c r="X144" s="553"/>
      <c r="Y144" s="553"/>
      <c r="Z144" s="551"/>
      <c r="AA144" s="74">
        <v>2.5</v>
      </c>
      <c r="AB144" s="79" t="s">
        <v>1239</v>
      </c>
      <c r="AC144" s="80">
        <v>1</v>
      </c>
      <c r="AD144" s="74">
        <f t="shared" si="12"/>
        <v>2.5</v>
      </c>
      <c r="AE144" s="73"/>
      <c r="AF144" s="73">
        <f t="shared" si="8"/>
        <v>0</v>
      </c>
      <c r="AG144" s="73"/>
      <c r="AH144" s="73">
        <f t="shared" si="9"/>
        <v>0</v>
      </c>
      <c r="AI144" s="73"/>
      <c r="AJ144" s="73">
        <f t="shared" si="10"/>
        <v>0</v>
      </c>
    </row>
    <row r="145" spans="1:36" ht="114.75" x14ac:dyDescent="0.25">
      <c r="A145" s="275">
        <v>140</v>
      </c>
      <c r="B145" s="277" t="s">
        <v>505</v>
      </c>
      <c r="C145" s="277" t="s">
        <v>506</v>
      </c>
      <c r="D145" s="277" t="s">
        <v>72</v>
      </c>
      <c r="E145" s="277" t="s">
        <v>484</v>
      </c>
      <c r="F145" s="277" t="s">
        <v>229</v>
      </c>
      <c r="G145" s="277" t="s">
        <v>507</v>
      </c>
      <c r="H145" s="316" t="s">
        <v>485</v>
      </c>
      <c r="I145" s="277" t="s">
        <v>508</v>
      </c>
      <c r="J145" s="275" t="s">
        <v>509</v>
      </c>
      <c r="K145" s="277" t="s">
        <v>526</v>
      </c>
      <c r="L145" s="285">
        <v>450</v>
      </c>
      <c r="M145" s="277" t="s">
        <v>511</v>
      </c>
      <c r="N145" s="279" t="s">
        <v>512</v>
      </c>
      <c r="O145" s="280" t="s">
        <v>78</v>
      </c>
      <c r="P145" s="292">
        <v>44963</v>
      </c>
      <c r="Q145" s="292">
        <v>45290</v>
      </c>
      <c r="R145" s="277" t="s">
        <v>497</v>
      </c>
      <c r="S145" s="291" t="s">
        <v>513</v>
      </c>
      <c r="T145" s="291" t="s">
        <v>527</v>
      </c>
      <c r="U145" s="287">
        <v>9.0899999999999995E-2</v>
      </c>
      <c r="V145" s="553"/>
      <c r="W145" s="553"/>
      <c r="X145" s="553"/>
      <c r="Y145" s="553"/>
      <c r="Z145" s="551"/>
      <c r="AA145" s="74">
        <v>2.5</v>
      </c>
      <c r="AB145" s="79" t="s">
        <v>1240</v>
      </c>
      <c r="AC145" s="80">
        <v>1</v>
      </c>
      <c r="AD145" s="74">
        <f t="shared" si="12"/>
        <v>2.5</v>
      </c>
      <c r="AE145" s="73"/>
      <c r="AF145" s="73">
        <f t="shared" ref="AF145:AF180" si="13">+$AA145*AE145</f>
        <v>0</v>
      </c>
      <c r="AG145" s="73"/>
      <c r="AH145" s="73">
        <f t="shared" ref="AH145:AH180" si="14">+$AA145*AG145</f>
        <v>0</v>
      </c>
      <c r="AI145" s="73"/>
      <c r="AJ145" s="73">
        <f t="shared" ref="AJ145:AJ180" si="15">+$AA145*AI145</f>
        <v>0</v>
      </c>
    </row>
    <row r="146" spans="1:36" ht="114.75" x14ac:dyDescent="0.25">
      <c r="A146" s="275">
        <v>141</v>
      </c>
      <c r="B146" s="277" t="s">
        <v>505</v>
      </c>
      <c r="C146" s="277" t="s">
        <v>506</v>
      </c>
      <c r="D146" s="277" t="s">
        <v>72</v>
      </c>
      <c r="E146" s="277" t="s">
        <v>484</v>
      </c>
      <c r="F146" s="277" t="s">
        <v>229</v>
      </c>
      <c r="G146" s="277" t="s">
        <v>507</v>
      </c>
      <c r="H146" s="316" t="s">
        <v>485</v>
      </c>
      <c r="I146" s="277" t="s">
        <v>508</v>
      </c>
      <c r="J146" s="275" t="s">
        <v>509</v>
      </c>
      <c r="K146" s="277" t="s">
        <v>526</v>
      </c>
      <c r="L146" s="285">
        <v>450</v>
      </c>
      <c r="M146" s="277" t="s">
        <v>511</v>
      </c>
      <c r="N146" s="279" t="s">
        <v>515</v>
      </c>
      <c r="O146" s="280" t="s">
        <v>78</v>
      </c>
      <c r="P146" s="292">
        <v>44963</v>
      </c>
      <c r="Q146" s="292">
        <v>45290</v>
      </c>
      <c r="R146" s="277" t="s">
        <v>497</v>
      </c>
      <c r="S146" s="278" t="s">
        <v>523</v>
      </c>
      <c r="T146" s="291" t="s">
        <v>527</v>
      </c>
      <c r="U146" s="287">
        <v>2.5000000000000001E-2</v>
      </c>
      <c r="V146" s="553"/>
      <c r="W146" s="553"/>
      <c r="X146" s="553"/>
      <c r="Y146" s="553"/>
      <c r="Z146" s="551"/>
      <c r="AA146" s="74">
        <v>2.5</v>
      </c>
      <c r="AB146" s="79" t="s">
        <v>1241</v>
      </c>
      <c r="AC146" s="80">
        <v>1</v>
      </c>
      <c r="AD146" s="74">
        <f t="shared" si="12"/>
        <v>2.5</v>
      </c>
      <c r="AE146" s="73"/>
      <c r="AF146" s="73">
        <f t="shared" si="13"/>
        <v>0</v>
      </c>
      <c r="AG146" s="73"/>
      <c r="AH146" s="73">
        <f t="shared" si="14"/>
        <v>0</v>
      </c>
      <c r="AI146" s="73"/>
      <c r="AJ146" s="73">
        <f t="shared" si="15"/>
        <v>0</v>
      </c>
    </row>
    <row r="147" spans="1:36" ht="114.75" x14ac:dyDescent="0.25">
      <c r="A147" s="275">
        <v>142</v>
      </c>
      <c r="B147" s="277" t="s">
        <v>505</v>
      </c>
      <c r="C147" s="277" t="s">
        <v>506</v>
      </c>
      <c r="D147" s="277" t="s">
        <v>72</v>
      </c>
      <c r="E147" s="277" t="s">
        <v>484</v>
      </c>
      <c r="F147" s="277" t="s">
        <v>229</v>
      </c>
      <c r="G147" s="277" t="s">
        <v>507</v>
      </c>
      <c r="H147" s="316" t="s">
        <v>485</v>
      </c>
      <c r="I147" s="277" t="s">
        <v>508</v>
      </c>
      <c r="J147" s="275" t="s">
        <v>509</v>
      </c>
      <c r="K147" s="277" t="s">
        <v>526</v>
      </c>
      <c r="L147" s="285">
        <v>450</v>
      </c>
      <c r="M147" s="277" t="s">
        <v>511</v>
      </c>
      <c r="N147" s="279" t="s">
        <v>517</v>
      </c>
      <c r="O147" s="280" t="s">
        <v>78</v>
      </c>
      <c r="P147" s="292">
        <v>44963</v>
      </c>
      <c r="Q147" s="292">
        <v>45290</v>
      </c>
      <c r="R147" s="277" t="s">
        <v>497</v>
      </c>
      <c r="S147" s="278" t="s">
        <v>518</v>
      </c>
      <c r="T147" s="291" t="s">
        <v>527</v>
      </c>
      <c r="U147" s="287">
        <v>2.5000000000000001E-2</v>
      </c>
      <c r="V147" s="553"/>
      <c r="W147" s="553"/>
      <c r="X147" s="553"/>
      <c r="Y147" s="553"/>
      <c r="Z147" s="551"/>
      <c r="AA147" s="74">
        <v>2.5</v>
      </c>
      <c r="AB147" s="75" t="s">
        <v>1242</v>
      </c>
      <c r="AC147" s="80">
        <v>1</v>
      </c>
      <c r="AD147" s="74">
        <f t="shared" si="12"/>
        <v>2.5</v>
      </c>
      <c r="AE147" s="73"/>
      <c r="AF147" s="73">
        <f t="shared" si="13"/>
        <v>0</v>
      </c>
      <c r="AG147" s="73"/>
      <c r="AH147" s="73">
        <f t="shared" si="14"/>
        <v>0</v>
      </c>
      <c r="AI147" s="73"/>
      <c r="AJ147" s="73">
        <f t="shared" si="15"/>
        <v>0</v>
      </c>
    </row>
    <row r="148" spans="1:36" ht="114.75" x14ac:dyDescent="0.25">
      <c r="A148" s="275">
        <v>143</v>
      </c>
      <c r="B148" s="277" t="s">
        <v>505</v>
      </c>
      <c r="C148" s="277" t="s">
        <v>506</v>
      </c>
      <c r="D148" s="277" t="s">
        <v>72</v>
      </c>
      <c r="E148" s="277" t="s">
        <v>484</v>
      </c>
      <c r="F148" s="277" t="s">
        <v>229</v>
      </c>
      <c r="G148" s="277" t="s">
        <v>507</v>
      </c>
      <c r="H148" s="316" t="s">
        <v>485</v>
      </c>
      <c r="I148" s="277" t="s">
        <v>508</v>
      </c>
      <c r="J148" s="275" t="s">
        <v>509</v>
      </c>
      <c r="K148" s="277" t="s">
        <v>526</v>
      </c>
      <c r="L148" s="285">
        <v>450</v>
      </c>
      <c r="M148" s="277" t="s">
        <v>511</v>
      </c>
      <c r="N148" s="279" t="s">
        <v>524</v>
      </c>
      <c r="O148" s="280" t="s">
        <v>78</v>
      </c>
      <c r="P148" s="292">
        <v>44963</v>
      </c>
      <c r="Q148" s="292">
        <v>45290</v>
      </c>
      <c r="R148" s="277" t="s">
        <v>497</v>
      </c>
      <c r="S148" s="278" t="s">
        <v>525</v>
      </c>
      <c r="T148" s="291" t="s">
        <v>527</v>
      </c>
      <c r="U148" s="287">
        <v>2.5000000000000001E-2</v>
      </c>
      <c r="V148" s="553"/>
      <c r="W148" s="553"/>
      <c r="X148" s="553"/>
      <c r="Y148" s="553"/>
      <c r="Z148" s="551"/>
      <c r="AA148" s="74">
        <v>2.5</v>
      </c>
      <c r="AB148" s="79" t="s">
        <v>1243</v>
      </c>
      <c r="AC148" s="81">
        <v>0</v>
      </c>
      <c r="AD148" s="82">
        <f t="shared" si="12"/>
        <v>0</v>
      </c>
      <c r="AE148" s="73"/>
      <c r="AF148" s="73">
        <f t="shared" si="13"/>
        <v>0</v>
      </c>
      <c r="AG148" s="73"/>
      <c r="AH148" s="73">
        <f t="shared" si="14"/>
        <v>0</v>
      </c>
      <c r="AI148" s="73"/>
      <c r="AJ148" s="73">
        <f t="shared" si="15"/>
        <v>0</v>
      </c>
    </row>
    <row r="149" spans="1:36" ht="114.75" x14ac:dyDescent="0.25">
      <c r="A149" s="275">
        <v>144</v>
      </c>
      <c r="B149" s="277" t="s">
        <v>505</v>
      </c>
      <c r="C149" s="277" t="s">
        <v>506</v>
      </c>
      <c r="D149" s="277" t="s">
        <v>72</v>
      </c>
      <c r="E149" s="277" t="s">
        <v>484</v>
      </c>
      <c r="F149" s="277" t="s">
        <v>229</v>
      </c>
      <c r="G149" s="277" t="s">
        <v>507</v>
      </c>
      <c r="H149" s="316" t="s">
        <v>485</v>
      </c>
      <c r="I149" s="277" t="s">
        <v>508</v>
      </c>
      <c r="J149" s="275" t="s">
        <v>509</v>
      </c>
      <c r="K149" s="277" t="s">
        <v>528</v>
      </c>
      <c r="L149" s="285">
        <v>150</v>
      </c>
      <c r="M149" s="277" t="s">
        <v>511</v>
      </c>
      <c r="N149" s="279" t="s">
        <v>512</v>
      </c>
      <c r="O149" s="280" t="s">
        <v>78</v>
      </c>
      <c r="P149" s="292">
        <v>44963</v>
      </c>
      <c r="Q149" s="292">
        <v>45290</v>
      </c>
      <c r="R149" s="277" t="s">
        <v>497</v>
      </c>
      <c r="S149" s="291" t="s">
        <v>513</v>
      </c>
      <c r="T149" s="291" t="s">
        <v>529</v>
      </c>
      <c r="U149" s="287">
        <v>9.0899999999999995E-2</v>
      </c>
      <c r="V149" s="275"/>
      <c r="W149" s="275"/>
      <c r="X149" s="275"/>
      <c r="Y149" s="275"/>
      <c r="Z149" s="113"/>
      <c r="AA149" s="74">
        <v>2.5</v>
      </c>
      <c r="AB149" s="79" t="s">
        <v>1244</v>
      </c>
      <c r="AC149" s="80">
        <v>1</v>
      </c>
      <c r="AD149" s="74">
        <f t="shared" si="12"/>
        <v>2.5</v>
      </c>
      <c r="AE149" s="73"/>
      <c r="AF149" s="73">
        <f t="shared" si="13"/>
        <v>0</v>
      </c>
      <c r="AG149" s="73"/>
      <c r="AH149" s="73">
        <f t="shared" si="14"/>
        <v>0</v>
      </c>
      <c r="AI149" s="73"/>
      <c r="AJ149" s="73">
        <f t="shared" si="15"/>
        <v>0</v>
      </c>
    </row>
    <row r="150" spans="1:36" ht="114.75" x14ac:dyDescent="0.25">
      <c r="A150" s="275">
        <v>145</v>
      </c>
      <c r="B150" s="277" t="s">
        <v>505</v>
      </c>
      <c r="C150" s="277" t="s">
        <v>506</v>
      </c>
      <c r="D150" s="277" t="s">
        <v>72</v>
      </c>
      <c r="E150" s="277" t="s">
        <v>484</v>
      </c>
      <c r="F150" s="277" t="s">
        <v>229</v>
      </c>
      <c r="G150" s="277" t="s">
        <v>507</v>
      </c>
      <c r="H150" s="316" t="s">
        <v>485</v>
      </c>
      <c r="I150" s="277" t="s">
        <v>508</v>
      </c>
      <c r="J150" s="275" t="s">
        <v>509</v>
      </c>
      <c r="K150" s="277" t="s">
        <v>528</v>
      </c>
      <c r="L150" s="285">
        <v>150</v>
      </c>
      <c r="M150" s="277" t="s">
        <v>511</v>
      </c>
      <c r="N150" s="279" t="s">
        <v>515</v>
      </c>
      <c r="O150" s="280" t="s">
        <v>78</v>
      </c>
      <c r="P150" s="292">
        <v>44963</v>
      </c>
      <c r="Q150" s="292">
        <v>45290</v>
      </c>
      <c r="R150" s="277" t="s">
        <v>497</v>
      </c>
      <c r="S150" s="278" t="s">
        <v>523</v>
      </c>
      <c r="T150" s="291" t="s">
        <v>529</v>
      </c>
      <c r="U150" s="287">
        <v>2.5000000000000001E-2</v>
      </c>
      <c r="V150" s="275"/>
      <c r="W150" s="275"/>
      <c r="X150" s="275"/>
      <c r="Y150" s="275"/>
      <c r="Z150" s="113"/>
      <c r="AA150" s="74">
        <v>2.5</v>
      </c>
      <c r="AB150" s="79" t="s">
        <v>1245</v>
      </c>
      <c r="AC150" s="80">
        <v>1</v>
      </c>
      <c r="AD150" s="74">
        <f t="shared" si="12"/>
        <v>2.5</v>
      </c>
      <c r="AE150" s="73"/>
      <c r="AF150" s="73">
        <f t="shared" si="13"/>
        <v>0</v>
      </c>
      <c r="AG150" s="73"/>
      <c r="AH150" s="73">
        <f t="shared" si="14"/>
        <v>0</v>
      </c>
      <c r="AI150" s="73"/>
      <c r="AJ150" s="73">
        <f t="shared" si="15"/>
        <v>0</v>
      </c>
    </row>
    <row r="151" spans="1:36" ht="114.75" x14ac:dyDescent="0.25">
      <c r="A151" s="275">
        <v>146</v>
      </c>
      <c r="B151" s="277" t="s">
        <v>505</v>
      </c>
      <c r="C151" s="277" t="s">
        <v>506</v>
      </c>
      <c r="D151" s="277" t="s">
        <v>72</v>
      </c>
      <c r="E151" s="277" t="s">
        <v>484</v>
      </c>
      <c r="F151" s="277" t="s">
        <v>229</v>
      </c>
      <c r="G151" s="277" t="s">
        <v>507</v>
      </c>
      <c r="H151" s="316" t="s">
        <v>485</v>
      </c>
      <c r="I151" s="277" t="s">
        <v>508</v>
      </c>
      <c r="J151" s="275" t="s">
        <v>509</v>
      </c>
      <c r="K151" s="277" t="s">
        <v>528</v>
      </c>
      <c r="L151" s="285">
        <v>150</v>
      </c>
      <c r="M151" s="277" t="s">
        <v>511</v>
      </c>
      <c r="N151" s="279" t="s">
        <v>517</v>
      </c>
      <c r="O151" s="280" t="s">
        <v>78</v>
      </c>
      <c r="P151" s="292">
        <v>44963</v>
      </c>
      <c r="Q151" s="292">
        <v>45290</v>
      </c>
      <c r="R151" s="277" t="s">
        <v>497</v>
      </c>
      <c r="S151" s="278" t="s">
        <v>518</v>
      </c>
      <c r="T151" s="291" t="s">
        <v>529</v>
      </c>
      <c r="U151" s="287">
        <v>2.5000000000000001E-2</v>
      </c>
      <c r="V151" s="275"/>
      <c r="W151" s="275"/>
      <c r="X151" s="275"/>
      <c r="Y151" s="275"/>
      <c r="Z151" s="113"/>
      <c r="AA151" s="74">
        <v>2.5</v>
      </c>
      <c r="AB151" s="79" t="s">
        <v>1246</v>
      </c>
      <c r="AC151" s="80">
        <v>1</v>
      </c>
      <c r="AD151" s="74">
        <f t="shared" si="12"/>
        <v>2.5</v>
      </c>
      <c r="AE151" s="73"/>
      <c r="AF151" s="73">
        <f t="shared" si="13"/>
        <v>0</v>
      </c>
      <c r="AG151" s="73"/>
      <c r="AH151" s="73">
        <f t="shared" si="14"/>
        <v>0</v>
      </c>
      <c r="AI151" s="73"/>
      <c r="AJ151" s="73">
        <f t="shared" si="15"/>
        <v>0</v>
      </c>
    </row>
    <row r="152" spans="1:36" ht="114.75" x14ac:dyDescent="0.25">
      <c r="A152" s="275">
        <v>147</v>
      </c>
      <c r="B152" s="277" t="s">
        <v>505</v>
      </c>
      <c r="C152" s="277" t="s">
        <v>506</v>
      </c>
      <c r="D152" s="277" t="s">
        <v>72</v>
      </c>
      <c r="E152" s="277" t="s">
        <v>484</v>
      </c>
      <c r="F152" s="277" t="s">
        <v>229</v>
      </c>
      <c r="G152" s="277" t="s">
        <v>507</v>
      </c>
      <c r="H152" s="316" t="s">
        <v>485</v>
      </c>
      <c r="I152" s="277" t="s">
        <v>508</v>
      </c>
      <c r="J152" s="275" t="s">
        <v>509</v>
      </c>
      <c r="K152" s="277" t="s">
        <v>528</v>
      </c>
      <c r="L152" s="285">
        <v>150</v>
      </c>
      <c r="M152" s="277" t="s">
        <v>511</v>
      </c>
      <c r="N152" s="279" t="s">
        <v>524</v>
      </c>
      <c r="O152" s="280" t="s">
        <v>78</v>
      </c>
      <c r="P152" s="292">
        <v>44963</v>
      </c>
      <c r="Q152" s="292">
        <v>45290</v>
      </c>
      <c r="R152" s="277" t="s">
        <v>497</v>
      </c>
      <c r="S152" s="278" t="s">
        <v>525</v>
      </c>
      <c r="T152" s="291" t="s">
        <v>529</v>
      </c>
      <c r="U152" s="287">
        <v>2.5000000000000001E-2</v>
      </c>
      <c r="V152" s="275"/>
      <c r="W152" s="275"/>
      <c r="X152" s="275"/>
      <c r="Y152" s="275"/>
      <c r="Z152" s="113"/>
      <c r="AA152" s="74">
        <v>2.5</v>
      </c>
      <c r="AB152" s="79" t="s">
        <v>1247</v>
      </c>
      <c r="AC152" s="80">
        <v>1</v>
      </c>
      <c r="AD152" s="74">
        <f t="shared" si="12"/>
        <v>2.5</v>
      </c>
      <c r="AE152" s="73"/>
      <c r="AF152" s="73">
        <f t="shared" si="13"/>
        <v>0</v>
      </c>
      <c r="AG152" s="73"/>
      <c r="AH152" s="73">
        <f t="shared" si="14"/>
        <v>0</v>
      </c>
      <c r="AI152" s="73"/>
      <c r="AJ152" s="73">
        <f t="shared" si="15"/>
        <v>0</v>
      </c>
    </row>
    <row r="153" spans="1:36" ht="63.75" x14ac:dyDescent="0.25">
      <c r="A153" s="275">
        <v>148</v>
      </c>
      <c r="B153" s="277" t="s">
        <v>505</v>
      </c>
      <c r="C153" s="277" t="s">
        <v>506</v>
      </c>
      <c r="D153" s="277" t="s">
        <v>72</v>
      </c>
      <c r="E153" s="277" t="s">
        <v>484</v>
      </c>
      <c r="F153" s="277" t="s">
        <v>229</v>
      </c>
      <c r="G153" s="277" t="s">
        <v>507</v>
      </c>
      <c r="H153" s="316" t="s">
        <v>485</v>
      </c>
      <c r="I153" s="277" t="s">
        <v>508</v>
      </c>
      <c r="J153" s="275" t="s">
        <v>509</v>
      </c>
      <c r="K153" s="277" t="s">
        <v>530</v>
      </c>
      <c r="L153" s="285">
        <v>300</v>
      </c>
      <c r="M153" s="277" t="s">
        <v>531</v>
      </c>
      <c r="N153" s="279" t="s">
        <v>512</v>
      </c>
      <c r="O153" s="280" t="s">
        <v>78</v>
      </c>
      <c r="P153" s="292">
        <v>44963</v>
      </c>
      <c r="Q153" s="292">
        <v>45290</v>
      </c>
      <c r="R153" s="277" t="s">
        <v>497</v>
      </c>
      <c r="S153" s="291" t="s">
        <v>513</v>
      </c>
      <c r="T153" s="291" t="s">
        <v>532</v>
      </c>
      <c r="U153" s="287">
        <v>9.0899999999999995E-2</v>
      </c>
      <c r="V153" s="275"/>
      <c r="W153" s="275"/>
      <c r="X153" s="275"/>
      <c r="Y153" s="275"/>
      <c r="Z153" s="113"/>
      <c r="AA153" s="74">
        <v>2.5</v>
      </c>
      <c r="AB153" s="79" t="s">
        <v>1248</v>
      </c>
      <c r="AC153" s="80">
        <v>1</v>
      </c>
      <c r="AD153" s="74">
        <f t="shared" si="12"/>
        <v>2.5</v>
      </c>
      <c r="AE153" s="73"/>
      <c r="AF153" s="73">
        <f t="shared" si="13"/>
        <v>0</v>
      </c>
      <c r="AG153" s="73"/>
      <c r="AH153" s="73">
        <f t="shared" si="14"/>
        <v>0</v>
      </c>
      <c r="AI153" s="73"/>
      <c r="AJ153" s="73">
        <f t="shared" si="15"/>
        <v>0</v>
      </c>
    </row>
    <row r="154" spans="1:36" ht="63.75" x14ac:dyDescent="0.25">
      <c r="A154" s="275">
        <v>149</v>
      </c>
      <c r="B154" s="277" t="s">
        <v>505</v>
      </c>
      <c r="C154" s="277" t="s">
        <v>506</v>
      </c>
      <c r="D154" s="277" t="s">
        <v>72</v>
      </c>
      <c r="E154" s="277" t="s">
        <v>484</v>
      </c>
      <c r="F154" s="277" t="s">
        <v>229</v>
      </c>
      <c r="G154" s="277" t="s">
        <v>507</v>
      </c>
      <c r="H154" s="316" t="s">
        <v>485</v>
      </c>
      <c r="I154" s="277" t="s">
        <v>508</v>
      </c>
      <c r="J154" s="275" t="s">
        <v>509</v>
      </c>
      <c r="K154" s="277" t="s">
        <v>530</v>
      </c>
      <c r="L154" s="285">
        <v>300</v>
      </c>
      <c r="M154" s="277" t="s">
        <v>531</v>
      </c>
      <c r="N154" s="279" t="s">
        <v>515</v>
      </c>
      <c r="O154" s="280" t="s">
        <v>78</v>
      </c>
      <c r="P154" s="292">
        <v>44963</v>
      </c>
      <c r="Q154" s="292">
        <v>45290</v>
      </c>
      <c r="R154" s="277" t="s">
        <v>497</v>
      </c>
      <c r="S154" s="278" t="s">
        <v>523</v>
      </c>
      <c r="T154" s="291" t="s">
        <v>532</v>
      </c>
      <c r="U154" s="287">
        <v>2.5000000000000001E-2</v>
      </c>
      <c r="V154" s="275"/>
      <c r="W154" s="275"/>
      <c r="X154" s="275"/>
      <c r="Y154" s="275"/>
      <c r="Z154" s="113"/>
      <c r="AA154" s="74">
        <v>2.5</v>
      </c>
      <c r="AB154" s="79" t="s">
        <v>1249</v>
      </c>
      <c r="AC154" s="80">
        <v>1</v>
      </c>
      <c r="AD154" s="74">
        <f t="shared" si="12"/>
        <v>2.5</v>
      </c>
      <c r="AE154" s="73"/>
      <c r="AF154" s="73">
        <f t="shared" si="13"/>
        <v>0</v>
      </c>
      <c r="AG154" s="73"/>
      <c r="AH154" s="73">
        <f t="shared" si="14"/>
        <v>0</v>
      </c>
      <c r="AI154" s="73"/>
      <c r="AJ154" s="73">
        <f t="shared" si="15"/>
        <v>0</v>
      </c>
    </row>
    <row r="155" spans="1:36" ht="101.25" x14ac:dyDescent="0.25">
      <c r="A155" s="275">
        <v>150</v>
      </c>
      <c r="B155" s="277" t="s">
        <v>505</v>
      </c>
      <c r="C155" s="277" t="s">
        <v>506</v>
      </c>
      <c r="D155" s="277" t="s">
        <v>72</v>
      </c>
      <c r="E155" s="277" t="s">
        <v>484</v>
      </c>
      <c r="F155" s="277" t="s">
        <v>229</v>
      </c>
      <c r="G155" s="277" t="s">
        <v>507</v>
      </c>
      <c r="H155" s="316" t="s">
        <v>485</v>
      </c>
      <c r="I155" s="277" t="s">
        <v>508</v>
      </c>
      <c r="J155" s="275" t="s">
        <v>509</v>
      </c>
      <c r="K155" s="277" t="s">
        <v>530</v>
      </c>
      <c r="L155" s="285">
        <v>300</v>
      </c>
      <c r="M155" s="277" t="s">
        <v>531</v>
      </c>
      <c r="N155" s="279" t="s">
        <v>517</v>
      </c>
      <c r="O155" s="280" t="s">
        <v>78</v>
      </c>
      <c r="P155" s="292">
        <v>44963</v>
      </c>
      <c r="Q155" s="292">
        <v>45290</v>
      </c>
      <c r="R155" s="277" t="s">
        <v>497</v>
      </c>
      <c r="S155" s="278" t="s">
        <v>518</v>
      </c>
      <c r="T155" s="291" t="s">
        <v>532</v>
      </c>
      <c r="U155" s="287">
        <v>2.5000000000000001E-2</v>
      </c>
      <c r="V155" s="275"/>
      <c r="W155" s="275"/>
      <c r="X155" s="275"/>
      <c r="Y155" s="275"/>
      <c r="Z155" s="113"/>
      <c r="AA155" s="74">
        <v>2.5</v>
      </c>
      <c r="AB155" s="79" t="s">
        <v>1250</v>
      </c>
      <c r="AC155" s="80">
        <v>1</v>
      </c>
      <c r="AD155" s="74">
        <f t="shared" si="12"/>
        <v>2.5</v>
      </c>
      <c r="AE155" s="73"/>
      <c r="AF155" s="73">
        <f t="shared" si="13"/>
        <v>0</v>
      </c>
      <c r="AG155" s="73"/>
      <c r="AH155" s="73">
        <f t="shared" si="14"/>
        <v>0</v>
      </c>
      <c r="AI155" s="73"/>
      <c r="AJ155" s="73">
        <f t="shared" si="15"/>
        <v>0</v>
      </c>
    </row>
    <row r="156" spans="1:36" ht="78.75" x14ac:dyDescent="0.25">
      <c r="A156" s="275">
        <v>151</v>
      </c>
      <c r="B156" s="277" t="s">
        <v>505</v>
      </c>
      <c r="C156" s="277" t="s">
        <v>506</v>
      </c>
      <c r="D156" s="277" t="s">
        <v>72</v>
      </c>
      <c r="E156" s="277" t="s">
        <v>484</v>
      </c>
      <c r="F156" s="277" t="s">
        <v>229</v>
      </c>
      <c r="G156" s="277" t="s">
        <v>507</v>
      </c>
      <c r="H156" s="316" t="s">
        <v>485</v>
      </c>
      <c r="I156" s="277" t="s">
        <v>508</v>
      </c>
      <c r="J156" s="275" t="s">
        <v>509</v>
      </c>
      <c r="K156" s="277" t="s">
        <v>1251</v>
      </c>
      <c r="L156" s="277">
        <v>300</v>
      </c>
      <c r="M156" s="277" t="s">
        <v>1252</v>
      </c>
      <c r="N156" s="279" t="s">
        <v>1253</v>
      </c>
      <c r="O156" s="280" t="s">
        <v>78</v>
      </c>
      <c r="P156" s="292">
        <v>44963</v>
      </c>
      <c r="Q156" s="292">
        <v>45290</v>
      </c>
      <c r="R156" s="277" t="s">
        <v>497</v>
      </c>
      <c r="S156" s="278" t="s">
        <v>525</v>
      </c>
      <c r="T156" s="291" t="s">
        <v>532</v>
      </c>
      <c r="U156" s="287">
        <v>2.5000000000000001E-2</v>
      </c>
      <c r="V156" s="275"/>
      <c r="W156" s="275"/>
      <c r="X156" s="275"/>
      <c r="Y156" s="275"/>
      <c r="Z156" s="113"/>
      <c r="AA156" s="74">
        <v>2.5</v>
      </c>
      <c r="AB156" s="79" t="s">
        <v>1254</v>
      </c>
      <c r="AC156" s="80">
        <v>1</v>
      </c>
      <c r="AD156" s="74">
        <f t="shared" si="12"/>
        <v>2.5</v>
      </c>
      <c r="AE156" s="73"/>
      <c r="AF156" s="73">
        <f t="shared" si="13"/>
        <v>0</v>
      </c>
      <c r="AG156" s="73"/>
      <c r="AH156" s="73">
        <f t="shared" si="14"/>
        <v>0</v>
      </c>
      <c r="AI156" s="73"/>
      <c r="AJ156" s="73">
        <f t="shared" si="15"/>
        <v>0</v>
      </c>
    </row>
    <row r="157" spans="1:36" ht="78.75" x14ac:dyDescent="0.25">
      <c r="A157" s="275">
        <v>152</v>
      </c>
      <c r="B157" s="277" t="s">
        <v>505</v>
      </c>
      <c r="C157" s="277" t="s">
        <v>506</v>
      </c>
      <c r="D157" s="277" t="s">
        <v>72</v>
      </c>
      <c r="E157" s="277" t="s">
        <v>484</v>
      </c>
      <c r="F157" s="277" t="s">
        <v>229</v>
      </c>
      <c r="G157" s="277" t="s">
        <v>507</v>
      </c>
      <c r="H157" s="316" t="s">
        <v>485</v>
      </c>
      <c r="I157" s="277" t="s">
        <v>508</v>
      </c>
      <c r="J157" s="275" t="s">
        <v>509</v>
      </c>
      <c r="K157" s="277" t="s">
        <v>533</v>
      </c>
      <c r="L157" s="285">
        <v>60</v>
      </c>
      <c r="M157" s="277" t="s">
        <v>534</v>
      </c>
      <c r="N157" s="279" t="s">
        <v>512</v>
      </c>
      <c r="O157" s="280" t="s">
        <v>78</v>
      </c>
      <c r="P157" s="292">
        <v>44963</v>
      </c>
      <c r="Q157" s="292">
        <v>45290</v>
      </c>
      <c r="R157" s="277" t="s">
        <v>497</v>
      </c>
      <c r="S157" s="291" t="s">
        <v>513</v>
      </c>
      <c r="T157" s="291" t="s">
        <v>535</v>
      </c>
      <c r="U157" s="287">
        <v>9.0899999999999995E-2</v>
      </c>
      <c r="V157" s="275"/>
      <c r="W157" s="275"/>
      <c r="X157" s="275"/>
      <c r="Y157" s="275"/>
      <c r="Z157" s="113"/>
      <c r="AA157" s="74">
        <v>2.5</v>
      </c>
      <c r="AB157" s="79" t="s">
        <v>1255</v>
      </c>
      <c r="AC157" s="80">
        <v>1</v>
      </c>
      <c r="AD157" s="74">
        <f t="shared" si="12"/>
        <v>2.5</v>
      </c>
      <c r="AE157" s="73"/>
      <c r="AF157" s="73">
        <f t="shared" si="13"/>
        <v>0</v>
      </c>
      <c r="AG157" s="73"/>
      <c r="AH157" s="73">
        <f t="shared" si="14"/>
        <v>0</v>
      </c>
      <c r="AI157" s="73"/>
      <c r="AJ157" s="73">
        <f t="shared" si="15"/>
        <v>0</v>
      </c>
    </row>
    <row r="158" spans="1:36" ht="123.75" x14ac:dyDescent="0.25">
      <c r="A158" s="275">
        <v>153</v>
      </c>
      <c r="B158" s="277" t="s">
        <v>505</v>
      </c>
      <c r="C158" s="277" t="s">
        <v>506</v>
      </c>
      <c r="D158" s="277" t="s">
        <v>72</v>
      </c>
      <c r="E158" s="277" t="s">
        <v>484</v>
      </c>
      <c r="F158" s="277" t="s">
        <v>229</v>
      </c>
      <c r="G158" s="277" t="s">
        <v>507</v>
      </c>
      <c r="H158" s="316" t="s">
        <v>485</v>
      </c>
      <c r="I158" s="277" t="s">
        <v>508</v>
      </c>
      <c r="J158" s="275" t="s">
        <v>509</v>
      </c>
      <c r="K158" s="277" t="s">
        <v>533</v>
      </c>
      <c r="L158" s="285">
        <v>60</v>
      </c>
      <c r="M158" s="277" t="s">
        <v>534</v>
      </c>
      <c r="N158" s="279" t="s">
        <v>515</v>
      </c>
      <c r="O158" s="280" t="s">
        <v>78</v>
      </c>
      <c r="P158" s="292">
        <v>44963</v>
      </c>
      <c r="Q158" s="292">
        <v>45290</v>
      </c>
      <c r="R158" s="277" t="s">
        <v>497</v>
      </c>
      <c r="S158" s="278" t="s">
        <v>523</v>
      </c>
      <c r="T158" s="291" t="s">
        <v>535</v>
      </c>
      <c r="U158" s="287">
        <v>2.5000000000000001E-2</v>
      </c>
      <c r="V158" s="275"/>
      <c r="W158" s="275"/>
      <c r="X158" s="275"/>
      <c r="Y158" s="275"/>
      <c r="Z158" s="113"/>
      <c r="AA158" s="74">
        <v>2.5</v>
      </c>
      <c r="AB158" s="79" t="s">
        <v>1256</v>
      </c>
      <c r="AC158" s="80">
        <v>1</v>
      </c>
      <c r="AD158" s="74">
        <f t="shared" si="12"/>
        <v>2.5</v>
      </c>
      <c r="AE158" s="73"/>
      <c r="AF158" s="73">
        <f t="shared" si="13"/>
        <v>0</v>
      </c>
      <c r="AG158" s="73"/>
      <c r="AH158" s="73">
        <f t="shared" si="14"/>
        <v>0</v>
      </c>
      <c r="AI158" s="73"/>
      <c r="AJ158" s="73">
        <f t="shared" si="15"/>
        <v>0</v>
      </c>
    </row>
    <row r="159" spans="1:36" ht="63.75" x14ac:dyDescent="0.25">
      <c r="A159" s="275">
        <v>154</v>
      </c>
      <c r="B159" s="277" t="s">
        <v>505</v>
      </c>
      <c r="C159" s="277" t="s">
        <v>506</v>
      </c>
      <c r="D159" s="277" t="s">
        <v>72</v>
      </c>
      <c r="E159" s="277" t="s">
        <v>484</v>
      </c>
      <c r="F159" s="277" t="s">
        <v>229</v>
      </c>
      <c r="G159" s="277" t="s">
        <v>507</v>
      </c>
      <c r="H159" s="316" t="s">
        <v>485</v>
      </c>
      <c r="I159" s="277" t="s">
        <v>508</v>
      </c>
      <c r="J159" s="275" t="s">
        <v>509</v>
      </c>
      <c r="K159" s="277" t="s">
        <v>533</v>
      </c>
      <c r="L159" s="285">
        <v>60</v>
      </c>
      <c r="M159" s="277" t="s">
        <v>534</v>
      </c>
      <c r="N159" s="279" t="s">
        <v>517</v>
      </c>
      <c r="O159" s="280" t="s">
        <v>78</v>
      </c>
      <c r="P159" s="292">
        <v>44963</v>
      </c>
      <c r="Q159" s="292">
        <v>45290</v>
      </c>
      <c r="R159" s="277" t="s">
        <v>497</v>
      </c>
      <c r="S159" s="278" t="s">
        <v>518</v>
      </c>
      <c r="T159" s="291" t="s">
        <v>535</v>
      </c>
      <c r="U159" s="287">
        <v>2.5000000000000001E-2</v>
      </c>
      <c r="V159" s="275"/>
      <c r="W159" s="275"/>
      <c r="X159" s="275"/>
      <c r="Y159" s="275"/>
      <c r="Z159" s="113"/>
      <c r="AA159" s="74">
        <v>2.5</v>
      </c>
      <c r="AB159" s="79" t="s">
        <v>1257</v>
      </c>
      <c r="AC159" s="80">
        <v>1</v>
      </c>
      <c r="AD159" s="74">
        <f t="shared" si="12"/>
        <v>2.5</v>
      </c>
      <c r="AE159" s="73"/>
      <c r="AF159" s="73">
        <f t="shared" si="13"/>
        <v>0</v>
      </c>
      <c r="AG159" s="73"/>
      <c r="AH159" s="73">
        <f t="shared" si="14"/>
        <v>0</v>
      </c>
      <c r="AI159" s="73"/>
      <c r="AJ159" s="73">
        <f t="shared" si="15"/>
        <v>0</v>
      </c>
    </row>
    <row r="160" spans="1:36" ht="78.75" x14ac:dyDescent="0.25">
      <c r="A160" s="275">
        <v>155</v>
      </c>
      <c r="B160" s="277" t="s">
        <v>505</v>
      </c>
      <c r="C160" s="277" t="s">
        <v>506</v>
      </c>
      <c r="D160" s="277" t="s">
        <v>72</v>
      </c>
      <c r="E160" s="277" t="s">
        <v>484</v>
      </c>
      <c r="F160" s="277" t="s">
        <v>229</v>
      </c>
      <c r="G160" s="277" t="s">
        <v>507</v>
      </c>
      <c r="H160" s="316" t="s">
        <v>485</v>
      </c>
      <c r="I160" s="277" t="s">
        <v>508</v>
      </c>
      <c r="J160" s="275" t="s">
        <v>509</v>
      </c>
      <c r="K160" s="277" t="s">
        <v>533</v>
      </c>
      <c r="L160" s="285">
        <v>60</v>
      </c>
      <c r="M160" s="277" t="s">
        <v>534</v>
      </c>
      <c r="N160" s="279" t="s">
        <v>524</v>
      </c>
      <c r="O160" s="280" t="s">
        <v>78</v>
      </c>
      <c r="P160" s="292">
        <v>44963</v>
      </c>
      <c r="Q160" s="292">
        <v>45290</v>
      </c>
      <c r="R160" s="277" t="s">
        <v>497</v>
      </c>
      <c r="S160" s="278" t="s">
        <v>525</v>
      </c>
      <c r="T160" s="291" t="s">
        <v>536</v>
      </c>
      <c r="U160" s="287">
        <v>9.0899999999999995E-2</v>
      </c>
      <c r="V160" s="275"/>
      <c r="W160" s="275"/>
      <c r="X160" s="275"/>
      <c r="Y160" s="275"/>
      <c r="Z160" s="113"/>
      <c r="AA160" s="74">
        <v>2.5</v>
      </c>
      <c r="AB160" s="79" t="s">
        <v>1258</v>
      </c>
      <c r="AC160" s="80">
        <v>1</v>
      </c>
      <c r="AD160" s="74">
        <f t="shared" si="12"/>
        <v>2.5</v>
      </c>
      <c r="AE160" s="73"/>
      <c r="AF160" s="73">
        <f t="shared" si="13"/>
        <v>0</v>
      </c>
      <c r="AG160" s="73"/>
      <c r="AH160" s="73">
        <f t="shared" si="14"/>
        <v>0</v>
      </c>
      <c r="AI160" s="73"/>
      <c r="AJ160" s="73">
        <f t="shared" si="15"/>
        <v>0</v>
      </c>
    </row>
    <row r="161" spans="1:36" ht="67.5" x14ac:dyDescent="0.25">
      <c r="A161" s="275">
        <v>156</v>
      </c>
      <c r="B161" s="277" t="s">
        <v>505</v>
      </c>
      <c r="C161" s="277" t="s">
        <v>506</v>
      </c>
      <c r="D161" s="277" t="s">
        <v>72</v>
      </c>
      <c r="E161" s="277" t="s">
        <v>484</v>
      </c>
      <c r="F161" s="277" t="s">
        <v>229</v>
      </c>
      <c r="G161" s="277" t="s">
        <v>507</v>
      </c>
      <c r="H161" s="316" t="s">
        <v>485</v>
      </c>
      <c r="I161" s="277" t="s">
        <v>508</v>
      </c>
      <c r="J161" s="277" t="s">
        <v>509</v>
      </c>
      <c r="K161" s="277" t="s">
        <v>537</v>
      </c>
      <c r="L161" s="309">
        <v>60</v>
      </c>
      <c r="M161" s="277" t="s">
        <v>538</v>
      </c>
      <c r="N161" s="279" t="s">
        <v>512</v>
      </c>
      <c r="O161" s="297" t="s">
        <v>244</v>
      </c>
      <c r="P161" s="292">
        <v>44963</v>
      </c>
      <c r="Q161" s="292">
        <v>45290</v>
      </c>
      <c r="R161" s="277" t="s">
        <v>497</v>
      </c>
      <c r="S161" s="291" t="s">
        <v>513</v>
      </c>
      <c r="T161" s="291" t="s">
        <v>539</v>
      </c>
      <c r="U161" s="287">
        <v>9.0899999999999995E-2</v>
      </c>
      <c r="V161" s="275"/>
      <c r="W161" s="275"/>
      <c r="X161" s="275"/>
      <c r="Y161" s="275"/>
      <c r="Z161" s="113"/>
      <c r="AA161" s="74">
        <v>2.5</v>
      </c>
      <c r="AB161" s="79" t="s">
        <v>1259</v>
      </c>
      <c r="AC161" s="80">
        <v>1</v>
      </c>
      <c r="AD161" s="74">
        <f t="shared" si="12"/>
        <v>2.5</v>
      </c>
      <c r="AE161" s="73"/>
      <c r="AF161" s="73">
        <f t="shared" si="13"/>
        <v>0</v>
      </c>
      <c r="AG161" s="73"/>
      <c r="AH161" s="73">
        <f t="shared" si="14"/>
        <v>0</v>
      </c>
      <c r="AI161" s="73"/>
      <c r="AJ161" s="73">
        <f t="shared" si="15"/>
        <v>0</v>
      </c>
    </row>
    <row r="162" spans="1:36" ht="67.5" x14ac:dyDescent="0.25">
      <c r="A162" s="275">
        <v>157</v>
      </c>
      <c r="B162" s="277" t="s">
        <v>505</v>
      </c>
      <c r="C162" s="277" t="s">
        <v>506</v>
      </c>
      <c r="D162" s="277" t="s">
        <v>72</v>
      </c>
      <c r="E162" s="277" t="s">
        <v>484</v>
      </c>
      <c r="F162" s="277" t="s">
        <v>229</v>
      </c>
      <c r="G162" s="277" t="s">
        <v>507</v>
      </c>
      <c r="H162" s="316" t="s">
        <v>485</v>
      </c>
      <c r="I162" s="277" t="s">
        <v>508</v>
      </c>
      <c r="J162" s="277" t="s">
        <v>509</v>
      </c>
      <c r="K162" s="277" t="s">
        <v>537</v>
      </c>
      <c r="L162" s="309">
        <v>60</v>
      </c>
      <c r="M162" s="277" t="s">
        <v>538</v>
      </c>
      <c r="N162" s="279" t="s">
        <v>515</v>
      </c>
      <c r="O162" s="280" t="s">
        <v>244</v>
      </c>
      <c r="P162" s="292">
        <v>44963</v>
      </c>
      <c r="Q162" s="292">
        <v>45290</v>
      </c>
      <c r="R162" s="277" t="s">
        <v>497</v>
      </c>
      <c r="S162" s="278" t="s">
        <v>523</v>
      </c>
      <c r="T162" s="291" t="s">
        <v>539</v>
      </c>
      <c r="U162" s="287">
        <v>2.5000000000000001E-2</v>
      </c>
      <c r="V162" s="275"/>
      <c r="W162" s="275"/>
      <c r="X162" s="275"/>
      <c r="Y162" s="275"/>
      <c r="Z162" s="113"/>
      <c r="AA162" s="74">
        <v>2.5</v>
      </c>
      <c r="AB162" s="79" t="s">
        <v>1260</v>
      </c>
      <c r="AC162" s="80">
        <v>1</v>
      </c>
      <c r="AD162" s="74">
        <f t="shared" si="12"/>
        <v>2.5</v>
      </c>
      <c r="AE162" s="73"/>
      <c r="AF162" s="73">
        <f t="shared" si="13"/>
        <v>0</v>
      </c>
      <c r="AG162" s="73"/>
      <c r="AH162" s="73">
        <f t="shared" si="14"/>
        <v>0</v>
      </c>
      <c r="AI162" s="73"/>
      <c r="AJ162" s="73">
        <f t="shared" si="15"/>
        <v>0</v>
      </c>
    </row>
    <row r="163" spans="1:36" ht="90" x14ac:dyDescent="0.25">
      <c r="A163" s="275">
        <v>158</v>
      </c>
      <c r="B163" s="277" t="s">
        <v>505</v>
      </c>
      <c r="C163" s="277" t="s">
        <v>506</v>
      </c>
      <c r="D163" s="277" t="s">
        <v>72</v>
      </c>
      <c r="E163" s="277" t="s">
        <v>484</v>
      </c>
      <c r="F163" s="277" t="s">
        <v>229</v>
      </c>
      <c r="G163" s="277" t="s">
        <v>507</v>
      </c>
      <c r="H163" s="316" t="s">
        <v>485</v>
      </c>
      <c r="I163" s="277" t="s">
        <v>508</v>
      </c>
      <c r="J163" s="277" t="s">
        <v>509</v>
      </c>
      <c r="K163" s="277" t="s">
        <v>537</v>
      </c>
      <c r="L163" s="309">
        <v>60</v>
      </c>
      <c r="M163" s="277" t="s">
        <v>538</v>
      </c>
      <c r="N163" s="279" t="s">
        <v>517</v>
      </c>
      <c r="O163" s="280" t="s">
        <v>244</v>
      </c>
      <c r="P163" s="292">
        <v>44963</v>
      </c>
      <c r="Q163" s="292">
        <v>45290</v>
      </c>
      <c r="R163" s="277" t="s">
        <v>497</v>
      </c>
      <c r="S163" s="278" t="s">
        <v>518</v>
      </c>
      <c r="T163" s="291" t="s">
        <v>539</v>
      </c>
      <c r="U163" s="287">
        <v>2.5000000000000001E-2</v>
      </c>
      <c r="V163" s="275"/>
      <c r="W163" s="275"/>
      <c r="X163" s="275"/>
      <c r="Y163" s="275"/>
      <c r="Z163" s="113"/>
      <c r="AA163" s="74">
        <v>2.5</v>
      </c>
      <c r="AB163" s="75" t="s">
        <v>1261</v>
      </c>
      <c r="AC163" s="80">
        <v>1</v>
      </c>
      <c r="AD163" s="74">
        <f t="shared" si="12"/>
        <v>2.5</v>
      </c>
      <c r="AE163" s="73"/>
      <c r="AF163" s="73">
        <f t="shared" si="13"/>
        <v>0</v>
      </c>
      <c r="AG163" s="73"/>
      <c r="AH163" s="73">
        <f t="shared" si="14"/>
        <v>0</v>
      </c>
      <c r="AI163" s="73"/>
      <c r="AJ163" s="73">
        <f t="shared" si="15"/>
        <v>0</v>
      </c>
    </row>
    <row r="164" spans="1:36" ht="101.25" x14ac:dyDescent="0.25">
      <c r="A164" s="275">
        <v>159</v>
      </c>
      <c r="B164" s="277" t="s">
        <v>505</v>
      </c>
      <c r="C164" s="277" t="s">
        <v>506</v>
      </c>
      <c r="D164" s="277" t="s">
        <v>72</v>
      </c>
      <c r="E164" s="277" t="s">
        <v>484</v>
      </c>
      <c r="F164" s="277" t="s">
        <v>229</v>
      </c>
      <c r="G164" s="277" t="s">
        <v>507</v>
      </c>
      <c r="H164" s="316" t="s">
        <v>485</v>
      </c>
      <c r="I164" s="277" t="s">
        <v>508</v>
      </c>
      <c r="J164" s="277" t="s">
        <v>509</v>
      </c>
      <c r="K164" s="277" t="s">
        <v>537</v>
      </c>
      <c r="L164" s="309">
        <v>60</v>
      </c>
      <c r="M164" s="277" t="s">
        <v>538</v>
      </c>
      <c r="N164" s="279" t="s">
        <v>524</v>
      </c>
      <c r="O164" s="280" t="s">
        <v>244</v>
      </c>
      <c r="P164" s="292">
        <v>44963</v>
      </c>
      <c r="Q164" s="292">
        <v>45290</v>
      </c>
      <c r="R164" s="277" t="s">
        <v>497</v>
      </c>
      <c r="S164" s="278" t="s">
        <v>525</v>
      </c>
      <c r="T164" s="291" t="s">
        <v>539</v>
      </c>
      <c r="U164" s="287">
        <v>2.5000000000000001E-2</v>
      </c>
      <c r="V164" s="275"/>
      <c r="W164" s="275"/>
      <c r="X164" s="275"/>
      <c r="Y164" s="275"/>
      <c r="Z164" s="113"/>
      <c r="AA164" s="74">
        <v>2.5</v>
      </c>
      <c r="AB164" s="79" t="s">
        <v>1262</v>
      </c>
      <c r="AC164" s="81">
        <v>0</v>
      </c>
      <c r="AD164" s="82">
        <f t="shared" si="12"/>
        <v>0</v>
      </c>
      <c r="AE164" s="73"/>
      <c r="AF164" s="73">
        <f t="shared" si="13"/>
        <v>0</v>
      </c>
      <c r="AG164" s="73"/>
      <c r="AH164" s="73">
        <f t="shared" si="14"/>
        <v>0</v>
      </c>
      <c r="AI164" s="73"/>
      <c r="AJ164" s="73">
        <f t="shared" si="15"/>
        <v>0</v>
      </c>
    </row>
    <row r="165" spans="1:36" ht="127.5" x14ac:dyDescent="0.25">
      <c r="A165" s="275">
        <v>160</v>
      </c>
      <c r="B165" s="277" t="s">
        <v>505</v>
      </c>
      <c r="C165" s="277" t="s">
        <v>506</v>
      </c>
      <c r="D165" s="277" t="s">
        <v>72</v>
      </c>
      <c r="E165" s="277" t="s">
        <v>484</v>
      </c>
      <c r="F165" s="277" t="s">
        <v>229</v>
      </c>
      <c r="G165" s="277" t="s">
        <v>507</v>
      </c>
      <c r="H165" s="316" t="s">
        <v>485</v>
      </c>
      <c r="I165" s="277" t="s">
        <v>508</v>
      </c>
      <c r="J165" s="275" t="s">
        <v>509</v>
      </c>
      <c r="K165" s="277" t="s">
        <v>540</v>
      </c>
      <c r="L165" s="285">
        <v>30</v>
      </c>
      <c r="M165" s="299" t="s">
        <v>541</v>
      </c>
      <c r="N165" s="301" t="s">
        <v>1263</v>
      </c>
      <c r="O165" s="280" t="s">
        <v>78</v>
      </c>
      <c r="P165" s="292">
        <v>44963</v>
      </c>
      <c r="Q165" s="292">
        <v>45290</v>
      </c>
      <c r="R165" s="277" t="s">
        <v>497</v>
      </c>
      <c r="S165" s="291" t="s">
        <v>513</v>
      </c>
      <c r="T165" s="291" t="s">
        <v>542</v>
      </c>
      <c r="U165" s="287">
        <v>9.0899999999999995E-2</v>
      </c>
      <c r="V165" s="275"/>
      <c r="W165" s="275"/>
      <c r="X165" s="275"/>
      <c r="Y165" s="275"/>
      <c r="Z165" s="113"/>
      <c r="AA165" s="74">
        <v>2.5</v>
      </c>
      <c r="AB165" s="79" t="s">
        <v>1264</v>
      </c>
      <c r="AC165" s="80">
        <v>1</v>
      </c>
      <c r="AD165" s="74">
        <f t="shared" si="12"/>
        <v>2.5</v>
      </c>
      <c r="AE165" s="73"/>
      <c r="AF165" s="73">
        <f t="shared" si="13"/>
        <v>0</v>
      </c>
      <c r="AG165" s="73"/>
      <c r="AH165" s="73">
        <f t="shared" si="14"/>
        <v>0</v>
      </c>
      <c r="AI165" s="73"/>
      <c r="AJ165" s="73">
        <f t="shared" si="15"/>
        <v>0</v>
      </c>
    </row>
    <row r="166" spans="1:36" ht="127.5" x14ac:dyDescent="0.25">
      <c r="A166" s="275">
        <v>161</v>
      </c>
      <c r="B166" s="277" t="s">
        <v>505</v>
      </c>
      <c r="C166" s="277" t="s">
        <v>506</v>
      </c>
      <c r="D166" s="277" t="s">
        <v>72</v>
      </c>
      <c r="E166" s="277" t="s">
        <v>484</v>
      </c>
      <c r="F166" s="277" t="s">
        <v>229</v>
      </c>
      <c r="G166" s="277" t="s">
        <v>507</v>
      </c>
      <c r="H166" s="316" t="s">
        <v>485</v>
      </c>
      <c r="I166" s="277" t="s">
        <v>508</v>
      </c>
      <c r="J166" s="275" t="s">
        <v>509</v>
      </c>
      <c r="K166" s="277" t="s">
        <v>540</v>
      </c>
      <c r="L166" s="285">
        <v>30</v>
      </c>
      <c r="M166" s="277" t="s">
        <v>541</v>
      </c>
      <c r="N166" s="279" t="s">
        <v>515</v>
      </c>
      <c r="O166" s="280" t="s">
        <v>78</v>
      </c>
      <c r="P166" s="292">
        <v>44963</v>
      </c>
      <c r="Q166" s="292">
        <v>45290</v>
      </c>
      <c r="R166" s="277" t="s">
        <v>497</v>
      </c>
      <c r="S166" s="278" t="s">
        <v>523</v>
      </c>
      <c r="T166" s="291" t="s">
        <v>542</v>
      </c>
      <c r="U166" s="287">
        <v>2.5000000000000001E-2</v>
      </c>
      <c r="V166" s="275"/>
      <c r="W166" s="275"/>
      <c r="X166" s="275"/>
      <c r="Y166" s="275"/>
      <c r="Z166" s="113"/>
      <c r="AA166" s="74">
        <v>2.5</v>
      </c>
      <c r="AB166" s="79" t="s">
        <v>1265</v>
      </c>
      <c r="AC166" s="80">
        <v>1</v>
      </c>
      <c r="AD166" s="74">
        <f t="shared" si="12"/>
        <v>2.5</v>
      </c>
      <c r="AE166" s="73"/>
      <c r="AF166" s="73">
        <f t="shared" si="13"/>
        <v>0</v>
      </c>
      <c r="AG166" s="73"/>
      <c r="AH166" s="73">
        <f t="shared" si="14"/>
        <v>0</v>
      </c>
      <c r="AI166" s="73"/>
      <c r="AJ166" s="73">
        <f t="shared" si="15"/>
        <v>0</v>
      </c>
    </row>
    <row r="167" spans="1:36" ht="127.5" x14ac:dyDescent="0.25">
      <c r="A167" s="275">
        <v>162</v>
      </c>
      <c r="B167" s="277" t="s">
        <v>505</v>
      </c>
      <c r="C167" s="277" t="s">
        <v>506</v>
      </c>
      <c r="D167" s="277" t="s">
        <v>72</v>
      </c>
      <c r="E167" s="277" t="s">
        <v>484</v>
      </c>
      <c r="F167" s="277" t="s">
        <v>229</v>
      </c>
      <c r="G167" s="277" t="s">
        <v>507</v>
      </c>
      <c r="H167" s="316" t="s">
        <v>485</v>
      </c>
      <c r="I167" s="277" t="s">
        <v>508</v>
      </c>
      <c r="J167" s="275" t="s">
        <v>509</v>
      </c>
      <c r="K167" s="277" t="s">
        <v>540</v>
      </c>
      <c r="L167" s="285">
        <v>30</v>
      </c>
      <c r="M167" s="277" t="s">
        <v>541</v>
      </c>
      <c r="N167" s="279" t="s">
        <v>517</v>
      </c>
      <c r="O167" s="280" t="s">
        <v>78</v>
      </c>
      <c r="P167" s="292">
        <v>44963</v>
      </c>
      <c r="Q167" s="292">
        <v>45290</v>
      </c>
      <c r="R167" s="277" t="s">
        <v>497</v>
      </c>
      <c r="S167" s="278" t="s">
        <v>518</v>
      </c>
      <c r="T167" s="291" t="s">
        <v>542</v>
      </c>
      <c r="U167" s="287">
        <v>2.5000000000000001E-2</v>
      </c>
      <c r="V167" s="275"/>
      <c r="W167" s="275"/>
      <c r="X167" s="275"/>
      <c r="Y167" s="275"/>
      <c r="Z167" s="113"/>
      <c r="AA167" s="74">
        <v>2.5</v>
      </c>
      <c r="AB167" s="79" t="s">
        <v>1266</v>
      </c>
      <c r="AC167" s="80">
        <v>1</v>
      </c>
      <c r="AD167" s="74">
        <f t="shared" si="12"/>
        <v>2.5</v>
      </c>
      <c r="AE167" s="73"/>
      <c r="AF167" s="73">
        <f t="shared" si="13"/>
        <v>0</v>
      </c>
      <c r="AG167" s="73"/>
      <c r="AH167" s="73">
        <f t="shared" si="14"/>
        <v>0</v>
      </c>
      <c r="AI167" s="73"/>
      <c r="AJ167" s="73">
        <f t="shared" si="15"/>
        <v>0</v>
      </c>
    </row>
    <row r="168" spans="1:36" ht="127.5" x14ac:dyDescent="0.25">
      <c r="A168" s="275">
        <v>163</v>
      </c>
      <c r="B168" s="277" t="s">
        <v>505</v>
      </c>
      <c r="C168" s="277" t="s">
        <v>506</v>
      </c>
      <c r="D168" s="277" t="s">
        <v>72</v>
      </c>
      <c r="E168" s="277" t="s">
        <v>484</v>
      </c>
      <c r="F168" s="277" t="s">
        <v>229</v>
      </c>
      <c r="G168" s="277" t="s">
        <v>507</v>
      </c>
      <c r="H168" s="316" t="s">
        <v>485</v>
      </c>
      <c r="I168" s="277" t="s">
        <v>508</v>
      </c>
      <c r="J168" s="275" t="s">
        <v>509</v>
      </c>
      <c r="K168" s="277" t="s">
        <v>540</v>
      </c>
      <c r="L168" s="285">
        <v>30</v>
      </c>
      <c r="M168" s="277" t="s">
        <v>541</v>
      </c>
      <c r="N168" s="279" t="s">
        <v>524</v>
      </c>
      <c r="O168" s="280" t="s">
        <v>78</v>
      </c>
      <c r="P168" s="292">
        <v>44963</v>
      </c>
      <c r="Q168" s="292">
        <v>45290</v>
      </c>
      <c r="R168" s="277" t="s">
        <v>497</v>
      </c>
      <c r="S168" s="278" t="s">
        <v>525</v>
      </c>
      <c r="T168" s="291" t="s">
        <v>542</v>
      </c>
      <c r="U168" s="287">
        <v>2.5000000000000001E-2</v>
      </c>
      <c r="V168" s="275"/>
      <c r="W168" s="275"/>
      <c r="X168" s="275"/>
      <c r="Y168" s="275"/>
      <c r="Z168" s="113"/>
      <c r="AA168" s="74">
        <v>2.5</v>
      </c>
      <c r="AB168" s="79" t="s">
        <v>1267</v>
      </c>
      <c r="AC168" s="80">
        <v>1</v>
      </c>
      <c r="AD168" s="74">
        <f t="shared" si="12"/>
        <v>2.5</v>
      </c>
      <c r="AE168" s="73"/>
      <c r="AF168" s="73">
        <f t="shared" si="13"/>
        <v>0</v>
      </c>
      <c r="AG168" s="73"/>
      <c r="AH168" s="73">
        <f t="shared" si="14"/>
        <v>0</v>
      </c>
      <c r="AI168" s="73"/>
      <c r="AJ168" s="73">
        <f t="shared" si="15"/>
        <v>0</v>
      </c>
    </row>
    <row r="169" spans="1:36" ht="127.5" x14ac:dyDescent="0.25">
      <c r="A169" s="275">
        <v>164</v>
      </c>
      <c r="B169" s="277" t="s">
        <v>505</v>
      </c>
      <c r="C169" s="277" t="s">
        <v>543</v>
      </c>
      <c r="D169" s="277" t="s">
        <v>72</v>
      </c>
      <c r="E169" s="277" t="s">
        <v>484</v>
      </c>
      <c r="F169" s="277" t="s">
        <v>229</v>
      </c>
      <c r="G169" s="277" t="s">
        <v>507</v>
      </c>
      <c r="H169" s="316" t="s">
        <v>485</v>
      </c>
      <c r="I169" s="277" t="s">
        <v>508</v>
      </c>
      <c r="J169" s="277" t="s">
        <v>544</v>
      </c>
      <c r="K169" s="277" t="s">
        <v>545</v>
      </c>
      <c r="L169" s="285">
        <v>1</v>
      </c>
      <c r="M169" s="277" t="s">
        <v>1268</v>
      </c>
      <c r="N169" s="279" t="s">
        <v>1269</v>
      </c>
      <c r="O169" s="280" t="s">
        <v>78</v>
      </c>
      <c r="P169" s="292">
        <v>44963</v>
      </c>
      <c r="Q169" s="292">
        <v>45290</v>
      </c>
      <c r="R169" s="277" t="s">
        <v>497</v>
      </c>
      <c r="S169" s="291" t="s">
        <v>548</v>
      </c>
      <c r="T169" s="291" t="s">
        <v>549</v>
      </c>
      <c r="U169" s="287">
        <v>9.0899999999999995E-2</v>
      </c>
      <c r="V169" s="275"/>
      <c r="W169" s="275"/>
      <c r="X169" s="275"/>
      <c r="Y169" s="275"/>
      <c r="Z169" s="113"/>
      <c r="AA169" s="74">
        <v>2.5</v>
      </c>
      <c r="AB169" s="79" t="s">
        <v>1270</v>
      </c>
      <c r="AC169" s="80">
        <v>1</v>
      </c>
      <c r="AD169" s="74">
        <f t="shared" si="12"/>
        <v>2.5</v>
      </c>
      <c r="AE169" s="73"/>
      <c r="AF169" s="73">
        <f t="shared" si="13"/>
        <v>0</v>
      </c>
      <c r="AG169" s="73"/>
      <c r="AH169" s="73">
        <f t="shared" si="14"/>
        <v>0</v>
      </c>
      <c r="AI169" s="73"/>
      <c r="AJ169" s="73">
        <f t="shared" si="15"/>
        <v>0</v>
      </c>
    </row>
    <row r="170" spans="1:36" ht="127.5" x14ac:dyDescent="0.25">
      <c r="A170" s="275">
        <v>165</v>
      </c>
      <c r="B170" s="277" t="s">
        <v>505</v>
      </c>
      <c r="C170" s="277" t="s">
        <v>543</v>
      </c>
      <c r="D170" s="277" t="s">
        <v>72</v>
      </c>
      <c r="E170" s="277" t="s">
        <v>484</v>
      </c>
      <c r="F170" s="277" t="s">
        <v>229</v>
      </c>
      <c r="G170" s="277" t="s">
        <v>507</v>
      </c>
      <c r="H170" s="316" t="s">
        <v>485</v>
      </c>
      <c r="I170" s="277" t="s">
        <v>508</v>
      </c>
      <c r="J170" s="277" t="s">
        <v>544</v>
      </c>
      <c r="K170" s="277" t="s">
        <v>545</v>
      </c>
      <c r="L170" s="285">
        <v>1</v>
      </c>
      <c r="M170" s="277" t="s">
        <v>1268</v>
      </c>
      <c r="N170" s="279" t="s">
        <v>1271</v>
      </c>
      <c r="O170" s="280" t="s">
        <v>78</v>
      </c>
      <c r="P170" s="292">
        <v>44963</v>
      </c>
      <c r="Q170" s="292">
        <v>45290</v>
      </c>
      <c r="R170" s="277" t="s">
        <v>497</v>
      </c>
      <c r="S170" s="291" t="s">
        <v>520</v>
      </c>
      <c r="T170" s="291" t="s">
        <v>549</v>
      </c>
      <c r="U170" s="287">
        <v>2.5000000000000001E-2</v>
      </c>
      <c r="V170" s="275"/>
      <c r="W170" s="275"/>
      <c r="X170" s="275"/>
      <c r="Y170" s="275"/>
      <c r="Z170" s="113"/>
      <c r="AA170" s="74">
        <v>2.5</v>
      </c>
      <c r="AB170" s="79" t="s">
        <v>1272</v>
      </c>
      <c r="AC170" s="81">
        <v>0.25</v>
      </c>
      <c r="AD170" s="82">
        <f t="shared" si="12"/>
        <v>0.625</v>
      </c>
      <c r="AE170" s="73"/>
      <c r="AF170" s="73">
        <f t="shared" si="13"/>
        <v>0</v>
      </c>
      <c r="AG170" s="73"/>
      <c r="AH170" s="73">
        <f t="shared" si="14"/>
        <v>0</v>
      </c>
      <c r="AI170" s="73"/>
      <c r="AJ170" s="73">
        <f t="shared" si="15"/>
        <v>0</v>
      </c>
    </row>
    <row r="171" spans="1:36" ht="127.5" x14ac:dyDescent="0.25">
      <c r="A171" s="275">
        <v>166</v>
      </c>
      <c r="B171" s="277" t="s">
        <v>505</v>
      </c>
      <c r="C171" s="277" t="s">
        <v>543</v>
      </c>
      <c r="D171" s="277" t="s">
        <v>72</v>
      </c>
      <c r="E171" s="277" t="s">
        <v>484</v>
      </c>
      <c r="F171" s="277" t="s">
        <v>229</v>
      </c>
      <c r="G171" s="277" t="s">
        <v>507</v>
      </c>
      <c r="H171" s="316" t="s">
        <v>485</v>
      </c>
      <c r="I171" s="277" t="s">
        <v>508</v>
      </c>
      <c r="J171" s="277" t="s">
        <v>544</v>
      </c>
      <c r="K171" s="277" t="s">
        <v>545</v>
      </c>
      <c r="L171" s="285">
        <v>2</v>
      </c>
      <c r="M171" s="277" t="s">
        <v>1268</v>
      </c>
      <c r="N171" s="279" t="s">
        <v>1273</v>
      </c>
      <c r="O171" s="280" t="s">
        <v>78</v>
      </c>
      <c r="P171" s="292">
        <v>44963</v>
      </c>
      <c r="Q171" s="292">
        <v>45290</v>
      </c>
      <c r="R171" s="277" t="s">
        <v>497</v>
      </c>
      <c r="S171" s="291" t="s">
        <v>520</v>
      </c>
      <c r="T171" s="291" t="s">
        <v>549</v>
      </c>
      <c r="U171" s="287">
        <v>2.5000000000000001E-2</v>
      </c>
      <c r="V171" s="275"/>
      <c r="W171" s="275"/>
      <c r="X171" s="275"/>
      <c r="Y171" s="275"/>
      <c r="Z171" s="113"/>
      <c r="AA171" s="74">
        <v>2.5</v>
      </c>
      <c r="AB171" s="79" t="s">
        <v>1274</v>
      </c>
      <c r="AC171" s="81">
        <v>0.25</v>
      </c>
      <c r="AD171" s="82">
        <f t="shared" si="12"/>
        <v>0.625</v>
      </c>
      <c r="AE171" s="73"/>
      <c r="AF171" s="73">
        <f t="shared" si="13"/>
        <v>0</v>
      </c>
      <c r="AG171" s="73"/>
      <c r="AH171" s="73">
        <f t="shared" si="14"/>
        <v>0</v>
      </c>
      <c r="AI171" s="73"/>
      <c r="AJ171" s="73">
        <f t="shared" si="15"/>
        <v>0</v>
      </c>
    </row>
    <row r="172" spans="1:36" ht="127.5" x14ac:dyDescent="0.25">
      <c r="A172" s="275">
        <v>167</v>
      </c>
      <c r="B172" s="277" t="s">
        <v>505</v>
      </c>
      <c r="C172" s="277" t="s">
        <v>543</v>
      </c>
      <c r="D172" s="277" t="s">
        <v>72</v>
      </c>
      <c r="E172" s="277" t="s">
        <v>484</v>
      </c>
      <c r="F172" s="277" t="s">
        <v>229</v>
      </c>
      <c r="G172" s="277" t="s">
        <v>507</v>
      </c>
      <c r="H172" s="316" t="s">
        <v>485</v>
      </c>
      <c r="I172" s="277" t="s">
        <v>508</v>
      </c>
      <c r="J172" s="277" t="s">
        <v>544</v>
      </c>
      <c r="K172" s="277" t="s">
        <v>545</v>
      </c>
      <c r="L172" s="285">
        <v>170</v>
      </c>
      <c r="M172" s="277" t="s">
        <v>546</v>
      </c>
      <c r="N172" s="279" t="s">
        <v>1275</v>
      </c>
      <c r="O172" s="280" t="s">
        <v>78</v>
      </c>
      <c r="P172" s="292">
        <v>44963</v>
      </c>
      <c r="Q172" s="292">
        <v>45290</v>
      </c>
      <c r="R172" s="277" t="s">
        <v>497</v>
      </c>
      <c r="S172" s="291" t="s">
        <v>520</v>
      </c>
      <c r="T172" s="291" t="s">
        <v>549</v>
      </c>
      <c r="U172" s="287">
        <v>2.5000000000000001E-2</v>
      </c>
      <c r="V172" s="275"/>
      <c r="W172" s="275"/>
      <c r="X172" s="275"/>
      <c r="Y172" s="275"/>
      <c r="Z172" s="113"/>
      <c r="AA172" s="74">
        <v>2.5</v>
      </c>
      <c r="AB172" s="79" t="s">
        <v>1276</v>
      </c>
      <c r="AC172" s="81">
        <v>0</v>
      </c>
      <c r="AD172" s="82">
        <f t="shared" si="12"/>
        <v>0</v>
      </c>
      <c r="AE172" s="73"/>
      <c r="AF172" s="73">
        <f t="shared" si="13"/>
        <v>0</v>
      </c>
      <c r="AG172" s="73"/>
      <c r="AH172" s="73">
        <f t="shared" si="14"/>
        <v>0</v>
      </c>
      <c r="AI172" s="73"/>
      <c r="AJ172" s="73">
        <f t="shared" si="15"/>
        <v>0</v>
      </c>
    </row>
    <row r="173" spans="1:36" ht="140.25" x14ac:dyDescent="0.25">
      <c r="A173" s="275">
        <v>168</v>
      </c>
      <c r="B173" s="277" t="s">
        <v>505</v>
      </c>
      <c r="C173" s="277" t="s">
        <v>553</v>
      </c>
      <c r="D173" s="277" t="s">
        <v>72</v>
      </c>
      <c r="E173" s="277" t="s">
        <v>484</v>
      </c>
      <c r="F173" s="277" t="s">
        <v>229</v>
      </c>
      <c r="G173" s="277" t="s">
        <v>507</v>
      </c>
      <c r="H173" s="316" t="s">
        <v>485</v>
      </c>
      <c r="I173" s="277" t="s">
        <v>508</v>
      </c>
      <c r="J173" s="275" t="s">
        <v>554</v>
      </c>
      <c r="K173" s="277" t="s">
        <v>555</v>
      </c>
      <c r="L173" s="285">
        <v>4</v>
      </c>
      <c r="M173" s="277" t="s">
        <v>556</v>
      </c>
      <c r="N173" s="279" t="s">
        <v>557</v>
      </c>
      <c r="O173" s="280" t="s">
        <v>78</v>
      </c>
      <c r="P173" s="292">
        <v>44946</v>
      </c>
      <c r="Q173" s="292">
        <v>45290</v>
      </c>
      <c r="R173" s="277" t="s">
        <v>497</v>
      </c>
      <c r="S173" s="288" t="s">
        <v>558</v>
      </c>
      <c r="T173" s="288" t="s">
        <v>559</v>
      </c>
      <c r="U173" s="287">
        <v>9.0899999999999995E-2</v>
      </c>
      <c r="V173" s="275"/>
      <c r="W173" s="275"/>
      <c r="X173" s="275"/>
      <c r="Y173" s="275"/>
      <c r="Z173" s="113"/>
      <c r="AA173" s="74">
        <v>2.5</v>
      </c>
      <c r="AB173" s="79" t="s">
        <v>1277</v>
      </c>
      <c r="AC173" s="80">
        <v>1</v>
      </c>
      <c r="AD173" s="74">
        <f t="shared" si="12"/>
        <v>2.5</v>
      </c>
      <c r="AE173" s="73"/>
      <c r="AF173" s="73">
        <f t="shared" si="13"/>
        <v>0</v>
      </c>
      <c r="AG173" s="73"/>
      <c r="AH173" s="73">
        <f t="shared" si="14"/>
        <v>0</v>
      </c>
      <c r="AI173" s="73"/>
      <c r="AJ173" s="73">
        <f t="shared" si="15"/>
        <v>0</v>
      </c>
    </row>
    <row r="174" spans="1:36" ht="140.25" x14ac:dyDescent="0.25">
      <c r="A174" s="275">
        <v>169</v>
      </c>
      <c r="B174" s="277" t="s">
        <v>505</v>
      </c>
      <c r="C174" s="277" t="s">
        <v>553</v>
      </c>
      <c r="D174" s="277" t="s">
        <v>72</v>
      </c>
      <c r="E174" s="277" t="s">
        <v>484</v>
      </c>
      <c r="F174" s="277" t="s">
        <v>229</v>
      </c>
      <c r="G174" s="277" t="s">
        <v>507</v>
      </c>
      <c r="H174" s="316" t="s">
        <v>485</v>
      </c>
      <c r="I174" s="277" t="s">
        <v>508</v>
      </c>
      <c r="J174" s="275" t="s">
        <v>554</v>
      </c>
      <c r="K174" s="277" t="s">
        <v>555</v>
      </c>
      <c r="L174" s="285">
        <v>4</v>
      </c>
      <c r="M174" s="277" t="s">
        <v>556</v>
      </c>
      <c r="N174" s="279" t="s">
        <v>560</v>
      </c>
      <c r="O174" s="280" t="s">
        <v>78</v>
      </c>
      <c r="P174" s="292">
        <v>44571</v>
      </c>
      <c r="Q174" s="292">
        <v>44925</v>
      </c>
      <c r="R174" s="277" t="s">
        <v>497</v>
      </c>
      <c r="S174" s="288" t="s">
        <v>558</v>
      </c>
      <c r="T174" s="288" t="s">
        <v>559</v>
      </c>
      <c r="U174" s="287">
        <v>2.5000000000000001E-2</v>
      </c>
      <c r="V174" s="275"/>
      <c r="W174" s="275"/>
      <c r="X174" s="275"/>
      <c r="Y174" s="275"/>
      <c r="Z174" s="113"/>
      <c r="AA174" s="74">
        <v>2.5</v>
      </c>
      <c r="AB174" s="79" t="s">
        <v>1278</v>
      </c>
      <c r="AC174" s="80">
        <v>1</v>
      </c>
      <c r="AD174" s="74">
        <f t="shared" si="12"/>
        <v>2.5</v>
      </c>
      <c r="AE174" s="73"/>
      <c r="AF174" s="73">
        <f t="shared" si="13"/>
        <v>0</v>
      </c>
      <c r="AG174" s="73"/>
      <c r="AH174" s="73">
        <f t="shared" si="14"/>
        <v>0</v>
      </c>
      <c r="AI174" s="73"/>
      <c r="AJ174" s="73">
        <f t="shared" si="15"/>
        <v>0</v>
      </c>
    </row>
    <row r="175" spans="1:36" ht="140.25" x14ac:dyDescent="0.25">
      <c r="A175" s="275">
        <v>170</v>
      </c>
      <c r="B175" s="277" t="s">
        <v>505</v>
      </c>
      <c r="C175" s="277" t="s">
        <v>553</v>
      </c>
      <c r="D175" s="277" t="s">
        <v>72</v>
      </c>
      <c r="E175" s="277" t="s">
        <v>484</v>
      </c>
      <c r="F175" s="277" t="s">
        <v>229</v>
      </c>
      <c r="G175" s="277" t="s">
        <v>507</v>
      </c>
      <c r="H175" s="316" t="s">
        <v>485</v>
      </c>
      <c r="I175" s="277" t="s">
        <v>508</v>
      </c>
      <c r="J175" s="275" t="s">
        <v>554</v>
      </c>
      <c r="K175" s="277" t="s">
        <v>555</v>
      </c>
      <c r="L175" s="285">
        <v>4</v>
      </c>
      <c r="M175" s="277" t="s">
        <v>556</v>
      </c>
      <c r="N175" s="279" t="s">
        <v>561</v>
      </c>
      <c r="O175" s="280" t="s">
        <v>78</v>
      </c>
      <c r="P175" s="292">
        <v>44597</v>
      </c>
      <c r="Q175" s="292">
        <v>44925</v>
      </c>
      <c r="R175" s="277" t="s">
        <v>497</v>
      </c>
      <c r="S175" s="288" t="s">
        <v>562</v>
      </c>
      <c r="T175" s="288" t="s">
        <v>559</v>
      </c>
      <c r="U175" s="287">
        <v>2.5000000000000001E-2</v>
      </c>
      <c r="V175" s="275"/>
      <c r="W175" s="275"/>
      <c r="X175" s="275"/>
      <c r="Y175" s="275"/>
      <c r="Z175" s="113"/>
      <c r="AA175" s="74">
        <v>2.5</v>
      </c>
      <c r="AB175" s="79" t="s">
        <v>1279</v>
      </c>
      <c r="AC175" s="371">
        <v>0</v>
      </c>
      <c r="AD175" s="328">
        <f t="shared" si="12"/>
        <v>0</v>
      </c>
      <c r="AE175" s="73"/>
      <c r="AF175" s="73">
        <f t="shared" si="13"/>
        <v>0</v>
      </c>
      <c r="AG175" s="73"/>
      <c r="AH175" s="73">
        <f t="shared" si="14"/>
        <v>0</v>
      </c>
      <c r="AI175" s="73"/>
      <c r="AJ175" s="73">
        <f t="shared" si="15"/>
        <v>0</v>
      </c>
    </row>
    <row r="176" spans="1:36" ht="140.25" x14ac:dyDescent="0.25">
      <c r="A176" s="275">
        <v>171</v>
      </c>
      <c r="B176" s="277" t="s">
        <v>505</v>
      </c>
      <c r="C176" s="277" t="s">
        <v>553</v>
      </c>
      <c r="D176" s="277" t="s">
        <v>72</v>
      </c>
      <c r="E176" s="277" t="s">
        <v>484</v>
      </c>
      <c r="F176" s="277" t="s">
        <v>229</v>
      </c>
      <c r="G176" s="277" t="s">
        <v>507</v>
      </c>
      <c r="H176" s="316" t="s">
        <v>485</v>
      </c>
      <c r="I176" s="277" t="s">
        <v>508</v>
      </c>
      <c r="J176" s="275" t="s">
        <v>554</v>
      </c>
      <c r="K176" s="277" t="s">
        <v>555</v>
      </c>
      <c r="L176" s="285">
        <v>4</v>
      </c>
      <c r="M176" s="277" t="s">
        <v>556</v>
      </c>
      <c r="N176" s="279" t="s">
        <v>563</v>
      </c>
      <c r="O176" s="280" t="s">
        <v>78</v>
      </c>
      <c r="P176" s="292">
        <v>44597</v>
      </c>
      <c r="Q176" s="292">
        <v>44925</v>
      </c>
      <c r="R176" s="277" t="s">
        <v>497</v>
      </c>
      <c r="S176" s="288" t="s">
        <v>520</v>
      </c>
      <c r="T176" s="288" t="s">
        <v>559</v>
      </c>
      <c r="U176" s="287">
        <v>2.5000000000000001E-2</v>
      </c>
      <c r="V176" s="275"/>
      <c r="W176" s="275"/>
      <c r="X176" s="275"/>
      <c r="Y176" s="275"/>
      <c r="Z176" s="113"/>
      <c r="AA176" s="74">
        <v>2.5</v>
      </c>
      <c r="AB176" s="79" t="s">
        <v>1280</v>
      </c>
      <c r="AC176" s="371">
        <v>0</v>
      </c>
      <c r="AD176" s="328">
        <f t="shared" si="12"/>
        <v>0</v>
      </c>
      <c r="AE176" s="73"/>
      <c r="AF176" s="73">
        <f t="shared" si="13"/>
        <v>0</v>
      </c>
      <c r="AG176" s="73"/>
      <c r="AH176" s="73">
        <f t="shared" si="14"/>
        <v>0</v>
      </c>
      <c r="AI176" s="73"/>
      <c r="AJ176" s="73">
        <f t="shared" si="15"/>
        <v>0</v>
      </c>
    </row>
    <row r="177" spans="1:40" ht="63.75" x14ac:dyDescent="0.25">
      <c r="A177" s="275">
        <v>172</v>
      </c>
      <c r="B177" s="277" t="s">
        <v>505</v>
      </c>
      <c r="C177" s="277" t="s">
        <v>564</v>
      </c>
      <c r="D177" s="277" t="s">
        <v>72</v>
      </c>
      <c r="E177" s="277" t="s">
        <v>484</v>
      </c>
      <c r="F177" s="277" t="s">
        <v>229</v>
      </c>
      <c r="G177" s="277" t="s">
        <v>507</v>
      </c>
      <c r="H177" s="316" t="s">
        <v>485</v>
      </c>
      <c r="I177" s="277" t="s">
        <v>565</v>
      </c>
      <c r="J177" s="275" t="s">
        <v>509</v>
      </c>
      <c r="K177" s="277" t="s">
        <v>566</v>
      </c>
      <c r="L177" s="277">
        <v>1000</v>
      </c>
      <c r="M177" s="277" t="s">
        <v>511</v>
      </c>
      <c r="N177" s="279" t="s">
        <v>567</v>
      </c>
      <c r="O177" s="280" t="s">
        <v>78</v>
      </c>
      <c r="P177" s="292">
        <v>44928</v>
      </c>
      <c r="Q177" s="292">
        <v>45290</v>
      </c>
      <c r="R177" s="277" t="s">
        <v>497</v>
      </c>
      <c r="S177" s="277" t="s">
        <v>568</v>
      </c>
      <c r="T177" s="288" t="s">
        <v>569</v>
      </c>
      <c r="U177" s="287">
        <v>0.25</v>
      </c>
      <c r="V177" s="553"/>
      <c r="W177" s="553"/>
      <c r="X177" s="553"/>
      <c r="Y177" s="553"/>
      <c r="Z177" s="551"/>
      <c r="AA177" s="73">
        <v>50</v>
      </c>
      <c r="AB177" s="73"/>
      <c r="AC177" s="73">
        <v>1</v>
      </c>
      <c r="AD177" s="73">
        <f t="shared" si="12"/>
        <v>50</v>
      </c>
      <c r="AE177" s="73"/>
      <c r="AF177" s="73">
        <f t="shared" si="13"/>
        <v>0</v>
      </c>
      <c r="AG177" s="73"/>
      <c r="AH177" s="73">
        <f t="shared" si="14"/>
        <v>0</v>
      </c>
      <c r="AI177" s="73"/>
      <c r="AJ177" s="73">
        <f t="shared" si="15"/>
        <v>0</v>
      </c>
    </row>
    <row r="178" spans="1:40" ht="63.75" x14ac:dyDescent="0.25">
      <c r="A178" s="275">
        <v>173</v>
      </c>
      <c r="B178" s="277" t="s">
        <v>505</v>
      </c>
      <c r="C178" s="277" t="s">
        <v>564</v>
      </c>
      <c r="D178" s="277" t="s">
        <v>72</v>
      </c>
      <c r="E178" s="277" t="s">
        <v>484</v>
      </c>
      <c r="F178" s="277" t="s">
        <v>229</v>
      </c>
      <c r="G178" s="277" t="s">
        <v>507</v>
      </c>
      <c r="H178" s="316" t="s">
        <v>485</v>
      </c>
      <c r="I178" s="277" t="s">
        <v>565</v>
      </c>
      <c r="J178" s="275" t="s">
        <v>509</v>
      </c>
      <c r="K178" s="277" t="s">
        <v>570</v>
      </c>
      <c r="L178" s="277">
        <v>300</v>
      </c>
      <c r="M178" s="277" t="s">
        <v>511</v>
      </c>
      <c r="N178" s="279" t="s">
        <v>567</v>
      </c>
      <c r="O178" s="280" t="s">
        <v>78</v>
      </c>
      <c r="P178" s="292">
        <v>44928</v>
      </c>
      <c r="Q178" s="292">
        <v>45290</v>
      </c>
      <c r="R178" s="277" t="s">
        <v>497</v>
      </c>
      <c r="S178" s="277" t="s">
        <v>568</v>
      </c>
      <c r="T178" s="288" t="s">
        <v>569</v>
      </c>
      <c r="U178" s="287">
        <v>0.25</v>
      </c>
      <c r="V178" s="553"/>
      <c r="W178" s="553"/>
      <c r="X178" s="553"/>
      <c r="Y178" s="553"/>
      <c r="Z178" s="551"/>
      <c r="AA178" s="73">
        <v>25</v>
      </c>
      <c r="AB178" s="73"/>
      <c r="AC178" s="73">
        <v>1</v>
      </c>
      <c r="AD178" s="73">
        <f t="shared" si="12"/>
        <v>25</v>
      </c>
      <c r="AE178" s="73"/>
      <c r="AF178" s="73">
        <f t="shared" si="13"/>
        <v>0</v>
      </c>
      <c r="AG178" s="73"/>
      <c r="AH178" s="73">
        <f t="shared" si="14"/>
        <v>0</v>
      </c>
      <c r="AI178" s="73"/>
      <c r="AJ178" s="73">
        <f t="shared" si="15"/>
        <v>0</v>
      </c>
    </row>
    <row r="179" spans="1:40" ht="63.75" x14ac:dyDescent="0.25">
      <c r="A179" s="275">
        <v>174</v>
      </c>
      <c r="B179" s="277" t="s">
        <v>505</v>
      </c>
      <c r="C179" s="277" t="s">
        <v>564</v>
      </c>
      <c r="D179" s="277" t="s">
        <v>72</v>
      </c>
      <c r="E179" s="277" t="s">
        <v>484</v>
      </c>
      <c r="F179" s="277" t="s">
        <v>229</v>
      </c>
      <c r="G179" s="277" t="s">
        <v>507</v>
      </c>
      <c r="H179" s="316" t="s">
        <v>485</v>
      </c>
      <c r="I179" s="277" t="s">
        <v>565</v>
      </c>
      <c r="J179" s="275" t="s">
        <v>571</v>
      </c>
      <c r="K179" s="277" t="s">
        <v>572</v>
      </c>
      <c r="L179" s="277">
        <v>12</v>
      </c>
      <c r="M179" s="277" t="s">
        <v>573</v>
      </c>
      <c r="N179" s="279" t="s">
        <v>574</v>
      </c>
      <c r="O179" s="297" t="s">
        <v>244</v>
      </c>
      <c r="P179" s="292">
        <v>44928</v>
      </c>
      <c r="Q179" s="292">
        <v>45290</v>
      </c>
      <c r="R179" s="277" t="s">
        <v>497</v>
      </c>
      <c r="S179" s="277" t="s">
        <v>568</v>
      </c>
      <c r="T179" s="288" t="s">
        <v>575</v>
      </c>
      <c r="U179" s="287">
        <v>0.25</v>
      </c>
      <c r="V179" s="553"/>
      <c r="W179" s="553"/>
      <c r="X179" s="553"/>
      <c r="Y179" s="553"/>
      <c r="Z179" s="551"/>
      <c r="AA179" s="73">
        <v>12.5</v>
      </c>
      <c r="AB179" s="73"/>
      <c r="AC179" s="73"/>
      <c r="AD179" s="73">
        <f t="shared" si="12"/>
        <v>0</v>
      </c>
      <c r="AE179" s="73"/>
      <c r="AF179" s="73">
        <f t="shared" si="13"/>
        <v>0</v>
      </c>
      <c r="AG179" s="73"/>
      <c r="AH179" s="73">
        <f t="shared" si="14"/>
        <v>0</v>
      </c>
      <c r="AI179" s="73"/>
      <c r="AJ179" s="73">
        <f t="shared" si="15"/>
        <v>0</v>
      </c>
    </row>
    <row r="180" spans="1:40" ht="64.5" thickBot="1" x14ac:dyDescent="0.3">
      <c r="A180" s="275">
        <v>175</v>
      </c>
      <c r="B180" s="277" t="s">
        <v>505</v>
      </c>
      <c r="C180" s="277" t="s">
        <v>564</v>
      </c>
      <c r="D180" s="277" t="s">
        <v>72</v>
      </c>
      <c r="E180" s="277" t="s">
        <v>484</v>
      </c>
      <c r="F180" s="277" t="s">
        <v>229</v>
      </c>
      <c r="G180" s="277" t="s">
        <v>507</v>
      </c>
      <c r="H180" s="316" t="s">
        <v>485</v>
      </c>
      <c r="I180" s="277" t="s">
        <v>565</v>
      </c>
      <c r="J180" s="275" t="s">
        <v>571</v>
      </c>
      <c r="K180" s="277" t="s">
        <v>576</v>
      </c>
      <c r="L180" s="317">
        <v>0.7</v>
      </c>
      <c r="M180" s="277" t="s">
        <v>51</v>
      </c>
      <c r="N180" s="279" t="s">
        <v>577</v>
      </c>
      <c r="O180" s="297" t="s">
        <v>244</v>
      </c>
      <c r="P180" s="292">
        <v>44928</v>
      </c>
      <c r="Q180" s="292">
        <v>45290</v>
      </c>
      <c r="R180" s="277" t="s">
        <v>497</v>
      </c>
      <c r="S180" s="277" t="s">
        <v>568</v>
      </c>
      <c r="T180" s="288" t="s">
        <v>575</v>
      </c>
      <c r="U180" s="287">
        <v>0.25</v>
      </c>
      <c r="V180" s="25"/>
      <c r="W180" s="25"/>
      <c r="X180" s="25"/>
      <c r="Y180" s="25"/>
      <c r="Z180" s="296"/>
      <c r="AA180" s="73">
        <v>12.5</v>
      </c>
      <c r="AB180" s="73"/>
      <c r="AC180" s="73"/>
      <c r="AD180" s="73">
        <f t="shared" si="12"/>
        <v>0</v>
      </c>
      <c r="AE180" s="73"/>
      <c r="AF180" s="73">
        <f t="shared" si="13"/>
        <v>0</v>
      </c>
      <c r="AG180" s="73"/>
      <c r="AH180" s="73">
        <f t="shared" si="14"/>
        <v>0</v>
      </c>
      <c r="AI180" s="73"/>
      <c r="AJ180" s="73">
        <f t="shared" si="15"/>
        <v>0</v>
      </c>
    </row>
    <row r="181" spans="1:40" s="75" customFormat="1" ht="89.25" x14ac:dyDescent="0.25">
      <c r="A181" s="275">
        <v>176</v>
      </c>
      <c r="B181" s="277" t="s">
        <v>505</v>
      </c>
      <c r="C181" s="318" t="s">
        <v>578</v>
      </c>
      <c r="D181" s="318" t="s">
        <v>72</v>
      </c>
      <c r="E181" s="318" t="s">
        <v>484</v>
      </c>
      <c r="F181" s="318" t="s">
        <v>229</v>
      </c>
      <c r="G181" s="318" t="s">
        <v>46</v>
      </c>
      <c r="H181" s="318" t="s">
        <v>579</v>
      </c>
      <c r="I181" s="318" t="s">
        <v>580</v>
      </c>
      <c r="J181" s="319" t="s">
        <v>1281</v>
      </c>
      <c r="K181" s="318" t="s">
        <v>581</v>
      </c>
      <c r="L181" s="320">
        <v>8</v>
      </c>
      <c r="M181" s="321" t="s">
        <v>582</v>
      </c>
      <c r="N181" s="321" t="s">
        <v>1282</v>
      </c>
      <c r="O181" s="322" t="s">
        <v>103</v>
      </c>
      <c r="P181" s="323">
        <v>44958</v>
      </c>
      <c r="Q181" s="323">
        <v>45290</v>
      </c>
      <c r="R181" s="318" t="s">
        <v>55</v>
      </c>
      <c r="S181" s="318" t="s">
        <v>584</v>
      </c>
      <c r="T181" s="324" t="s">
        <v>585</v>
      </c>
      <c r="U181" s="325">
        <v>0.05</v>
      </c>
      <c r="V181" s="556"/>
      <c r="W181" s="558"/>
      <c r="X181" s="558"/>
      <c r="Y181" s="558"/>
      <c r="Z181" s="559"/>
      <c r="AA181" s="326">
        <v>1</v>
      </c>
      <c r="AB181" s="166" t="s">
        <v>1283</v>
      </c>
      <c r="AC181" s="327">
        <v>8</v>
      </c>
      <c r="AD181" s="168">
        <v>1</v>
      </c>
      <c r="AE181" s="169">
        <f>+$AA181*AD181</f>
        <v>1</v>
      </c>
      <c r="AF181" s="327">
        <v>0</v>
      </c>
      <c r="AG181" s="170"/>
      <c r="AH181" s="170">
        <v>0</v>
      </c>
      <c r="AI181" s="327">
        <v>0</v>
      </c>
      <c r="AJ181" s="170"/>
      <c r="AK181" s="170">
        <v>0</v>
      </c>
      <c r="AL181" s="327">
        <v>0</v>
      </c>
      <c r="AM181" s="170"/>
      <c r="AN181" s="171">
        <v>0</v>
      </c>
    </row>
    <row r="182" spans="1:40" s="75" customFormat="1" ht="89.25" x14ac:dyDescent="0.25">
      <c r="A182" s="275">
        <v>177</v>
      </c>
      <c r="B182" s="277" t="s">
        <v>505</v>
      </c>
      <c r="C182" s="277" t="s">
        <v>578</v>
      </c>
      <c r="D182" s="277" t="s">
        <v>72</v>
      </c>
      <c r="E182" s="277" t="s">
        <v>484</v>
      </c>
      <c r="F182" s="277" t="s">
        <v>229</v>
      </c>
      <c r="G182" s="277" t="s">
        <v>46</v>
      </c>
      <c r="H182" s="277" t="s">
        <v>579</v>
      </c>
      <c r="I182" s="277" t="s">
        <v>580</v>
      </c>
      <c r="J182" s="275" t="s">
        <v>509</v>
      </c>
      <c r="K182" s="277" t="s">
        <v>581</v>
      </c>
      <c r="L182" s="285">
        <v>1</v>
      </c>
      <c r="M182" s="279" t="s">
        <v>582</v>
      </c>
      <c r="N182" s="279" t="s">
        <v>587</v>
      </c>
      <c r="O182" s="297" t="s">
        <v>103</v>
      </c>
      <c r="P182" s="292">
        <v>44958</v>
      </c>
      <c r="Q182" s="292">
        <v>45290</v>
      </c>
      <c r="R182" s="277" t="s">
        <v>55</v>
      </c>
      <c r="S182" s="277" t="s">
        <v>588</v>
      </c>
      <c r="T182" s="288" t="s">
        <v>589</v>
      </c>
      <c r="U182" s="287">
        <v>0.2</v>
      </c>
      <c r="V182" s="557"/>
      <c r="W182" s="554"/>
      <c r="X182" s="554"/>
      <c r="Y182" s="554"/>
      <c r="Z182" s="555"/>
      <c r="AA182" s="326">
        <v>0.5</v>
      </c>
      <c r="AB182" s="102" t="s">
        <v>1284</v>
      </c>
      <c r="AC182" s="74">
        <v>1</v>
      </c>
      <c r="AD182" s="80">
        <v>1</v>
      </c>
      <c r="AE182" s="74">
        <f>+$AA182*AD182</f>
        <v>0.5</v>
      </c>
      <c r="AF182" s="74">
        <v>0</v>
      </c>
      <c r="AG182" s="73"/>
      <c r="AH182" s="73">
        <v>0</v>
      </c>
      <c r="AI182" s="74">
        <v>0</v>
      </c>
      <c r="AJ182" s="73"/>
      <c r="AK182" s="73">
        <v>0</v>
      </c>
      <c r="AL182" s="74">
        <v>0</v>
      </c>
      <c r="AM182" s="73"/>
      <c r="AN182" s="175">
        <v>0</v>
      </c>
    </row>
    <row r="183" spans="1:40" s="75" customFormat="1" ht="89.25" x14ac:dyDescent="0.25">
      <c r="A183" s="275">
        <v>178</v>
      </c>
      <c r="B183" s="277" t="s">
        <v>505</v>
      </c>
      <c r="C183" s="277" t="s">
        <v>578</v>
      </c>
      <c r="D183" s="277" t="s">
        <v>72</v>
      </c>
      <c r="E183" s="277" t="s">
        <v>484</v>
      </c>
      <c r="F183" s="277" t="s">
        <v>229</v>
      </c>
      <c r="G183" s="277" t="s">
        <v>46</v>
      </c>
      <c r="H183" s="277" t="s">
        <v>579</v>
      </c>
      <c r="I183" s="277" t="s">
        <v>580</v>
      </c>
      <c r="J183" s="275" t="s">
        <v>509</v>
      </c>
      <c r="K183" s="277" t="s">
        <v>581</v>
      </c>
      <c r="L183" s="285">
        <v>1</v>
      </c>
      <c r="M183" s="279" t="s">
        <v>582</v>
      </c>
      <c r="N183" s="279" t="s">
        <v>591</v>
      </c>
      <c r="O183" s="297" t="s">
        <v>103</v>
      </c>
      <c r="P183" s="292">
        <v>44958</v>
      </c>
      <c r="Q183" s="292">
        <v>45290</v>
      </c>
      <c r="R183" s="277" t="s">
        <v>55</v>
      </c>
      <c r="S183" s="277" t="s">
        <v>588</v>
      </c>
      <c r="T183" s="288" t="s">
        <v>589</v>
      </c>
      <c r="U183" s="287">
        <v>0.05</v>
      </c>
      <c r="V183" s="557"/>
      <c r="W183" s="554"/>
      <c r="X183" s="554"/>
      <c r="Y183" s="554"/>
      <c r="Z183" s="555"/>
      <c r="AA183" s="326">
        <v>0.5</v>
      </c>
      <c r="AB183" s="102" t="s">
        <v>1285</v>
      </c>
      <c r="AC183" s="74">
        <v>1</v>
      </c>
      <c r="AD183" s="80">
        <v>1</v>
      </c>
      <c r="AE183" s="74">
        <f t="shared" ref="AE183:AE201" si="16">+$AA183*AD183</f>
        <v>0.5</v>
      </c>
      <c r="AF183" s="74">
        <v>0</v>
      </c>
      <c r="AG183" s="73"/>
      <c r="AH183" s="73">
        <v>0</v>
      </c>
      <c r="AI183" s="74">
        <v>0</v>
      </c>
      <c r="AJ183" s="73"/>
      <c r="AK183" s="73">
        <v>0</v>
      </c>
      <c r="AL183" s="74">
        <v>0</v>
      </c>
      <c r="AM183" s="73"/>
      <c r="AN183" s="175">
        <v>0</v>
      </c>
    </row>
    <row r="184" spans="1:40" s="75" customFormat="1" ht="89.25" x14ac:dyDescent="0.25">
      <c r="A184" s="275">
        <v>179</v>
      </c>
      <c r="B184" s="277" t="s">
        <v>505</v>
      </c>
      <c r="C184" s="277" t="s">
        <v>578</v>
      </c>
      <c r="D184" s="277" t="s">
        <v>72</v>
      </c>
      <c r="E184" s="277" t="s">
        <v>484</v>
      </c>
      <c r="F184" s="277" t="s">
        <v>229</v>
      </c>
      <c r="G184" s="277" t="s">
        <v>46</v>
      </c>
      <c r="H184" s="277" t="s">
        <v>579</v>
      </c>
      <c r="I184" s="277" t="s">
        <v>580</v>
      </c>
      <c r="J184" s="275" t="s">
        <v>509</v>
      </c>
      <c r="K184" s="277" t="s">
        <v>581</v>
      </c>
      <c r="L184" s="285">
        <v>500</v>
      </c>
      <c r="M184" s="279" t="s">
        <v>582</v>
      </c>
      <c r="N184" s="279" t="s">
        <v>1286</v>
      </c>
      <c r="O184" s="297" t="s">
        <v>103</v>
      </c>
      <c r="P184" s="292">
        <v>44958</v>
      </c>
      <c r="Q184" s="292">
        <v>45290</v>
      </c>
      <c r="R184" s="277" t="s">
        <v>55</v>
      </c>
      <c r="S184" s="277" t="s">
        <v>594</v>
      </c>
      <c r="T184" s="288" t="s">
        <v>589</v>
      </c>
      <c r="U184" s="287">
        <v>0.45</v>
      </c>
      <c r="V184" s="557"/>
      <c r="W184" s="554"/>
      <c r="X184" s="554"/>
      <c r="Y184" s="554"/>
      <c r="Z184" s="555"/>
      <c r="AA184" s="326">
        <v>2.5</v>
      </c>
      <c r="AB184" s="102" t="s">
        <v>1287</v>
      </c>
      <c r="AC184" s="74">
        <v>125</v>
      </c>
      <c r="AD184" s="80">
        <v>0.99</v>
      </c>
      <c r="AE184" s="74">
        <f>+$AA184*AD184</f>
        <v>2.4750000000000001</v>
      </c>
      <c r="AF184" s="74">
        <v>125</v>
      </c>
      <c r="AG184" s="73"/>
      <c r="AH184" s="73">
        <v>0</v>
      </c>
      <c r="AI184" s="74">
        <v>125</v>
      </c>
      <c r="AJ184" s="73"/>
      <c r="AK184" s="73">
        <v>0</v>
      </c>
      <c r="AL184" s="74">
        <v>125</v>
      </c>
      <c r="AM184" s="73"/>
      <c r="AN184" s="175">
        <v>0</v>
      </c>
    </row>
    <row r="185" spans="1:40" s="75" customFormat="1" ht="89.25" x14ac:dyDescent="0.25">
      <c r="A185" s="275">
        <v>180</v>
      </c>
      <c r="B185" s="277" t="s">
        <v>505</v>
      </c>
      <c r="C185" s="277" t="s">
        <v>578</v>
      </c>
      <c r="D185" s="277" t="s">
        <v>72</v>
      </c>
      <c r="E185" s="277" t="s">
        <v>484</v>
      </c>
      <c r="F185" s="277" t="s">
        <v>229</v>
      </c>
      <c r="G185" s="277" t="s">
        <v>46</v>
      </c>
      <c r="H185" s="277" t="s">
        <v>579</v>
      </c>
      <c r="I185" s="277" t="s">
        <v>580</v>
      </c>
      <c r="J185" s="275" t="s">
        <v>544</v>
      </c>
      <c r="K185" s="277" t="s">
        <v>581</v>
      </c>
      <c r="L185" s="285">
        <v>250</v>
      </c>
      <c r="M185" s="279" t="s">
        <v>582</v>
      </c>
      <c r="N185" s="279" t="s">
        <v>1288</v>
      </c>
      <c r="O185" s="297" t="s">
        <v>244</v>
      </c>
      <c r="P185" s="292">
        <v>44958</v>
      </c>
      <c r="Q185" s="292">
        <v>45290</v>
      </c>
      <c r="R185" s="277" t="s">
        <v>55</v>
      </c>
      <c r="S185" s="277" t="s">
        <v>594</v>
      </c>
      <c r="T185" s="288" t="s">
        <v>589</v>
      </c>
      <c r="U185" s="287">
        <v>0.1</v>
      </c>
      <c r="V185" s="557"/>
      <c r="W185" s="554"/>
      <c r="X185" s="554"/>
      <c r="Y185" s="554"/>
      <c r="Z185" s="555"/>
      <c r="AA185" s="326">
        <v>0.5</v>
      </c>
      <c r="AB185" s="74" t="s">
        <v>880</v>
      </c>
      <c r="AC185" s="74">
        <v>0</v>
      </c>
      <c r="AD185" s="80">
        <v>0</v>
      </c>
      <c r="AE185" s="74">
        <f>+$AA185*AD185</f>
        <v>0</v>
      </c>
      <c r="AF185" s="74">
        <v>125</v>
      </c>
      <c r="AG185" s="73"/>
      <c r="AH185" s="73">
        <v>0</v>
      </c>
      <c r="AI185" s="74">
        <v>0</v>
      </c>
      <c r="AJ185" s="73"/>
      <c r="AK185" s="73">
        <v>0</v>
      </c>
      <c r="AL185" s="74">
        <v>125</v>
      </c>
      <c r="AM185" s="73"/>
      <c r="AN185" s="175">
        <v>0</v>
      </c>
    </row>
    <row r="186" spans="1:40" s="75" customFormat="1" ht="89.25" x14ac:dyDescent="0.25">
      <c r="A186" s="275">
        <v>181</v>
      </c>
      <c r="B186" s="277" t="s">
        <v>505</v>
      </c>
      <c r="C186" s="277" t="s">
        <v>578</v>
      </c>
      <c r="D186" s="277" t="s">
        <v>72</v>
      </c>
      <c r="E186" s="277" t="s">
        <v>484</v>
      </c>
      <c r="F186" s="277" t="s">
        <v>229</v>
      </c>
      <c r="G186" s="277" t="s">
        <v>46</v>
      </c>
      <c r="H186" s="277" t="s">
        <v>579</v>
      </c>
      <c r="I186" s="277" t="s">
        <v>580</v>
      </c>
      <c r="J186" s="275" t="s">
        <v>544</v>
      </c>
      <c r="K186" s="277" t="s">
        <v>581</v>
      </c>
      <c r="L186" s="285">
        <v>125</v>
      </c>
      <c r="M186" s="279" t="s">
        <v>582</v>
      </c>
      <c r="N186" s="279" t="s">
        <v>598</v>
      </c>
      <c r="O186" s="297" t="s">
        <v>103</v>
      </c>
      <c r="P186" s="292">
        <v>44958</v>
      </c>
      <c r="Q186" s="292">
        <v>45290</v>
      </c>
      <c r="R186" s="277" t="s">
        <v>55</v>
      </c>
      <c r="S186" s="277" t="s">
        <v>594</v>
      </c>
      <c r="T186" s="288" t="s">
        <v>589</v>
      </c>
      <c r="U186" s="287">
        <v>0.1</v>
      </c>
      <c r="V186" s="557"/>
      <c r="W186" s="554"/>
      <c r="X186" s="554"/>
      <c r="Y186" s="554"/>
      <c r="Z186" s="555"/>
      <c r="AA186" s="326">
        <v>1.5</v>
      </c>
      <c r="AB186" s="74" t="s">
        <v>880</v>
      </c>
      <c r="AC186" s="74">
        <v>0</v>
      </c>
      <c r="AD186" s="80">
        <v>0</v>
      </c>
      <c r="AE186" s="74">
        <f t="shared" si="16"/>
        <v>0</v>
      </c>
      <c r="AF186" s="74">
        <v>0</v>
      </c>
      <c r="AG186" s="73"/>
      <c r="AH186" s="73">
        <v>0</v>
      </c>
      <c r="AI186" s="74">
        <v>0</v>
      </c>
      <c r="AJ186" s="73"/>
      <c r="AK186" s="73">
        <v>0</v>
      </c>
      <c r="AL186" s="74">
        <v>125</v>
      </c>
      <c r="AM186" s="73"/>
      <c r="AN186" s="175">
        <v>0</v>
      </c>
    </row>
    <row r="187" spans="1:40" s="75" customFormat="1" ht="89.25" x14ac:dyDescent="0.25">
      <c r="A187" s="275">
        <v>182</v>
      </c>
      <c r="B187" s="277" t="s">
        <v>505</v>
      </c>
      <c r="C187" s="277" t="s">
        <v>578</v>
      </c>
      <c r="D187" s="277" t="s">
        <v>72</v>
      </c>
      <c r="E187" s="277" t="s">
        <v>484</v>
      </c>
      <c r="F187" s="277" t="s">
        <v>229</v>
      </c>
      <c r="G187" s="277" t="s">
        <v>46</v>
      </c>
      <c r="H187" s="277" t="s">
        <v>579</v>
      </c>
      <c r="I187" s="277" t="s">
        <v>580</v>
      </c>
      <c r="J187" s="275" t="s">
        <v>544</v>
      </c>
      <c r="K187" s="277" t="s">
        <v>581</v>
      </c>
      <c r="L187" s="285">
        <v>125</v>
      </c>
      <c r="M187" s="279" t="s">
        <v>582</v>
      </c>
      <c r="N187" s="279" t="s">
        <v>600</v>
      </c>
      <c r="O187" s="297" t="s">
        <v>103</v>
      </c>
      <c r="P187" s="292">
        <v>44958</v>
      </c>
      <c r="Q187" s="292">
        <v>45290</v>
      </c>
      <c r="R187" s="277" t="s">
        <v>55</v>
      </c>
      <c r="S187" s="277" t="s">
        <v>594</v>
      </c>
      <c r="T187" s="288" t="s">
        <v>589</v>
      </c>
      <c r="U187" s="287">
        <v>0.05</v>
      </c>
      <c r="V187" s="557"/>
      <c r="W187" s="554"/>
      <c r="X187" s="554"/>
      <c r="Y187" s="554"/>
      <c r="Z187" s="555"/>
      <c r="AA187" s="326">
        <v>0.5</v>
      </c>
      <c r="AB187" s="74" t="s">
        <v>880</v>
      </c>
      <c r="AC187" s="74">
        <v>0</v>
      </c>
      <c r="AD187" s="80">
        <v>0</v>
      </c>
      <c r="AE187" s="74">
        <f t="shared" si="16"/>
        <v>0</v>
      </c>
      <c r="AF187" s="74">
        <v>0</v>
      </c>
      <c r="AG187" s="73"/>
      <c r="AH187" s="73">
        <v>0</v>
      </c>
      <c r="AI187" s="74">
        <v>0</v>
      </c>
      <c r="AJ187" s="73"/>
      <c r="AK187" s="73">
        <v>0</v>
      </c>
      <c r="AL187" s="74">
        <v>125</v>
      </c>
      <c r="AM187" s="73"/>
      <c r="AN187" s="175">
        <v>0</v>
      </c>
    </row>
    <row r="188" spans="1:40" s="75" customFormat="1" ht="89.25" x14ac:dyDescent="0.25">
      <c r="A188" s="275">
        <v>183</v>
      </c>
      <c r="B188" s="277" t="s">
        <v>505</v>
      </c>
      <c r="C188" s="277" t="s">
        <v>578</v>
      </c>
      <c r="D188" s="277" t="s">
        <v>72</v>
      </c>
      <c r="E188" s="277" t="s">
        <v>484</v>
      </c>
      <c r="F188" s="277" t="s">
        <v>229</v>
      </c>
      <c r="G188" s="277" t="s">
        <v>46</v>
      </c>
      <c r="H188" s="277" t="s">
        <v>579</v>
      </c>
      <c r="I188" s="277" t="s">
        <v>580</v>
      </c>
      <c r="J188" s="275" t="s">
        <v>544</v>
      </c>
      <c r="K188" s="277" t="s">
        <v>602</v>
      </c>
      <c r="L188" s="285">
        <v>1</v>
      </c>
      <c r="M188" s="279" t="s">
        <v>582</v>
      </c>
      <c r="N188" s="279" t="s">
        <v>603</v>
      </c>
      <c r="O188" s="297" t="s">
        <v>103</v>
      </c>
      <c r="P188" s="292">
        <v>44958</v>
      </c>
      <c r="Q188" s="292">
        <v>45290</v>
      </c>
      <c r="R188" s="277" t="s">
        <v>55</v>
      </c>
      <c r="S188" s="277" t="s">
        <v>588</v>
      </c>
      <c r="T188" s="288" t="s">
        <v>604</v>
      </c>
      <c r="U188" s="287">
        <v>0.15</v>
      </c>
      <c r="V188" s="557"/>
      <c r="W188" s="554"/>
      <c r="X188" s="554"/>
      <c r="Y188" s="554"/>
      <c r="Z188" s="555"/>
      <c r="AA188" s="326">
        <v>0.5</v>
      </c>
      <c r="AB188" s="102" t="s">
        <v>1289</v>
      </c>
      <c r="AC188" s="74">
        <v>1</v>
      </c>
      <c r="AD188" s="80">
        <v>1</v>
      </c>
      <c r="AE188" s="74">
        <f t="shared" si="16"/>
        <v>0.5</v>
      </c>
      <c r="AF188" s="74">
        <v>0</v>
      </c>
      <c r="AG188" s="73"/>
      <c r="AH188" s="73">
        <v>0</v>
      </c>
      <c r="AI188" s="74">
        <v>0</v>
      </c>
      <c r="AJ188" s="73"/>
      <c r="AK188" s="73">
        <v>0</v>
      </c>
      <c r="AL188" s="74">
        <v>0</v>
      </c>
      <c r="AM188" s="73"/>
      <c r="AN188" s="175">
        <v>0</v>
      </c>
    </row>
    <row r="189" spans="1:40" s="75" customFormat="1" ht="89.25" x14ac:dyDescent="0.25">
      <c r="A189" s="275">
        <v>184</v>
      </c>
      <c r="B189" s="277" t="s">
        <v>505</v>
      </c>
      <c r="C189" s="277" t="s">
        <v>578</v>
      </c>
      <c r="D189" s="277" t="s">
        <v>72</v>
      </c>
      <c r="E189" s="277" t="s">
        <v>484</v>
      </c>
      <c r="F189" s="277" t="s">
        <v>229</v>
      </c>
      <c r="G189" s="277" t="s">
        <v>46</v>
      </c>
      <c r="H189" s="277" t="s">
        <v>579</v>
      </c>
      <c r="I189" s="277" t="s">
        <v>580</v>
      </c>
      <c r="J189" s="275" t="s">
        <v>509</v>
      </c>
      <c r="K189" s="277" t="s">
        <v>602</v>
      </c>
      <c r="L189" s="285">
        <v>1</v>
      </c>
      <c r="M189" s="279" t="s">
        <v>582</v>
      </c>
      <c r="N189" s="279" t="s">
        <v>606</v>
      </c>
      <c r="O189" s="297" t="s">
        <v>103</v>
      </c>
      <c r="P189" s="292">
        <v>44958</v>
      </c>
      <c r="Q189" s="292">
        <v>45290</v>
      </c>
      <c r="R189" s="277" t="s">
        <v>55</v>
      </c>
      <c r="S189" s="277" t="s">
        <v>588</v>
      </c>
      <c r="T189" s="288" t="s">
        <v>589</v>
      </c>
      <c r="U189" s="287">
        <v>0.15</v>
      </c>
      <c r="V189" s="557"/>
      <c r="W189" s="554"/>
      <c r="X189" s="554"/>
      <c r="Y189" s="554"/>
      <c r="Z189" s="555"/>
      <c r="AA189" s="326">
        <v>0.5</v>
      </c>
      <c r="AB189" s="102" t="s">
        <v>1290</v>
      </c>
      <c r="AC189" s="74">
        <v>1</v>
      </c>
      <c r="AD189" s="80">
        <v>1</v>
      </c>
      <c r="AE189" s="74">
        <f t="shared" si="16"/>
        <v>0.5</v>
      </c>
      <c r="AF189" s="74">
        <v>0</v>
      </c>
      <c r="AG189" s="73"/>
      <c r="AH189" s="73">
        <v>0</v>
      </c>
      <c r="AI189" s="74">
        <v>0</v>
      </c>
      <c r="AJ189" s="73"/>
      <c r="AK189" s="73">
        <v>0</v>
      </c>
      <c r="AL189" s="74">
        <v>0</v>
      </c>
      <c r="AM189" s="73"/>
      <c r="AN189" s="175">
        <v>0</v>
      </c>
    </row>
    <row r="190" spans="1:40" s="75" customFormat="1" ht="89.25" x14ac:dyDescent="0.25">
      <c r="A190" s="275">
        <v>185</v>
      </c>
      <c r="B190" s="277" t="s">
        <v>505</v>
      </c>
      <c r="C190" s="277" t="s">
        <v>578</v>
      </c>
      <c r="D190" s="277" t="s">
        <v>72</v>
      </c>
      <c r="E190" s="277" t="s">
        <v>484</v>
      </c>
      <c r="F190" s="277" t="s">
        <v>229</v>
      </c>
      <c r="G190" s="277" t="s">
        <v>46</v>
      </c>
      <c r="H190" s="277" t="s">
        <v>579</v>
      </c>
      <c r="I190" s="277" t="s">
        <v>580</v>
      </c>
      <c r="J190" s="275" t="s">
        <v>509</v>
      </c>
      <c r="K190" s="277" t="s">
        <v>602</v>
      </c>
      <c r="L190" s="285">
        <v>1</v>
      </c>
      <c r="M190" s="279" t="s">
        <v>582</v>
      </c>
      <c r="N190" s="279" t="s">
        <v>1291</v>
      </c>
      <c r="O190" s="297" t="s">
        <v>103</v>
      </c>
      <c r="P190" s="292">
        <v>44958</v>
      </c>
      <c r="Q190" s="292">
        <v>45290</v>
      </c>
      <c r="R190" s="277" t="s">
        <v>55</v>
      </c>
      <c r="S190" s="277" t="s">
        <v>588</v>
      </c>
      <c r="T190" s="288" t="s">
        <v>589</v>
      </c>
      <c r="U190" s="287">
        <v>0.05</v>
      </c>
      <c r="V190" s="557"/>
      <c r="W190" s="554"/>
      <c r="X190" s="554"/>
      <c r="Y190" s="554"/>
      <c r="Z190" s="555"/>
      <c r="AA190" s="326">
        <v>0.5</v>
      </c>
      <c r="AB190" s="102" t="s">
        <v>1292</v>
      </c>
      <c r="AC190" s="74">
        <v>1</v>
      </c>
      <c r="AD190" s="80">
        <v>1</v>
      </c>
      <c r="AE190" s="74">
        <f t="shared" si="16"/>
        <v>0.5</v>
      </c>
      <c r="AF190" s="74">
        <v>0</v>
      </c>
      <c r="AG190" s="73"/>
      <c r="AH190" s="73">
        <v>0</v>
      </c>
      <c r="AI190" s="74">
        <v>0</v>
      </c>
      <c r="AJ190" s="73"/>
      <c r="AK190" s="73">
        <v>0</v>
      </c>
      <c r="AL190" s="74">
        <v>0</v>
      </c>
      <c r="AM190" s="73"/>
      <c r="AN190" s="175">
        <v>0</v>
      </c>
    </row>
    <row r="191" spans="1:40" s="75" customFormat="1" ht="89.25" x14ac:dyDescent="0.25">
      <c r="A191" s="275">
        <v>186</v>
      </c>
      <c r="B191" s="277" t="s">
        <v>505</v>
      </c>
      <c r="C191" s="277" t="s">
        <v>578</v>
      </c>
      <c r="D191" s="277" t="s">
        <v>72</v>
      </c>
      <c r="E191" s="277" t="s">
        <v>484</v>
      </c>
      <c r="F191" s="277" t="s">
        <v>229</v>
      </c>
      <c r="G191" s="277" t="s">
        <v>46</v>
      </c>
      <c r="H191" s="277" t="s">
        <v>579</v>
      </c>
      <c r="I191" s="277" t="s">
        <v>580</v>
      </c>
      <c r="J191" s="275" t="s">
        <v>509</v>
      </c>
      <c r="K191" s="277" t="s">
        <v>602</v>
      </c>
      <c r="L191" s="285">
        <v>40</v>
      </c>
      <c r="M191" s="279" t="s">
        <v>582</v>
      </c>
      <c r="N191" s="279" t="s">
        <v>610</v>
      </c>
      <c r="O191" s="297" t="s">
        <v>103</v>
      </c>
      <c r="P191" s="292">
        <v>44958</v>
      </c>
      <c r="Q191" s="292">
        <v>45290</v>
      </c>
      <c r="R191" s="277" t="s">
        <v>55</v>
      </c>
      <c r="S191" s="277" t="s">
        <v>588</v>
      </c>
      <c r="T191" s="288" t="s">
        <v>604</v>
      </c>
      <c r="U191" s="287">
        <v>0.15</v>
      </c>
      <c r="V191" s="557"/>
      <c r="W191" s="554"/>
      <c r="X191" s="554"/>
      <c r="Y191" s="554"/>
      <c r="Z191" s="555"/>
      <c r="AA191" s="326">
        <v>1</v>
      </c>
      <c r="AB191" s="102" t="s">
        <v>1293</v>
      </c>
      <c r="AC191" s="74">
        <v>0</v>
      </c>
      <c r="AD191" s="80">
        <v>0</v>
      </c>
      <c r="AE191" s="74">
        <f t="shared" si="16"/>
        <v>0</v>
      </c>
      <c r="AF191" s="74">
        <v>40</v>
      </c>
      <c r="AG191" s="73"/>
      <c r="AH191" s="73">
        <v>0</v>
      </c>
      <c r="AI191" s="74">
        <v>0</v>
      </c>
      <c r="AJ191" s="73"/>
      <c r="AK191" s="73">
        <v>0</v>
      </c>
      <c r="AL191" s="74">
        <v>0</v>
      </c>
      <c r="AM191" s="73"/>
      <c r="AN191" s="175">
        <v>0</v>
      </c>
    </row>
    <row r="192" spans="1:40" s="75" customFormat="1" ht="89.25" x14ac:dyDescent="0.25">
      <c r="A192" s="275">
        <v>187</v>
      </c>
      <c r="B192" s="277" t="s">
        <v>505</v>
      </c>
      <c r="C192" s="277" t="s">
        <v>578</v>
      </c>
      <c r="D192" s="277" t="s">
        <v>72</v>
      </c>
      <c r="E192" s="277" t="s">
        <v>484</v>
      </c>
      <c r="F192" s="277" t="s">
        <v>229</v>
      </c>
      <c r="G192" s="277" t="s">
        <v>46</v>
      </c>
      <c r="H192" s="277" t="s">
        <v>579</v>
      </c>
      <c r="I192" s="277" t="s">
        <v>580</v>
      </c>
      <c r="J192" s="275" t="s">
        <v>509</v>
      </c>
      <c r="K192" s="277" t="s">
        <v>602</v>
      </c>
      <c r="L192" s="285">
        <v>1</v>
      </c>
      <c r="M192" s="279" t="s">
        <v>582</v>
      </c>
      <c r="N192" s="279" t="s">
        <v>612</v>
      </c>
      <c r="O192" s="297" t="s">
        <v>103</v>
      </c>
      <c r="P192" s="292">
        <v>44958</v>
      </c>
      <c r="Q192" s="292">
        <v>45290</v>
      </c>
      <c r="R192" s="277" t="s">
        <v>55</v>
      </c>
      <c r="S192" s="277" t="s">
        <v>613</v>
      </c>
      <c r="T192" s="288" t="s">
        <v>585</v>
      </c>
      <c r="U192" s="287">
        <v>0.1</v>
      </c>
      <c r="V192" s="557"/>
      <c r="W192" s="554"/>
      <c r="X192" s="554"/>
      <c r="Y192" s="554"/>
      <c r="Z192" s="555"/>
      <c r="AA192" s="326">
        <v>1</v>
      </c>
      <c r="AB192" s="102" t="s">
        <v>1294</v>
      </c>
      <c r="AC192" s="74">
        <v>0</v>
      </c>
      <c r="AD192" s="80">
        <v>0</v>
      </c>
      <c r="AE192" s="74">
        <f t="shared" si="16"/>
        <v>0</v>
      </c>
      <c r="AF192" s="74">
        <v>1</v>
      </c>
      <c r="AG192" s="73"/>
      <c r="AH192" s="73">
        <v>0</v>
      </c>
      <c r="AI192" s="74">
        <v>0</v>
      </c>
      <c r="AJ192" s="73"/>
      <c r="AK192" s="73">
        <v>0</v>
      </c>
      <c r="AL192" s="74">
        <v>0</v>
      </c>
      <c r="AM192" s="73"/>
      <c r="AN192" s="175">
        <v>0</v>
      </c>
    </row>
    <row r="193" spans="1:40" s="75" customFormat="1" ht="89.25" x14ac:dyDescent="0.25">
      <c r="A193" s="275">
        <v>188</v>
      </c>
      <c r="B193" s="277" t="s">
        <v>505</v>
      </c>
      <c r="C193" s="277" t="s">
        <v>578</v>
      </c>
      <c r="D193" s="277" t="s">
        <v>72</v>
      </c>
      <c r="E193" s="277" t="s">
        <v>484</v>
      </c>
      <c r="F193" s="277" t="s">
        <v>229</v>
      </c>
      <c r="G193" s="277" t="s">
        <v>46</v>
      </c>
      <c r="H193" s="277" t="s">
        <v>579</v>
      </c>
      <c r="I193" s="277" t="s">
        <v>580</v>
      </c>
      <c r="J193" s="275" t="s">
        <v>544</v>
      </c>
      <c r="K193" s="277" t="s">
        <v>602</v>
      </c>
      <c r="L193" s="285">
        <v>40</v>
      </c>
      <c r="M193" s="279" t="s">
        <v>582</v>
      </c>
      <c r="N193" s="279" t="s">
        <v>615</v>
      </c>
      <c r="O193" s="297" t="s">
        <v>103</v>
      </c>
      <c r="P193" s="292">
        <v>44958</v>
      </c>
      <c r="Q193" s="292">
        <v>45290</v>
      </c>
      <c r="R193" s="277" t="s">
        <v>55</v>
      </c>
      <c r="S193" s="277" t="s">
        <v>588</v>
      </c>
      <c r="T193" s="288" t="s">
        <v>589</v>
      </c>
      <c r="U193" s="287">
        <v>0.3</v>
      </c>
      <c r="V193" s="25"/>
      <c r="W193" s="25"/>
      <c r="X193" s="25"/>
      <c r="Y193" s="25"/>
      <c r="Z193" s="296"/>
      <c r="AA193" s="326">
        <v>3</v>
      </c>
      <c r="AB193" s="102" t="s">
        <v>880</v>
      </c>
      <c r="AC193" s="74">
        <v>0</v>
      </c>
      <c r="AD193" s="80">
        <v>0</v>
      </c>
      <c r="AE193" s="74">
        <f t="shared" si="16"/>
        <v>0</v>
      </c>
      <c r="AF193" s="74">
        <v>0</v>
      </c>
      <c r="AG193" s="73"/>
      <c r="AH193" s="73">
        <v>0</v>
      </c>
      <c r="AI193" s="74">
        <v>30</v>
      </c>
      <c r="AJ193" s="73"/>
      <c r="AK193" s="73">
        <v>0</v>
      </c>
      <c r="AL193" s="74">
        <v>10</v>
      </c>
      <c r="AM193" s="73"/>
      <c r="AN193" s="175">
        <v>0</v>
      </c>
    </row>
    <row r="194" spans="1:40" s="75" customFormat="1" ht="89.25" x14ac:dyDescent="0.25">
      <c r="A194" s="275">
        <v>189</v>
      </c>
      <c r="B194" s="277" t="s">
        <v>505</v>
      </c>
      <c r="C194" s="277" t="s">
        <v>578</v>
      </c>
      <c r="D194" s="277" t="s">
        <v>72</v>
      </c>
      <c r="E194" s="277" t="s">
        <v>484</v>
      </c>
      <c r="F194" s="277" t="s">
        <v>229</v>
      </c>
      <c r="G194" s="277" t="s">
        <v>46</v>
      </c>
      <c r="H194" s="277" t="s">
        <v>579</v>
      </c>
      <c r="I194" s="277" t="s">
        <v>580</v>
      </c>
      <c r="J194" s="275" t="s">
        <v>509</v>
      </c>
      <c r="K194" s="277" t="s">
        <v>602</v>
      </c>
      <c r="L194" s="285">
        <v>40</v>
      </c>
      <c r="M194" s="279" t="s">
        <v>582</v>
      </c>
      <c r="N194" s="279" t="s">
        <v>617</v>
      </c>
      <c r="O194" s="297" t="s">
        <v>103</v>
      </c>
      <c r="P194" s="292">
        <v>44958</v>
      </c>
      <c r="Q194" s="292">
        <v>45290</v>
      </c>
      <c r="R194" s="277" t="s">
        <v>55</v>
      </c>
      <c r="S194" s="277" t="s">
        <v>594</v>
      </c>
      <c r="T194" s="288" t="s">
        <v>589</v>
      </c>
      <c r="U194" s="287">
        <v>0.1</v>
      </c>
      <c r="V194" s="25"/>
      <c r="W194" s="25"/>
      <c r="X194" s="25"/>
      <c r="Y194" s="25"/>
      <c r="Z194" s="296"/>
      <c r="AA194" s="326">
        <v>0.5</v>
      </c>
      <c r="AB194" s="102" t="s">
        <v>880</v>
      </c>
      <c r="AC194" s="74">
        <v>0</v>
      </c>
      <c r="AD194" s="80">
        <v>0</v>
      </c>
      <c r="AE194" s="74">
        <f t="shared" si="16"/>
        <v>0</v>
      </c>
      <c r="AF194" s="74">
        <v>0</v>
      </c>
      <c r="AG194" s="73"/>
      <c r="AH194" s="73">
        <v>0</v>
      </c>
      <c r="AI194" s="74">
        <v>0</v>
      </c>
      <c r="AJ194" s="73"/>
      <c r="AK194" s="73">
        <v>0</v>
      </c>
      <c r="AL194" s="74">
        <v>40</v>
      </c>
      <c r="AM194" s="73"/>
      <c r="AN194" s="175">
        <v>0</v>
      </c>
    </row>
    <row r="195" spans="1:40" s="75" customFormat="1" ht="89.25" x14ac:dyDescent="0.25">
      <c r="A195" s="275">
        <v>190</v>
      </c>
      <c r="B195" s="277" t="s">
        <v>505</v>
      </c>
      <c r="C195" s="277" t="s">
        <v>578</v>
      </c>
      <c r="D195" s="277" t="s">
        <v>72</v>
      </c>
      <c r="E195" s="277" t="s">
        <v>484</v>
      </c>
      <c r="F195" s="277" t="s">
        <v>229</v>
      </c>
      <c r="G195" s="277" t="s">
        <v>46</v>
      </c>
      <c r="H195" s="277" t="s">
        <v>579</v>
      </c>
      <c r="I195" s="277" t="s">
        <v>580</v>
      </c>
      <c r="J195" s="275" t="s">
        <v>509</v>
      </c>
      <c r="K195" s="277" t="s">
        <v>619</v>
      </c>
      <c r="L195" s="285">
        <v>1</v>
      </c>
      <c r="M195" s="279" t="s">
        <v>582</v>
      </c>
      <c r="N195" s="279" t="s">
        <v>620</v>
      </c>
      <c r="O195" s="297" t="s">
        <v>103</v>
      </c>
      <c r="P195" s="292">
        <v>44958</v>
      </c>
      <c r="Q195" s="292">
        <v>45290</v>
      </c>
      <c r="R195" s="277" t="s">
        <v>55</v>
      </c>
      <c r="S195" s="277" t="s">
        <v>588</v>
      </c>
      <c r="T195" s="288" t="s">
        <v>589</v>
      </c>
      <c r="U195" s="287">
        <v>0.15</v>
      </c>
      <c r="V195" s="25"/>
      <c r="W195" s="25"/>
      <c r="X195" s="25"/>
      <c r="Y195" s="25"/>
      <c r="Z195" s="296"/>
      <c r="AA195" s="326">
        <v>0.5</v>
      </c>
      <c r="AB195" s="74" t="s">
        <v>1295</v>
      </c>
      <c r="AC195" s="74">
        <v>1</v>
      </c>
      <c r="AD195" s="80">
        <v>1</v>
      </c>
      <c r="AE195" s="74">
        <f t="shared" si="16"/>
        <v>0.5</v>
      </c>
      <c r="AF195" s="74">
        <v>0</v>
      </c>
      <c r="AG195" s="73"/>
      <c r="AH195" s="73">
        <v>0</v>
      </c>
      <c r="AI195" s="74">
        <v>0</v>
      </c>
      <c r="AJ195" s="73"/>
      <c r="AK195" s="73">
        <v>0</v>
      </c>
      <c r="AL195" s="74">
        <v>0</v>
      </c>
      <c r="AM195" s="73"/>
      <c r="AN195" s="175">
        <v>0</v>
      </c>
    </row>
    <row r="196" spans="1:40" s="75" customFormat="1" ht="89.25" x14ac:dyDescent="0.25">
      <c r="A196" s="275">
        <v>191</v>
      </c>
      <c r="B196" s="277" t="s">
        <v>505</v>
      </c>
      <c r="C196" s="277" t="s">
        <v>578</v>
      </c>
      <c r="D196" s="277" t="s">
        <v>72</v>
      </c>
      <c r="E196" s="277" t="s">
        <v>484</v>
      </c>
      <c r="F196" s="277" t="s">
        <v>229</v>
      </c>
      <c r="G196" s="277" t="s">
        <v>46</v>
      </c>
      <c r="H196" s="277" t="s">
        <v>579</v>
      </c>
      <c r="I196" s="277" t="s">
        <v>580</v>
      </c>
      <c r="J196" s="275" t="s">
        <v>509</v>
      </c>
      <c r="K196" s="277" t="s">
        <v>619</v>
      </c>
      <c r="L196" s="285">
        <v>1</v>
      </c>
      <c r="M196" s="279" t="s">
        <v>582</v>
      </c>
      <c r="N196" s="279" t="s">
        <v>622</v>
      </c>
      <c r="O196" s="297" t="s">
        <v>103</v>
      </c>
      <c r="P196" s="292">
        <v>44958</v>
      </c>
      <c r="Q196" s="292">
        <v>45290</v>
      </c>
      <c r="R196" s="277" t="s">
        <v>55</v>
      </c>
      <c r="S196" s="277" t="s">
        <v>588</v>
      </c>
      <c r="T196" s="288" t="s">
        <v>589</v>
      </c>
      <c r="U196" s="287">
        <v>0.15</v>
      </c>
      <c r="V196" s="25"/>
      <c r="W196" s="25"/>
      <c r="X196" s="25"/>
      <c r="Y196" s="25"/>
      <c r="Z196" s="296"/>
      <c r="AA196" s="326">
        <v>0.5</v>
      </c>
      <c r="AB196" s="102" t="s">
        <v>1296</v>
      </c>
      <c r="AC196" s="74">
        <v>1</v>
      </c>
      <c r="AD196" s="80">
        <v>1</v>
      </c>
      <c r="AE196" s="74">
        <f t="shared" si="16"/>
        <v>0.5</v>
      </c>
      <c r="AF196" s="74">
        <v>0</v>
      </c>
      <c r="AG196" s="73"/>
      <c r="AH196" s="73">
        <v>0</v>
      </c>
      <c r="AI196" s="74">
        <v>0</v>
      </c>
      <c r="AJ196" s="73"/>
      <c r="AK196" s="73">
        <v>0</v>
      </c>
      <c r="AL196" s="74">
        <v>0</v>
      </c>
      <c r="AM196" s="73"/>
      <c r="AN196" s="175">
        <v>0</v>
      </c>
    </row>
    <row r="197" spans="1:40" s="75" customFormat="1" ht="89.25" x14ac:dyDescent="0.25">
      <c r="A197" s="275">
        <v>192</v>
      </c>
      <c r="B197" s="277" t="s">
        <v>505</v>
      </c>
      <c r="C197" s="277" t="s">
        <v>578</v>
      </c>
      <c r="D197" s="277" t="s">
        <v>72</v>
      </c>
      <c r="E197" s="277" t="s">
        <v>484</v>
      </c>
      <c r="F197" s="277" t="s">
        <v>229</v>
      </c>
      <c r="G197" s="277" t="s">
        <v>46</v>
      </c>
      <c r="H197" s="277" t="s">
        <v>579</v>
      </c>
      <c r="I197" s="277" t="s">
        <v>580</v>
      </c>
      <c r="J197" s="275" t="s">
        <v>509</v>
      </c>
      <c r="K197" s="277" t="s">
        <v>619</v>
      </c>
      <c r="L197" s="285">
        <v>1</v>
      </c>
      <c r="M197" s="279" t="s">
        <v>582</v>
      </c>
      <c r="N197" s="279" t="s">
        <v>624</v>
      </c>
      <c r="O197" s="297" t="s">
        <v>103</v>
      </c>
      <c r="P197" s="292">
        <v>44958</v>
      </c>
      <c r="Q197" s="292">
        <v>45290</v>
      </c>
      <c r="R197" s="277" t="s">
        <v>55</v>
      </c>
      <c r="S197" s="277" t="s">
        <v>588</v>
      </c>
      <c r="T197" s="288" t="s">
        <v>589</v>
      </c>
      <c r="U197" s="287">
        <v>0.05</v>
      </c>
      <c r="V197" s="25"/>
      <c r="W197" s="25"/>
      <c r="X197" s="25"/>
      <c r="Y197" s="25"/>
      <c r="Z197" s="296"/>
      <c r="AA197" s="326">
        <v>0.5</v>
      </c>
      <c r="AB197" s="102" t="s">
        <v>1292</v>
      </c>
      <c r="AC197" s="74">
        <v>1</v>
      </c>
      <c r="AD197" s="80">
        <v>1</v>
      </c>
      <c r="AE197" s="74">
        <f t="shared" si="16"/>
        <v>0.5</v>
      </c>
      <c r="AF197" s="74">
        <v>0</v>
      </c>
      <c r="AG197" s="73"/>
      <c r="AH197" s="73">
        <v>0</v>
      </c>
      <c r="AI197" s="74">
        <v>0</v>
      </c>
      <c r="AJ197" s="73"/>
      <c r="AK197" s="73">
        <v>0</v>
      </c>
      <c r="AL197" s="74">
        <v>0</v>
      </c>
      <c r="AM197" s="73"/>
      <c r="AN197" s="175">
        <v>0</v>
      </c>
    </row>
    <row r="198" spans="1:40" s="75" customFormat="1" ht="101.25" x14ac:dyDescent="0.25">
      <c r="A198" s="275">
        <v>193</v>
      </c>
      <c r="B198" s="277" t="s">
        <v>505</v>
      </c>
      <c r="C198" s="277" t="s">
        <v>578</v>
      </c>
      <c r="D198" s="277" t="s">
        <v>72</v>
      </c>
      <c r="E198" s="277" t="s">
        <v>484</v>
      </c>
      <c r="F198" s="277" t="s">
        <v>229</v>
      </c>
      <c r="G198" s="277" t="s">
        <v>46</v>
      </c>
      <c r="H198" s="277" t="s">
        <v>579</v>
      </c>
      <c r="I198" s="277" t="s">
        <v>580</v>
      </c>
      <c r="J198" s="275" t="s">
        <v>544</v>
      </c>
      <c r="K198" s="277" t="s">
        <v>619</v>
      </c>
      <c r="L198" s="285">
        <v>6</v>
      </c>
      <c r="M198" s="279" t="s">
        <v>582</v>
      </c>
      <c r="N198" s="279" t="s">
        <v>626</v>
      </c>
      <c r="O198" s="297" t="s">
        <v>103</v>
      </c>
      <c r="P198" s="292">
        <v>44958</v>
      </c>
      <c r="Q198" s="292">
        <v>45290</v>
      </c>
      <c r="R198" s="277" t="s">
        <v>55</v>
      </c>
      <c r="S198" s="277" t="s">
        <v>588</v>
      </c>
      <c r="T198" s="288" t="s">
        <v>589</v>
      </c>
      <c r="U198" s="287">
        <v>0.15</v>
      </c>
      <c r="V198" s="25"/>
      <c r="W198" s="25"/>
      <c r="X198" s="25"/>
      <c r="Y198" s="25"/>
      <c r="Z198" s="296"/>
      <c r="AA198" s="326">
        <v>0.5</v>
      </c>
      <c r="AB198" s="102" t="s">
        <v>1297</v>
      </c>
      <c r="AC198" s="74">
        <v>3</v>
      </c>
      <c r="AD198" s="80">
        <v>1</v>
      </c>
      <c r="AE198" s="74">
        <f t="shared" si="16"/>
        <v>0.5</v>
      </c>
      <c r="AF198" s="74">
        <v>3</v>
      </c>
      <c r="AG198" s="73"/>
      <c r="AH198" s="73">
        <v>0</v>
      </c>
      <c r="AI198" s="74">
        <v>0</v>
      </c>
      <c r="AJ198" s="73"/>
      <c r="AK198" s="73">
        <v>0</v>
      </c>
      <c r="AL198" s="74">
        <v>0</v>
      </c>
      <c r="AM198" s="73"/>
      <c r="AN198" s="175">
        <v>0</v>
      </c>
    </row>
    <row r="199" spans="1:40" s="75" customFormat="1" ht="89.25" x14ac:dyDescent="0.25">
      <c r="A199" s="275">
        <v>194</v>
      </c>
      <c r="B199" s="277" t="s">
        <v>505</v>
      </c>
      <c r="C199" s="277" t="s">
        <v>578</v>
      </c>
      <c r="D199" s="277" t="s">
        <v>72</v>
      </c>
      <c r="E199" s="277" t="s">
        <v>484</v>
      </c>
      <c r="F199" s="277" t="s">
        <v>229</v>
      </c>
      <c r="G199" s="277" t="s">
        <v>46</v>
      </c>
      <c r="H199" s="277" t="s">
        <v>579</v>
      </c>
      <c r="I199" s="277" t="s">
        <v>580</v>
      </c>
      <c r="J199" s="275" t="s">
        <v>544</v>
      </c>
      <c r="K199" s="277" t="s">
        <v>619</v>
      </c>
      <c r="L199" s="285">
        <v>4</v>
      </c>
      <c r="M199" s="279" t="s">
        <v>582</v>
      </c>
      <c r="N199" s="279" t="s">
        <v>628</v>
      </c>
      <c r="O199" s="297" t="s">
        <v>103</v>
      </c>
      <c r="P199" s="292">
        <v>44958</v>
      </c>
      <c r="Q199" s="292">
        <v>45290</v>
      </c>
      <c r="R199" s="277" t="s">
        <v>55</v>
      </c>
      <c r="S199" s="277" t="s">
        <v>613</v>
      </c>
      <c r="T199" s="288" t="s">
        <v>585</v>
      </c>
      <c r="U199" s="287">
        <v>0.1</v>
      </c>
      <c r="V199" s="25"/>
      <c r="W199" s="25"/>
      <c r="X199" s="25"/>
      <c r="Y199" s="25"/>
      <c r="Z199" s="296"/>
      <c r="AA199" s="326">
        <v>1</v>
      </c>
      <c r="AB199" s="102" t="s">
        <v>1298</v>
      </c>
      <c r="AC199" s="328">
        <v>0</v>
      </c>
      <c r="AD199" s="80">
        <v>0</v>
      </c>
      <c r="AE199" s="74">
        <f t="shared" si="16"/>
        <v>0</v>
      </c>
      <c r="AF199" s="74">
        <v>4</v>
      </c>
      <c r="AG199" s="73"/>
      <c r="AH199" s="73">
        <v>0</v>
      </c>
      <c r="AI199" s="74">
        <v>0</v>
      </c>
      <c r="AJ199" s="73"/>
      <c r="AK199" s="73">
        <v>0</v>
      </c>
      <c r="AL199" s="74">
        <v>0</v>
      </c>
      <c r="AM199" s="73"/>
      <c r="AN199" s="175">
        <v>0</v>
      </c>
    </row>
    <row r="200" spans="1:40" s="75" customFormat="1" ht="89.25" x14ac:dyDescent="0.25">
      <c r="A200" s="275">
        <v>195</v>
      </c>
      <c r="B200" s="277" t="s">
        <v>505</v>
      </c>
      <c r="C200" s="277" t="s">
        <v>578</v>
      </c>
      <c r="D200" s="277" t="s">
        <v>72</v>
      </c>
      <c r="E200" s="277" t="s">
        <v>484</v>
      </c>
      <c r="F200" s="277" t="s">
        <v>229</v>
      </c>
      <c r="G200" s="277" t="s">
        <v>46</v>
      </c>
      <c r="H200" s="277" t="s">
        <v>579</v>
      </c>
      <c r="I200" s="277" t="s">
        <v>580</v>
      </c>
      <c r="J200" s="275" t="s">
        <v>544</v>
      </c>
      <c r="K200" s="277" t="s">
        <v>619</v>
      </c>
      <c r="L200" s="285">
        <v>8</v>
      </c>
      <c r="M200" s="279" t="s">
        <v>582</v>
      </c>
      <c r="N200" s="279" t="s">
        <v>1299</v>
      </c>
      <c r="O200" s="297" t="s">
        <v>103</v>
      </c>
      <c r="P200" s="292">
        <v>44958</v>
      </c>
      <c r="Q200" s="292">
        <v>45290</v>
      </c>
      <c r="R200" s="277" t="s">
        <v>55</v>
      </c>
      <c r="S200" s="277" t="s">
        <v>588</v>
      </c>
      <c r="T200" s="288" t="s">
        <v>589</v>
      </c>
      <c r="U200" s="287">
        <v>0.1</v>
      </c>
      <c r="V200" s="25"/>
      <c r="W200" s="25"/>
      <c r="X200" s="25"/>
      <c r="Y200" s="25"/>
      <c r="Z200" s="296"/>
      <c r="AA200" s="326">
        <v>0.5</v>
      </c>
      <c r="AB200" s="102" t="s">
        <v>1300</v>
      </c>
      <c r="AC200" s="74">
        <v>1</v>
      </c>
      <c r="AD200" s="80">
        <v>1</v>
      </c>
      <c r="AE200" s="74">
        <f t="shared" si="16"/>
        <v>0.5</v>
      </c>
      <c r="AF200" s="74">
        <v>0</v>
      </c>
      <c r="AG200" s="73"/>
      <c r="AH200" s="73">
        <v>0</v>
      </c>
      <c r="AI200" s="74">
        <v>7</v>
      </c>
      <c r="AJ200" s="73"/>
      <c r="AK200" s="73">
        <v>0</v>
      </c>
      <c r="AL200" s="74">
        <v>0</v>
      </c>
      <c r="AM200" s="73"/>
      <c r="AN200" s="175">
        <v>0</v>
      </c>
    </row>
    <row r="201" spans="1:40" s="75" customFormat="1" ht="90" thickBot="1" x14ac:dyDescent="0.3">
      <c r="A201" s="275">
        <v>196</v>
      </c>
      <c r="B201" s="277" t="s">
        <v>505</v>
      </c>
      <c r="C201" s="329" t="s">
        <v>578</v>
      </c>
      <c r="D201" s="329" t="s">
        <v>72</v>
      </c>
      <c r="E201" s="329" t="s">
        <v>484</v>
      </c>
      <c r="F201" s="329" t="s">
        <v>229</v>
      </c>
      <c r="G201" s="329" t="s">
        <v>46</v>
      </c>
      <c r="H201" s="329" t="s">
        <v>579</v>
      </c>
      <c r="I201" s="329" t="s">
        <v>580</v>
      </c>
      <c r="J201" s="275" t="s">
        <v>544</v>
      </c>
      <c r="K201" s="329" t="s">
        <v>619</v>
      </c>
      <c r="L201" s="330">
        <v>8</v>
      </c>
      <c r="M201" s="331" t="s">
        <v>582</v>
      </c>
      <c r="N201" s="331" t="s">
        <v>632</v>
      </c>
      <c r="O201" s="332" t="s">
        <v>103</v>
      </c>
      <c r="P201" s="333">
        <v>44958</v>
      </c>
      <c r="Q201" s="333">
        <v>45290</v>
      </c>
      <c r="R201" s="329" t="s">
        <v>55</v>
      </c>
      <c r="S201" s="329" t="s">
        <v>588</v>
      </c>
      <c r="T201" s="334" t="s">
        <v>589</v>
      </c>
      <c r="U201" s="335">
        <v>0.3</v>
      </c>
      <c r="V201" s="336"/>
      <c r="W201" s="336"/>
      <c r="X201" s="336"/>
      <c r="Y201" s="336"/>
      <c r="Z201" s="337"/>
      <c r="AA201" s="326">
        <v>2.5</v>
      </c>
      <c r="AB201" s="186" t="s">
        <v>880</v>
      </c>
      <c r="AC201" s="186">
        <v>0</v>
      </c>
      <c r="AD201" s="188">
        <v>0</v>
      </c>
      <c r="AE201" s="189">
        <f t="shared" si="16"/>
        <v>0</v>
      </c>
      <c r="AF201" s="186">
        <v>1</v>
      </c>
      <c r="AG201" s="190"/>
      <c r="AH201" s="190">
        <v>0</v>
      </c>
      <c r="AI201" s="186">
        <v>5</v>
      </c>
      <c r="AJ201" s="190"/>
      <c r="AK201" s="190">
        <v>0</v>
      </c>
      <c r="AL201" s="186">
        <v>2</v>
      </c>
      <c r="AM201" s="190"/>
      <c r="AN201" s="191">
        <v>0</v>
      </c>
    </row>
    <row r="202" spans="1:40" s="75" customFormat="1" ht="191.25" x14ac:dyDescent="0.25">
      <c r="A202" s="275">
        <v>197</v>
      </c>
      <c r="B202" s="277" t="s">
        <v>505</v>
      </c>
      <c r="C202" s="318" t="s">
        <v>633</v>
      </c>
      <c r="D202" s="318" t="s">
        <v>72</v>
      </c>
      <c r="E202" s="318" t="s">
        <v>484</v>
      </c>
      <c r="F202" s="318" t="s">
        <v>229</v>
      </c>
      <c r="G202" s="318" t="s">
        <v>46</v>
      </c>
      <c r="H202" s="318" t="s">
        <v>634</v>
      </c>
      <c r="I202" s="318" t="s">
        <v>580</v>
      </c>
      <c r="J202" s="318" t="s">
        <v>509</v>
      </c>
      <c r="K202" s="318" t="s">
        <v>635</v>
      </c>
      <c r="L202" s="320">
        <v>7</v>
      </c>
      <c r="M202" s="338" t="s">
        <v>582</v>
      </c>
      <c r="N202" s="338" t="s">
        <v>636</v>
      </c>
      <c r="O202" s="339" t="s">
        <v>103</v>
      </c>
      <c r="P202" s="340">
        <v>44958</v>
      </c>
      <c r="Q202" s="340">
        <v>45015</v>
      </c>
      <c r="R202" s="318" t="s">
        <v>55</v>
      </c>
      <c r="S202" s="318" t="s">
        <v>584</v>
      </c>
      <c r="T202" s="324" t="s">
        <v>637</v>
      </c>
      <c r="U202" s="325">
        <v>0.05</v>
      </c>
      <c r="V202" s="341"/>
      <c r="W202" s="341"/>
      <c r="X202" s="341"/>
      <c r="Y202" s="341"/>
      <c r="Z202" s="342"/>
      <c r="AA202" s="343">
        <v>1.5</v>
      </c>
      <c r="AB202" s="166" t="s">
        <v>1301</v>
      </c>
      <c r="AC202" s="166">
        <v>7</v>
      </c>
      <c r="AD202" s="198">
        <v>1</v>
      </c>
      <c r="AE202" s="166">
        <f>+$AA202*AD202</f>
        <v>1.5</v>
      </c>
      <c r="AF202" s="166">
        <v>0</v>
      </c>
      <c r="AG202" s="166"/>
      <c r="AH202" s="166">
        <f t="shared" ref="AH202:AH227" si="17">+$AA202*AG202</f>
        <v>0</v>
      </c>
      <c r="AI202" s="166">
        <v>0</v>
      </c>
      <c r="AJ202" s="166"/>
      <c r="AK202" s="166">
        <f t="shared" ref="AK202:AK227" si="18">+$AA202*AJ202</f>
        <v>0</v>
      </c>
      <c r="AL202" s="166">
        <v>0</v>
      </c>
      <c r="AM202" s="166"/>
      <c r="AN202" s="199">
        <f t="shared" ref="AN202:AN227" si="19">+$AA202*AM202</f>
        <v>0</v>
      </c>
    </row>
    <row r="203" spans="1:40" s="75" customFormat="1" ht="191.25" x14ac:dyDescent="0.25">
      <c r="A203" s="275">
        <v>198</v>
      </c>
      <c r="B203" s="277" t="s">
        <v>505</v>
      </c>
      <c r="C203" s="277" t="s">
        <v>633</v>
      </c>
      <c r="D203" s="277" t="s">
        <v>72</v>
      </c>
      <c r="E203" s="277" t="s">
        <v>484</v>
      </c>
      <c r="F203" s="277" t="s">
        <v>229</v>
      </c>
      <c r="G203" s="277" t="s">
        <v>46</v>
      </c>
      <c r="H203" s="277" t="s">
        <v>634</v>
      </c>
      <c r="I203" s="277" t="s">
        <v>580</v>
      </c>
      <c r="J203" s="277" t="s">
        <v>509</v>
      </c>
      <c r="K203" s="277" t="s">
        <v>635</v>
      </c>
      <c r="L203" s="285">
        <v>1</v>
      </c>
      <c r="M203" s="291" t="s">
        <v>582</v>
      </c>
      <c r="N203" s="291" t="s">
        <v>587</v>
      </c>
      <c r="O203" s="309" t="s">
        <v>103</v>
      </c>
      <c r="P203" s="344">
        <v>44593</v>
      </c>
      <c r="Q203" s="344">
        <v>44925</v>
      </c>
      <c r="R203" s="277" t="s">
        <v>55</v>
      </c>
      <c r="S203" s="277" t="s">
        <v>588</v>
      </c>
      <c r="T203" s="288" t="s">
        <v>637</v>
      </c>
      <c r="U203" s="287">
        <v>0.2</v>
      </c>
      <c r="Z203" s="345"/>
      <c r="AA203" s="346">
        <v>0.5</v>
      </c>
      <c r="AB203" s="102" t="s">
        <v>1302</v>
      </c>
      <c r="AC203" s="102">
        <v>1</v>
      </c>
      <c r="AD203" s="203">
        <v>1</v>
      </c>
      <c r="AE203" s="102">
        <f t="shared" ref="AE203:AE224" si="20">+$AA203*AD203</f>
        <v>0.5</v>
      </c>
      <c r="AF203" s="102">
        <v>0</v>
      </c>
      <c r="AG203" s="102"/>
      <c r="AH203" s="102">
        <f t="shared" si="17"/>
        <v>0</v>
      </c>
      <c r="AI203" s="102">
        <v>0</v>
      </c>
      <c r="AJ203" s="102"/>
      <c r="AK203" s="102">
        <f t="shared" si="18"/>
        <v>0</v>
      </c>
      <c r="AL203" s="102">
        <v>0</v>
      </c>
      <c r="AM203" s="102"/>
      <c r="AN203" s="204">
        <f t="shared" si="19"/>
        <v>0</v>
      </c>
    </row>
    <row r="204" spans="1:40" s="75" customFormat="1" ht="191.25" x14ac:dyDescent="0.25">
      <c r="A204" s="275">
        <v>199</v>
      </c>
      <c r="B204" s="277" t="s">
        <v>505</v>
      </c>
      <c r="C204" s="277" t="s">
        <v>633</v>
      </c>
      <c r="D204" s="277" t="s">
        <v>72</v>
      </c>
      <c r="E204" s="277" t="s">
        <v>484</v>
      </c>
      <c r="F204" s="277" t="s">
        <v>229</v>
      </c>
      <c r="G204" s="277" t="s">
        <v>46</v>
      </c>
      <c r="H204" s="277" t="s">
        <v>634</v>
      </c>
      <c r="I204" s="277" t="s">
        <v>580</v>
      </c>
      <c r="J204" s="277" t="s">
        <v>509</v>
      </c>
      <c r="K204" s="277" t="s">
        <v>635</v>
      </c>
      <c r="L204" s="285">
        <v>1</v>
      </c>
      <c r="M204" s="291" t="s">
        <v>582</v>
      </c>
      <c r="N204" s="291" t="s">
        <v>591</v>
      </c>
      <c r="O204" s="309" t="s">
        <v>103</v>
      </c>
      <c r="P204" s="344">
        <v>44593</v>
      </c>
      <c r="Q204" s="344">
        <v>44925</v>
      </c>
      <c r="R204" s="277" t="s">
        <v>55</v>
      </c>
      <c r="S204" s="277" t="s">
        <v>588</v>
      </c>
      <c r="T204" s="288" t="s">
        <v>637</v>
      </c>
      <c r="U204" s="287">
        <v>0.05</v>
      </c>
      <c r="Z204" s="345"/>
      <c r="AA204" s="346">
        <v>0.5</v>
      </c>
      <c r="AB204" s="102" t="s">
        <v>1303</v>
      </c>
      <c r="AC204" s="102">
        <v>1</v>
      </c>
      <c r="AD204" s="203">
        <v>1</v>
      </c>
      <c r="AE204" s="102">
        <f t="shared" si="20"/>
        <v>0.5</v>
      </c>
      <c r="AF204" s="102">
        <v>0</v>
      </c>
      <c r="AG204" s="102"/>
      <c r="AH204" s="102">
        <f t="shared" si="17"/>
        <v>0</v>
      </c>
      <c r="AI204" s="102">
        <v>0</v>
      </c>
      <c r="AJ204" s="102"/>
      <c r="AK204" s="102">
        <f t="shared" si="18"/>
        <v>0</v>
      </c>
      <c r="AL204" s="102">
        <v>0</v>
      </c>
      <c r="AM204" s="102"/>
      <c r="AN204" s="204">
        <f t="shared" si="19"/>
        <v>0</v>
      </c>
    </row>
    <row r="205" spans="1:40" s="75" customFormat="1" ht="191.25" x14ac:dyDescent="0.25">
      <c r="A205" s="275">
        <v>200</v>
      </c>
      <c r="B205" s="277" t="s">
        <v>505</v>
      </c>
      <c r="C205" s="277" t="s">
        <v>633</v>
      </c>
      <c r="D205" s="277" t="s">
        <v>72</v>
      </c>
      <c r="E205" s="277" t="s">
        <v>484</v>
      </c>
      <c r="F205" s="277" t="s">
        <v>229</v>
      </c>
      <c r="G205" s="277" t="s">
        <v>46</v>
      </c>
      <c r="H205" s="277" t="s">
        <v>634</v>
      </c>
      <c r="I205" s="277" t="s">
        <v>580</v>
      </c>
      <c r="J205" s="277" t="s">
        <v>544</v>
      </c>
      <c r="K205" s="277" t="s">
        <v>635</v>
      </c>
      <c r="L205" s="285">
        <v>260</v>
      </c>
      <c r="M205" s="291" t="s">
        <v>582</v>
      </c>
      <c r="N205" s="291" t="s">
        <v>593</v>
      </c>
      <c r="O205" s="309" t="s">
        <v>103</v>
      </c>
      <c r="P205" s="344">
        <v>44593</v>
      </c>
      <c r="Q205" s="344">
        <v>44925</v>
      </c>
      <c r="R205" s="277" t="s">
        <v>55</v>
      </c>
      <c r="S205" s="277" t="s">
        <v>594</v>
      </c>
      <c r="T205" s="288" t="s">
        <v>637</v>
      </c>
      <c r="U205" s="287">
        <v>0.45</v>
      </c>
      <c r="Z205" s="345"/>
      <c r="AA205" s="346">
        <v>2</v>
      </c>
      <c r="AB205" s="102" t="s">
        <v>1304</v>
      </c>
      <c r="AC205" s="102">
        <v>10</v>
      </c>
      <c r="AD205" s="203">
        <v>1</v>
      </c>
      <c r="AE205" s="102">
        <f t="shared" si="20"/>
        <v>2</v>
      </c>
      <c r="AF205" s="102">
        <v>125</v>
      </c>
      <c r="AG205" s="102"/>
      <c r="AH205" s="102">
        <f t="shared" si="17"/>
        <v>0</v>
      </c>
      <c r="AI205" s="102">
        <v>65</v>
      </c>
      <c r="AJ205" s="102"/>
      <c r="AK205" s="102">
        <f t="shared" si="18"/>
        <v>0</v>
      </c>
      <c r="AL205" s="102">
        <v>60</v>
      </c>
      <c r="AM205" s="102"/>
      <c r="AN205" s="204">
        <f t="shared" si="19"/>
        <v>0</v>
      </c>
    </row>
    <row r="206" spans="1:40" s="75" customFormat="1" ht="140.25" x14ac:dyDescent="0.25">
      <c r="A206" s="275">
        <v>201</v>
      </c>
      <c r="B206" s="277" t="s">
        <v>505</v>
      </c>
      <c r="C206" s="277" t="s">
        <v>633</v>
      </c>
      <c r="D206" s="277" t="s">
        <v>72</v>
      </c>
      <c r="E206" s="277" t="s">
        <v>484</v>
      </c>
      <c r="F206" s="277" t="s">
        <v>229</v>
      </c>
      <c r="G206" s="277" t="s">
        <v>46</v>
      </c>
      <c r="H206" s="277" t="s">
        <v>634</v>
      </c>
      <c r="I206" s="277" t="s">
        <v>580</v>
      </c>
      <c r="J206" s="277" t="s">
        <v>544</v>
      </c>
      <c r="K206" s="277" t="s">
        <v>635</v>
      </c>
      <c r="L206" s="285">
        <v>125</v>
      </c>
      <c r="M206" s="291" t="s">
        <v>582</v>
      </c>
      <c r="N206" s="291" t="s">
        <v>1305</v>
      </c>
      <c r="O206" s="309" t="s">
        <v>103</v>
      </c>
      <c r="P206" s="344">
        <v>44593</v>
      </c>
      <c r="Q206" s="344">
        <v>44925</v>
      </c>
      <c r="R206" s="277" t="s">
        <v>55</v>
      </c>
      <c r="S206" s="277" t="s">
        <v>594</v>
      </c>
      <c r="T206" s="288" t="s">
        <v>639</v>
      </c>
      <c r="U206" s="287">
        <v>0.1</v>
      </c>
      <c r="Z206" s="345"/>
      <c r="AA206" s="346">
        <v>0.5</v>
      </c>
      <c r="AB206" s="102" t="s">
        <v>1306</v>
      </c>
      <c r="AC206" s="102">
        <v>20</v>
      </c>
      <c r="AD206" s="203">
        <v>1</v>
      </c>
      <c r="AE206" s="102">
        <f t="shared" si="20"/>
        <v>0.5</v>
      </c>
      <c r="AF206" s="102">
        <v>105</v>
      </c>
      <c r="AG206" s="102"/>
      <c r="AH206" s="102">
        <f t="shared" si="17"/>
        <v>0</v>
      </c>
      <c r="AI206" s="102">
        <v>0</v>
      </c>
      <c r="AJ206" s="102"/>
      <c r="AK206" s="102">
        <f t="shared" si="18"/>
        <v>0</v>
      </c>
      <c r="AL206" s="102">
        <v>0</v>
      </c>
      <c r="AM206" s="102"/>
      <c r="AN206" s="204">
        <f t="shared" si="19"/>
        <v>0</v>
      </c>
    </row>
    <row r="207" spans="1:40" s="75" customFormat="1" ht="140.25" x14ac:dyDescent="0.25">
      <c r="A207" s="275">
        <v>202</v>
      </c>
      <c r="B207" s="277" t="s">
        <v>505</v>
      </c>
      <c r="C207" s="277" t="s">
        <v>633</v>
      </c>
      <c r="D207" s="277" t="s">
        <v>72</v>
      </c>
      <c r="E207" s="277" t="s">
        <v>484</v>
      </c>
      <c r="F207" s="277" t="s">
        <v>229</v>
      </c>
      <c r="G207" s="277" t="s">
        <v>46</v>
      </c>
      <c r="H207" s="277" t="s">
        <v>634</v>
      </c>
      <c r="I207" s="277" t="s">
        <v>580</v>
      </c>
      <c r="J207" s="277" t="s">
        <v>544</v>
      </c>
      <c r="K207" s="277" t="s">
        <v>635</v>
      </c>
      <c r="L207" s="285">
        <v>125</v>
      </c>
      <c r="M207" s="291" t="s">
        <v>582</v>
      </c>
      <c r="N207" s="291" t="s">
        <v>640</v>
      </c>
      <c r="O207" s="309" t="s">
        <v>103</v>
      </c>
      <c r="P207" s="344">
        <v>44593</v>
      </c>
      <c r="Q207" s="344">
        <v>44925</v>
      </c>
      <c r="R207" s="277" t="s">
        <v>55</v>
      </c>
      <c r="S207" s="277" t="s">
        <v>594</v>
      </c>
      <c r="T207" s="288" t="s">
        <v>639</v>
      </c>
      <c r="U207" s="287">
        <v>0.1</v>
      </c>
      <c r="Z207" s="345"/>
      <c r="AA207" s="346">
        <v>1.5</v>
      </c>
      <c r="AB207" s="102" t="s">
        <v>880</v>
      </c>
      <c r="AC207" s="102">
        <v>0</v>
      </c>
      <c r="AD207" s="203">
        <v>0</v>
      </c>
      <c r="AE207" s="102">
        <f t="shared" si="20"/>
        <v>0</v>
      </c>
      <c r="AF207" s="102">
        <v>0</v>
      </c>
      <c r="AG207" s="102"/>
      <c r="AH207" s="102">
        <f t="shared" si="17"/>
        <v>0</v>
      </c>
      <c r="AI207" s="102">
        <v>65</v>
      </c>
      <c r="AJ207" s="102"/>
      <c r="AK207" s="102">
        <f t="shared" si="18"/>
        <v>0</v>
      </c>
      <c r="AL207" s="102">
        <v>60</v>
      </c>
      <c r="AM207" s="102"/>
      <c r="AN207" s="204">
        <f t="shared" si="19"/>
        <v>0</v>
      </c>
    </row>
    <row r="208" spans="1:40" s="75" customFormat="1" ht="140.25" x14ac:dyDescent="0.25">
      <c r="A208" s="275">
        <v>203</v>
      </c>
      <c r="B208" s="277" t="s">
        <v>505</v>
      </c>
      <c r="C208" s="277" t="s">
        <v>633</v>
      </c>
      <c r="D208" s="277" t="s">
        <v>72</v>
      </c>
      <c r="E208" s="277" t="s">
        <v>484</v>
      </c>
      <c r="F208" s="277" t="s">
        <v>229</v>
      </c>
      <c r="G208" s="277" t="s">
        <v>46</v>
      </c>
      <c r="H208" s="277" t="s">
        <v>634</v>
      </c>
      <c r="I208" s="277" t="s">
        <v>580</v>
      </c>
      <c r="J208" s="277" t="s">
        <v>509</v>
      </c>
      <c r="K208" s="277" t="s">
        <v>635</v>
      </c>
      <c r="L208" s="285">
        <v>125</v>
      </c>
      <c r="M208" s="291" t="s">
        <v>582</v>
      </c>
      <c r="N208" s="291" t="s">
        <v>600</v>
      </c>
      <c r="O208" s="309" t="s">
        <v>103</v>
      </c>
      <c r="P208" s="344">
        <v>44593</v>
      </c>
      <c r="Q208" s="344">
        <v>44925</v>
      </c>
      <c r="R208" s="277" t="s">
        <v>55</v>
      </c>
      <c r="S208" s="277" t="s">
        <v>594</v>
      </c>
      <c r="T208" s="288" t="s">
        <v>639</v>
      </c>
      <c r="U208" s="287">
        <v>0.05</v>
      </c>
      <c r="Z208" s="345"/>
      <c r="AA208" s="346">
        <v>0.5</v>
      </c>
      <c r="AB208" s="102" t="s">
        <v>880</v>
      </c>
      <c r="AC208" s="102">
        <v>0</v>
      </c>
      <c r="AD208" s="203">
        <v>0</v>
      </c>
      <c r="AE208" s="102">
        <f t="shared" si="20"/>
        <v>0</v>
      </c>
      <c r="AF208" s="102">
        <v>0</v>
      </c>
      <c r="AG208" s="102"/>
      <c r="AH208" s="102">
        <f t="shared" si="17"/>
        <v>0</v>
      </c>
      <c r="AI208" s="102">
        <v>0</v>
      </c>
      <c r="AJ208" s="102"/>
      <c r="AK208" s="102">
        <f t="shared" si="18"/>
        <v>0</v>
      </c>
      <c r="AL208" s="102">
        <v>125</v>
      </c>
      <c r="AM208" s="102"/>
      <c r="AN208" s="204">
        <f t="shared" si="19"/>
        <v>0</v>
      </c>
    </row>
    <row r="209" spans="1:40" s="75" customFormat="1" ht="140.25" x14ac:dyDescent="0.25">
      <c r="A209" s="275">
        <v>204</v>
      </c>
      <c r="B209" s="277" t="s">
        <v>505</v>
      </c>
      <c r="C209" s="277" t="s">
        <v>633</v>
      </c>
      <c r="D209" s="277" t="s">
        <v>72</v>
      </c>
      <c r="E209" s="277" t="s">
        <v>484</v>
      </c>
      <c r="F209" s="277" t="s">
        <v>229</v>
      </c>
      <c r="G209" s="277" t="s">
        <v>46</v>
      </c>
      <c r="H209" s="277" t="s">
        <v>634</v>
      </c>
      <c r="I209" s="277" t="s">
        <v>580</v>
      </c>
      <c r="J209" s="277" t="s">
        <v>509</v>
      </c>
      <c r="K209" s="277" t="s">
        <v>641</v>
      </c>
      <c r="L209" s="285">
        <v>1</v>
      </c>
      <c r="M209" s="291" t="s">
        <v>582</v>
      </c>
      <c r="N209" s="291" t="s">
        <v>642</v>
      </c>
      <c r="O209" s="309" t="s">
        <v>103</v>
      </c>
      <c r="P209" s="344">
        <v>44593</v>
      </c>
      <c r="Q209" s="344">
        <v>44925</v>
      </c>
      <c r="R209" s="277" t="s">
        <v>55</v>
      </c>
      <c r="S209" s="277" t="s">
        <v>588</v>
      </c>
      <c r="T209" s="288" t="s">
        <v>639</v>
      </c>
      <c r="U209" s="287">
        <v>0.15</v>
      </c>
      <c r="Z209" s="345"/>
      <c r="AA209" s="346">
        <v>0.5</v>
      </c>
      <c r="AB209" s="102" t="s">
        <v>1307</v>
      </c>
      <c r="AC209" s="102">
        <v>1</v>
      </c>
      <c r="AD209" s="203">
        <v>1</v>
      </c>
      <c r="AE209" s="102">
        <f t="shared" si="20"/>
        <v>0.5</v>
      </c>
      <c r="AF209" s="102">
        <v>0</v>
      </c>
      <c r="AG209" s="102"/>
      <c r="AH209" s="102">
        <f t="shared" si="17"/>
        <v>0</v>
      </c>
      <c r="AI209" s="102">
        <v>0</v>
      </c>
      <c r="AJ209" s="102"/>
      <c r="AK209" s="102">
        <f t="shared" si="18"/>
        <v>0</v>
      </c>
      <c r="AL209" s="102">
        <v>0</v>
      </c>
      <c r="AM209" s="102"/>
      <c r="AN209" s="204">
        <f t="shared" si="19"/>
        <v>0</v>
      </c>
    </row>
    <row r="210" spans="1:40" s="75" customFormat="1" ht="191.25" x14ac:dyDescent="0.25">
      <c r="A210" s="275">
        <v>205</v>
      </c>
      <c r="B210" s="277" t="s">
        <v>505</v>
      </c>
      <c r="C210" s="277" t="s">
        <v>633</v>
      </c>
      <c r="D210" s="277" t="s">
        <v>72</v>
      </c>
      <c r="E210" s="277" t="s">
        <v>484</v>
      </c>
      <c r="F210" s="277" t="s">
        <v>229</v>
      </c>
      <c r="G210" s="277" t="s">
        <v>46</v>
      </c>
      <c r="H210" s="277" t="s">
        <v>634</v>
      </c>
      <c r="I210" s="277" t="s">
        <v>580</v>
      </c>
      <c r="J210" s="277" t="s">
        <v>509</v>
      </c>
      <c r="K210" s="277" t="s">
        <v>641</v>
      </c>
      <c r="L210" s="285">
        <v>1</v>
      </c>
      <c r="M210" s="291" t="s">
        <v>582</v>
      </c>
      <c r="N210" s="291" t="s">
        <v>643</v>
      </c>
      <c r="O210" s="309" t="s">
        <v>103</v>
      </c>
      <c r="P210" s="344">
        <v>44593</v>
      </c>
      <c r="Q210" s="344">
        <v>44925</v>
      </c>
      <c r="R210" s="277" t="s">
        <v>55</v>
      </c>
      <c r="S210" s="277" t="s">
        <v>588</v>
      </c>
      <c r="T210" s="288" t="s">
        <v>637</v>
      </c>
      <c r="U210" s="287">
        <v>0.15</v>
      </c>
      <c r="Z210" s="345"/>
      <c r="AA210" s="346">
        <v>0.5</v>
      </c>
      <c r="AB210" s="102" t="s">
        <v>1308</v>
      </c>
      <c r="AC210" s="102">
        <v>1</v>
      </c>
      <c r="AD210" s="203">
        <v>1</v>
      </c>
      <c r="AE210" s="102">
        <f t="shared" si="20"/>
        <v>0.5</v>
      </c>
      <c r="AF210" s="102">
        <v>0</v>
      </c>
      <c r="AG210" s="102"/>
      <c r="AH210" s="102">
        <f t="shared" si="17"/>
        <v>0</v>
      </c>
      <c r="AI210" s="102">
        <v>0</v>
      </c>
      <c r="AJ210" s="102"/>
      <c r="AK210" s="102">
        <f t="shared" si="18"/>
        <v>0</v>
      </c>
      <c r="AL210" s="102">
        <v>0</v>
      </c>
      <c r="AM210" s="102"/>
      <c r="AN210" s="204">
        <f t="shared" si="19"/>
        <v>0</v>
      </c>
    </row>
    <row r="211" spans="1:40" s="75" customFormat="1" ht="191.25" x14ac:dyDescent="0.25">
      <c r="A211" s="275">
        <v>206</v>
      </c>
      <c r="B211" s="277" t="s">
        <v>505</v>
      </c>
      <c r="C211" s="277" t="s">
        <v>633</v>
      </c>
      <c r="D211" s="277" t="s">
        <v>72</v>
      </c>
      <c r="E211" s="277" t="s">
        <v>484</v>
      </c>
      <c r="F211" s="277" t="s">
        <v>229</v>
      </c>
      <c r="G211" s="277" t="s">
        <v>46</v>
      </c>
      <c r="H211" s="277" t="s">
        <v>634</v>
      </c>
      <c r="I211" s="277" t="s">
        <v>580</v>
      </c>
      <c r="J211" s="277" t="s">
        <v>509</v>
      </c>
      <c r="K211" s="277" t="s">
        <v>641</v>
      </c>
      <c r="L211" s="285">
        <v>1</v>
      </c>
      <c r="M211" s="291" t="s">
        <v>582</v>
      </c>
      <c r="N211" s="291" t="s">
        <v>644</v>
      </c>
      <c r="O211" s="309" t="s">
        <v>103</v>
      </c>
      <c r="P211" s="344">
        <v>44593</v>
      </c>
      <c r="Q211" s="344">
        <v>44925</v>
      </c>
      <c r="R211" s="277" t="s">
        <v>55</v>
      </c>
      <c r="S211" s="277" t="s">
        <v>588</v>
      </c>
      <c r="T211" s="288" t="s">
        <v>637</v>
      </c>
      <c r="U211" s="287">
        <v>0.05</v>
      </c>
      <c r="Z211" s="345"/>
      <c r="AA211" s="346">
        <v>0.5</v>
      </c>
      <c r="AB211" s="102" t="s">
        <v>1309</v>
      </c>
      <c r="AC211" s="102">
        <v>0</v>
      </c>
      <c r="AD211" s="203">
        <v>0</v>
      </c>
      <c r="AE211" s="102">
        <f t="shared" si="20"/>
        <v>0</v>
      </c>
      <c r="AF211" s="102">
        <v>1</v>
      </c>
      <c r="AG211" s="102"/>
      <c r="AH211" s="102">
        <f t="shared" si="17"/>
        <v>0</v>
      </c>
      <c r="AI211" s="102">
        <v>0</v>
      </c>
      <c r="AJ211" s="102"/>
      <c r="AK211" s="102">
        <f t="shared" si="18"/>
        <v>0</v>
      </c>
      <c r="AL211" s="102">
        <v>0</v>
      </c>
      <c r="AM211" s="102"/>
      <c r="AN211" s="204">
        <f t="shared" si="19"/>
        <v>0</v>
      </c>
    </row>
    <row r="212" spans="1:40" s="75" customFormat="1" ht="191.25" x14ac:dyDescent="0.25">
      <c r="A212" s="275">
        <v>207</v>
      </c>
      <c r="B212" s="277" t="s">
        <v>505</v>
      </c>
      <c r="C212" s="277" t="s">
        <v>633</v>
      </c>
      <c r="D212" s="277" t="s">
        <v>72</v>
      </c>
      <c r="E212" s="277" t="s">
        <v>484</v>
      </c>
      <c r="F212" s="277" t="s">
        <v>229</v>
      </c>
      <c r="G212" s="277" t="s">
        <v>46</v>
      </c>
      <c r="H212" s="277" t="s">
        <v>634</v>
      </c>
      <c r="I212" s="277" t="s">
        <v>580</v>
      </c>
      <c r="J212" s="277" t="s">
        <v>544</v>
      </c>
      <c r="K212" s="277" t="s">
        <v>641</v>
      </c>
      <c r="L212" s="285">
        <v>33</v>
      </c>
      <c r="M212" s="291" t="s">
        <v>582</v>
      </c>
      <c r="N212" s="291" t="s">
        <v>1310</v>
      </c>
      <c r="O212" s="309" t="s">
        <v>103</v>
      </c>
      <c r="P212" s="344">
        <v>44593</v>
      </c>
      <c r="Q212" s="344">
        <v>44925</v>
      </c>
      <c r="R212" s="277" t="s">
        <v>55</v>
      </c>
      <c r="S212" s="277" t="s">
        <v>588</v>
      </c>
      <c r="T212" s="288" t="s">
        <v>637</v>
      </c>
      <c r="U212" s="287">
        <v>0.15</v>
      </c>
      <c r="Z212" s="345"/>
      <c r="AA212" s="346">
        <v>0.5</v>
      </c>
      <c r="AB212" s="102" t="s">
        <v>1311</v>
      </c>
      <c r="AC212" s="102">
        <v>0</v>
      </c>
      <c r="AD212" s="203">
        <v>0</v>
      </c>
      <c r="AE212" s="102">
        <f t="shared" si="20"/>
        <v>0</v>
      </c>
      <c r="AF212" s="102">
        <v>33</v>
      </c>
      <c r="AG212" s="102"/>
      <c r="AH212" s="102">
        <f t="shared" si="17"/>
        <v>0</v>
      </c>
      <c r="AI212" s="102">
        <v>0</v>
      </c>
      <c r="AJ212" s="102"/>
      <c r="AK212" s="102">
        <f t="shared" si="18"/>
        <v>0</v>
      </c>
      <c r="AL212" s="102">
        <v>0</v>
      </c>
      <c r="AM212" s="102"/>
      <c r="AN212" s="204">
        <f t="shared" si="19"/>
        <v>0</v>
      </c>
    </row>
    <row r="213" spans="1:40" s="75" customFormat="1" ht="191.25" x14ac:dyDescent="0.25">
      <c r="A213" s="275">
        <v>208</v>
      </c>
      <c r="B213" s="277" t="s">
        <v>505</v>
      </c>
      <c r="C213" s="277" t="s">
        <v>633</v>
      </c>
      <c r="D213" s="277" t="s">
        <v>72</v>
      </c>
      <c r="E213" s="277" t="s">
        <v>484</v>
      </c>
      <c r="F213" s="277" t="s">
        <v>229</v>
      </c>
      <c r="G213" s="277" t="s">
        <v>46</v>
      </c>
      <c r="H213" s="277" t="s">
        <v>634</v>
      </c>
      <c r="I213" s="277" t="s">
        <v>580</v>
      </c>
      <c r="J213" s="277" t="s">
        <v>509</v>
      </c>
      <c r="K213" s="277" t="s">
        <v>641</v>
      </c>
      <c r="L213" s="285">
        <v>1</v>
      </c>
      <c r="M213" s="291" t="s">
        <v>582</v>
      </c>
      <c r="N213" s="291" t="s">
        <v>646</v>
      </c>
      <c r="O213" s="309" t="s">
        <v>103</v>
      </c>
      <c r="P213" s="344">
        <v>44593</v>
      </c>
      <c r="Q213" s="344">
        <v>44925</v>
      </c>
      <c r="R213" s="277" t="s">
        <v>55</v>
      </c>
      <c r="S213" s="277" t="s">
        <v>613</v>
      </c>
      <c r="T213" s="288" t="s">
        <v>637</v>
      </c>
      <c r="U213" s="287">
        <v>0.1</v>
      </c>
      <c r="Z213" s="345"/>
      <c r="AA213" s="346">
        <v>0.5</v>
      </c>
      <c r="AB213" s="102" t="s">
        <v>1312</v>
      </c>
      <c r="AC213" s="102">
        <v>0</v>
      </c>
      <c r="AD213" s="203">
        <v>0</v>
      </c>
      <c r="AE213" s="102">
        <f t="shared" si="20"/>
        <v>0</v>
      </c>
      <c r="AF213" s="102">
        <v>1</v>
      </c>
      <c r="AG213" s="102"/>
      <c r="AH213" s="102">
        <f t="shared" si="17"/>
        <v>0</v>
      </c>
      <c r="AI213" s="102">
        <v>0</v>
      </c>
      <c r="AJ213" s="102"/>
      <c r="AK213" s="102">
        <f t="shared" si="18"/>
        <v>0</v>
      </c>
      <c r="AL213" s="102">
        <v>0</v>
      </c>
      <c r="AM213" s="102"/>
      <c r="AN213" s="204">
        <f t="shared" si="19"/>
        <v>0</v>
      </c>
    </row>
    <row r="214" spans="1:40" s="75" customFormat="1" ht="140.25" x14ac:dyDescent="0.25">
      <c r="A214" s="275">
        <v>209</v>
      </c>
      <c r="B214" s="277" t="s">
        <v>505</v>
      </c>
      <c r="C214" s="277" t="s">
        <v>633</v>
      </c>
      <c r="D214" s="277" t="s">
        <v>72</v>
      </c>
      <c r="E214" s="277" t="s">
        <v>484</v>
      </c>
      <c r="F214" s="277" t="s">
        <v>229</v>
      </c>
      <c r="G214" s="277" t="s">
        <v>46</v>
      </c>
      <c r="H214" s="277" t="s">
        <v>634</v>
      </c>
      <c r="I214" s="277" t="s">
        <v>580</v>
      </c>
      <c r="J214" s="277" t="s">
        <v>544</v>
      </c>
      <c r="K214" s="277" t="s">
        <v>641</v>
      </c>
      <c r="L214" s="285">
        <v>33</v>
      </c>
      <c r="M214" s="291" t="s">
        <v>582</v>
      </c>
      <c r="N214" s="291" t="s">
        <v>647</v>
      </c>
      <c r="O214" s="309" t="s">
        <v>103</v>
      </c>
      <c r="P214" s="344">
        <v>44593</v>
      </c>
      <c r="Q214" s="344">
        <v>44925</v>
      </c>
      <c r="R214" s="277" t="s">
        <v>55</v>
      </c>
      <c r="S214" s="277" t="s">
        <v>588</v>
      </c>
      <c r="T214" s="288" t="s">
        <v>639</v>
      </c>
      <c r="U214" s="287">
        <v>0.3</v>
      </c>
      <c r="Z214" s="345"/>
      <c r="AA214" s="346">
        <v>2</v>
      </c>
      <c r="AB214" s="102" t="s">
        <v>880</v>
      </c>
      <c r="AC214" s="102">
        <v>0</v>
      </c>
      <c r="AD214" s="203">
        <v>0</v>
      </c>
      <c r="AE214" s="102">
        <f t="shared" si="20"/>
        <v>0</v>
      </c>
      <c r="AF214" s="102">
        <v>0</v>
      </c>
      <c r="AG214" s="102"/>
      <c r="AH214" s="102">
        <f t="shared" si="17"/>
        <v>0</v>
      </c>
      <c r="AI214" s="102">
        <v>33</v>
      </c>
      <c r="AJ214" s="102"/>
      <c r="AK214" s="102">
        <f t="shared" si="18"/>
        <v>0</v>
      </c>
      <c r="AL214" s="102">
        <v>0</v>
      </c>
      <c r="AM214" s="102"/>
      <c r="AN214" s="204">
        <f t="shared" si="19"/>
        <v>0</v>
      </c>
    </row>
    <row r="215" spans="1:40" s="75" customFormat="1" ht="140.25" x14ac:dyDescent="0.25">
      <c r="A215" s="275">
        <v>210</v>
      </c>
      <c r="B215" s="277" t="s">
        <v>505</v>
      </c>
      <c r="C215" s="277" t="s">
        <v>633</v>
      </c>
      <c r="D215" s="277" t="s">
        <v>72</v>
      </c>
      <c r="E215" s="277" t="s">
        <v>484</v>
      </c>
      <c r="F215" s="277" t="s">
        <v>229</v>
      </c>
      <c r="G215" s="277" t="s">
        <v>46</v>
      </c>
      <c r="H215" s="277" t="s">
        <v>634</v>
      </c>
      <c r="I215" s="277" t="s">
        <v>580</v>
      </c>
      <c r="J215" s="277" t="s">
        <v>509</v>
      </c>
      <c r="K215" s="277" t="s">
        <v>641</v>
      </c>
      <c r="L215" s="285">
        <v>33</v>
      </c>
      <c r="M215" s="291" t="s">
        <v>582</v>
      </c>
      <c r="N215" s="291" t="s">
        <v>648</v>
      </c>
      <c r="O215" s="309" t="s">
        <v>103</v>
      </c>
      <c r="P215" s="344">
        <v>44593</v>
      </c>
      <c r="Q215" s="344">
        <v>44925</v>
      </c>
      <c r="R215" s="277" t="s">
        <v>55</v>
      </c>
      <c r="S215" s="277" t="s">
        <v>594</v>
      </c>
      <c r="T215" s="288" t="s">
        <v>639</v>
      </c>
      <c r="U215" s="287">
        <v>0.1</v>
      </c>
      <c r="Z215" s="345"/>
      <c r="AA215" s="346">
        <v>0.5</v>
      </c>
      <c r="AB215" s="102" t="s">
        <v>880</v>
      </c>
      <c r="AC215" s="102">
        <v>0</v>
      </c>
      <c r="AD215" s="203">
        <v>0</v>
      </c>
      <c r="AE215" s="102">
        <f t="shared" si="20"/>
        <v>0</v>
      </c>
      <c r="AF215" s="102">
        <v>0</v>
      </c>
      <c r="AG215" s="102"/>
      <c r="AH215" s="102">
        <f t="shared" si="17"/>
        <v>0</v>
      </c>
      <c r="AI215" s="102">
        <v>0</v>
      </c>
      <c r="AJ215" s="102"/>
      <c r="AK215" s="102">
        <f t="shared" si="18"/>
        <v>0</v>
      </c>
      <c r="AL215" s="102">
        <v>33</v>
      </c>
      <c r="AM215" s="102"/>
      <c r="AN215" s="204">
        <f t="shared" si="19"/>
        <v>0</v>
      </c>
    </row>
    <row r="216" spans="1:40" s="75" customFormat="1" ht="191.25" x14ac:dyDescent="0.25">
      <c r="A216" s="275">
        <v>211</v>
      </c>
      <c r="B216" s="277" t="s">
        <v>505</v>
      </c>
      <c r="C216" s="277" t="s">
        <v>633</v>
      </c>
      <c r="D216" s="277" t="s">
        <v>72</v>
      </c>
      <c r="E216" s="277" t="s">
        <v>484</v>
      </c>
      <c r="F216" s="277" t="s">
        <v>229</v>
      </c>
      <c r="G216" s="277" t="s">
        <v>46</v>
      </c>
      <c r="H216" s="277" t="s">
        <v>634</v>
      </c>
      <c r="I216" s="277" t="s">
        <v>580</v>
      </c>
      <c r="J216" s="277" t="s">
        <v>509</v>
      </c>
      <c r="K216" s="277" t="s">
        <v>649</v>
      </c>
      <c r="L216" s="285">
        <v>1</v>
      </c>
      <c r="M216" s="291" t="s">
        <v>582</v>
      </c>
      <c r="N216" s="291" t="s">
        <v>620</v>
      </c>
      <c r="O216" s="309" t="s">
        <v>103</v>
      </c>
      <c r="P216" s="344">
        <v>44593</v>
      </c>
      <c r="Q216" s="344">
        <v>44925</v>
      </c>
      <c r="R216" s="277" t="s">
        <v>55</v>
      </c>
      <c r="S216" s="277" t="s">
        <v>588</v>
      </c>
      <c r="T216" s="288" t="s">
        <v>637</v>
      </c>
      <c r="U216" s="287">
        <v>0.15</v>
      </c>
      <c r="Z216" s="345"/>
      <c r="AA216" s="346">
        <v>0.5</v>
      </c>
      <c r="AB216" s="102" t="s">
        <v>1313</v>
      </c>
      <c r="AC216" s="102">
        <v>1</v>
      </c>
      <c r="AD216" s="203">
        <v>1</v>
      </c>
      <c r="AE216" s="102">
        <f t="shared" si="20"/>
        <v>0.5</v>
      </c>
      <c r="AF216" s="102">
        <v>0</v>
      </c>
      <c r="AG216" s="102"/>
      <c r="AH216" s="102">
        <f t="shared" si="17"/>
        <v>0</v>
      </c>
      <c r="AI216" s="102">
        <v>0</v>
      </c>
      <c r="AJ216" s="102"/>
      <c r="AK216" s="102">
        <f t="shared" si="18"/>
        <v>0</v>
      </c>
      <c r="AL216" s="102">
        <v>0</v>
      </c>
      <c r="AM216" s="102"/>
      <c r="AN216" s="204">
        <f t="shared" si="19"/>
        <v>0</v>
      </c>
    </row>
    <row r="217" spans="1:40" s="75" customFormat="1" ht="191.25" x14ac:dyDescent="0.25">
      <c r="A217" s="275">
        <v>212</v>
      </c>
      <c r="B217" s="277" t="s">
        <v>505</v>
      </c>
      <c r="C217" s="277" t="s">
        <v>633</v>
      </c>
      <c r="D217" s="277" t="s">
        <v>72</v>
      </c>
      <c r="E217" s="277" t="s">
        <v>484</v>
      </c>
      <c r="F217" s="277" t="s">
        <v>229</v>
      </c>
      <c r="G217" s="277" t="s">
        <v>46</v>
      </c>
      <c r="H217" s="277" t="s">
        <v>634</v>
      </c>
      <c r="I217" s="277" t="s">
        <v>580</v>
      </c>
      <c r="J217" s="277" t="s">
        <v>509</v>
      </c>
      <c r="K217" s="277" t="s">
        <v>649</v>
      </c>
      <c r="L217" s="285">
        <v>1</v>
      </c>
      <c r="M217" s="291" t="s">
        <v>582</v>
      </c>
      <c r="N217" s="291" t="s">
        <v>650</v>
      </c>
      <c r="O217" s="309" t="s">
        <v>103</v>
      </c>
      <c r="P217" s="344">
        <v>44593</v>
      </c>
      <c r="Q217" s="344">
        <v>44925</v>
      </c>
      <c r="R217" s="277" t="s">
        <v>55</v>
      </c>
      <c r="S217" s="277" t="s">
        <v>588</v>
      </c>
      <c r="T217" s="288" t="s">
        <v>637</v>
      </c>
      <c r="U217" s="287">
        <v>0.15</v>
      </c>
      <c r="Z217" s="345"/>
      <c r="AA217" s="346">
        <v>0.5</v>
      </c>
      <c r="AB217" s="102" t="s">
        <v>1314</v>
      </c>
      <c r="AC217" s="102">
        <v>1</v>
      </c>
      <c r="AD217" s="203">
        <v>1</v>
      </c>
      <c r="AE217" s="102">
        <f t="shared" si="20"/>
        <v>0.5</v>
      </c>
      <c r="AF217" s="102">
        <v>0</v>
      </c>
      <c r="AG217" s="102"/>
      <c r="AH217" s="102">
        <f t="shared" si="17"/>
        <v>0</v>
      </c>
      <c r="AI217" s="102">
        <v>0</v>
      </c>
      <c r="AJ217" s="102"/>
      <c r="AK217" s="102">
        <f t="shared" si="18"/>
        <v>0</v>
      </c>
      <c r="AL217" s="102">
        <v>0</v>
      </c>
      <c r="AM217" s="102"/>
      <c r="AN217" s="204">
        <f t="shared" si="19"/>
        <v>0</v>
      </c>
    </row>
    <row r="218" spans="1:40" s="75" customFormat="1" ht="191.25" x14ac:dyDescent="0.25">
      <c r="A218" s="275">
        <v>213</v>
      </c>
      <c r="B218" s="277" t="s">
        <v>505</v>
      </c>
      <c r="C218" s="277" t="s">
        <v>633</v>
      </c>
      <c r="D218" s="277" t="s">
        <v>72</v>
      </c>
      <c r="E218" s="277" t="s">
        <v>484</v>
      </c>
      <c r="F218" s="277" t="s">
        <v>229</v>
      </c>
      <c r="G218" s="277" t="s">
        <v>46</v>
      </c>
      <c r="H218" s="277" t="s">
        <v>634</v>
      </c>
      <c r="I218" s="277" t="s">
        <v>580</v>
      </c>
      <c r="J218" s="277" t="s">
        <v>509</v>
      </c>
      <c r="K218" s="277" t="s">
        <v>649</v>
      </c>
      <c r="L218" s="285">
        <v>2</v>
      </c>
      <c r="M218" s="291" t="s">
        <v>582</v>
      </c>
      <c r="N218" s="291" t="s">
        <v>651</v>
      </c>
      <c r="O218" s="309" t="s">
        <v>103</v>
      </c>
      <c r="P218" s="344">
        <v>44593</v>
      </c>
      <c r="Q218" s="344">
        <v>44925</v>
      </c>
      <c r="R218" s="277" t="s">
        <v>55</v>
      </c>
      <c r="S218" s="277" t="s">
        <v>588</v>
      </c>
      <c r="T218" s="288" t="s">
        <v>637</v>
      </c>
      <c r="U218" s="287">
        <v>0.05</v>
      </c>
      <c r="Z218" s="345"/>
      <c r="AA218" s="346">
        <v>0.5</v>
      </c>
      <c r="AB218" s="102" t="s">
        <v>1315</v>
      </c>
      <c r="AC218" s="102">
        <v>1</v>
      </c>
      <c r="AD218" s="203">
        <v>1</v>
      </c>
      <c r="AE218" s="102">
        <f>+$AA218*AD218</f>
        <v>0.5</v>
      </c>
      <c r="AF218" s="102">
        <v>1</v>
      </c>
      <c r="AG218" s="102"/>
      <c r="AH218" s="102">
        <f t="shared" si="17"/>
        <v>0</v>
      </c>
      <c r="AI218" s="102">
        <v>0</v>
      </c>
      <c r="AJ218" s="102"/>
      <c r="AK218" s="102">
        <f t="shared" si="18"/>
        <v>0</v>
      </c>
      <c r="AL218" s="102">
        <v>0</v>
      </c>
      <c r="AM218" s="102"/>
      <c r="AN218" s="204">
        <f t="shared" si="19"/>
        <v>0</v>
      </c>
    </row>
    <row r="219" spans="1:40" s="75" customFormat="1" ht="191.25" x14ac:dyDescent="0.25">
      <c r="A219" s="275">
        <v>214</v>
      </c>
      <c r="B219" s="277" t="s">
        <v>505</v>
      </c>
      <c r="C219" s="277" t="s">
        <v>633</v>
      </c>
      <c r="D219" s="277" t="s">
        <v>72</v>
      </c>
      <c r="E219" s="277" t="s">
        <v>484</v>
      </c>
      <c r="F219" s="277" t="s">
        <v>229</v>
      </c>
      <c r="G219" s="277" t="s">
        <v>46</v>
      </c>
      <c r="H219" s="277" t="s">
        <v>634</v>
      </c>
      <c r="I219" s="277" t="s">
        <v>580</v>
      </c>
      <c r="J219" s="277" t="s">
        <v>544</v>
      </c>
      <c r="K219" s="277" t="s">
        <v>649</v>
      </c>
      <c r="L219" s="285">
        <v>22</v>
      </c>
      <c r="M219" s="291" t="s">
        <v>582</v>
      </c>
      <c r="N219" s="291" t="s">
        <v>652</v>
      </c>
      <c r="O219" s="309" t="s">
        <v>103</v>
      </c>
      <c r="P219" s="344">
        <v>44593</v>
      </c>
      <c r="Q219" s="344">
        <v>44925</v>
      </c>
      <c r="R219" s="277" t="s">
        <v>55</v>
      </c>
      <c r="S219" s="277" t="s">
        <v>588</v>
      </c>
      <c r="T219" s="288" t="s">
        <v>637</v>
      </c>
      <c r="U219" s="287">
        <v>0.15</v>
      </c>
      <c r="Z219" s="345"/>
      <c r="AA219" s="346">
        <v>0.5</v>
      </c>
      <c r="AB219" s="102" t="s">
        <v>1316</v>
      </c>
      <c r="AC219" s="102">
        <v>7</v>
      </c>
      <c r="AD219" s="203">
        <v>1</v>
      </c>
      <c r="AE219" s="102">
        <f t="shared" si="20"/>
        <v>0.5</v>
      </c>
      <c r="AF219" s="102">
        <v>15</v>
      </c>
      <c r="AG219" s="102"/>
      <c r="AH219" s="102">
        <f t="shared" si="17"/>
        <v>0</v>
      </c>
      <c r="AI219" s="102">
        <v>0</v>
      </c>
      <c r="AJ219" s="102"/>
      <c r="AK219" s="102">
        <f t="shared" si="18"/>
        <v>0</v>
      </c>
      <c r="AL219" s="102">
        <v>0</v>
      </c>
      <c r="AM219" s="102"/>
      <c r="AN219" s="204">
        <f t="shared" si="19"/>
        <v>0</v>
      </c>
    </row>
    <row r="220" spans="1:40" s="75" customFormat="1" ht="191.25" x14ac:dyDescent="0.25">
      <c r="A220" s="275">
        <v>215</v>
      </c>
      <c r="B220" s="277" t="s">
        <v>505</v>
      </c>
      <c r="C220" s="277" t="s">
        <v>633</v>
      </c>
      <c r="D220" s="277" t="s">
        <v>72</v>
      </c>
      <c r="E220" s="277" t="s">
        <v>484</v>
      </c>
      <c r="F220" s="277" t="s">
        <v>229</v>
      </c>
      <c r="G220" s="277" t="s">
        <v>46</v>
      </c>
      <c r="H220" s="277" t="s">
        <v>634</v>
      </c>
      <c r="I220" s="277" t="s">
        <v>580</v>
      </c>
      <c r="J220" s="277" t="s">
        <v>509</v>
      </c>
      <c r="K220" s="277" t="s">
        <v>649</v>
      </c>
      <c r="L220" s="285">
        <v>1</v>
      </c>
      <c r="M220" s="291" t="s">
        <v>582</v>
      </c>
      <c r="N220" s="291" t="s">
        <v>628</v>
      </c>
      <c r="O220" s="309" t="s">
        <v>103</v>
      </c>
      <c r="P220" s="344">
        <v>44593</v>
      </c>
      <c r="Q220" s="344">
        <v>44925</v>
      </c>
      <c r="R220" s="277" t="s">
        <v>55</v>
      </c>
      <c r="S220" s="277" t="s">
        <v>613</v>
      </c>
      <c r="T220" s="288" t="s">
        <v>637</v>
      </c>
      <c r="U220" s="287">
        <v>0.1</v>
      </c>
      <c r="Z220" s="345"/>
      <c r="AA220" s="346">
        <v>0.5</v>
      </c>
      <c r="AB220" s="102" t="s">
        <v>880</v>
      </c>
      <c r="AC220" s="102">
        <v>0</v>
      </c>
      <c r="AD220" s="203">
        <v>0</v>
      </c>
      <c r="AE220" s="102">
        <f t="shared" si="20"/>
        <v>0</v>
      </c>
      <c r="AF220" s="102">
        <v>1</v>
      </c>
      <c r="AG220" s="102"/>
      <c r="AH220" s="102">
        <f t="shared" si="17"/>
        <v>0</v>
      </c>
      <c r="AI220" s="102">
        <v>0</v>
      </c>
      <c r="AJ220" s="102"/>
      <c r="AK220" s="102">
        <f t="shared" si="18"/>
        <v>0</v>
      </c>
      <c r="AL220" s="102">
        <v>0</v>
      </c>
      <c r="AM220" s="102"/>
      <c r="AN220" s="204">
        <f t="shared" si="19"/>
        <v>0</v>
      </c>
    </row>
    <row r="221" spans="1:40" s="75" customFormat="1" ht="140.25" x14ac:dyDescent="0.25">
      <c r="A221" s="275">
        <v>216</v>
      </c>
      <c r="B221" s="277" t="s">
        <v>505</v>
      </c>
      <c r="C221" s="277" t="s">
        <v>633</v>
      </c>
      <c r="D221" s="277" t="s">
        <v>72</v>
      </c>
      <c r="E221" s="277" t="s">
        <v>484</v>
      </c>
      <c r="F221" s="277" t="s">
        <v>229</v>
      </c>
      <c r="G221" s="277" t="s">
        <v>46</v>
      </c>
      <c r="H221" s="277" t="s">
        <v>634</v>
      </c>
      <c r="I221" s="277" t="s">
        <v>580</v>
      </c>
      <c r="J221" s="277" t="s">
        <v>544</v>
      </c>
      <c r="K221" s="277" t="s">
        <v>649</v>
      </c>
      <c r="L221" s="285">
        <v>22</v>
      </c>
      <c r="M221" s="291" t="s">
        <v>582</v>
      </c>
      <c r="N221" s="291" t="s">
        <v>653</v>
      </c>
      <c r="O221" s="309" t="s">
        <v>103</v>
      </c>
      <c r="P221" s="344">
        <v>44593</v>
      </c>
      <c r="Q221" s="344">
        <v>44925</v>
      </c>
      <c r="R221" s="277" t="s">
        <v>55</v>
      </c>
      <c r="S221" s="277" t="s">
        <v>588</v>
      </c>
      <c r="T221" s="288" t="s">
        <v>639</v>
      </c>
      <c r="U221" s="287">
        <v>0.1</v>
      </c>
      <c r="Z221" s="345"/>
      <c r="AA221" s="346">
        <v>0.5</v>
      </c>
      <c r="AB221" s="102" t="s">
        <v>880</v>
      </c>
      <c r="AC221" s="102">
        <v>0</v>
      </c>
      <c r="AD221" s="203">
        <v>0</v>
      </c>
      <c r="AE221" s="102">
        <f t="shared" si="20"/>
        <v>0</v>
      </c>
      <c r="AF221" s="102">
        <v>0</v>
      </c>
      <c r="AG221" s="102"/>
      <c r="AH221" s="102">
        <f t="shared" si="17"/>
        <v>0</v>
      </c>
      <c r="AI221" s="102">
        <v>6</v>
      </c>
      <c r="AJ221" s="102"/>
      <c r="AK221" s="102">
        <f t="shared" si="18"/>
        <v>0</v>
      </c>
      <c r="AL221" s="102">
        <v>16</v>
      </c>
      <c r="AM221" s="102"/>
      <c r="AN221" s="204">
        <f t="shared" si="19"/>
        <v>0</v>
      </c>
    </row>
    <row r="222" spans="1:40" s="75" customFormat="1" ht="140.25" x14ac:dyDescent="0.25">
      <c r="A222" s="275">
        <v>217</v>
      </c>
      <c r="B222" s="277" t="s">
        <v>505</v>
      </c>
      <c r="C222" s="277" t="s">
        <v>633</v>
      </c>
      <c r="D222" s="277" t="s">
        <v>72</v>
      </c>
      <c r="E222" s="277" t="s">
        <v>484</v>
      </c>
      <c r="F222" s="277" t="s">
        <v>229</v>
      </c>
      <c r="G222" s="277" t="s">
        <v>46</v>
      </c>
      <c r="H222" s="277" t="s">
        <v>634</v>
      </c>
      <c r="I222" s="277" t="s">
        <v>580</v>
      </c>
      <c r="J222" s="277" t="s">
        <v>544</v>
      </c>
      <c r="K222" s="277" t="s">
        <v>649</v>
      </c>
      <c r="L222" s="285">
        <v>22</v>
      </c>
      <c r="M222" s="291" t="s">
        <v>582</v>
      </c>
      <c r="N222" s="291" t="s">
        <v>654</v>
      </c>
      <c r="O222" s="309" t="s">
        <v>103</v>
      </c>
      <c r="P222" s="344">
        <v>44593</v>
      </c>
      <c r="Q222" s="344">
        <v>44925</v>
      </c>
      <c r="R222" s="277" t="s">
        <v>55</v>
      </c>
      <c r="S222" s="277" t="s">
        <v>588</v>
      </c>
      <c r="T222" s="288" t="s">
        <v>639</v>
      </c>
      <c r="U222" s="287">
        <v>0.3</v>
      </c>
      <c r="Z222" s="345"/>
      <c r="AA222" s="346">
        <v>2</v>
      </c>
      <c r="AB222" s="102" t="s">
        <v>880</v>
      </c>
      <c r="AC222" s="102">
        <v>0</v>
      </c>
      <c r="AD222" s="203">
        <v>0</v>
      </c>
      <c r="AE222" s="102">
        <f t="shared" si="20"/>
        <v>0</v>
      </c>
      <c r="AF222" s="102">
        <v>0</v>
      </c>
      <c r="AG222" s="102"/>
      <c r="AH222" s="102">
        <f t="shared" si="17"/>
        <v>0</v>
      </c>
      <c r="AI222" s="102">
        <v>6</v>
      </c>
      <c r="AJ222" s="102"/>
      <c r="AK222" s="102">
        <f t="shared" si="18"/>
        <v>0</v>
      </c>
      <c r="AL222" s="102">
        <v>16</v>
      </c>
      <c r="AM222" s="102"/>
      <c r="AN222" s="204">
        <f t="shared" si="19"/>
        <v>0</v>
      </c>
    </row>
    <row r="223" spans="1:40" s="75" customFormat="1" ht="191.25" x14ac:dyDescent="0.25">
      <c r="A223" s="275">
        <v>218</v>
      </c>
      <c r="B223" s="277" t="s">
        <v>505</v>
      </c>
      <c r="C223" s="277" t="s">
        <v>633</v>
      </c>
      <c r="D223" s="277" t="s">
        <v>72</v>
      </c>
      <c r="E223" s="277" t="s">
        <v>484</v>
      </c>
      <c r="F223" s="277" t="s">
        <v>229</v>
      </c>
      <c r="G223" s="277" t="s">
        <v>46</v>
      </c>
      <c r="H223" s="277" t="s">
        <v>634</v>
      </c>
      <c r="I223" s="277" t="s">
        <v>580</v>
      </c>
      <c r="J223" s="277" t="s">
        <v>509</v>
      </c>
      <c r="K223" s="277" t="s">
        <v>655</v>
      </c>
      <c r="L223" s="285">
        <v>1</v>
      </c>
      <c r="M223" s="291" t="s">
        <v>582</v>
      </c>
      <c r="N223" s="291" t="s">
        <v>656</v>
      </c>
      <c r="O223" s="309" t="s">
        <v>103</v>
      </c>
      <c r="P223" s="344">
        <v>44593</v>
      </c>
      <c r="Q223" s="344">
        <v>44925</v>
      </c>
      <c r="R223" s="277" t="s">
        <v>55</v>
      </c>
      <c r="S223" s="277" t="s">
        <v>588</v>
      </c>
      <c r="T223" s="288" t="s">
        <v>637</v>
      </c>
      <c r="U223" s="287">
        <v>0.15</v>
      </c>
      <c r="Z223" s="345"/>
      <c r="AA223" s="346">
        <v>0.5</v>
      </c>
      <c r="AB223" s="102"/>
      <c r="AC223" s="102">
        <v>1</v>
      </c>
      <c r="AD223" s="203">
        <v>1</v>
      </c>
      <c r="AE223" s="102">
        <f t="shared" si="20"/>
        <v>0.5</v>
      </c>
      <c r="AF223" s="102">
        <v>0</v>
      </c>
      <c r="AG223" s="102"/>
      <c r="AH223" s="102">
        <f t="shared" si="17"/>
        <v>0</v>
      </c>
      <c r="AI223" s="102">
        <v>0</v>
      </c>
      <c r="AJ223" s="102"/>
      <c r="AK223" s="102">
        <f t="shared" si="18"/>
        <v>0</v>
      </c>
      <c r="AL223" s="102">
        <v>0</v>
      </c>
      <c r="AM223" s="102"/>
      <c r="AN223" s="204">
        <f t="shared" si="19"/>
        <v>0</v>
      </c>
    </row>
    <row r="224" spans="1:40" s="75" customFormat="1" ht="191.25" x14ac:dyDescent="0.25">
      <c r="A224" s="275">
        <v>219</v>
      </c>
      <c r="B224" s="277" t="s">
        <v>505</v>
      </c>
      <c r="C224" s="277" t="s">
        <v>633</v>
      </c>
      <c r="D224" s="277" t="s">
        <v>72</v>
      </c>
      <c r="E224" s="277" t="s">
        <v>484</v>
      </c>
      <c r="F224" s="277" t="s">
        <v>229</v>
      </c>
      <c r="G224" s="277" t="s">
        <v>46</v>
      </c>
      <c r="H224" s="277" t="s">
        <v>634</v>
      </c>
      <c r="I224" s="277" t="s">
        <v>580</v>
      </c>
      <c r="J224" s="277" t="s">
        <v>509</v>
      </c>
      <c r="K224" s="277" t="s">
        <v>655</v>
      </c>
      <c r="L224" s="285">
        <v>1</v>
      </c>
      <c r="M224" s="291" t="s">
        <v>582</v>
      </c>
      <c r="N224" s="291" t="s">
        <v>657</v>
      </c>
      <c r="O224" s="309" t="s">
        <v>103</v>
      </c>
      <c r="P224" s="344">
        <v>44593</v>
      </c>
      <c r="Q224" s="344">
        <v>44925</v>
      </c>
      <c r="R224" s="277" t="s">
        <v>55</v>
      </c>
      <c r="S224" s="277" t="s">
        <v>588</v>
      </c>
      <c r="T224" s="288" t="s">
        <v>637</v>
      </c>
      <c r="U224" s="287">
        <v>0.15</v>
      </c>
      <c r="Z224" s="345"/>
      <c r="AA224" s="346">
        <v>0.5</v>
      </c>
      <c r="AB224" s="102" t="s">
        <v>1317</v>
      </c>
      <c r="AC224" s="102">
        <v>1</v>
      </c>
      <c r="AD224" s="203">
        <v>1</v>
      </c>
      <c r="AE224" s="102">
        <f t="shared" si="20"/>
        <v>0.5</v>
      </c>
      <c r="AF224" s="102">
        <v>0</v>
      </c>
      <c r="AG224" s="102"/>
      <c r="AH224" s="102">
        <f t="shared" si="17"/>
        <v>0</v>
      </c>
      <c r="AI224" s="102">
        <v>0</v>
      </c>
      <c r="AJ224" s="102"/>
      <c r="AK224" s="102">
        <f t="shared" si="18"/>
        <v>0</v>
      </c>
      <c r="AL224" s="102">
        <v>0</v>
      </c>
      <c r="AM224" s="102"/>
      <c r="AN224" s="204">
        <f t="shared" si="19"/>
        <v>0</v>
      </c>
    </row>
    <row r="225" spans="1:40" s="75" customFormat="1" ht="191.25" x14ac:dyDescent="0.25">
      <c r="A225" s="275">
        <v>220</v>
      </c>
      <c r="B225" s="277" t="s">
        <v>505</v>
      </c>
      <c r="C225" s="277" t="s">
        <v>633</v>
      </c>
      <c r="D225" s="277" t="s">
        <v>72</v>
      </c>
      <c r="E225" s="277" t="s">
        <v>484</v>
      </c>
      <c r="F225" s="277" t="s">
        <v>229</v>
      </c>
      <c r="G225" s="277" t="s">
        <v>46</v>
      </c>
      <c r="H225" s="277" t="s">
        <v>634</v>
      </c>
      <c r="I225" s="277" t="s">
        <v>580</v>
      </c>
      <c r="J225" s="277" t="s">
        <v>544</v>
      </c>
      <c r="K225" s="277" t="s">
        <v>655</v>
      </c>
      <c r="L225" s="285">
        <v>15</v>
      </c>
      <c r="M225" s="291" t="s">
        <v>582</v>
      </c>
      <c r="N225" s="291" t="s">
        <v>1318</v>
      </c>
      <c r="O225" s="309" t="s">
        <v>103</v>
      </c>
      <c r="P225" s="344">
        <v>44593</v>
      </c>
      <c r="Q225" s="344">
        <v>44925</v>
      </c>
      <c r="R225" s="277" t="s">
        <v>55</v>
      </c>
      <c r="S225" s="277" t="s">
        <v>588</v>
      </c>
      <c r="T225" s="288" t="s">
        <v>637</v>
      </c>
      <c r="U225" s="287">
        <v>0.05</v>
      </c>
      <c r="Z225" s="345"/>
      <c r="AA225" s="346">
        <v>0.5</v>
      </c>
      <c r="AB225" s="102" t="s">
        <v>1319</v>
      </c>
      <c r="AC225" s="102">
        <v>15</v>
      </c>
      <c r="AD225" s="203">
        <v>1</v>
      </c>
      <c r="AE225" s="102">
        <f>+$AA225*AD225</f>
        <v>0.5</v>
      </c>
      <c r="AF225" s="102">
        <v>0</v>
      </c>
      <c r="AG225" s="102"/>
      <c r="AH225" s="102">
        <f t="shared" si="17"/>
        <v>0</v>
      </c>
      <c r="AI225" s="102">
        <v>0</v>
      </c>
      <c r="AJ225" s="102"/>
      <c r="AK225" s="102">
        <f t="shared" si="18"/>
        <v>0</v>
      </c>
      <c r="AL225" s="102">
        <v>0</v>
      </c>
      <c r="AM225" s="102"/>
      <c r="AN225" s="204">
        <f t="shared" si="19"/>
        <v>0</v>
      </c>
    </row>
    <row r="226" spans="1:40" s="75" customFormat="1" ht="191.25" x14ac:dyDescent="0.25">
      <c r="A226" s="275">
        <v>221</v>
      </c>
      <c r="B226" s="277" t="s">
        <v>505</v>
      </c>
      <c r="C226" s="277" t="s">
        <v>633</v>
      </c>
      <c r="D226" s="277" t="s">
        <v>72</v>
      </c>
      <c r="E226" s="277" t="s">
        <v>484</v>
      </c>
      <c r="F226" s="277" t="s">
        <v>229</v>
      </c>
      <c r="G226" s="277" t="s">
        <v>46</v>
      </c>
      <c r="H226" s="277" t="s">
        <v>634</v>
      </c>
      <c r="I226" s="277" t="s">
        <v>580</v>
      </c>
      <c r="J226" s="277" t="s">
        <v>544</v>
      </c>
      <c r="K226" s="277" t="s">
        <v>655</v>
      </c>
      <c r="L226" s="285">
        <v>15</v>
      </c>
      <c r="M226" s="291" t="s">
        <v>582</v>
      </c>
      <c r="N226" s="291" t="s">
        <v>628</v>
      </c>
      <c r="O226" s="309" t="s">
        <v>103</v>
      </c>
      <c r="P226" s="344">
        <v>44593</v>
      </c>
      <c r="Q226" s="344">
        <v>44925</v>
      </c>
      <c r="R226" s="277" t="s">
        <v>55</v>
      </c>
      <c r="S226" s="277" t="s">
        <v>588</v>
      </c>
      <c r="T226" s="288" t="s">
        <v>637</v>
      </c>
      <c r="U226" s="287">
        <v>0.15</v>
      </c>
      <c r="Z226" s="345"/>
      <c r="AA226" s="346">
        <v>1</v>
      </c>
      <c r="AB226" s="102" t="s">
        <v>1320</v>
      </c>
      <c r="AC226" s="102">
        <v>0</v>
      </c>
      <c r="AD226" s="203">
        <v>0</v>
      </c>
      <c r="AE226" s="102">
        <f t="shared" ref="AE226:AE268" si="21">+$AA226*AD226</f>
        <v>0</v>
      </c>
      <c r="AF226" s="102">
        <v>15</v>
      </c>
      <c r="AG226" s="102"/>
      <c r="AH226" s="102">
        <f t="shared" si="17"/>
        <v>0</v>
      </c>
      <c r="AI226" s="102">
        <v>0</v>
      </c>
      <c r="AJ226" s="102"/>
      <c r="AK226" s="102">
        <f t="shared" si="18"/>
        <v>0</v>
      </c>
      <c r="AL226" s="102">
        <v>0</v>
      </c>
      <c r="AM226" s="102"/>
      <c r="AN226" s="204">
        <f t="shared" si="19"/>
        <v>0</v>
      </c>
    </row>
    <row r="227" spans="1:40" s="75" customFormat="1" ht="141" thickBot="1" x14ac:dyDescent="0.3">
      <c r="A227" s="275">
        <v>222</v>
      </c>
      <c r="B227" s="277" t="s">
        <v>505</v>
      </c>
      <c r="C227" s="329" t="s">
        <v>633</v>
      </c>
      <c r="D227" s="329" t="s">
        <v>72</v>
      </c>
      <c r="E227" s="329" t="s">
        <v>484</v>
      </c>
      <c r="F227" s="329" t="s">
        <v>229</v>
      </c>
      <c r="G227" s="329" t="s">
        <v>46</v>
      </c>
      <c r="H227" s="329" t="s">
        <v>634</v>
      </c>
      <c r="I227" s="329" t="s">
        <v>580</v>
      </c>
      <c r="J227" s="329" t="s">
        <v>544</v>
      </c>
      <c r="K227" s="329" t="s">
        <v>655</v>
      </c>
      <c r="L227" s="330">
        <v>15</v>
      </c>
      <c r="M227" s="347" t="s">
        <v>582</v>
      </c>
      <c r="N227" s="347" t="s">
        <v>659</v>
      </c>
      <c r="O227" s="348" t="s">
        <v>103</v>
      </c>
      <c r="P227" s="349">
        <v>44593</v>
      </c>
      <c r="Q227" s="349">
        <v>44925</v>
      </c>
      <c r="R227" s="329" t="s">
        <v>55</v>
      </c>
      <c r="S227" s="329" t="s">
        <v>588</v>
      </c>
      <c r="T227" s="334" t="s">
        <v>639</v>
      </c>
      <c r="U227" s="335">
        <v>0.1</v>
      </c>
      <c r="V227" s="350"/>
      <c r="W227" s="350"/>
      <c r="X227" s="350"/>
      <c r="Y227" s="350"/>
      <c r="Z227" s="351"/>
      <c r="AA227" s="352">
        <v>0.5</v>
      </c>
      <c r="AB227" s="210" t="s">
        <v>880</v>
      </c>
      <c r="AC227" s="210">
        <v>0</v>
      </c>
      <c r="AD227" s="212">
        <v>0</v>
      </c>
      <c r="AE227" s="102">
        <f t="shared" si="21"/>
        <v>0</v>
      </c>
      <c r="AF227" s="210">
        <v>0</v>
      </c>
      <c r="AG227" s="210"/>
      <c r="AH227" s="210">
        <f t="shared" si="17"/>
        <v>0</v>
      </c>
      <c r="AI227" s="210">
        <v>0</v>
      </c>
      <c r="AJ227" s="210"/>
      <c r="AK227" s="210">
        <f t="shared" si="18"/>
        <v>0</v>
      </c>
      <c r="AL227" s="210">
        <v>15</v>
      </c>
      <c r="AM227" s="210"/>
      <c r="AN227" s="213">
        <f t="shared" si="19"/>
        <v>0</v>
      </c>
    </row>
    <row r="228" spans="1:40" s="75" customFormat="1" ht="102" x14ac:dyDescent="0.25">
      <c r="A228" s="275">
        <v>223</v>
      </c>
      <c r="B228" s="277" t="s">
        <v>505</v>
      </c>
      <c r="C228" s="353" t="s">
        <v>660</v>
      </c>
      <c r="D228" s="353" t="s">
        <v>72</v>
      </c>
      <c r="E228" s="353" t="s">
        <v>484</v>
      </c>
      <c r="F228" s="353" t="s">
        <v>229</v>
      </c>
      <c r="G228" s="353" t="s">
        <v>46</v>
      </c>
      <c r="H228" s="353" t="s">
        <v>661</v>
      </c>
      <c r="I228" s="353" t="s">
        <v>580</v>
      </c>
      <c r="J228" s="353" t="s">
        <v>509</v>
      </c>
      <c r="K228" s="353" t="s">
        <v>662</v>
      </c>
      <c r="L228" s="354">
        <v>15</v>
      </c>
      <c r="M228" s="355" t="s">
        <v>582</v>
      </c>
      <c r="N228" s="355" t="s">
        <v>663</v>
      </c>
      <c r="O228" s="356" t="s">
        <v>103</v>
      </c>
      <c r="P228" s="357">
        <v>44958</v>
      </c>
      <c r="Q228" s="357">
        <v>45290</v>
      </c>
      <c r="R228" s="353" t="s">
        <v>55</v>
      </c>
      <c r="S228" s="353" t="s">
        <v>664</v>
      </c>
      <c r="T228" s="358" t="s">
        <v>665</v>
      </c>
      <c r="U228" s="359">
        <v>0.05</v>
      </c>
      <c r="Z228" s="345"/>
      <c r="AA228" s="360">
        <v>1</v>
      </c>
      <c r="AB228" s="222" t="s">
        <v>1321</v>
      </c>
      <c r="AC228" s="232">
        <v>15</v>
      </c>
      <c r="AD228" s="223">
        <v>1</v>
      </c>
      <c r="AE228" s="102">
        <f t="shared" si="21"/>
        <v>1</v>
      </c>
      <c r="AF228" s="232">
        <v>0</v>
      </c>
      <c r="AG228" s="222"/>
      <c r="AH228" s="222">
        <v>0</v>
      </c>
      <c r="AI228" s="232">
        <v>0</v>
      </c>
      <c r="AJ228" s="222"/>
      <c r="AK228" s="222">
        <v>0</v>
      </c>
      <c r="AL228" s="232">
        <v>0</v>
      </c>
      <c r="AM228" s="222"/>
      <c r="AN228" s="222">
        <v>0</v>
      </c>
    </row>
    <row r="229" spans="1:40" s="75" customFormat="1" ht="102" x14ac:dyDescent="0.25">
      <c r="A229" s="275">
        <v>224</v>
      </c>
      <c r="B229" s="277" t="s">
        <v>505</v>
      </c>
      <c r="C229" s="277" t="s">
        <v>660</v>
      </c>
      <c r="D229" s="277" t="s">
        <v>72</v>
      </c>
      <c r="E229" s="277" t="s">
        <v>484</v>
      </c>
      <c r="F229" s="277" t="s">
        <v>229</v>
      </c>
      <c r="G229" s="277" t="s">
        <v>46</v>
      </c>
      <c r="H229" s="277" t="s">
        <v>661</v>
      </c>
      <c r="I229" s="277" t="s">
        <v>580</v>
      </c>
      <c r="J229" s="277" t="s">
        <v>544</v>
      </c>
      <c r="K229" s="277" t="s">
        <v>662</v>
      </c>
      <c r="L229" s="285">
        <v>2</v>
      </c>
      <c r="M229" s="291" t="s">
        <v>582</v>
      </c>
      <c r="N229" s="291" t="s">
        <v>666</v>
      </c>
      <c r="O229" s="309" t="s">
        <v>103</v>
      </c>
      <c r="P229" s="344">
        <v>44958</v>
      </c>
      <c r="Q229" s="344">
        <v>45290</v>
      </c>
      <c r="R229" s="277" t="s">
        <v>55</v>
      </c>
      <c r="S229" s="277" t="s">
        <v>664</v>
      </c>
      <c r="T229" s="288" t="s">
        <v>665</v>
      </c>
      <c r="U229" s="287">
        <v>0.2</v>
      </c>
      <c r="Z229" s="345"/>
      <c r="AA229" s="361">
        <v>1</v>
      </c>
      <c r="AB229" s="79" t="s">
        <v>1322</v>
      </c>
      <c r="AC229" s="102">
        <v>1</v>
      </c>
      <c r="AD229" s="203">
        <v>1</v>
      </c>
      <c r="AE229" s="102">
        <f t="shared" si="21"/>
        <v>1</v>
      </c>
      <c r="AF229" s="102">
        <v>1</v>
      </c>
      <c r="AG229" s="79"/>
      <c r="AH229" s="79">
        <v>0</v>
      </c>
      <c r="AI229" s="102">
        <v>0</v>
      </c>
      <c r="AJ229" s="79"/>
      <c r="AK229" s="79">
        <v>0</v>
      </c>
      <c r="AL229" s="102">
        <v>0</v>
      </c>
      <c r="AM229" s="79"/>
      <c r="AN229" s="79">
        <v>0</v>
      </c>
    </row>
    <row r="230" spans="1:40" s="75" customFormat="1" ht="102" x14ac:dyDescent="0.25">
      <c r="A230" s="275">
        <v>225</v>
      </c>
      <c r="B230" s="277" t="s">
        <v>505</v>
      </c>
      <c r="C230" s="277" t="s">
        <v>660</v>
      </c>
      <c r="D230" s="277" t="s">
        <v>72</v>
      </c>
      <c r="E230" s="277" t="s">
        <v>484</v>
      </c>
      <c r="F230" s="277" t="s">
        <v>229</v>
      </c>
      <c r="G230" s="277" t="s">
        <v>46</v>
      </c>
      <c r="H230" s="277" t="s">
        <v>661</v>
      </c>
      <c r="I230" s="277" t="s">
        <v>580</v>
      </c>
      <c r="J230" s="277" t="s">
        <v>544</v>
      </c>
      <c r="K230" s="277" t="s">
        <v>662</v>
      </c>
      <c r="L230" s="285">
        <v>2</v>
      </c>
      <c r="M230" s="291" t="s">
        <v>582</v>
      </c>
      <c r="N230" s="291" t="s">
        <v>667</v>
      </c>
      <c r="O230" s="309" t="s">
        <v>103</v>
      </c>
      <c r="P230" s="344">
        <v>44958</v>
      </c>
      <c r="Q230" s="344">
        <v>45290</v>
      </c>
      <c r="R230" s="277" t="s">
        <v>55</v>
      </c>
      <c r="S230" s="277" t="s">
        <v>664</v>
      </c>
      <c r="T230" s="288" t="s">
        <v>665</v>
      </c>
      <c r="U230" s="287">
        <v>0.05</v>
      </c>
      <c r="Z230" s="345"/>
      <c r="AA230" s="361">
        <v>1</v>
      </c>
      <c r="AB230" s="79" t="s">
        <v>1323</v>
      </c>
      <c r="AC230" s="102">
        <v>1</v>
      </c>
      <c r="AD230" s="203">
        <v>1</v>
      </c>
      <c r="AE230" s="102">
        <f t="shared" si="21"/>
        <v>1</v>
      </c>
      <c r="AF230" s="102">
        <v>1</v>
      </c>
      <c r="AG230" s="79"/>
      <c r="AH230" s="79">
        <v>0</v>
      </c>
      <c r="AI230" s="102">
        <v>0</v>
      </c>
      <c r="AJ230" s="79"/>
      <c r="AK230" s="79">
        <v>0</v>
      </c>
      <c r="AL230" s="102">
        <v>0</v>
      </c>
      <c r="AM230" s="79"/>
      <c r="AN230" s="79">
        <v>0</v>
      </c>
    </row>
    <row r="231" spans="1:40" s="75" customFormat="1" ht="127.5" x14ac:dyDescent="0.25">
      <c r="A231" s="275">
        <v>226</v>
      </c>
      <c r="B231" s="277" t="s">
        <v>505</v>
      </c>
      <c r="C231" s="277" t="s">
        <v>660</v>
      </c>
      <c r="D231" s="277" t="s">
        <v>72</v>
      </c>
      <c r="E231" s="277" t="s">
        <v>484</v>
      </c>
      <c r="F231" s="277" t="s">
        <v>229</v>
      </c>
      <c r="G231" s="277" t="s">
        <v>46</v>
      </c>
      <c r="H231" s="277" t="s">
        <v>661</v>
      </c>
      <c r="I231" s="277" t="s">
        <v>580</v>
      </c>
      <c r="J231" s="277" t="s">
        <v>544</v>
      </c>
      <c r="K231" s="277" t="s">
        <v>662</v>
      </c>
      <c r="L231" s="285">
        <v>19</v>
      </c>
      <c r="M231" s="291" t="s">
        <v>582</v>
      </c>
      <c r="N231" s="291" t="s">
        <v>668</v>
      </c>
      <c r="O231" s="309" t="s">
        <v>103</v>
      </c>
      <c r="P231" s="344">
        <v>44958</v>
      </c>
      <c r="Q231" s="344">
        <v>45290</v>
      </c>
      <c r="R231" s="277" t="s">
        <v>55</v>
      </c>
      <c r="S231" s="277" t="s">
        <v>664</v>
      </c>
      <c r="T231" s="288" t="s">
        <v>669</v>
      </c>
      <c r="U231" s="287">
        <v>0.15</v>
      </c>
      <c r="Z231" s="345"/>
      <c r="AA231" s="361">
        <v>1</v>
      </c>
      <c r="AB231" s="79" t="s">
        <v>1324</v>
      </c>
      <c r="AC231" s="102">
        <v>19</v>
      </c>
      <c r="AD231" s="203">
        <v>1</v>
      </c>
      <c r="AE231" s="102">
        <f t="shared" si="21"/>
        <v>1</v>
      </c>
      <c r="AF231" s="102">
        <v>0</v>
      </c>
      <c r="AG231" s="79"/>
      <c r="AH231" s="79">
        <v>0</v>
      </c>
      <c r="AI231" s="102">
        <v>0</v>
      </c>
      <c r="AJ231" s="79"/>
      <c r="AK231" s="79">
        <v>0</v>
      </c>
      <c r="AL231" s="102">
        <v>0</v>
      </c>
      <c r="AM231" s="79"/>
      <c r="AN231" s="79">
        <v>0</v>
      </c>
    </row>
    <row r="232" spans="1:40" s="75" customFormat="1" ht="127.5" x14ac:dyDescent="0.25">
      <c r="A232" s="275">
        <v>227</v>
      </c>
      <c r="B232" s="277" t="s">
        <v>505</v>
      </c>
      <c r="C232" s="277" t="s">
        <v>660</v>
      </c>
      <c r="D232" s="277" t="s">
        <v>72</v>
      </c>
      <c r="E232" s="277" t="s">
        <v>484</v>
      </c>
      <c r="F232" s="277" t="s">
        <v>229</v>
      </c>
      <c r="G232" s="277" t="s">
        <v>46</v>
      </c>
      <c r="H232" s="277" t="s">
        <v>661</v>
      </c>
      <c r="I232" s="277" t="s">
        <v>580</v>
      </c>
      <c r="J232" s="277" t="s">
        <v>544</v>
      </c>
      <c r="K232" s="277" t="s">
        <v>662</v>
      </c>
      <c r="L232" s="285">
        <v>16</v>
      </c>
      <c r="M232" s="291" t="s">
        <v>582</v>
      </c>
      <c r="N232" s="291" t="s">
        <v>670</v>
      </c>
      <c r="O232" s="309" t="s">
        <v>103</v>
      </c>
      <c r="P232" s="344">
        <v>44958</v>
      </c>
      <c r="Q232" s="344">
        <v>45290</v>
      </c>
      <c r="R232" s="277" t="s">
        <v>55</v>
      </c>
      <c r="S232" s="277" t="s">
        <v>664</v>
      </c>
      <c r="T232" s="288" t="s">
        <v>669</v>
      </c>
      <c r="U232" s="287">
        <v>0.05</v>
      </c>
      <c r="Z232" s="345"/>
      <c r="AA232" s="361">
        <v>2</v>
      </c>
      <c r="AB232" s="79" t="s">
        <v>1325</v>
      </c>
      <c r="AC232" s="102">
        <v>0</v>
      </c>
      <c r="AD232" s="203">
        <v>0</v>
      </c>
      <c r="AE232" s="102">
        <f t="shared" si="21"/>
        <v>0</v>
      </c>
      <c r="AF232" s="102">
        <v>16</v>
      </c>
      <c r="AG232" s="79"/>
      <c r="AH232" s="79">
        <v>0</v>
      </c>
      <c r="AI232" s="102">
        <v>0</v>
      </c>
      <c r="AJ232" s="79"/>
      <c r="AK232" s="79">
        <v>0</v>
      </c>
      <c r="AL232" s="102">
        <v>0</v>
      </c>
      <c r="AM232" s="79"/>
      <c r="AN232" s="79">
        <v>0</v>
      </c>
    </row>
    <row r="233" spans="1:40" s="75" customFormat="1" ht="127.5" x14ac:dyDescent="0.25">
      <c r="A233" s="275">
        <v>228</v>
      </c>
      <c r="B233" s="277" t="s">
        <v>505</v>
      </c>
      <c r="C233" s="277" t="s">
        <v>660</v>
      </c>
      <c r="D233" s="277" t="s">
        <v>72</v>
      </c>
      <c r="E233" s="277" t="s">
        <v>484</v>
      </c>
      <c r="F233" s="277" t="s">
        <v>229</v>
      </c>
      <c r="G233" s="277" t="s">
        <v>46</v>
      </c>
      <c r="H233" s="277" t="s">
        <v>661</v>
      </c>
      <c r="I233" s="277" t="s">
        <v>580</v>
      </c>
      <c r="J233" s="277" t="s">
        <v>544</v>
      </c>
      <c r="K233" s="277" t="s">
        <v>662</v>
      </c>
      <c r="L233" s="285">
        <v>100</v>
      </c>
      <c r="M233" s="291" t="s">
        <v>51</v>
      </c>
      <c r="N233" s="291" t="s">
        <v>671</v>
      </c>
      <c r="O233" s="309" t="s">
        <v>103</v>
      </c>
      <c r="P233" s="344">
        <v>44958</v>
      </c>
      <c r="Q233" s="344">
        <v>45290</v>
      </c>
      <c r="R233" s="277" t="s">
        <v>55</v>
      </c>
      <c r="S233" s="277" t="s">
        <v>664</v>
      </c>
      <c r="T233" s="288" t="s">
        <v>669</v>
      </c>
      <c r="U233" s="287">
        <v>0.2</v>
      </c>
      <c r="Z233" s="345"/>
      <c r="AA233" s="361">
        <v>2.5</v>
      </c>
      <c r="AB233" s="79" t="s">
        <v>1326</v>
      </c>
      <c r="AC233" s="102">
        <v>20</v>
      </c>
      <c r="AD233" s="203">
        <v>1</v>
      </c>
      <c r="AE233" s="102">
        <f t="shared" si="21"/>
        <v>2.5</v>
      </c>
      <c r="AF233" s="102">
        <v>50</v>
      </c>
      <c r="AG233" s="79"/>
      <c r="AH233" s="79">
        <v>0</v>
      </c>
      <c r="AI233" s="102">
        <v>10</v>
      </c>
      <c r="AJ233" s="79"/>
      <c r="AK233" s="79">
        <v>0</v>
      </c>
      <c r="AL233" s="102">
        <v>20</v>
      </c>
      <c r="AM233" s="79"/>
      <c r="AN233" s="79">
        <v>0</v>
      </c>
    </row>
    <row r="234" spans="1:40" s="75" customFormat="1" ht="102" x14ac:dyDescent="0.25">
      <c r="A234" s="275">
        <v>229</v>
      </c>
      <c r="B234" s="277" t="s">
        <v>505</v>
      </c>
      <c r="C234" s="277" t="s">
        <v>660</v>
      </c>
      <c r="D234" s="277" t="s">
        <v>72</v>
      </c>
      <c r="E234" s="277" t="s">
        <v>484</v>
      </c>
      <c r="F234" s="277" t="s">
        <v>229</v>
      </c>
      <c r="G234" s="277" t="s">
        <v>46</v>
      </c>
      <c r="H234" s="277" t="s">
        <v>661</v>
      </c>
      <c r="I234" s="277" t="s">
        <v>580</v>
      </c>
      <c r="J234" s="277" t="s">
        <v>509</v>
      </c>
      <c r="K234" s="277" t="s">
        <v>662</v>
      </c>
      <c r="L234" s="285">
        <v>1</v>
      </c>
      <c r="M234" s="291" t="s">
        <v>582</v>
      </c>
      <c r="N234" s="291" t="s">
        <v>672</v>
      </c>
      <c r="O234" s="309" t="s">
        <v>103</v>
      </c>
      <c r="P234" s="344">
        <v>44958</v>
      </c>
      <c r="Q234" s="344">
        <v>45290</v>
      </c>
      <c r="R234" s="277" t="s">
        <v>55</v>
      </c>
      <c r="S234" s="277" t="s">
        <v>664</v>
      </c>
      <c r="T234" s="288" t="s">
        <v>665</v>
      </c>
      <c r="U234" s="287">
        <v>0.1</v>
      </c>
      <c r="Z234" s="345"/>
      <c r="AA234" s="361">
        <v>2</v>
      </c>
      <c r="AB234" s="79" t="s">
        <v>1327</v>
      </c>
      <c r="AC234" s="102">
        <v>0</v>
      </c>
      <c r="AD234" s="203">
        <v>0</v>
      </c>
      <c r="AE234" s="102">
        <f t="shared" si="21"/>
        <v>0</v>
      </c>
      <c r="AF234" s="102">
        <v>1</v>
      </c>
      <c r="AG234" s="79"/>
      <c r="AH234" s="79">
        <v>0</v>
      </c>
      <c r="AI234" s="102">
        <v>0</v>
      </c>
      <c r="AJ234" s="79"/>
      <c r="AK234" s="79">
        <v>0</v>
      </c>
      <c r="AL234" s="102">
        <v>0</v>
      </c>
      <c r="AM234" s="79"/>
      <c r="AN234" s="79">
        <v>0</v>
      </c>
    </row>
    <row r="235" spans="1:40" s="75" customFormat="1" ht="128.25" thickBot="1" x14ac:dyDescent="0.3">
      <c r="A235" s="275">
        <v>230</v>
      </c>
      <c r="B235" s="277" t="s">
        <v>505</v>
      </c>
      <c r="C235" s="362" t="s">
        <v>660</v>
      </c>
      <c r="D235" s="362" t="s">
        <v>72</v>
      </c>
      <c r="E235" s="362" t="s">
        <v>484</v>
      </c>
      <c r="F235" s="362" t="s">
        <v>229</v>
      </c>
      <c r="G235" s="362" t="s">
        <v>46</v>
      </c>
      <c r="H235" s="362" t="s">
        <v>661</v>
      </c>
      <c r="I235" s="362" t="s">
        <v>580</v>
      </c>
      <c r="J235" s="362" t="s">
        <v>544</v>
      </c>
      <c r="K235" s="362" t="s">
        <v>662</v>
      </c>
      <c r="L235" s="363">
        <v>16</v>
      </c>
      <c r="M235" s="291" t="s">
        <v>582</v>
      </c>
      <c r="N235" s="291" t="s">
        <v>673</v>
      </c>
      <c r="O235" s="364" t="s">
        <v>103</v>
      </c>
      <c r="P235" s="365">
        <v>44958</v>
      </c>
      <c r="Q235" s="365">
        <v>45290</v>
      </c>
      <c r="R235" s="362" t="s">
        <v>55</v>
      </c>
      <c r="S235" s="362" t="s">
        <v>664</v>
      </c>
      <c r="T235" s="366" t="s">
        <v>669</v>
      </c>
      <c r="U235" s="367">
        <v>0.2</v>
      </c>
      <c r="Z235" s="345"/>
      <c r="AA235" s="361">
        <v>4.5</v>
      </c>
      <c r="AB235" s="79" t="s">
        <v>880</v>
      </c>
      <c r="AC235" s="102">
        <v>0</v>
      </c>
      <c r="AD235" s="203">
        <v>0</v>
      </c>
      <c r="AE235" s="102">
        <f t="shared" si="21"/>
        <v>0</v>
      </c>
      <c r="AF235" s="102">
        <v>8</v>
      </c>
      <c r="AG235" s="79"/>
      <c r="AH235" s="79">
        <v>0</v>
      </c>
      <c r="AI235" s="102">
        <v>7</v>
      </c>
      <c r="AJ235" s="79"/>
      <c r="AK235" s="79">
        <v>0</v>
      </c>
      <c r="AL235" s="102">
        <v>1</v>
      </c>
      <c r="AM235" s="79"/>
      <c r="AN235" s="231">
        <v>0</v>
      </c>
    </row>
    <row r="236" spans="1:40" s="75" customFormat="1" ht="102" x14ac:dyDescent="0.25">
      <c r="A236" s="275">
        <v>231</v>
      </c>
      <c r="B236" s="277" t="s">
        <v>505</v>
      </c>
      <c r="C236" s="318" t="s">
        <v>674</v>
      </c>
      <c r="D236" s="318" t="s">
        <v>72</v>
      </c>
      <c r="E236" s="318" t="s">
        <v>484</v>
      </c>
      <c r="F236" s="318" t="s">
        <v>229</v>
      </c>
      <c r="G236" s="318" t="s">
        <v>46</v>
      </c>
      <c r="H236" s="318" t="s">
        <v>661</v>
      </c>
      <c r="I236" s="318" t="s">
        <v>580</v>
      </c>
      <c r="J236" s="318" t="s">
        <v>509</v>
      </c>
      <c r="K236" s="318" t="s">
        <v>675</v>
      </c>
      <c r="L236" s="320">
        <v>30</v>
      </c>
      <c r="M236" s="355" t="s">
        <v>582</v>
      </c>
      <c r="N236" s="353" t="s">
        <v>663</v>
      </c>
      <c r="O236" s="339" t="s">
        <v>103</v>
      </c>
      <c r="P236" s="340">
        <v>44958</v>
      </c>
      <c r="Q236" s="340">
        <v>45290</v>
      </c>
      <c r="R236" s="318" t="s">
        <v>55</v>
      </c>
      <c r="S236" s="318" t="s">
        <v>664</v>
      </c>
      <c r="T236" s="324" t="s">
        <v>665</v>
      </c>
      <c r="U236" s="325">
        <v>0.05</v>
      </c>
      <c r="V236" s="341"/>
      <c r="W236" s="341"/>
      <c r="X236" s="341"/>
      <c r="Y236" s="341"/>
      <c r="Z236" s="342"/>
      <c r="AA236" s="360">
        <v>1</v>
      </c>
      <c r="AB236" s="222" t="s">
        <v>1328</v>
      </c>
      <c r="AC236" s="232">
        <v>30</v>
      </c>
      <c r="AD236" s="223">
        <v>1</v>
      </c>
      <c r="AE236" s="232">
        <f t="shared" si="21"/>
        <v>1</v>
      </c>
      <c r="AF236" s="232">
        <v>0</v>
      </c>
      <c r="AG236" s="222"/>
      <c r="AH236" s="222">
        <v>0</v>
      </c>
      <c r="AI236" s="232">
        <v>0</v>
      </c>
      <c r="AJ236" s="222"/>
      <c r="AK236" s="222">
        <v>0</v>
      </c>
      <c r="AL236" s="232">
        <v>0</v>
      </c>
      <c r="AM236" s="222"/>
      <c r="AN236" s="233">
        <v>0</v>
      </c>
    </row>
    <row r="237" spans="1:40" s="75" customFormat="1" ht="102" x14ac:dyDescent="0.25">
      <c r="A237" s="275">
        <v>232</v>
      </c>
      <c r="B237" s="277" t="s">
        <v>505</v>
      </c>
      <c r="C237" s="277" t="s">
        <v>674</v>
      </c>
      <c r="D237" s="277" t="s">
        <v>72</v>
      </c>
      <c r="E237" s="277" t="s">
        <v>484</v>
      </c>
      <c r="F237" s="277" t="s">
        <v>229</v>
      </c>
      <c r="G237" s="277" t="s">
        <v>46</v>
      </c>
      <c r="H237" s="277" t="s">
        <v>661</v>
      </c>
      <c r="I237" s="277" t="s">
        <v>580</v>
      </c>
      <c r="J237" s="277" t="s">
        <v>544</v>
      </c>
      <c r="K237" s="277" t="s">
        <v>675</v>
      </c>
      <c r="L237" s="285">
        <v>2</v>
      </c>
      <c r="M237" s="291" t="s">
        <v>582</v>
      </c>
      <c r="N237" s="277" t="s">
        <v>676</v>
      </c>
      <c r="O237" s="309" t="s">
        <v>103</v>
      </c>
      <c r="P237" s="344">
        <v>44958</v>
      </c>
      <c r="Q237" s="344">
        <v>45290</v>
      </c>
      <c r="R237" s="277" t="s">
        <v>55</v>
      </c>
      <c r="S237" s="277" t="s">
        <v>664</v>
      </c>
      <c r="T237" s="288" t="s">
        <v>665</v>
      </c>
      <c r="U237" s="287">
        <v>0.15</v>
      </c>
      <c r="Z237" s="345"/>
      <c r="AA237" s="361">
        <v>1</v>
      </c>
      <c r="AB237" s="79" t="s">
        <v>1329</v>
      </c>
      <c r="AC237" s="102">
        <v>1</v>
      </c>
      <c r="AD237" s="203">
        <v>1</v>
      </c>
      <c r="AE237" s="102">
        <f t="shared" si="21"/>
        <v>1</v>
      </c>
      <c r="AF237" s="102">
        <v>1</v>
      </c>
      <c r="AG237" s="79"/>
      <c r="AH237" s="79">
        <v>0</v>
      </c>
      <c r="AI237" s="102">
        <v>0</v>
      </c>
      <c r="AJ237" s="79"/>
      <c r="AK237" s="79">
        <v>0</v>
      </c>
      <c r="AL237" s="102">
        <v>0</v>
      </c>
      <c r="AM237" s="79"/>
      <c r="AN237" s="234">
        <v>0</v>
      </c>
    </row>
    <row r="238" spans="1:40" s="75" customFormat="1" ht="102" x14ac:dyDescent="0.25">
      <c r="A238" s="275">
        <v>233</v>
      </c>
      <c r="B238" s="277" t="s">
        <v>505</v>
      </c>
      <c r="C238" s="277" t="s">
        <v>674</v>
      </c>
      <c r="D238" s="277" t="s">
        <v>72</v>
      </c>
      <c r="E238" s="277" t="s">
        <v>484</v>
      </c>
      <c r="F238" s="277" t="s">
        <v>229</v>
      </c>
      <c r="G238" s="277" t="s">
        <v>46</v>
      </c>
      <c r="H238" s="277" t="s">
        <v>661</v>
      </c>
      <c r="I238" s="277" t="s">
        <v>580</v>
      </c>
      <c r="J238" s="277" t="s">
        <v>509</v>
      </c>
      <c r="K238" s="277" t="s">
        <v>675</v>
      </c>
      <c r="L238" s="285">
        <v>1</v>
      </c>
      <c r="M238" s="291" t="s">
        <v>582</v>
      </c>
      <c r="N238" s="277" t="s">
        <v>677</v>
      </c>
      <c r="O238" s="309" t="s">
        <v>103</v>
      </c>
      <c r="P238" s="344">
        <v>44958</v>
      </c>
      <c r="Q238" s="344">
        <v>45290</v>
      </c>
      <c r="R238" s="277" t="s">
        <v>55</v>
      </c>
      <c r="S238" s="277" t="s">
        <v>664</v>
      </c>
      <c r="T238" s="288" t="s">
        <v>665</v>
      </c>
      <c r="U238" s="287">
        <v>0.05</v>
      </c>
      <c r="Z238" s="345"/>
      <c r="AA238" s="361">
        <v>1</v>
      </c>
      <c r="AB238" s="79" t="s">
        <v>1330</v>
      </c>
      <c r="AC238" s="102">
        <v>1</v>
      </c>
      <c r="AD238" s="203">
        <v>1</v>
      </c>
      <c r="AE238" s="102">
        <f t="shared" si="21"/>
        <v>1</v>
      </c>
      <c r="AF238" s="102">
        <v>0</v>
      </c>
      <c r="AG238" s="79"/>
      <c r="AH238" s="79">
        <v>0</v>
      </c>
      <c r="AI238" s="102">
        <v>0</v>
      </c>
      <c r="AJ238" s="79"/>
      <c r="AK238" s="79">
        <v>0</v>
      </c>
      <c r="AL238" s="102">
        <v>0</v>
      </c>
      <c r="AM238" s="79"/>
      <c r="AN238" s="234">
        <v>0</v>
      </c>
    </row>
    <row r="239" spans="1:40" s="75" customFormat="1" ht="127.5" x14ac:dyDescent="0.25">
      <c r="A239" s="275">
        <v>234</v>
      </c>
      <c r="B239" s="277" t="s">
        <v>505</v>
      </c>
      <c r="C239" s="277" t="s">
        <v>674</v>
      </c>
      <c r="D239" s="277" t="s">
        <v>72</v>
      </c>
      <c r="E239" s="277" t="s">
        <v>484</v>
      </c>
      <c r="F239" s="277" t="s">
        <v>229</v>
      </c>
      <c r="G239" s="277" t="s">
        <v>46</v>
      </c>
      <c r="H239" s="277" t="s">
        <v>661</v>
      </c>
      <c r="I239" s="277" t="s">
        <v>580</v>
      </c>
      <c r="J239" s="277" t="s">
        <v>544</v>
      </c>
      <c r="K239" s="277" t="s">
        <v>675</v>
      </c>
      <c r="L239" s="285">
        <v>22</v>
      </c>
      <c r="M239" s="291" t="s">
        <v>582</v>
      </c>
      <c r="N239" s="277" t="s">
        <v>668</v>
      </c>
      <c r="O239" s="309" t="s">
        <v>103</v>
      </c>
      <c r="P239" s="344">
        <v>44958</v>
      </c>
      <c r="Q239" s="344">
        <v>45290</v>
      </c>
      <c r="R239" s="277" t="s">
        <v>55</v>
      </c>
      <c r="S239" s="277" t="s">
        <v>664</v>
      </c>
      <c r="T239" s="288" t="s">
        <v>669</v>
      </c>
      <c r="U239" s="287">
        <v>0.15</v>
      </c>
      <c r="Z239" s="345"/>
      <c r="AA239" s="361">
        <v>1</v>
      </c>
      <c r="AB239" s="79" t="s">
        <v>1324</v>
      </c>
      <c r="AC239" s="102">
        <v>22</v>
      </c>
      <c r="AD239" s="203">
        <v>0.8</v>
      </c>
      <c r="AE239" s="102">
        <f t="shared" si="21"/>
        <v>0.8</v>
      </c>
      <c r="AF239" s="102">
        <v>0</v>
      </c>
      <c r="AG239" s="79"/>
      <c r="AH239" s="79">
        <v>0</v>
      </c>
      <c r="AI239" s="102">
        <v>0</v>
      </c>
      <c r="AJ239" s="79"/>
      <c r="AK239" s="79">
        <v>0</v>
      </c>
      <c r="AL239" s="102">
        <v>0</v>
      </c>
      <c r="AM239" s="79"/>
      <c r="AN239" s="234">
        <v>0</v>
      </c>
    </row>
    <row r="240" spans="1:40" s="75" customFormat="1" ht="127.5" x14ac:dyDescent="0.25">
      <c r="A240" s="275">
        <v>235</v>
      </c>
      <c r="B240" s="277" t="s">
        <v>505</v>
      </c>
      <c r="C240" s="277" t="s">
        <v>674</v>
      </c>
      <c r="D240" s="277" t="s">
        <v>72</v>
      </c>
      <c r="E240" s="277" t="s">
        <v>484</v>
      </c>
      <c r="F240" s="277" t="s">
        <v>229</v>
      </c>
      <c r="G240" s="277" t="s">
        <v>46</v>
      </c>
      <c r="H240" s="277" t="s">
        <v>661</v>
      </c>
      <c r="I240" s="277" t="s">
        <v>580</v>
      </c>
      <c r="J240" s="277" t="s">
        <v>544</v>
      </c>
      <c r="K240" s="277" t="s">
        <v>675</v>
      </c>
      <c r="L240" s="285">
        <v>17</v>
      </c>
      <c r="M240" s="291" t="s">
        <v>582</v>
      </c>
      <c r="N240" s="277" t="s">
        <v>670</v>
      </c>
      <c r="O240" s="309" t="s">
        <v>103</v>
      </c>
      <c r="P240" s="344">
        <v>44958</v>
      </c>
      <c r="Q240" s="344">
        <v>45290</v>
      </c>
      <c r="R240" s="277" t="s">
        <v>55</v>
      </c>
      <c r="S240" s="277" t="s">
        <v>664</v>
      </c>
      <c r="T240" s="288" t="s">
        <v>669</v>
      </c>
      <c r="U240" s="287">
        <v>0.05</v>
      </c>
      <c r="Z240" s="345"/>
      <c r="AA240" s="361">
        <v>2</v>
      </c>
      <c r="AB240" s="79" t="s">
        <v>1325</v>
      </c>
      <c r="AC240" s="102">
        <v>0</v>
      </c>
      <c r="AD240" s="203">
        <v>0</v>
      </c>
      <c r="AE240" s="102">
        <f t="shared" si="21"/>
        <v>0</v>
      </c>
      <c r="AF240" s="102">
        <v>17</v>
      </c>
      <c r="AG240" s="79"/>
      <c r="AH240" s="79">
        <v>0</v>
      </c>
      <c r="AI240" s="102">
        <v>0</v>
      </c>
      <c r="AJ240" s="79"/>
      <c r="AK240" s="79">
        <v>0</v>
      </c>
      <c r="AL240" s="102">
        <v>0</v>
      </c>
      <c r="AM240" s="79"/>
      <c r="AN240" s="234">
        <v>0</v>
      </c>
    </row>
    <row r="241" spans="1:40" s="75" customFormat="1" ht="127.5" x14ac:dyDescent="0.25">
      <c r="A241" s="275">
        <v>236</v>
      </c>
      <c r="B241" s="277" t="s">
        <v>505</v>
      </c>
      <c r="C241" s="277" t="s">
        <v>674</v>
      </c>
      <c r="D241" s="277" t="s">
        <v>72</v>
      </c>
      <c r="E241" s="277" t="s">
        <v>484</v>
      </c>
      <c r="F241" s="277" t="s">
        <v>229</v>
      </c>
      <c r="G241" s="277" t="s">
        <v>46</v>
      </c>
      <c r="H241" s="277" t="s">
        <v>661</v>
      </c>
      <c r="I241" s="277" t="s">
        <v>580</v>
      </c>
      <c r="J241" s="277" t="s">
        <v>544</v>
      </c>
      <c r="K241" s="277" t="s">
        <v>675</v>
      </c>
      <c r="L241" s="285">
        <v>2</v>
      </c>
      <c r="M241" s="291" t="s">
        <v>582</v>
      </c>
      <c r="N241" s="277" t="s">
        <v>678</v>
      </c>
      <c r="O241" s="309" t="s">
        <v>103</v>
      </c>
      <c r="P241" s="344">
        <v>44958</v>
      </c>
      <c r="Q241" s="344">
        <v>45290</v>
      </c>
      <c r="R241" s="277" t="s">
        <v>55</v>
      </c>
      <c r="S241" s="277" t="s">
        <v>664</v>
      </c>
      <c r="T241" s="288" t="s">
        <v>669</v>
      </c>
      <c r="U241" s="287">
        <v>0.05</v>
      </c>
      <c r="Z241" s="345"/>
      <c r="AA241" s="361">
        <v>1</v>
      </c>
      <c r="AB241" s="79" t="s">
        <v>1331</v>
      </c>
      <c r="AC241" s="102">
        <v>1</v>
      </c>
      <c r="AD241" s="203">
        <v>1</v>
      </c>
      <c r="AE241" s="102">
        <f t="shared" si="21"/>
        <v>1</v>
      </c>
      <c r="AF241" s="102">
        <v>0</v>
      </c>
      <c r="AG241" s="79"/>
      <c r="AH241" s="79">
        <v>0</v>
      </c>
      <c r="AI241" s="102">
        <v>0</v>
      </c>
      <c r="AJ241" s="79"/>
      <c r="AK241" s="79">
        <v>0</v>
      </c>
      <c r="AL241" s="102">
        <v>1</v>
      </c>
      <c r="AM241" s="79"/>
      <c r="AN241" s="234">
        <v>0</v>
      </c>
    </row>
    <row r="242" spans="1:40" s="75" customFormat="1" ht="102" x14ac:dyDescent="0.25">
      <c r="A242" s="275">
        <v>237</v>
      </c>
      <c r="B242" s="277" t="s">
        <v>505</v>
      </c>
      <c r="C242" s="277" t="s">
        <v>674</v>
      </c>
      <c r="D242" s="277" t="s">
        <v>72</v>
      </c>
      <c r="E242" s="277" t="s">
        <v>484</v>
      </c>
      <c r="F242" s="277" t="s">
        <v>229</v>
      </c>
      <c r="G242" s="277" t="s">
        <v>46</v>
      </c>
      <c r="H242" s="277" t="s">
        <v>661</v>
      </c>
      <c r="I242" s="277" t="s">
        <v>580</v>
      </c>
      <c r="J242" s="277" t="s">
        <v>544</v>
      </c>
      <c r="K242" s="277" t="s">
        <v>675</v>
      </c>
      <c r="L242" s="285">
        <v>100</v>
      </c>
      <c r="M242" s="291" t="s">
        <v>51</v>
      </c>
      <c r="N242" s="277" t="s">
        <v>671</v>
      </c>
      <c r="O242" s="309" t="s">
        <v>103</v>
      </c>
      <c r="P242" s="344">
        <v>44958</v>
      </c>
      <c r="Q242" s="344">
        <v>45290</v>
      </c>
      <c r="R242" s="277" t="s">
        <v>55</v>
      </c>
      <c r="S242" s="277" t="s">
        <v>664</v>
      </c>
      <c r="T242" s="288" t="s">
        <v>665</v>
      </c>
      <c r="U242" s="287">
        <v>0.2</v>
      </c>
      <c r="Z242" s="345"/>
      <c r="AA242" s="361">
        <v>2.5</v>
      </c>
      <c r="AB242" s="79" t="s">
        <v>1332</v>
      </c>
      <c r="AC242" s="102">
        <v>40</v>
      </c>
      <c r="AD242" s="203">
        <v>1</v>
      </c>
      <c r="AE242" s="102">
        <f t="shared" si="21"/>
        <v>2.5</v>
      </c>
      <c r="AF242" s="102">
        <v>39</v>
      </c>
      <c r="AG242" s="79"/>
      <c r="AH242" s="79">
        <v>0</v>
      </c>
      <c r="AI242" s="102">
        <v>21</v>
      </c>
      <c r="AJ242" s="79"/>
      <c r="AK242" s="79">
        <v>0</v>
      </c>
      <c r="AL242" s="102">
        <v>0</v>
      </c>
      <c r="AM242" s="79"/>
      <c r="AN242" s="234">
        <v>0</v>
      </c>
    </row>
    <row r="243" spans="1:40" s="75" customFormat="1" ht="102" x14ac:dyDescent="0.25">
      <c r="A243" s="275">
        <v>238</v>
      </c>
      <c r="B243" s="277" t="s">
        <v>505</v>
      </c>
      <c r="C243" s="277" t="s">
        <v>674</v>
      </c>
      <c r="D243" s="277" t="s">
        <v>72</v>
      </c>
      <c r="E243" s="277" t="s">
        <v>484</v>
      </c>
      <c r="F243" s="277" t="s">
        <v>229</v>
      </c>
      <c r="G243" s="277" t="s">
        <v>46</v>
      </c>
      <c r="H243" s="277" t="s">
        <v>661</v>
      </c>
      <c r="I243" s="277" t="s">
        <v>580</v>
      </c>
      <c r="J243" s="277" t="s">
        <v>509</v>
      </c>
      <c r="K243" s="277" t="s">
        <v>675</v>
      </c>
      <c r="L243" s="285">
        <v>1</v>
      </c>
      <c r="M243" s="291" t="s">
        <v>582</v>
      </c>
      <c r="N243" s="277" t="s">
        <v>672</v>
      </c>
      <c r="O243" s="309" t="s">
        <v>103</v>
      </c>
      <c r="P243" s="344">
        <v>44958</v>
      </c>
      <c r="Q243" s="344">
        <v>45290</v>
      </c>
      <c r="R243" s="277" t="s">
        <v>55</v>
      </c>
      <c r="S243" s="277" t="s">
        <v>664</v>
      </c>
      <c r="T243" s="288" t="s">
        <v>665</v>
      </c>
      <c r="U243" s="287">
        <v>0.1</v>
      </c>
      <c r="Z243" s="345"/>
      <c r="AA243" s="361">
        <v>2</v>
      </c>
      <c r="AB243" s="79" t="s">
        <v>1327</v>
      </c>
      <c r="AC243" s="102">
        <v>0</v>
      </c>
      <c r="AD243" s="203">
        <v>0</v>
      </c>
      <c r="AE243" s="102">
        <f t="shared" si="21"/>
        <v>0</v>
      </c>
      <c r="AF243" s="102">
        <v>1</v>
      </c>
      <c r="AG243" s="79"/>
      <c r="AH243" s="79">
        <v>0</v>
      </c>
      <c r="AI243" s="102">
        <v>0</v>
      </c>
      <c r="AJ243" s="79"/>
      <c r="AK243" s="79">
        <v>0</v>
      </c>
      <c r="AL243" s="102">
        <v>0</v>
      </c>
      <c r="AM243" s="79"/>
      <c r="AN243" s="234">
        <v>0</v>
      </c>
    </row>
    <row r="244" spans="1:40" s="75" customFormat="1" ht="128.25" thickBot="1" x14ac:dyDescent="0.3">
      <c r="A244" s="275">
        <v>239</v>
      </c>
      <c r="B244" s="277" t="s">
        <v>505</v>
      </c>
      <c r="C244" s="329" t="s">
        <v>674</v>
      </c>
      <c r="D244" s="329" t="s">
        <v>72</v>
      </c>
      <c r="E244" s="329" t="s">
        <v>484</v>
      </c>
      <c r="F244" s="329" t="s">
        <v>229</v>
      </c>
      <c r="G244" s="329" t="s">
        <v>46</v>
      </c>
      <c r="H244" s="329" t="s">
        <v>661</v>
      </c>
      <c r="I244" s="329" t="s">
        <v>580</v>
      </c>
      <c r="J244" s="329" t="s">
        <v>544</v>
      </c>
      <c r="K244" s="329" t="s">
        <v>675</v>
      </c>
      <c r="L244" s="330">
        <v>20</v>
      </c>
      <c r="M244" s="347" t="s">
        <v>582</v>
      </c>
      <c r="N244" s="329" t="s">
        <v>679</v>
      </c>
      <c r="O244" s="348" t="s">
        <v>103</v>
      </c>
      <c r="P244" s="349">
        <v>44958</v>
      </c>
      <c r="Q244" s="349">
        <v>45290</v>
      </c>
      <c r="R244" s="329" t="s">
        <v>55</v>
      </c>
      <c r="S244" s="329" t="s">
        <v>664</v>
      </c>
      <c r="T244" s="334" t="s">
        <v>669</v>
      </c>
      <c r="U244" s="335">
        <v>0.2</v>
      </c>
      <c r="V244" s="350"/>
      <c r="W244" s="350"/>
      <c r="X244" s="350"/>
      <c r="Y244" s="350"/>
      <c r="Z244" s="351"/>
      <c r="AA244" s="368">
        <v>3.5</v>
      </c>
      <c r="AB244" s="236" t="s">
        <v>880</v>
      </c>
      <c r="AC244" s="210">
        <v>0</v>
      </c>
      <c r="AD244" s="212">
        <v>0</v>
      </c>
      <c r="AE244" s="102">
        <f t="shared" si="21"/>
        <v>0</v>
      </c>
      <c r="AF244" s="210">
        <v>8</v>
      </c>
      <c r="AG244" s="236"/>
      <c r="AH244" s="236">
        <v>0</v>
      </c>
      <c r="AI244" s="210">
        <v>10</v>
      </c>
      <c r="AJ244" s="236"/>
      <c r="AK244" s="236">
        <v>0</v>
      </c>
      <c r="AL244" s="210">
        <v>2</v>
      </c>
      <c r="AM244" s="236"/>
      <c r="AN244" s="237">
        <v>0</v>
      </c>
    </row>
    <row r="245" spans="1:40" s="75" customFormat="1" ht="127.5" x14ac:dyDescent="0.25">
      <c r="A245" s="275">
        <v>240</v>
      </c>
      <c r="B245" s="277" t="s">
        <v>505</v>
      </c>
      <c r="C245" s="318" t="s">
        <v>680</v>
      </c>
      <c r="D245" s="318" t="s">
        <v>72</v>
      </c>
      <c r="E245" s="318" t="s">
        <v>484</v>
      </c>
      <c r="F245" s="318" t="s">
        <v>229</v>
      </c>
      <c r="G245" s="318" t="s">
        <v>46</v>
      </c>
      <c r="H245" s="318" t="s">
        <v>681</v>
      </c>
      <c r="I245" s="318" t="s">
        <v>580</v>
      </c>
      <c r="J245" s="318" t="s">
        <v>509</v>
      </c>
      <c r="K245" s="318" t="s">
        <v>682</v>
      </c>
      <c r="L245" s="320">
        <v>18</v>
      </c>
      <c r="M245" s="338" t="s">
        <v>582</v>
      </c>
      <c r="N245" s="338" t="s">
        <v>683</v>
      </c>
      <c r="O245" s="339" t="s">
        <v>103</v>
      </c>
      <c r="P245" s="340">
        <v>44958</v>
      </c>
      <c r="Q245" s="340">
        <v>45290</v>
      </c>
      <c r="R245" s="318" t="s">
        <v>55</v>
      </c>
      <c r="S245" s="318" t="s">
        <v>584</v>
      </c>
      <c r="T245" s="324" t="s">
        <v>684</v>
      </c>
      <c r="U245" s="325">
        <v>0.05</v>
      </c>
      <c r="V245" s="341"/>
      <c r="W245" s="341"/>
      <c r="X245" s="341"/>
      <c r="Y245" s="341"/>
      <c r="Z245" s="342"/>
      <c r="AA245" s="369">
        <v>1.5</v>
      </c>
      <c r="AB245" s="239" t="s">
        <v>1333</v>
      </c>
      <c r="AC245" s="166">
        <v>19</v>
      </c>
      <c r="AD245" s="198">
        <v>0.95</v>
      </c>
      <c r="AE245" s="102">
        <f t="shared" si="21"/>
        <v>1.4249999999999998</v>
      </c>
      <c r="AF245" s="166">
        <v>0</v>
      </c>
      <c r="AG245" s="239"/>
      <c r="AH245" s="239">
        <v>0</v>
      </c>
      <c r="AI245" s="166">
        <v>0</v>
      </c>
      <c r="AJ245" s="239"/>
      <c r="AK245" s="239">
        <v>0</v>
      </c>
      <c r="AL245" s="166">
        <v>0</v>
      </c>
      <c r="AM245" s="239"/>
      <c r="AN245" s="233">
        <v>0</v>
      </c>
    </row>
    <row r="246" spans="1:40" s="75" customFormat="1" ht="127.5" x14ac:dyDescent="0.25">
      <c r="A246" s="275">
        <v>241</v>
      </c>
      <c r="B246" s="277" t="s">
        <v>505</v>
      </c>
      <c r="C246" s="277" t="s">
        <v>680</v>
      </c>
      <c r="D246" s="277" t="s">
        <v>72</v>
      </c>
      <c r="E246" s="277" t="s">
        <v>484</v>
      </c>
      <c r="F246" s="277" t="s">
        <v>229</v>
      </c>
      <c r="G246" s="277" t="s">
        <v>46</v>
      </c>
      <c r="H246" s="277" t="s">
        <v>681</v>
      </c>
      <c r="I246" s="277" t="s">
        <v>580</v>
      </c>
      <c r="J246" s="277" t="s">
        <v>509</v>
      </c>
      <c r="K246" s="277" t="s">
        <v>682</v>
      </c>
      <c r="L246" s="285">
        <v>1</v>
      </c>
      <c r="M246" s="291" t="s">
        <v>582</v>
      </c>
      <c r="N246" s="291" t="s">
        <v>587</v>
      </c>
      <c r="O246" s="309" t="s">
        <v>103</v>
      </c>
      <c r="P246" s="344">
        <v>44958</v>
      </c>
      <c r="Q246" s="344">
        <v>45290</v>
      </c>
      <c r="R246" s="277" t="s">
        <v>55</v>
      </c>
      <c r="S246" s="277" t="s">
        <v>685</v>
      </c>
      <c r="T246" s="288" t="s">
        <v>686</v>
      </c>
      <c r="U246" s="287">
        <v>0.25</v>
      </c>
      <c r="Z246" s="345"/>
      <c r="AA246" s="361">
        <v>0.5</v>
      </c>
      <c r="AB246" s="79" t="s">
        <v>1302</v>
      </c>
      <c r="AC246" s="102">
        <v>1</v>
      </c>
      <c r="AD246" s="203">
        <v>1</v>
      </c>
      <c r="AE246" s="102">
        <f t="shared" si="21"/>
        <v>0.5</v>
      </c>
      <c r="AF246" s="102">
        <v>0</v>
      </c>
      <c r="AG246" s="79"/>
      <c r="AH246" s="79">
        <v>0</v>
      </c>
      <c r="AI246" s="102">
        <v>0</v>
      </c>
      <c r="AJ246" s="79"/>
      <c r="AK246" s="79">
        <v>0</v>
      </c>
      <c r="AL246" s="102">
        <v>0</v>
      </c>
      <c r="AM246" s="79"/>
      <c r="AN246" s="234">
        <v>0</v>
      </c>
    </row>
    <row r="247" spans="1:40" s="75" customFormat="1" ht="127.5" x14ac:dyDescent="0.25">
      <c r="A247" s="275">
        <v>242</v>
      </c>
      <c r="B247" s="277" t="s">
        <v>505</v>
      </c>
      <c r="C247" s="277" t="s">
        <v>680</v>
      </c>
      <c r="D247" s="277" t="s">
        <v>72</v>
      </c>
      <c r="E247" s="277" t="s">
        <v>484</v>
      </c>
      <c r="F247" s="277" t="s">
        <v>229</v>
      </c>
      <c r="G247" s="277" t="s">
        <v>46</v>
      </c>
      <c r="H247" s="277" t="s">
        <v>681</v>
      </c>
      <c r="I247" s="277" t="s">
        <v>580</v>
      </c>
      <c r="J247" s="277" t="s">
        <v>509</v>
      </c>
      <c r="K247" s="277" t="s">
        <v>682</v>
      </c>
      <c r="L247" s="285">
        <v>1</v>
      </c>
      <c r="M247" s="291" t="s">
        <v>582</v>
      </c>
      <c r="N247" s="291" t="s">
        <v>591</v>
      </c>
      <c r="O247" s="309" t="s">
        <v>103</v>
      </c>
      <c r="P247" s="344">
        <v>44958</v>
      </c>
      <c r="Q247" s="344">
        <v>45290</v>
      </c>
      <c r="R247" s="277" t="s">
        <v>55</v>
      </c>
      <c r="S247" s="277" t="s">
        <v>687</v>
      </c>
      <c r="T247" s="288" t="s">
        <v>686</v>
      </c>
      <c r="U247" s="287">
        <v>0.05</v>
      </c>
      <c r="Z247" s="345"/>
      <c r="AA247" s="361">
        <v>0.5</v>
      </c>
      <c r="AB247" s="79" t="s">
        <v>1303</v>
      </c>
      <c r="AC247" s="102">
        <v>1</v>
      </c>
      <c r="AD247" s="203">
        <v>1</v>
      </c>
      <c r="AE247" s="102">
        <f t="shared" si="21"/>
        <v>0.5</v>
      </c>
      <c r="AF247" s="102">
        <v>0</v>
      </c>
      <c r="AG247" s="79"/>
      <c r="AH247" s="79">
        <v>0</v>
      </c>
      <c r="AI247" s="102">
        <v>0</v>
      </c>
      <c r="AJ247" s="79"/>
      <c r="AK247" s="79">
        <v>0</v>
      </c>
      <c r="AL247" s="102">
        <v>0</v>
      </c>
      <c r="AM247" s="79"/>
      <c r="AN247" s="234">
        <v>0</v>
      </c>
    </row>
    <row r="248" spans="1:40" s="75" customFormat="1" ht="127.5" x14ac:dyDescent="0.25">
      <c r="A248" s="275">
        <v>243</v>
      </c>
      <c r="B248" s="277" t="s">
        <v>505</v>
      </c>
      <c r="C248" s="277" t="s">
        <v>680</v>
      </c>
      <c r="D248" s="277" t="s">
        <v>72</v>
      </c>
      <c r="E248" s="277" t="s">
        <v>484</v>
      </c>
      <c r="F248" s="277" t="s">
        <v>229</v>
      </c>
      <c r="G248" s="277" t="s">
        <v>46</v>
      </c>
      <c r="H248" s="277" t="s">
        <v>681</v>
      </c>
      <c r="I248" s="277" t="s">
        <v>580</v>
      </c>
      <c r="J248" s="277" t="s">
        <v>509</v>
      </c>
      <c r="K248" s="277" t="s">
        <v>682</v>
      </c>
      <c r="L248" s="285">
        <v>375</v>
      </c>
      <c r="M248" s="291" t="s">
        <v>582</v>
      </c>
      <c r="N248" s="291" t="s">
        <v>593</v>
      </c>
      <c r="O248" s="309" t="s">
        <v>103</v>
      </c>
      <c r="P248" s="344">
        <v>44958</v>
      </c>
      <c r="Q248" s="344">
        <v>45290</v>
      </c>
      <c r="R248" s="277" t="s">
        <v>55</v>
      </c>
      <c r="S248" s="277" t="s">
        <v>688</v>
      </c>
      <c r="T248" s="288" t="s">
        <v>686</v>
      </c>
      <c r="U248" s="287">
        <v>0.45</v>
      </c>
      <c r="Z248" s="345"/>
      <c r="AA248" s="361">
        <v>2</v>
      </c>
      <c r="AB248" s="79" t="s">
        <v>1334</v>
      </c>
      <c r="AC248" s="102">
        <v>30</v>
      </c>
      <c r="AD248" s="203">
        <v>0.83</v>
      </c>
      <c r="AE248" s="102">
        <f t="shared" si="21"/>
        <v>1.66</v>
      </c>
      <c r="AF248" s="102">
        <v>175</v>
      </c>
      <c r="AG248" s="79"/>
      <c r="AH248" s="79">
        <v>0</v>
      </c>
      <c r="AI248" s="102">
        <v>125</v>
      </c>
      <c r="AJ248" s="79"/>
      <c r="AK248" s="79">
        <v>0</v>
      </c>
      <c r="AL248" s="102">
        <v>45</v>
      </c>
      <c r="AM248" s="79"/>
      <c r="AN248" s="234">
        <v>0</v>
      </c>
    </row>
    <row r="249" spans="1:40" s="75" customFormat="1" ht="127.5" x14ac:dyDescent="0.25">
      <c r="A249" s="275">
        <v>244</v>
      </c>
      <c r="B249" s="277" t="s">
        <v>505</v>
      </c>
      <c r="C249" s="277" t="s">
        <v>680</v>
      </c>
      <c r="D249" s="277" t="s">
        <v>72</v>
      </c>
      <c r="E249" s="277" t="s">
        <v>484</v>
      </c>
      <c r="F249" s="277" t="s">
        <v>229</v>
      </c>
      <c r="G249" s="277" t="s">
        <v>46</v>
      </c>
      <c r="H249" s="277" t="s">
        <v>681</v>
      </c>
      <c r="I249" s="277" t="s">
        <v>580</v>
      </c>
      <c r="J249" s="277" t="s">
        <v>544</v>
      </c>
      <c r="K249" s="277" t="s">
        <v>682</v>
      </c>
      <c r="L249" s="285">
        <v>125</v>
      </c>
      <c r="M249" s="291" t="s">
        <v>582</v>
      </c>
      <c r="N249" s="291" t="s">
        <v>689</v>
      </c>
      <c r="O249" s="309" t="s">
        <v>103</v>
      </c>
      <c r="P249" s="344">
        <v>44958</v>
      </c>
      <c r="Q249" s="344">
        <v>45290</v>
      </c>
      <c r="R249" s="277" t="s">
        <v>55</v>
      </c>
      <c r="S249" s="277" t="s">
        <v>594</v>
      </c>
      <c r="T249" s="288" t="s">
        <v>686</v>
      </c>
      <c r="U249" s="287">
        <v>0.15</v>
      </c>
      <c r="Z249" s="345"/>
      <c r="AA249" s="361">
        <v>1</v>
      </c>
      <c r="AB249" s="79" t="s">
        <v>880</v>
      </c>
      <c r="AC249" s="102">
        <v>0</v>
      </c>
      <c r="AD249" s="203">
        <v>0</v>
      </c>
      <c r="AE249" s="102">
        <f t="shared" si="21"/>
        <v>0</v>
      </c>
      <c r="AF249" s="102">
        <v>0</v>
      </c>
      <c r="AG249" s="79"/>
      <c r="AH249" s="79">
        <v>0</v>
      </c>
      <c r="AI249" s="102">
        <v>0</v>
      </c>
      <c r="AJ249" s="79"/>
      <c r="AK249" s="79">
        <v>0</v>
      </c>
      <c r="AL249" s="102">
        <v>125</v>
      </c>
      <c r="AM249" s="79"/>
      <c r="AN249" s="234">
        <v>0</v>
      </c>
    </row>
    <row r="250" spans="1:40" s="75" customFormat="1" ht="127.5" x14ac:dyDescent="0.25">
      <c r="A250" s="275">
        <v>245</v>
      </c>
      <c r="B250" s="277" t="s">
        <v>505</v>
      </c>
      <c r="C250" s="277" t="s">
        <v>680</v>
      </c>
      <c r="D250" s="277" t="s">
        <v>72</v>
      </c>
      <c r="E250" s="277" t="s">
        <v>484</v>
      </c>
      <c r="F250" s="277" t="s">
        <v>229</v>
      </c>
      <c r="G250" s="277" t="s">
        <v>46</v>
      </c>
      <c r="H250" s="277" t="s">
        <v>681</v>
      </c>
      <c r="I250" s="277" t="s">
        <v>580</v>
      </c>
      <c r="J250" s="277" t="s">
        <v>544</v>
      </c>
      <c r="K250" s="277" t="s">
        <v>682</v>
      </c>
      <c r="L250" s="285">
        <v>125</v>
      </c>
      <c r="M250" s="291" t="s">
        <v>582</v>
      </c>
      <c r="N250" s="291" t="s">
        <v>690</v>
      </c>
      <c r="O250" s="309" t="s">
        <v>103</v>
      </c>
      <c r="P250" s="344">
        <v>44958</v>
      </c>
      <c r="Q250" s="344">
        <v>45290</v>
      </c>
      <c r="R250" s="277" t="s">
        <v>55</v>
      </c>
      <c r="S250" s="277" t="s">
        <v>594</v>
      </c>
      <c r="T250" s="288" t="s">
        <v>686</v>
      </c>
      <c r="U250" s="287">
        <v>0.05</v>
      </c>
      <c r="Z250" s="345"/>
      <c r="AA250" s="361">
        <v>0.5</v>
      </c>
      <c r="AB250" s="79" t="s">
        <v>880</v>
      </c>
      <c r="AC250" s="102">
        <v>0</v>
      </c>
      <c r="AD250" s="203">
        <v>0</v>
      </c>
      <c r="AE250" s="102">
        <f t="shared" si="21"/>
        <v>0</v>
      </c>
      <c r="AF250" s="102">
        <v>0</v>
      </c>
      <c r="AG250" s="79"/>
      <c r="AH250" s="79">
        <v>0</v>
      </c>
      <c r="AI250" s="102">
        <v>0</v>
      </c>
      <c r="AJ250" s="79"/>
      <c r="AK250" s="79">
        <v>0</v>
      </c>
      <c r="AL250" s="102">
        <v>125</v>
      </c>
      <c r="AM250" s="79"/>
      <c r="AN250" s="234">
        <v>0</v>
      </c>
    </row>
    <row r="251" spans="1:40" s="75" customFormat="1" ht="127.5" x14ac:dyDescent="0.25">
      <c r="A251" s="275">
        <v>246</v>
      </c>
      <c r="B251" s="277" t="s">
        <v>505</v>
      </c>
      <c r="C251" s="277" t="s">
        <v>680</v>
      </c>
      <c r="D251" s="277" t="s">
        <v>72</v>
      </c>
      <c r="E251" s="277" t="s">
        <v>484</v>
      </c>
      <c r="F251" s="277" t="s">
        <v>229</v>
      </c>
      <c r="G251" s="277" t="s">
        <v>46</v>
      </c>
      <c r="H251" s="277" t="s">
        <v>681</v>
      </c>
      <c r="I251" s="277" t="s">
        <v>580</v>
      </c>
      <c r="J251" s="277" t="s">
        <v>544</v>
      </c>
      <c r="K251" s="277" t="s">
        <v>691</v>
      </c>
      <c r="L251" s="285">
        <v>1</v>
      </c>
      <c r="M251" s="291" t="s">
        <v>582</v>
      </c>
      <c r="N251" s="291" t="s">
        <v>692</v>
      </c>
      <c r="O251" s="309" t="s">
        <v>103</v>
      </c>
      <c r="P251" s="344">
        <v>44958</v>
      </c>
      <c r="Q251" s="344">
        <v>45290</v>
      </c>
      <c r="R251" s="277" t="s">
        <v>55</v>
      </c>
      <c r="S251" s="277" t="s">
        <v>687</v>
      </c>
      <c r="T251" s="288" t="s">
        <v>686</v>
      </c>
      <c r="U251" s="287">
        <v>0.15</v>
      </c>
      <c r="Z251" s="345"/>
      <c r="AA251" s="361">
        <v>0.5</v>
      </c>
      <c r="AB251" s="79" t="s">
        <v>1335</v>
      </c>
      <c r="AC251" s="102">
        <v>1</v>
      </c>
      <c r="AD251" s="203">
        <v>1</v>
      </c>
      <c r="AE251" s="102">
        <f t="shared" si="21"/>
        <v>0.5</v>
      </c>
      <c r="AF251" s="102">
        <v>0</v>
      </c>
      <c r="AG251" s="79"/>
      <c r="AH251" s="79">
        <v>0</v>
      </c>
      <c r="AI251" s="102">
        <v>0</v>
      </c>
      <c r="AJ251" s="79"/>
      <c r="AK251" s="79">
        <v>0</v>
      </c>
      <c r="AL251" s="102">
        <v>0</v>
      </c>
      <c r="AM251" s="79"/>
      <c r="AN251" s="234">
        <v>0</v>
      </c>
    </row>
    <row r="252" spans="1:40" s="75" customFormat="1" ht="127.5" x14ac:dyDescent="0.25">
      <c r="A252" s="275">
        <v>247</v>
      </c>
      <c r="B252" s="277" t="s">
        <v>505</v>
      </c>
      <c r="C252" s="277" t="s">
        <v>680</v>
      </c>
      <c r="D252" s="277" t="s">
        <v>72</v>
      </c>
      <c r="E252" s="277" t="s">
        <v>484</v>
      </c>
      <c r="F252" s="277" t="s">
        <v>229</v>
      </c>
      <c r="G252" s="277" t="s">
        <v>46</v>
      </c>
      <c r="H252" s="277" t="s">
        <v>681</v>
      </c>
      <c r="I252" s="277" t="s">
        <v>580</v>
      </c>
      <c r="J252" s="277" t="s">
        <v>544</v>
      </c>
      <c r="K252" s="277" t="s">
        <v>691</v>
      </c>
      <c r="L252" s="285">
        <v>1</v>
      </c>
      <c r="M252" s="291" t="s">
        <v>582</v>
      </c>
      <c r="N252" s="291" t="s">
        <v>693</v>
      </c>
      <c r="O252" s="309" t="s">
        <v>103</v>
      </c>
      <c r="P252" s="344">
        <v>44958</v>
      </c>
      <c r="Q252" s="344">
        <v>45290</v>
      </c>
      <c r="R252" s="277" t="s">
        <v>55</v>
      </c>
      <c r="S252" s="277" t="s">
        <v>687</v>
      </c>
      <c r="T252" s="288" t="s">
        <v>684</v>
      </c>
      <c r="U252" s="287">
        <v>0.15</v>
      </c>
      <c r="Z252" s="345"/>
      <c r="AA252" s="361">
        <v>0.5</v>
      </c>
      <c r="AB252" s="79" t="s">
        <v>1336</v>
      </c>
      <c r="AC252" s="102">
        <v>1</v>
      </c>
      <c r="AD252" s="203">
        <v>1</v>
      </c>
      <c r="AE252" s="102">
        <f t="shared" si="21"/>
        <v>0.5</v>
      </c>
      <c r="AF252" s="102">
        <v>0</v>
      </c>
      <c r="AG252" s="79"/>
      <c r="AH252" s="79">
        <v>0</v>
      </c>
      <c r="AI252" s="102">
        <v>0</v>
      </c>
      <c r="AJ252" s="79"/>
      <c r="AK252" s="79">
        <v>0</v>
      </c>
      <c r="AL252" s="102">
        <v>0</v>
      </c>
      <c r="AM252" s="79"/>
      <c r="AN252" s="234">
        <v>0</v>
      </c>
    </row>
    <row r="253" spans="1:40" s="75" customFormat="1" ht="127.5" x14ac:dyDescent="0.25">
      <c r="A253" s="275">
        <v>248</v>
      </c>
      <c r="B253" s="277" t="s">
        <v>505</v>
      </c>
      <c r="C253" s="277" t="s">
        <v>680</v>
      </c>
      <c r="D253" s="277" t="s">
        <v>72</v>
      </c>
      <c r="E253" s="277" t="s">
        <v>484</v>
      </c>
      <c r="F253" s="277" t="s">
        <v>229</v>
      </c>
      <c r="G253" s="277" t="s">
        <v>46</v>
      </c>
      <c r="H253" s="277" t="s">
        <v>681</v>
      </c>
      <c r="I253" s="277" t="s">
        <v>580</v>
      </c>
      <c r="J253" s="277" t="s">
        <v>544</v>
      </c>
      <c r="K253" s="277" t="s">
        <v>691</v>
      </c>
      <c r="L253" s="285">
        <v>1</v>
      </c>
      <c r="M253" s="291" t="s">
        <v>582</v>
      </c>
      <c r="N253" s="291" t="s">
        <v>694</v>
      </c>
      <c r="O253" s="309" t="s">
        <v>103</v>
      </c>
      <c r="P253" s="344">
        <v>44958</v>
      </c>
      <c r="Q253" s="344">
        <v>45290</v>
      </c>
      <c r="R253" s="277" t="s">
        <v>55</v>
      </c>
      <c r="S253" s="277" t="s">
        <v>687</v>
      </c>
      <c r="T253" s="288" t="s">
        <v>686</v>
      </c>
      <c r="U253" s="287">
        <v>0.05</v>
      </c>
      <c r="Z253" s="345"/>
      <c r="AA253" s="361">
        <v>0.5</v>
      </c>
      <c r="AB253" s="79" t="s">
        <v>1337</v>
      </c>
      <c r="AC253" s="102">
        <v>0</v>
      </c>
      <c r="AD253" s="203">
        <v>0</v>
      </c>
      <c r="AE253" s="102">
        <f t="shared" si="21"/>
        <v>0</v>
      </c>
      <c r="AF253" s="102">
        <v>1</v>
      </c>
      <c r="AG253" s="79"/>
      <c r="AH253" s="79">
        <v>0</v>
      </c>
      <c r="AI253" s="102">
        <v>0</v>
      </c>
      <c r="AJ253" s="79"/>
      <c r="AK253" s="79">
        <v>0</v>
      </c>
      <c r="AL253" s="102">
        <v>0</v>
      </c>
      <c r="AM253" s="79"/>
      <c r="AN253" s="234">
        <v>0</v>
      </c>
    </row>
    <row r="254" spans="1:40" s="75" customFormat="1" ht="127.5" x14ac:dyDescent="0.25">
      <c r="A254" s="275">
        <v>249</v>
      </c>
      <c r="B254" s="277" t="s">
        <v>505</v>
      </c>
      <c r="C254" s="277" t="s">
        <v>680</v>
      </c>
      <c r="D254" s="277" t="s">
        <v>72</v>
      </c>
      <c r="E254" s="277" t="s">
        <v>484</v>
      </c>
      <c r="F254" s="277" t="s">
        <v>229</v>
      </c>
      <c r="G254" s="277" t="s">
        <v>46</v>
      </c>
      <c r="H254" s="277" t="s">
        <v>681</v>
      </c>
      <c r="I254" s="277" t="s">
        <v>580</v>
      </c>
      <c r="J254" s="277" t="s">
        <v>544</v>
      </c>
      <c r="K254" s="277" t="s">
        <v>691</v>
      </c>
      <c r="L254" s="285">
        <v>14</v>
      </c>
      <c r="M254" s="291" t="s">
        <v>582</v>
      </c>
      <c r="N254" s="291" t="s">
        <v>695</v>
      </c>
      <c r="O254" s="309" t="s">
        <v>103</v>
      </c>
      <c r="P254" s="344">
        <v>44958</v>
      </c>
      <c r="Q254" s="344">
        <v>45290</v>
      </c>
      <c r="R254" s="277" t="s">
        <v>55</v>
      </c>
      <c r="S254" s="277" t="s">
        <v>687</v>
      </c>
      <c r="T254" s="288" t="s">
        <v>686</v>
      </c>
      <c r="U254" s="287">
        <v>0.15</v>
      </c>
      <c r="Z254" s="345"/>
      <c r="AA254" s="361">
        <v>0.5</v>
      </c>
      <c r="AB254" s="79" t="s">
        <v>880</v>
      </c>
      <c r="AC254" s="102">
        <v>0</v>
      </c>
      <c r="AD254" s="203">
        <v>0</v>
      </c>
      <c r="AE254" s="102">
        <f t="shared" si="21"/>
        <v>0</v>
      </c>
      <c r="AF254" s="102">
        <v>14</v>
      </c>
      <c r="AG254" s="79"/>
      <c r="AH254" s="79">
        <v>0</v>
      </c>
      <c r="AI254" s="102">
        <v>0</v>
      </c>
      <c r="AJ254" s="79"/>
      <c r="AK254" s="79">
        <v>0</v>
      </c>
      <c r="AL254" s="102">
        <v>0</v>
      </c>
      <c r="AM254" s="79"/>
      <c r="AN254" s="234">
        <v>0</v>
      </c>
    </row>
    <row r="255" spans="1:40" s="75" customFormat="1" ht="127.5" x14ac:dyDescent="0.25">
      <c r="A255" s="275">
        <v>250</v>
      </c>
      <c r="B255" s="277" t="s">
        <v>505</v>
      </c>
      <c r="C255" s="277" t="s">
        <v>680</v>
      </c>
      <c r="D255" s="277" t="s">
        <v>72</v>
      </c>
      <c r="E255" s="277" t="s">
        <v>484</v>
      </c>
      <c r="F255" s="277" t="s">
        <v>229</v>
      </c>
      <c r="G255" s="277" t="s">
        <v>46</v>
      </c>
      <c r="H255" s="277" t="s">
        <v>681</v>
      </c>
      <c r="I255" s="277" t="s">
        <v>580</v>
      </c>
      <c r="J255" s="277" t="s">
        <v>544</v>
      </c>
      <c r="K255" s="277" t="s">
        <v>691</v>
      </c>
      <c r="L255" s="285">
        <v>1</v>
      </c>
      <c r="M255" s="291" t="s">
        <v>582</v>
      </c>
      <c r="N255" s="291" t="s">
        <v>646</v>
      </c>
      <c r="O255" s="309" t="s">
        <v>103</v>
      </c>
      <c r="P255" s="344">
        <v>44958</v>
      </c>
      <c r="Q255" s="344">
        <v>45290</v>
      </c>
      <c r="R255" s="277" t="s">
        <v>55</v>
      </c>
      <c r="S255" s="277" t="s">
        <v>696</v>
      </c>
      <c r="T255" s="288" t="s">
        <v>684</v>
      </c>
      <c r="U255" s="287">
        <v>0.1</v>
      </c>
      <c r="Z255" s="345"/>
      <c r="AA255" s="361">
        <v>0.5</v>
      </c>
      <c r="AB255" s="79" t="s">
        <v>1338</v>
      </c>
      <c r="AC255" s="102">
        <v>0</v>
      </c>
      <c r="AD255" s="203">
        <v>0</v>
      </c>
      <c r="AE255" s="102">
        <f t="shared" si="21"/>
        <v>0</v>
      </c>
      <c r="AF255" s="102">
        <v>1</v>
      </c>
      <c r="AG255" s="79"/>
      <c r="AH255" s="79">
        <v>0</v>
      </c>
      <c r="AI255" s="102">
        <v>0</v>
      </c>
      <c r="AJ255" s="79"/>
      <c r="AK255" s="79">
        <v>0</v>
      </c>
      <c r="AL255" s="102">
        <v>0</v>
      </c>
      <c r="AM255" s="79"/>
      <c r="AN255" s="234">
        <v>0</v>
      </c>
    </row>
    <row r="256" spans="1:40" s="75" customFormat="1" ht="127.5" x14ac:dyDescent="0.25">
      <c r="A256" s="275">
        <v>251</v>
      </c>
      <c r="B256" s="277" t="s">
        <v>505</v>
      </c>
      <c r="C256" s="277" t="s">
        <v>680</v>
      </c>
      <c r="D256" s="277" t="s">
        <v>72</v>
      </c>
      <c r="E256" s="277" t="s">
        <v>484</v>
      </c>
      <c r="F256" s="277" t="s">
        <v>229</v>
      </c>
      <c r="G256" s="277" t="s">
        <v>46</v>
      </c>
      <c r="H256" s="277" t="s">
        <v>681</v>
      </c>
      <c r="I256" s="277" t="s">
        <v>580</v>
      </c>
      <c r="J256" s="277" t="s">
        <v>544</v>
      </c>
      <c r="K256" s="277" t="s">
        <v>691</v>
      </c>
      <c r="L256" s="285">
        <v>14</v>
      </c>
      <c r="M256" s="291" t="s">
        <v>582</v>
      </c>
      <c r="N256" s="291" t="s">
        <v>697</v>
      </c>
      <c r="O256" s="309" t="s">
        <v>103</v>
      </c>
      <c r="P256" s="344">
        <v>44958</v>
      </c>
      <c r="Q256" s="344">
        <v>45290</v>
      </c>
      <c r="R256" s="277" t="s">
        <v>55</v>
      </c>
      <c r="S256" s="277" t="s">
        <v>687</v>
      </c>
      <c r="T256" s="288" t="s">
        <v>686</v>
      </c>
      <c r="U256" s="287">
        <v>0.3</v>
      </c>
      <c r="Z256" s="345"/>
      <c r="AA256" s="361">
        <v>2</v>
      </c>
      <c r="AB256" s="79" t="s">
        <v>880</v>
      </c>
      <c r="AC256" s="102">
        <v>0</v>
      </c>
      <c r="AD256" s="203">
        <v>0</v>
      </c>
      <c r="AE256" s="102">
        <f t="shared" si="21"/>
        <v>0</v>
      </c>
      <c r="AF256" s="102">
        <v>14</v>
      </c>
      <c r="AG256" s="79"/>
      <c r="AH256" s="79">
        <v>0</v>
      </c>
      <c r="AI256" s="102">
        <v>0</v>
      </c>
      <c r="AJ256" s="79"/>
      <c r="AK256" s="79">
        <v>0</v>
      </c>
      <c r="AL256" s="102">
        <v>0</v>
      </c>
      <c r="AM256" s="79"/>
      <c r="AN256" s="234">
        <v>0</v>
      </c>
    </row>
    <row r="257" spans="1:40" s="75" customFormat="1" ht="127.5" x14ac:dyDescent="0.25">
      <c r="A257" s="275">
        <v>252</v>
      </c>
      <c r="B257" s="277" t="s">
        <v>505</v>
      </c>
      <c r="C257" s="277" t="s">
        <v>680</v>
      </c>
      <c r="D257" s="277" t="s">
        <v>72</v>
      </c>
      <c r="E257" s="277" t="s">
        <v>484</v>
      </c>
      <c r="F257" s="277" t="s">
        <v>229</v>
      </c>
      <c r="G257" s="277" t="s">
        <v>46</v>
      </c>
      <c r="H257" s="277" t="s">
        <v>681</v>
      </c>
      <c r="I257" s="277" t="s">
        <v>580</v>
      </c>
      <c r="J257" s="277" t="s">
        <v>544</v>
      </c>
      <c r="K257" s="277" t="s">
        <v>691</v>
      </c>
      <c r="L257" s="285">
        <v>14</v>
      </c>
      <c r="M257" s="291" t="s">
        <v>582</v>
      </c>
      <c r="N257" s="291" t="s">
        <v>698</v>
      </c>
      <c r="O257" s="309" t="s">
        <v>103</v>
      </c>
      <c r="P257" s="344">
        <v>44958</v>
      </c>
      <c r="Q257" s="344">
        <v>45290</v>
      </c>
      <c r="R257" s="277" t="s">
        <v>55</v>
      </c>
      <c r="S257" s="277" t="s">
        <v>688</v>
      </c>
      <c r="T257" s="288" t="s">
        <v>686</v>
      </c>
      <c r="U257" s="287">
        <v>0.1</v>
      </c>
      <c r="Z257" s="345"/>
      <c r="AA257" s="361">
        <v>0.5</v>
      </c>
      <c r="AB257" s="79" t="s">
        <v>880</v>
      </c>
      <c r="AC257" s="102">
        <v>0</v>
      </c>
      <c r="AD257" s="203">
        <v>0</v>
      </c>
      <c r="AE257" s="102">
        <f t="shared" si="21"/>
        <v>0</v>
      </c>
      <c r="AF257" s="102">
        <v>0</v>
      </c>
      <c r="AG257" s="79"/>
      <c r="AH257" s="79">
        <v>0</v>
      </c>
      <c r="AI257" s="102">
        <v>14</v>
      </c>
      <c r="AJ257" s="79"/>
      <c r="AK257" s="79">
        <v>0</v>
      </c>
      <c r="AL257" s="102">
        <v>0</v>
      </c>
      <c r="AM257" s="79"/>
      <c r="AN257" s="234">
        <v>0</v>
      </c>
    </row>
    <row r="258" spans="1:40" s="75" customFormat="1" ht="127.5" x14ac:dyDescent="0.25">
      <c r="A258" s="275">
        <v>253</v>
      </c>
      <c r="B258" s="277" t="s">
        <v>505</v>
      </c>
      <c r="C258" s="277" t="s">
        <v>680</v>
      </c>
      <c r="D258" s="277" t="s">
        <v>72</v>
      </c>
      <c r="E258" s="277" t="s">
        <v>484</v>
      </c>
      <c r="F258" s="277" t="s">
        <v>229</v>
      </c>
      <c r="G258" s="277" t="s">
        <v>46</v>
      </c>
      <c r="H258" s="277" t="s">
        <v>681</v>
      </c>
      <c r="I258" s="277" t="s">
        <v>580</v>
      </c>
      <c r="J258" s="277" t="s">
        <v>544</v>
      </c>
      <c r="K258" s="277" t="s">
        <v>699</v>
      </c>
      <c r="L258" s="285">
        <v>1</v>
      </c>
      <c r="M258" s="291" t="s">
        <v>582</v>
      </c>
      <c r="N258" s="291" t="s">
        <v>620</v>
      </c>
      <c r="O258" s="309" t="s">
        <v>103</v>
      </c>
      <c r="P258" s="344">
        <v>44958</v>
      </c>
      <c r="Q258" s="344">
        <v>45290</v>
      </c>
      <c r="R258" s="277" t="s">
        <v>55</v>
      </c>
      <c r="S258" s="277" t="s">
        <v>588</v>
      </c>
      <c r="T258" s="288" t="s">
        <v>686</v>
      </c>
      <c r="U258" s="287">
        <v>0.15</v>
      </c>
      <c r="Z258" s="345"/>
      <c r="AA258" s="361">
        <v>0.5</v>
      </c>
      <c r="AB258" s="79" t="s">
        <v>1339</v>
      </c>
      <c r="AC258" s="102">
        <v>1</v>
      </c>
      <c r="AD258" s="203">
        <v>1</v>
      </c>
      <c r="AE258" s="102">
        <f t="shared" si="21"/>
        <v>0.5</v>
      </c>
      <c r="AF258" s="102">
        <v>0</v>
      </c>
      <c r="AG258" s="79"/>
      <c r="AH258" s="79">
        <v>0</v>
      </c>
      <c r="AI258" s="102">
        <v>0</v>
      </c>
      <c r="AJ258" s="79"/>
      <c r="AK258" s="79">
        <v>0</v>
      </c>
      <c r="AL258" s="102">
        <v>0</v>
      </c>
      <c r="AM258" s="79"/>
      <c r="AN258" s="234">
        <v>0</v>
      </c>
    </row>
    <row r="259" spans="1:40" s="75" customFormat="1" ht="127.5" x14ac:dyDescent="0.25">
      <c r="A259" s="275">
        <v>254</v>
      </c>
      <c r="B259" s="277" t="s">
        <v>505</v>
      </c>
      <c r="C259" s="277" t="s">
        <v>680</v>
      </c>
      <c r="D259" s="277" t="s">
        <v>72</v>
      </c>
      <c r="E259" s="277" t="s">
        <v>484</v>
      </c>
      <c r="F259" s="277" t="s">
        <v>229</v>
      </c>
      <c r="G259" s="277" t="s">
        <v>46</v>
      </c>
      <c r="H259" s="277" t="s">
        <v>681</v>
      </c>
      <c r="I259" s="277" t="s">
        <v>580</v>
      </c>
      <c r="J259" s="277" t="s">
        <v>544</v>
      </c>
      <c r="K259" s="277" t="s">
        <v>699</v>
      </c>
      <c r="L259" s="285">
        <v>24</v>
      </c>
      <c r="M259" s="291" t="s">
        <v>582</v>
      </c>
      <c r="N259" s="291" t="s">
        <v>700</v>
      </c>
      <c r="O259" s="309" t="s">
        <v>103</v>
      </c>
      <c r="P259" s="344">
        <v>44958</v>
      </c>
      <c r="Q259" s="344">
        <v>45290</v>
      </c>
      <c r="R259" s="277" t="s">
        <v>55</v>
      </c>
      <c r="S259" s="277" t="s">
        <v>588</v>
      </c>
      <c r="T259" s="288" t="s">
        <v>686</v>
      </c>
      <c r="U259" s="287">
        <v>0.15</v>
      </c>
      <c r="Z259" s="345"/>
      <c r="AA259" s="361">
        <v>0.5</v>
      </c>
      <c r="AB259" s="79" t="s">
        <v>1340</v>
      </c>
      <c r="AC259" s="102">
        <v>7</v>
      </c>
      <c r="AD259" s="203">
        <v>1</v>
      </c>
      <c r="AE259" s="102">
        <f t="shared" si="21"/>
        <v>0.5</v>
      </c>
      <c r="AF259" s="102">
        <v>17</v>
      </c>
      <c r="AG259" s="79"/>
      <c r="AH259" s="79">
        <v>0</v>
      </c>
      <c r="AI259" s="102">
        <v>0</v>
      </c>
      <c r="AJ259" s="79"/>
      <c r="AK259" s="79">
        <v>0</v>
      </c>
      <c r="AL259" s="102">
        <v>0</v>
      </c>
      <c r="AM259" s="79"/>
      <c r="AN259" s="234">
        <v>0</v>
      </c>
    </row>
    <row r="260" spans="1:40" s="75" customFormat="1" ht="127.5" x14ac:dyDescent="0.25">
      <c r="A260" s="275">
        <v>255</v>
      </c>
      <c r="B260" s="277" t="s">
        <v>505</v>
      </c>
      <c r="C260" s="277" t="s">
        <v>680</v>
      </c>
      <c r="D260" s="277" t="s">
        <v>72</v>
      </c>
      <c r="E260" s="277" t="s">
        <v>484</v>
      </c>
      <c r="F260" s="277" t="s">
        <v>229</v>
      </c>
      <c r="G260" s="277" t="s">
        <v>46</v>
      </c>
      <c r="H260" s="277" t="s">
        <v>681</v>
      </c>
      <c r="I260" s="277" t="s">
        <v>580</v>
      </c>
      <c r="J260" s="277" t="s">
        <v>544</v>
      </c>
      <c r="K260" s="277" t="s">
        <v>699</v>
      </c>
      <c r="L260" s="285">
        <v>2</v>
      </c>
      <c r="M260" s="291" t="s">
        <v>582</v>
      </c>
      <c r="N260" s="291" t="s">
        <v>628</v>
      </c>
      <c r="O260" s="309" t="s">
        <v>103</v>
      </c>
      <c r="P260" s="344">
        <v>44958</v>
      </c>
      <c r="Q260" s="344">
        <v>45290</v>
      </c>
      <c r="R260" s="277" t="s">
        <v>55</v>
      </c>
      <c r="S260" s="277" t="s">
        <v>613</v>
      </c>
      <c r="T260" s="288" t="s">
        <v>684</v>
      </c>
      <c r="U260" s="287">
        <v>0.15</v>
      </c>
      <c r="Z260" s="345"/>
      <c r="AA260" s="361">
        <v>0.5</v>
      </c>
      <c r="AB260" s="79" t="s">
        <v>1341</v>
      </c>
      <c r="AC260" s="102">
        <v>1</v>
      </c>
      <c r="AD260" s="203">
        <v>1</v>
      </c>
      <c r="AE260" s="102">
        <f t="shared" si="21"/>
        <v>0.5</v>
      </c>
      <c r="AF260" s="102">
        <v>1</v>
      </c>
      <c r="AG260" s="79"/>
      <c r="AH260" s="79">
        <v>0</v>
      </c>
      <c r="AI260" s="102">
        <v>0</v>
      </c>
      <c r="AJ260" s="79"/>
      <c r="AK260" s="79">
        <v>0</v>
      </c>
      <c r="AL260" s="102">
        <v>0</v>
      </c>
      <c r="AM260" s="79"/>
      <c r="AN260" s="234">
        <v>0</v>
      </c>
    </row>
    <row r="261" spans="1:40" s="75" customFormat="1" ht="127.5" x14ac:dyDescent="0.25">
      <c r="A261" s="275">
        <v>256</v>
      </c>
      <c r="B261" s="277" t="s">
        <v>505</v>
      </c>
      <c r="C261" s="277" t="s">
        <v>680</v>
      </c>
      <c r="D261" s="277" t="s">
        <v>72</v>
      </c>
      <c r="E261" s="277" t="s">
        <v>484</v>
      </c>
      <c r="F261" s="277" t="s">
        <v>229</v>
      </c>
      <c r="G261" s="277" t="s">
        <v>46</v>
      </c>
      <c r="H261" s="277" t="s">
        <v>681</v>
      </c>
      <c r="I261" s="277" t="s">
        <v>580</v>
      </c>
      <c r="J261" s="277" t="s">
        <v>544</v>
      </c>
      <c r="K261" s="277" t="s">
        <v>699</v>
      </c>
      <c r="L261" s="285">
        <v>24</v>
      </c>
      <c r="M261" s="291" t="s">
        <v>582</v>
      </c>
      <c r="N261" s="291" t="s">
        <v>701</v>
      </c>
      <c r="O261" s="309" t="s">
        <v>103</v>
      </c>
      <c r="P261" s="344">
        <v>44958</v>
      </c>
      <c r="Q261" s="344">
        <v>45290</v>
      </c>
      <c r="R261" s="277" t="s">
        <v>55</v>
      </c>
      <c r="S261" s="277" t="s">
        <v>588</v>
      </c>
      <c r="T261" s="288" t="s">
        <v>686</v>
      </c>
      <c r="U261" s="287">
        <v>0.2</v>
      </c>
      <c r="Z261" s="345"/>
      <c r="AA261" s="361">
        <v>0.5</v>
      </c>
      <c r="AB261" s="79" t="s">
        <v>880</v>
      </c>
      <c r="AC261" s="102">
        <v>0</v>
      </c>
      <c r="AD261" s="203">
        <v>0</v>
      </c>
      <c r="AE261" s="102">
        <f t="shared" si="21"/>
        <v>0</v>
      </c>
      <c r="AF261" s="102">
        <v>9</v>
      </c>
      <c r="AG261" s="79"/>
      <c r="AH261" s="79">
        <v>0</v>
      </c>
      <c r="AI261" s="102">
        <v>7</v>
      </c>
      <c r="AJ261" s="79"/>
      <c r="AK261" s="79">
        <v>0</v>
      </c>
      <c r="AL261" s="102">
        <v>8</v>
      </c>
      <c r="AM261" s="79"/>
      <c r="AN261" s="234">
        <v>0</v>
      </c>
    </row>
    <row r="262" spans="1:40" s="75" customFormat="1" ht="128.25" thickBot="1" x14ac:dyDescent="0.3">
      <c r="A262" s="275">
        <v>257</v>
      </c>
      <c r="B262" s="277" t="s">
        <v>505</v>
      </c>
      <c r="C262" s="329" t="s">
        <v>680</v>
      </c>
      <c r="D262" s="329" t="s">
        <v>72</v>
      </c>
      <c r="E262" s="329" t="s">
        <v>484</v>
      </c>
      <c r="F262" s="329" t="s">
        <v>229</v>
      </c>
      <c r="G262" s="329" t="s">
        <v>46</v>
      </c>
      <c r="H262" s="329" t="s">
        <v>681</v>
      </c>
      <c r="I262" s="329" t="s">
        <v>580</v>
      </c>
      <c r="J262" s="277" t="s">
        <v>544</v>
      </c>
      <c r="K262" s="329" t="s">
        <v>699</v>
      </c>
      <c r="L262" s="330">
        <v>24</v>
      </c>
      <c r="M262" s="347" t="s">
        <v>582</v>
      </c>
      <c r="N262" s="347" t="s">
        <v>702</v>
      </c>
      <c r="O262" s="348" t="s">
        <v>103</v>
      </c>
      <c r="P262" s="349">
        <v>44958</v>
      </c>
      <c r="Q262" s="349">
        <v>45290</v>
      </c>
      <c r="R262" s="329" t="s">
        <v>55</v>
      </c>
      <c r="S262" s="329" t="s">
        <v>588</v>
      </c>
      <c r="T262" s="334" t="s">
        <v>686</v>
      </c>
      <c r="U262" s="335">
        <v>0.35</v>
      </c>
      <c r="V262" s="350"/>
      <c r="W262" s="350"/>
      <c r="X262" s="350"/>
      <c r="Y262" s="350"/>
      <c r="Z262" s="351"/>
      <c r="AA262" s="368">
        <v>2</v>
      </c>
      <c r="AB262" s="236" t="s">
        <v>880</v>
      </c>
      <c r="AC262" s="210">
        <v>0</v>
      </c>
      <c r="AD262" s="212">
        <v>0</v>
      </c>
      <c r="AE262" s="102">
        <f t="shared" si="21"/>
        <v>0</v>
      </c>
      <c r="AF262" s="210">
        <v>9</v>
      </c>
      <c r="AG262" s="236"/>
      <c r="AH262" s="236">
        <v>0</v>
      </c>
      <c r="AI262" s="210">
        <v>7</v>
      </c>
      <c r="AJ262" s="236"/>
      <c r="AK262" s="236">
        <v>0</v>
      </c>
      <c r="AL262" s="210">
        <v>8</v>
      </c>
      <c r="AM262" s="236"/>
      <c r="AN262" s="237">
        <v>0</v>
      </c>
    </row>
    <row r="263" spans="1:40" s="75" customFormat="1" ht="191.25" x14ac:dyDescent="0.25">
      <c r="A263" s="275">
        <v>258</v>
      </c>
      <c r="B263" s="277" t="s">
        <v>505</v>
      </c>
      <c r="C263" s="353" t="s">
        <v>703</v>
      </c>
      <c r="D263" s="353" t="s">
        <v>72</v>
      </c>
      <c r="E263" s="353" t="s">
        <v>484</v>
      </c>
      <c r="F263" s="353" t="s">
        <v>229</v>
      </c>
      <c r="G263" s="353" t="s">
        <v>46</v>
      </c>
      <c r="H263" s="353" t="s">
        <v>704</v>
      </c>
      <c r="I263" s="353" t="s">
        <v>580</v>
      </c>
      <c r="J263" s="353" t="s">
        <v>544</v>
      </c>
      <c r="K263" s="353" t="s">
        <v>705</v>
      </c>
      <c r="L263" s="354">
        <v>4</v>
      </c>
      <c r="M263" s="355" t="s">
        <v>582</v>
      </c>
      <c r="N263" s="355" t="s">
        <v>706</v>
      </c>
      <c r="O263" s="356" t="s">
        <v>103</v>
      </c>
      <c r="P263" s="357">
        <v>44958</v>
      </c>
      <c r="Q263" s="357">
        <v>45290</v>
      </c>
      <c r="R263" s="353" t="s">
        <v>55</v>
      </c>
      <c r="S263" s="353" t="s">
        <v>584</v>
      </c>
      <c r="T263" s="358" t="s">
        <v>707</v>
      </c>
      <c r="U263" s="359">
        <v>0.05</v>
      </c>
      <c r="Z263" s="345"/>
      <c r="AA263" s="360">
        <v>1</v>
      </c>
      <c r="AB263" s="79" t="s">
        <v>1342</v>
      </c>
      <c r="AC263" s="232">
        <v>4</v>
      </c>
      <c r="AD263" s="223">
        <v>1</v>
      </c>
      <c r="AE263" s="102">
        <f t="shared" si="21"/>
        <v>1</v>
      </c>
      <c r="AF263" s="232">
        <v>0</v>
      </c>
      <c r="AG263" s="232"/>
      <c r="AH263" s="232">
        <f t="shared" ref="AH263:AH276" si="22">+$AA263*AG263</f>
        <v>0</v>
      </c>
      <c r="AI263" s="232">
        <v>0</v>
      </c>
      <c r="AJ263" s="232"/>
      <c r="AK263" s="232">
        <f t="shared" ref="AK263:AK268" si="23">+$AA263*AJ263</f>
        <v>0</v>
      </c>
      <c r="AL263" s="232">
        <v>0</v>
      </c>
      <c r="AM263" s="232"/>
      <c r="AN263" s="232">
        <f t="shared" ref="AN263:AN268" si="24">+$AA263*AM263</f>
        <v>0</v>
      </c>
    </row>
    <row r="264" spans="1:40" s="75" customFormat="1" ht="168.75" x14ac:dyDescent="0.25">
      <c r="A264" s="275">
        <v>259</v>
      </c>
      <c r="B264" s="277" t="s">
        <v>505</v>
      </c>
      <c r="C264" s="277" t="s">
        <v>703</v>
      </c>
      <c r="D264" s="277" t="s">
        <v>72</v>
      </c>
      <c r="E264" s="277" t="s">
        <v>484</v>
      </c>
      <c r="F264" s="277" t="s">
        <v>229</v>
      </c>
      <c r="G264" s="277" t="s">
        <v>46</v>
      </c>
      <c r="H264" s="277" t="s">
        <v>704</v>
      </c>
      <c r="I264" s="277" t="s">
        <v>580</v>
      </c>
      <c r="J264" s="277" t="s">
        <v>544</v>
      </c>
      <c r="K264" s="277" t="s">
        <v>705</v>
      </c>
      <c r="L264" s="285">
        <v>1</v>
      </c>
      <c r="M264" s="291" t="s">
        <v>582</v>
      </c>
      <c r="N264" s="291" t="s">
        <v>708</v>
      </c>
      <c r="O264" s="309" t="s">
        <v>103</v>
      </c>
      <c r="P264" s="344">
        <v>44958</v>
      </c>
      <c r="Q264" s="344">
        <v>45290</v>
      </c>
      <c r="R264" s="277" t="s">
        <v>55</v>
      </c>
      <c r="S264" s="277" t="s">
        <v>709</v>
      </c>
      <c r="T264" s="288" t="s">
        <v>707</v>
      </c>
      <c r="U264" s="287">
        <v>0.15</v>
      </c>
      <c r="Z264" s="345"/>
      <c r="AA264" s="361">
        <v>3</v>
      </c>
      <c r="AB264" s="79" t="s">
        <v>1343</v>
      </c>
      <c r="AC264" s="102">
        <v>1</v>
      </c>
      <c r="AD264" s="203">
        <v>1</v>
      </c>
      <c r="AE264" s="102">
        <f t="shared" si="21"/>
        <v>3</v>
      </c>
      <c r="AF264" s="102">
        <v>0</v>
      </c>
      <c r="AG264" s="79"/>
      <c r="AH264" s="79">
        <f t="shared" si="22"/>
        <v>0</v>
      </c>
      <c r="AI264" s="102">
        <v>0</v>
      </c>
      <c r="AJ264" s="79"/>
      <c r="AK264" s="79">
        <f t="shared" si="23"/>
        <v>0</v>
      </c>
      <c r="AL264" s="102">
        <v>0</v>
      </c>
      <c r="AM264" s="79"/>
      <c r="AN264" s="79">
        <f t="shared" si="24"/>
        <v>0</v>
      </c>
    </row>
    <row r="265" spans="1:40" s="75" customFormat="1" ht="146.25" x14ac:dyDescent="0.25">
      <c r="A265" s="275">
        <v>260</v>
      </c>
      <c r="B265" s="277" t="s">
        <v>505</v>
      </c>
      <c r="C265" s="277" t="s">
        <v>703</v>
      </c>
      <c r="D265" s="277" t="s">
        <v>72</v>
      </c>
      <c r="E265" s="277" t="s">
        <v>484</v>
      </c>
      <c r="F265" s="277" t="s">
        <v>229</v>
      </c>
      <c r="G265" s="277" t="s">
        <v>46</v>
      </c>
      <c r="H265" s="277" t="s">
        <v>704</v>
      </c>
      <c r="I265" s="277" t="s">
        <v>580</v>
      </c>
      <c r="J265" s="277" t="s">
        <v>544</v>
      </c>
      <c r="K265" s="277" t="s">
        <v>705</v>
      </c>
      <c r="L265" s="285">
        <v>1</v>
      </c>
      <c r="M265" s="291" t="s">
        <v>582</v>
      </c>
      <c r="N265" s="291" t="s">
        <v>710</v>
      </c>
      <c r="O265" s="309" t="s">
        <v>103</v>
      </c>
      <c r="P265" s="344">
        <v>44958</v>
      </c>
      <c r="Q265" s="344">
        <v>45290</v>
      </c>
      <c r="R265" s="277" t="s">
        <v>55</v>
      </c>
      <c r="S265" s="277" t="s">
        <v>709</v>
      </c>
      <c r="T265" s="288" t="s">
        <v>707</v>
      </c>
      <c r="U265" s="287">
        <v>0.1</v>
      </c>
      <c r="Z265" s="345"/>
      <c r="AA265" s="361">
        <v>2</v>
      </c>
      <c r="AB265" s="79" t="s">
        <v>1344</v>
      </c>
      <c r="AC265" s="102">
        <v>1</v>
      </c>
      <c r="AD265" s="203">
        <v>1</v>
      </c>
      <c r="AE265" s="102">
        <f t="shared" si="21"/>
        <v>2</v>
      </c>
      <c r="AF265" s="102">
        <v>0</v>
      </c>
      <c r="AG265" s="79"/>
      <c r="AH265" s="79">
        <f t="shared" si="22"/>
        <v>0</v>
      </c>
      <c r="AI265" s="102">
        <v>0</v>
      </c>
      <c r="AJ265" s="79"/>
      <c r="AK265" s="79">
        <f t="shared" si="23"/>
        <v>0</v>
      </c>
      <c r="AL265" s="102">
        <v>0</v>
      </c>
      <c r="AM265" s="79"/>
      <c r="AN265" s="79">
        <f t="shared" si="24"/>
        <v>0</v>
      </c>
    </row>
    <row r="266" spans="1:40" s="75" customFormat="1" ht="191.25" x14ac:dyDescent="0.25">
      <c r="A266" s="275">
        <v>261</v>
      </c>
      <c r="B266" s="277" t="s">
        <v>505</v>
      </c>
      <c r="C266" s="277" t="s">
        <v>703</v>
      </c>
      <c r="D266" s="277" t="s">
        <v>72</v>
      </c>
      <c r="E266" s="277" t="s">
        <v>484</v>
      </c>
      <c r="F266" s="277" t="s">
        <v>229</v>
      </c>
      <c r="G266" s="277" t="s">
        <v>46</v>
      </c>
      <c r="H266" s="277" t="s">
        <v>704</v>
      </c>
      <c r="I266" s="277" t="s">
        <v>580</v>
      </c>
      <c r="J266" s="277" t="s">
        <v>544</v>
      </c>
      <c r="K266" s="277" t="s">
        <v>705</v>
      </c>
      <c r="L266" s="285">
        <v>100</v>
      </c>
      <c r="M266" s="291" t="s">
        <v>51</v>
      </c>
      <c r="N266" s="291" t="s">
        <v>711</v>
      </c>
      <c r="O266" s="309" t="s">
        <v>103</v>
      </c>
      <c r="P266" s="344">
        <v>44958</v>
      </c>
      <c r="Q266" s="344">
        <v>45290</v>
      </c>
      <c r="R266" s="277" t="s">
        <v>55</v>
      </c>
      <c r="S266" s="277" t="s">
        <v>712</v>
      </c>
      <c r="T266" s="288" t="s">
        <v>707</v>
      </c>
      <c r="U266" s="287">
        <v>0.2</v>
      </c>
      <c r="Z266" s="345"/>
      <c r="AA266" s="361">
        <v>2</v>
      </c>
      <c r="AB266" s="79" t="s">
        <v>1345</v>
      </c>
      <c r="AC266" s="102">
        <v>25</v>
      </c>
      <c r="AD266" s="203">
        <v>1</v>
      </c>
      <c r="AE266" s="102">
        <f t="shared" si="21"/>
        <v>2</v>
      </c>
      <c r="AF266" s="102">
        <v>75</v>
      </c>
      <c r="AG266" s="79"/>
      <c r="AH266" s="79">
        <f t="shared" si="22"/>
        <v>0</v>
      </c>
      <c r="AI266" s="102">
        <v>0</v>
      </c>
      <c r="AJ266" s="79"/>
      <c r="AK266" s="79">
        <f t="shared" si="23"/>
        <v>0</v>
      </c>
      <c r="AL266" s="102">
        <v>0</v>
      </c>
      <c r="AM266" s="79"/>
      <c r="AN266" s="79">
        <f t="shared" si="24"/>
        <v>0</v>
      </c>
    </row>
    <row r="267" spans="1:40" s="75" customFormat="1" ht="90" x14ac:dyDescent="0.25">
      <c r="A267" s="275">
        <v>262</v>
      </c>
      <c r="B267" s="277" t="s">
        <v>505</v>
      </c>
      <c r="C267" s="277" t="s">
        <v>703</v>
      </c>
      <c r="D267" s="277" t="s">
        <v>72</v>
      </c>
      <c r="E267" s="277" t="s">
        <v>484</v>
      </c>
      <c r="F267" s="277" t="s">
        <v>229</v>
      </c>
      <c r="G267" s="277" t="s">
        <v>46</v>
      </c>
      <c r="H267" s="277" t="s">
        <v>704</v>
      </c>
      <c r="I267" s="277" t="s">
        <v>580</v>
      </c>
      <c r="J267" s="277" t="s">
        <v>544</v>
      </c>
      <c r="K267" s="277" t="s">
        <v>705</v>
      </c>
      <c r="L267" s="285">
        <v>32</v>
      </c>
      <c r="M267" s="291" t="s">
        <v>582</v>
      </c>
      <c r="N267" s="291" t="s">
        <v>713</v>
      </c>
      <c r="O267" s="309" t="s">
        <v>103</v>
      </c>
      <c r="P267" s="344">
        <v>44958</v>
      </c>
      <c r="Q267" s="344">
        <v>45290</v>
      </c>
      <c r="R267" s="277" t="s">
        <v>55</v>
      </c>
      <c r="S267" s="277" t="s">
        <v>712</v>
      </c>
      <c r="T267" s="288" t="s">
        <v>707</v>
      </c>
      <c r="U267" s="287">
        <v>0.4</v>
      </c>
      <c r="Z267" s="345"/>
      <c r="AA267" s="361">
        <v>4</v>
      </c>
      <c r="AB267" s="79" t="s">
        <v>1346</v>
      </c>
      <c r="AC267" s="102">
        <v>0</v>
      </c>
      <c r="AD267" s="203">
        <v>0</v>
      </c>
      <c r="AE267" s="102">
        <f t="shared" si="21"/>
        <v>0</v>
      </c>
      <c r="AF267" s="102">
        <v>9</v>
      </c>
      <c r="AG267" s="79"/>
      <c r="AH267" s="79">
        <f t="shared" si="22"/>
        <v>0</v>
      </c>
      <c r="AI267" s="102">
        <v>18</v>
      </c>
      <c r="AJ267" s="79"/>
      <c r="AK267" s="79">
        <f t="shared" si="23"/>
        <v>0</v>
      </c>
      <c r="AL267" s="102">
        <v>5</v>
      </c>
      <c r="AM267" s="79"/>
      <c r="AN267" s="79">
        <f t="shared" si="24"/>
        <v>0</v>
      </c>
    </row>
    <row r="268" spans="1:40" s="75" customFormat="1" ht="90" x14ac:dyDescent="0.25">
      <c r="A268" s="275">
        <v>263</v>
      </c>
      <c r="B268" s="277" t="s">
        <v>505</v>
      </c>
      <c r="C268" s="277" t="s">
        <v>703</v>
      </c>
      <c r="D268" s="277" t="s">
        <v>72</v>
      </c>
      <c r="E268" s="277" t="s">
        <v>484</v>
      </c>
      <c r="F268" s="277" t="s">
        <v>229</v>
      </c>
      <c r="G268" s="277" t="s">
        <v>46</v>
      </c>
      <c r="H268" s="277" t="s">
        <v>704</v>
      </c>
      <c r="I268" s="277" t="s">
        <v>580</v>
      </c>
      <c r="J268" s="277" t="s">
        <v>544</v>
      </c>
      <c r="K268" s="277" t="s">
        <v>705</v>
      </c>
      <c r="L268" s="285">
        <v>976</v>
      </c>
      <c r="M268" s="291" t="s">
        <v>582</v>
      </c>
      <c r="N268" s="291" t="s">
        <v>714</v>
      </c>
      <c r="O268" s="309" t="s">
        <v>103</v>
      </c>
      <c r="P268" s="344">
        <v>44958</v>
      </c>
      <c r="Q268" s="344">
        <v>45290</v>
      </c>
      <c r="R268" s="277" t="s">
        <v>55</v>
      </c>
      <c r="S268" s="277" t="s">
        <v>712</v>
      </c>
      <c r="T268" s="288" t="s">
        <v>707</v>
      </c>
      <c r="U268" s="287">
        <v>0.1</v>
      </c>
      <c r="Z268" s="345"/>
      <c r="AA268" s="361">
        <v>3</v>
      </c>
      <c r="AB268" s="79" t="s">
        <v>1347</v>
      </c>
      <c r="AC268" s="246">
        <v>0</v>
      </c>
      <c r="AD268" s="245">
        <v>0</v>
      </c>
      <c r="AE268" s="246">
        <f t="shared" si="21"/>
        <v>0</v>
      </c>
      <c r="AF268" s="246">
        <v>268</v>
      </c>
      <c r="AG268" s="231"/>
      <c r="AH268" s="231">
        <f t="shared" si="22"/>
        <v>0</v>
      </c>
      <c r="AI268" s="246">
        <v>549</v>
      </c>
      <c r="AJ268" s="231"/>
      <c r="AK268" s="231">
        <f t="shared" si="23"/>
        <v>0</v>
      </c>
      <c r="AL268" s="246">
        <v>159</v>
      </c>
      <c r="AM268" s="231"/>
      <c r="AN268" s="231">
        <f t="shared" si="24"/>
        <v>0</v>
      </c>
    </row>
    <row r="269" spans="1:40" ht="112.5" x14ac:dyDescent="0.25">
      <c r="A269" s="275">
        <v>264</v>
      </c>
      <c r="B269" s="277" t="s">
        <v>631</v>
      </c>
      <c r="C269" s="277" t="s">
        <v>715</v>
      </c>
      <c r="D269" s="277" t="s">
        <v>72</v>
      </c>
      <c r="E269" s="277" t="s">
        <v>484</v>
      </c>
      <c r="F269" s="277" t="s">
        <v>229</v>
      </c>
      <c r="G269" s="277" t="s">
        <v>46</v>
      </c>
      <c r="H269" s="277" t="s">
        <v>716</v>
      </c>
      <c r="I269" s="277" t="s">
        <v>717</v>
      </c>
      <c r="J269" s="275" t="s">
        <v>544</v>
      </c>
      <c r="K269" s="277" t="s">
        <v>718</v>
      </c>
      <c r="L269" s="285">
        <v>15000</v>
      </c>
      <c r="M269" s="285" t="s">
        <v>1348</v>
      </c>
      <c r="N269" s="279" t="s">
        <v>720</v>
      </c>
      <c r="O269" s="297" t="s">
        <v>103</v>
      </c>
      <c r="P269" s="292">
        <v>44958</v>
      </c>
      <c r="Q269" s="292">
        <v>45290</v>
      </c>
      <c r="R269" s="277" t="s">
        <v>55</v>
      </c>
      <c r="S269" s="277" t="s">
        <v>721</v>
      </c>
      <c r="T269" s="288" t="s">
        <v>722</v>
      </c>
      <c r="U269" s="287">
        <v>0.1</v>
      </c>
      <c r="V269" s="554"/>
      <c r="W269" s="554"/>
      <c r="X269" s="554"/>
      <c r="Y269" s="554"/>
      <c r="Z269" s="555"/>
      <c r="AA269" s="370">
        <v>20</v>
      </c>
      <c r="AB269" s="92" t="s">
        <v>1349</v>
      </c>
      <c r="AC269" s="289">
        <f>ROUND((28/28),2)</f>
        <v>1</v>
      </c>
      <c r="AD269" s="73">
        <f t="shared" ref="AD269:AD274" si="25">+$AA269*AC269</f>
        <v>20</v>
      </c>
      <c r="AE269" s="73"/>
      <c r="AF269" s="73">
        <f t="shared" ref="AF269:AF274" si="26">+$AA269*AE269</f>
        <v>0</v>
      </c>
      <c r="AG269" s="73"/>
      <c r="AH269" s="73">
        <f t="shared" si="22"/>
        <v>0</v>
      </c>
      <c r="AI269" s="73"/>
      <c r="AJ269" s="73">
        <f t="shared" ref="AJ269:AJ276" si="27">+$AA269*AI269</f>
        <v>0</v>
      </c>
    </row>
    <row r="270" spans="1:40" ht="168.75" x14ac:dyDescent="0.25">
      <c r="A270" s="275">
        <v>265</v>
      </c>
      <c r="B270" s="277" t="s">
        <v>631</v>
      </c>
      <c r="C270" s="277" t="s">
        <v>715</v>
      </c>
      <c r="D270" s="277" t="s">
        <v>72</v>
      </c>
      <c r="E270" s="277" t="s">
        <v>484</v>
      </c>
      <c r="F270" s="277" t="s">
        <v>229</v>
      </c>
      <c r="G270" s="277" t="s">
        <v>46</v>
      </c>
      <c r="H270" s="277" t="s">
        <v>716</v>
      </c>
      <c r="I270" s="277" t="s">
        <v>717</v>
      </c>
      <c r="J270" s="275" t="s">
        <v>544</v>
      </c>
      <c r="K270" s="277" t="s">
        <v>718</v>
      </c>
      <c r="L270" s="285">
        <v>15000</v>
      </c>
      <c r="M270" s="285" t="s">
        <v>1348</v>
      </c>
      <c r="N270" s="279" t="s">
        <v>726</v>
      </c>
      <c r="O270" s="297" t="s">
        <v>103</v>
      </c>
      <c r="P270" s="292">
        <v>44958</v>
      </c>
      <c r="Q270" s="292">
        <v>45290</v>
      </c>
      <c r="R270" s="277" t="s">
        <v>55</v>
      </c>
      <c r="S270" s="277" t="s">
        <v>727</v>
      </c>
      <c r="T270" s="288" t="s">
        <v>722</v>
      </c>
      <c r="U270" s="287">
        <v>0.2</v>
      </c>
      <c r="V270" s="554"/>
      <c r="W270" s="554"/>
      <c r="X270" s="554"/>
      <c r="Y270" s="554"/>
      <c r="Z270" s="555"/>
      <c r="AA270" s="370">
        <v>10</v>
      </c>
      <c r="AB270" s="92" t="s">
        <v>1350</v>
      </c>
      <c r="AC270" s="289">
        <f>ROUND((7/46),2)</f>
        <v>0.15</v>
      </c>
      <c r="AD270" s="73">
        <f t="shared" si="25"/>
        <v>1.5</v>
      </c>
      <c r="AE270" s="73"/>
      <c r="AF270" s="73">
        <f t="shared" si="26"/>
        <v>0</v>
      </c>
      <c r="AG270" s="73"/>
      <c r="AH270" s="73">
        <f t="shared" si="22"/>
        <v>0</v>
      </c>
      <c r="AI270" s="73"/>
      <c r="AJ270" s="73">
        <f t="shared" si="27"/>
        <v>0</v>
      </c>
    </row>
    <row r="271" spans="1:40" ht="102" x14ac:dyDescent="0.25">
      <c r="A271" s="275">
        <v>266</v>
      </c>
      <c r="B271" s="277" t="s">
        <v>631</v>
      </c>
      <c r="C271" s="277" t="s">
        <v>715</v>
      </c>
      <c r="D271" s="277" t="s">
        <v>72</v>
      </c>
      <c r="E271" s="277" t="s">
        <v>484</v>
      </c>
      <c r="F271" s="277" t="s">
        <v>229</v>
      </c>
      <c r="G271" s="277" t="s">
        <v>46</v>
      </c>
      <c r="H271" s="277" t="s">
        <v>716</v>
      </c>
      <c r="I271" s="277" t="s">
        <v>717</v>
      </c>
      <c r="J271" s="275" t="s">
        <v>544</v>
      </c>
      <c r="K271" s="277" t="s">
        <v>718</v>
      </c>
      <c r="L271" s="285">
        <v>15000</v>
      </c>
      <c r="M271" s="285" t="s">
        <v>1348</v>
      </c>
      <c r="N271" s="279" t="s">
        <v>728</v>
      </c>
      <c r="O271" s="297" t="s">
        <v>103</v>
      </c>
      <c r="P271" s="292">
        <v>44958</v>
      </c>
      <c r="Q271" s="292">
        <v>45290</v>
      </c>
      <c r="R271" s="277" t="s">
        <v>55</v>
      </c>
      <c r="S271" s="277" t="s">
        <v>727</v>
      </c>
      <c r="T271" s="288" t="s">
        <v>722</v>
      </c>
      <c r="U271" s="287">
        <v>0.2</v>
      </c>
      <c r="V271" s="554"/>
      <c r="W271" s="554"/>
      <c r="X271" s="554"/>
      <c r="Y271" s="554"/>
      <c r="Z271" s="555"/>
      <c r="AA271" s="370">
        <v>10</v>
      </c>
      <c r="AB271" s="92" t="s">
        <v>1351</v>
      </c>
      <c r="AC271" s="289">
        <f>ROUND((32/46),2)</f>
        <v>0.7</v>
      </c>
      <c r="AD271" s="73">
        <f t="shared" si="25"/>
        <v>7</v>
      </c>
      <c r="AE271" s="73"/>
      <c r="AF271" s="73">
        <f t="shared" si="26"/>
        <v>0</v>
      </c>
      <c r="AG271" s="73"/>
      <c r="AH271" s="73">
        <f t="shared" si="22"/>
        <v>0</v>
      </c>
      <c r="AI271" s="73"/>
      <c r="AJ271" s="73">
        <f t="shared" si="27"/>
        <v>0</v>
      </c>
    </row>
    <row r="272" spans="1:40" ht="102" x14ac:dyDescent="0.25">
      <c r="A272" s="275">
        <v>267</v>
      </c>
      <c r="B272" s="277" t="s">
        <v>631</v>
      </c>
      <c r="C272" s="277" t="s">
        <v>715</v>
      </c>
      <c r="D272" s="277" t="s">
        <v>72</v>
      </c>
      <c r="E272" s="277" t="s">
        <v>484</v>
      </c>
      <c r="F272" s="277" t="s">
        <v>229</v>
      </c>
      <c r="G272" s="277" t="s">
        <v>46</v>
      </c>
      <c r="H272" s="277" t="s">
        <v>716</v>
      </c>
      <c r="I272" s="277" t="s">
        <v>717</v>
      </c>
      <c r="J272" s="275" t="s">
        <v>544</v>
      </c>
      <c r="K272" s="277" t="s">
        <v>718</v>
      </c>
      <c r="L272" s="285">
        <v>15000</v>
      </c>
      <c r="M272" s="285" t="s">
        <v>1348</v>
      </c>
      <c r="N272" s="279" t="s">
        <v>729</v>
      </c>
      <c r="O272" s="297" t="s">
        <v>103</v>
      </c>
      <c r="P272" s="292">
        <v>44958</v>
      </c>
      <c r="Q272" s="292">
        <v>45290</v>
      </c>
      <c r="R272" s="277" t="s">
        <v>55</v>
      </c>
      <c r="S272" s="277" t="s">
        <v>730</v>
      </c>
      <c r="T272" s="288" t="s">
        <v>725</v>
      </c>
      <c r="U272" s="287">
        <v>0.1</v>
      </c>
      <c r="V272" s="554"/>
      <c r="W272" s="554"/>
      <c r="X272" s="554"/>
      <c r="Y272" s="554"/>
      <c r="Z272" s="555"/>
      <c r="AA272" s="370">
        <v>20</v>
      </c>
      <c r="AB272" s="92" t="s">
        <v>1352</v>
      </c>
      <c r="AC272" s="289">
        <f>ROUND((7/46),2)</f>
        <v>0.15</v>
      </c>
      <c r="AD272" s="73">
        <f t="shared" si="25"/>
        <v>3</v>
      </c>
      <c r="AE272" s="73"/>
      <c r="AF272" s="73">
        <f t="shared" si="26"/>
        <v>0</v>
      </c>
      <c r="AG272" s="73"/>
      <c r="AH272" s="73">
        <f t="shared" si="22"/>
        <v>0</v>
      </c>
      <c r="AI272" s="73"/>
      <c r="AJ272" s="73">
        <f t="shared" si="27"/>
        <v>0</v>
      </c>
    </row>
    <row r="273" spans="1:36" ht="112.5" x14ac:dyDescent="0.25">
      <c r="A273" s="275">
        <v>268</v>
      </c>
      <c r="B273" s="277" t="s">
        <v>631</v>
      </c>
      <c r="C273" s="277" t="s">
        <v>715</v>
      </c>
      <c r="D273" s="277" t="s">
        <v>72</v>
      </c>
      <c r="E273" s="277" t="s">
        <v>484</v>
      </c>
      <c r="F273" s="277" t="s">
        <v>229</v>
      </c>
      <c r="G273" s="277" t="s">
        <v>46</v>
      </c>
      <c r="H273" s="277" t="s">
        <v>716</v>
      </c>
      <c r="I273" s="277" t="s">
        <v>717</v>
      </c>
      <c r="J273" s="277" t="s">
        <v>544</v>
      </c>
      <c r="K273" s="277" t="s">
        <v>718</v>
      </c>
      <c r="L273" s="285">
        <v>15000</v>
      </c>
      <c r="M273" s="285" t="s">
        <v>1348</v>
      </c>
      <c r="N273" s="279" t="s">
        <v>731</v>
      </c>
      <c r="O273" s="297" t="s">
        <v>103</v>
      </c>
      <c r="P273" s="292">
        <v>44958</v>
      </c>
      <c r="Q273" s="292">
        <v>45290</v>
      </c>
      <c r="R273" s="277" t="s">
        <v>55</v>
      </c>
      <c r="S273" s="277" t="s">
        <v>732</v>
      </c>
      <c r="T273" s="288" t="s">
        <v>722</v>
      </c>
      <c r="U273" s="287">
        <v>0.2</v>
      </c>
      <c r="V273" s="554"/>
      <c r="W273" s="554"/>
      <c r="X273" s="554"/>
      <c r="Y273" s="554"/>
      <c r="Z273" s="555"/>
      <c r="AA273" s="370">
        <v>30</v>
      </c>
      <c r="AB273" s="92" t="s">
        <v>1353</v>
      </c>
      <c r="AC273" s="289">
        <f>ROUND((0/46),2)</f>
        <v>0</v>
      </c>
      <c r="AD273" s="73">
        <f t="shared" si="25"/>
        <v>0</v>
      </c>
      <c r="AE273" s="73"/>
      <c r="AF273" s="73">
        <f t="shared" si="26"/>
        <v>0</v>
      </c>
      <c r="AG273" s="73"/>
      <c r="AH273" s="73">
        <f t="shared" si="22"/>
        <v>0</v>
      </c>
      <c r="AI273" s="73"/>
      <c r="AJ273" s="73">
        <f t="shared" si="27"/>
        <v>0</v>
      </c>
    </row>
    <row r="274" spans="1:36" ht="191.25" x14ac:dyDescent="0.25">
      <c r="A274" s="275">
        <v>269</v>
      </c>
      <c r="B274" s="277" t="s">
        <v>631</v>
      </c>
      <c r="C274" s="277" t="s">
        <v>715</v>
      </c>
      <c r="D274" s="277" t="s">
        <v>72</v>
      </c>
      <c r="E274" s="277" t="s">
        <v>484</v>
      </c>
      <c r="F274" s="277" t="s">
        <v>229</v>
      </c>
      <c r="G274" s="277" t="s">
        <v>46</v>
      </c>
      <c r="H274" s="277" t="s">
        <v>716</v>
      </c>
      <c r="I274" s="277" t="s">
        <v>717</v>
      </c>
      <c r="J274" s="277" t="s">
        <v>544</v>
      </c>
      <c r="K274" s="277" t="s">
        <v>718</v>
      </c>
      <c r="L274" s="285">
        <v>15000</v>
      </c>
      <c r="M274" s="285" t="s">
        <v>1348</v>
      </c>
      <c r="N274" s="279" t="s">
        <v>733</v>
      </c>
      <c r="O274" s="297" t="s">
        <v>103</v>
      </c>
      <c r="P274" s="292">
        <v>44958</v>
      </c>
      <c r="Q274" s="292">
        <v>45290</v>
      </c>
      <c r="R274" s="277" t="s">
        <v>55</v>
      </c>
      <c r="S274" s="277" t="s">
        <v>732</v>
      </c>
      <c r="T274" s="288" t="s">
        <v>734</v>
      </c>
      <c r="U274" s="287">
        <v>0.1</v>
      </c>
      <c r="V274" s="25"/>
      <c r="W274" s="25"/>
      <c r="X274" s="25"/>
      <c r="Y274" s="25"/>
      <c r="Z274" s="296"/>
      <c r="AA274" s="370">
        <v>10</v>
      </c>
      <c r="AB274" s="92" t="s">
        <v>1354</v>
      </c>
      <c r="AC274" s="289">
        <f>ROUND((0/46),2)</f>
        <v>0</v>
      </c>
      <c r="AD274" s="73">
        <f t="shared" si="25"/>
        <v>0</v>
      </c>
      <c r="AE274" s="73"/>
      <c r="AF274" s="73">
        <f t="shared" si="26"/>
        <v>0</v>
      </c>
      <c r="AG274" s="73"/>
      <c r="AH274" s="73">
        <f t="shared" si="22"/>
        <v>0</v>
      </c>
      <c r="AI274" s="73"/>
      <c r="AJ274" s="73">
        <f t="shared" si="27"/>
        <v>0</v>
      </c>
    </row>
    <row r="275" spans="1:36" ht="114.75" x14ac:dyDescent="0.25">
      <c r="A275" s="275">
        <v>270</v>
      </c>
      <c r="B275" s="277" t="s">
        <v>735</v>
      </c>
      <c r="C275" s="277" t="s">
        <v>736</v>
      </c>
      <c r="D275" s="277" t="s">
        <v>46</v>
      </c>
      <c r="E275" s="277" t="s">
        <v>737</v>
      </c>
      <c r="F275" s="277" t="s">
        <v>229</v>
      </c>
      <c r="G275" s="277" t="s">
        <v>735</v>
      </c>
      <c r="H275" s="277" t="s">
        <v>738</v>
      </c>
      <c r="I275" s="277" t="s">
        <v>739</v>
      </c>
      <c r="J275" s="277" t="s">
        <v>740</v>
      </c>
      <c r="K275" s="277" t="s">
        <v>741</v>
      </c>
      <c r="L275" s="277">
        <v>14</v>
      </c>
      <c r="M275" s="279" t="s">
        <v>582</v>
      </c>
      <c r="N275" s="279" t="s">
        <v>742</v>
      </c>
      <c r="O275" s="280" t="s">
        <v>78</v>
      </c>
      <c r="P275" s="292">
        <v>44958</v>
      </c>
      <c r="Q275" s="292">
        <v>45291</v>
      </c>
      <c r="R275" s="277" t="s">
        <v>55</v>
      </c>
      <c r="S275" s="277" t="s">
        <v>739</v>
      </c>
      <c r="T275" s="288" t="s">
        <v>743</v>
      </c>
      <c r="U275" s="287">
        <v>0.1</v>
      </c>
      <c r="V275" s="554"/>
      <c r="W275" s="554"/>
      <c r="X275" s="554"/>
      <c r="Y275" s="554"/>
      <c r="Z275" s="555"/>
      <c r="AA275" s="73">
        <v>10</v>
      </c>
      <c r="AB275" s="73"/>
      <c r="AC275" s="85"/>
      <c r="AD275" s="85"/>
      <c r="AE275" s="85"/>
      <c r="AF275" s="73"/>
      <c r="AG275" s="85">
        <v>0.35</v>
      </c>
      <c r="AH275" s="73">
        <f t="shared" si="22"/>
        <v>3.5</v>
      </c>
      <c r="AI275" s="85">
        <v>0.35</v>
      </c>
      <c r="AJ275" s="73">
        <f t="shared" si="27"/>
        <v>3.5</v>
      </c>
    </row>
    <row r="276" spans="1:36" ht="76.5" x14ac:dyDescent="0.25">
      <c r="A276" s="275">
        <v>271</v>
      </c>
      <c r="B276" s="277" t="s">
        <v>735</v>
      </c>
      <c r="C276" s="277" t="s">
        <v>44</v>
      </c>
      <c r="D276" s="277" t="s">
        <v>46</v>
      </c>
      <c r="E276" s="277" t="s">
        <v>744</v>
      </c>
      <c r="F276" s="277" t="s">
        <v>229</v>
      </c>
      <c r="G276" s="277" t="s">
        <v>735</v>
      </c>
      <c r="H276" s="277" t="s">
        <v>738</v>
      </c>
      <c r="I276" s="277" t="s">
        <v>739</v>
      </c>
      <c r="J276" s="277" t="s">
        <v>745</v>
      </c>
      <c r="K276" s="277" t="s">
        <v>746</v>
      </c>
      <c r="L276" s="277">
        <v>714</v>
      </c>
      <c r="M276" s="279" t="s">
        <v>582</v>
      </c>
      <c r="N276" s="279" t="s">
        <v>747</v>
      </c>
      <c r="O276" s="280" t="s">
        <v>78</v>
      </c>
      <c r="P276" s="292">
        <v>44927</v>
      </c>
      <c r="Q276" s="292">
        <v>45291</v>
      </c>
      <c r="R276" s="277" t="s">
        <v>55</v>
      </c>
      <c r="S276" s="277" t="s">
        <v>739</v>
      </c>
      <c r="T276" s="288" t="s">
        <v>748</v>
      </c>
      <c r="U276" s="287">
        <v>0.2</v>
      </c>
      <c r="V276" s="554"/>
      <c r="W276" s="554"/>
      <c r="X276" s="554"/>
      <c r="Y276" s="554"/>
      <c r="Z276" s="555"/>
      <c r="AA276" s="73">
        <v>30</v>
      </c>
      <c r="AB276" s="73"/>
      <c r="AC276" s="85">
        <v>0.24399999999999999</v>
      </c>
      <c r="AD276" s="85"/>
      <c r="AE276" s="85"/>
      <c r="AF276" s="73">
        <f t="shared" ref="AF276" si="28">+$AA276*AE276</f>
        <v>0</v>
      </c>
      <c r="AG276" s="85">
        <v>0.3</v>
      </c>
      <c r="AH276" s="73">
        <f t="shared" si="22"/>
        <v>9</v>
      </c>
      <c r="AI276" s="85">
        <v>0.25</v>
      </c>
      <c r="AJ276" s="73">
        <f t="shared" si="27"/>
        <v>7.5</v>
      </c>
    </row>
    <row r="277" spans="1:36" ht="102" x14ac:dyDescent="0.25">
      <c r="A277" s="275">
        <v>272</v>
      </c>
      <c r="B277" s="277" t="s">
        <v>735</v>
      </c>
      <c r="C277" s="277" t="s">
        <v>749</v>
      </c>
      <c r="D277" s="277" t="s">
        <v>46</v>
      </c>
      <c r="E277" s="277" t="s">
        <v>750</v>
      </c>
      <c r="F277" s="277" t="s">
        <v>229</v>
      </c>
      <c r="G277" s="277" t="s">
        <v>735</v>
      </c>
      <c r="H277" s="277" t="s">
        <v>738</v>
      </c>
      <c r="I277" s="277" t="s">
        <v>739</v>
      </c>
      <c r="J277" s="277" t="s">
        <v>751</v>
      </c>
      <c r="K277" s="277" t="s">
        <v>752</v>
      </c>
      <c r="L277" s="277">
        <v>4819</v>
      </c>
      <c r="M277" s="279" t="s">
        <v>582</v>
      </c>
      <c r="N277" s="279" t="s">
        <v>753</v>
      </c>
      <c r="O277" s="280" t="s">
        <v>78</v>
      </c>
      <c r="P277" s="292">
        <v>44927</v>
      </c>
      <c r="Q277" s="292">
        <v>45291</v>
      </c>
      <c r="R277" s="277" t="s">
        <v>55</v>
      </c>
      <c r="S277" s="277" t="s">
        <v>739</v>
      </c>
      <c r="T277" s="288" t="s">
        <v>754</v>
      </c>
      <c r="U277" s="287">
        <v>0.1</v>
      </c>
      <c r="V277" s="554"/>
      <c r="W277" s="554"/>
      <c r="X277" s="554"/>
      <c r="Y277" s="554"/>
      <c r="Z277" s="555"/>
      <c r="AA277" s="73">
        <v>10</v>
      </c>
      <c r="AB277" s="73"/>
      <c r="AC277" s="85">
        <v>0.22</v>
      </c>
      <c r="AD277" s="85"/>
      <c r="AE277" s="85"/>
      <c r="AF277" s="73"/>
      <c r="AG277" s="85"/>
      <c r="AH277" s="73"/>
      <c r="AI277" s="85"/>
      <c r="AJ277" s="73"/>
    </row>
    <row r="278" spans="1:36" ht="63.75" x14ac:dyDescent="0.25">
      <c r="A278" s="275">
        <v>273</v>
      </c>
      <c r="B278" s="277" t="s">
        <v>735</v>
      </c>
      <c r="C278" s="277" t="s">
        <v>757</v>
      </c>
      <c r="D278" s="277" t="s">
        <v>46</v>
      </c>
      <c r="E278" s="277" t="s">
        <v>757</v>
      </c>
      <c r="F278" s="277" t="s">
        <v>229</v>
      </c>
      <c r="G278" s="277" t="s">
        <v>735</v>
      </c>
      <c r="H278" s="277" t="s">
        <v>738</v>
      </c>
      <c r="I278" s="277" t="s">
        <v>739</v>
      </c>
      <c r="J278" s="277" t="s">
        <v>758</v>
      </c>
      <c r="K278" s="277" t="s">
        <v>759</v>
      </c>
      <c r="L278" s="277">
        <v>12</v>
      </c>
      <c r="M278" s="279" t="s">
        <v>582</v>
      </c>
      <c r="N278" s="279" t="s">
        <v>760</v>
      </c>
      <c r="O278" s="280" t="s">
        <v>78</v>
      </c>
      <c r="P278" s="292">
        <v>44927</v>
      </c>
      <c r="Q278" s="292">
        <v>45291</v>
      </c>
      <c r="R278" s="277" t="s">
        <v>55</v>
      </c>
      <c r="S278" s="277" t="s">
        <v>739</v>
      </c>
      <c r="T278" s="288" t="s">
        <v>761</v>
      </c>
      <c r="U278" s="287">
        <v>0.1</v>
      </c>
      <c r="V278" s="554"/>
      <c r="W278" s="554"/>
      <c r="X278" s="554"/>
      <c r="Y278" s="554"/>
      <c r="Z278" s="555"/>
      <c r="AA278" s="73">
        <v>10</v>
      </c>
      <c r="AB278" s="73"/>
      <c r="AC278" s="85">
        <v>0.25</v>
      </c>
      <c r="AD278" s="85"/>
      <c r="AE278" s="85"/>
      <c r="AF278" s="85"/>
      <c r="AG278" s="85"/>
      <c r="AH278" s="85"/>
      <c r="AI278" s="289"/>
      <c r="AJ278" s="73"/>
    </row>
    <row r="279" spans="1:36" ht="293.25" x14ac:dyDescent="0.25">
      <c r="A279" s="275">
        <v>274</v>
      </c>
      <c r="B279" s="277" t="s">
        <v>735</v>
      </c>
      <c r="C279" s="277" t="s">
        <v>94</v>
      </c>
      <c r="D279" s="277" t="s">
        <v>46</v>
      </c>
      <c r="E279" s="277" t="s">
        <v>762</v>
      </c>
      <c r="F279" s="277" t="s">
        <v>229</v>
      </c>
      <c r="G279" s="277" t="s">
        <v>735</v>
      </c>
      <c r="H279" s="277" t="s">
        <v>738</v>
      </c>
      <c r="I279" s="277" t="s">
        <v>739</v>
      </c>
      <c r="J279" s="277" t="s">
        <v>763</v>
      </c>
      <c r="K279" s="277" t="s">
        <v>764</v>
      </c>
      <c r="L279" s="277" t="s">
        <v>1355</v>
      </c>
      <c r="M279" s="279" t="s">
        <v>582</v>
      </c>
      <c r="N279" s="279" t="s">
        <v>766</v>
      </c>
      <c r="O279" s="280" t="s">
        <v>78</v>
      </c>
      <c r="P279" s="292">
        <v>44927</v>
      </c>
      <c r="Q279" s="292">
        <v>45291</v>
      </c>
      <c r="R279" s="277" t="s">
        <v>55</v>
      </c>
      <c r="S279" s="277" t="s">
        <v>739</v>
      </c>
      <c r="T279" s="288" t="s">
        <v>748</v>
      </c>
      <c r="U279" s="287">
        <v>0.2</v>
      </c>
      <c r="V279" s="554"/>
      <c r="W279" s="554"/>
      <c r="X279" s="554"/>
      <c r="Y279" s="554"/>
      <c r="Z279" s="555"/>
      <c r="AA279" s="73">
        <v>20</v>
      </c>
      <c r="AB279" s="73"/>
      <c r="AC279" s="85">
        <v>0.11700000000000001</v>
      </c>
      <c r="AD279" s="289"/>
      <c r="AE279" s="85"/>
      <c r="AF279" s="85"/>
      <c r="AG279" s="85"/>
      <c r="AH279" s="85"/>
      <c r="AI279" s="85"/>
      <c r="AJ279" s="73"/>
    </row>
    <row r="280" spans="1:36" ht="153" x14ac:dyDescent="0.25">
      <c r="A280" s="275">
        <v>275</v>
      </c>
      <c r="B280" s="277" t="s">
        <v>735</v>
      </c>
      <c r="C280" s="277" t="s">
        <v>94</v>
      </c>
      <c r="D280" s="277" t="s">
        <v>46</v>
      </c>
      <c r="E280" s="277" t="s">
        <v>762</v>
      </c>
      <c r="F280" s="277" t="s">
        <v>229</v>
      </c>
      <c r="G280" s="277" t="s">
        <v>735</v>
      </c>
      <c r="H280" s="277" t="s">
        <v>738</v>
      </c>
      <c r="I280" s="277" t="s">
        <v>739</v>
      </c>
      <c r="J280" s="277" t="s">
        <v>767</v>
      </c>
      <c r="K280" s="277" t="s">
        <v>768</v>
      </c>
      <c r="L280" s="277" t="s">
        <v>769</v>
      </c>
      <c r="M280" s="279" t="s">
        <v>1356</v>
      </c>
      <c r="N280" s="279" t="s">
        <v>770</v>
      </c>
      <c r="O280" s="280" t="s">
        <v>78</v>
      </c>
      <c r="P280" s="292">
        <v>44927</v>
      </c>
      <c r="Q280" s="292">
        <v>45291</v>
      </c>
      <c r="R280" s="277" t="s">
        <v>55</v>
      </c>
      <c r="S280" s="277" t="s">
        <v>739</v>
      </c>
      <c r="T280" s="288" t="s">
        <v>748</v>
      </c>
      <c r="U280" s="287">
        <v>0.2</v>
      </c>
      <c r="V280" s="25"/>
      <c r="W280" s="25"/>
      <c r="X280" s="25"/>
      <c r="Y280" s="25"/>
      <c r="Z280" s="296"/>
      <c r="AA280" s="73">
        <v>30</v>
      </c>
      <c r="AB280" s="73"/>
      <c r="AC280" s="85">
        <v>0.13500000000000001</v>
      </c>
      <c r="AD280" s="85"/>
      <c r="AE280" s="85"/>
      <c r="AF280" s="85"/>
      <c r="AG280" s="85"/>
      <c r="AH280" s="85"/>
      <c r="AI280" s="289"/>
      <c r="AJ280" s="73"/>
    </row>
    <row r="281" spans="1:36" ht="204" x14ac:dyDescent="0.25">
      <c r="A281" s="275">
        <v>276</v>
      </c>
      <c r="B281" s="277" t="s">
        <v>258</v>
      </c>
      <c r="C281" s="277" t="s">
        <v>880</v>
      </c>
      <c r="D281" s="277" t="s">
        <v>44</v>
      </c>
      <c r="E281" s="277" t="s">
        <v>881</v>
      </c>
      <c r="F281" s="277" t="s">
        <v>882</v>
      </c>
      <c r="G281" s="277" t="s">
        <v>883</v>
      </c>
      <c r="H281" s="277" t="s">
        <v>884</v>
      </c>
      <c r="I281" s="277" t="s">
        <v>885</v>
      </c>
      <c r="J281" s="275" t="s">
        <v>886</v>
      </c>
      <c r="K281" s="277" t="s">
        <v>880</v>
      </c>
      <c r="L281" s="277">
        <v>1</v>
      </c>
      <c r="M281" s="279" t="s">
        <v>20</v>
      </c>
      <c r="N281" s="279" t="s">
        <v>887</v>
      </c>
      <c r="O281" s="297" t="s">
        <v>54</v>
      </c>
      <c r="P281" s="292">
        <v>44958</v>
      </c>
      <c r="Q281" s="292">
        <v>45290</v>
      </c>
      <c r="R281" s="277" t="s">
        <v>888</v>
      </c>
      <c r="S281" s="288" t="s">
        <v>1357</v>
      </c>
      <c r="T281" s="288" t="s">
        <v>890</v>
      </c>
      <c r="U281" s="287"/>
      <c r="V281" s="554"/>
      <c r="W281" s="554"/>
      <c r="X281" s="554"/>
      <c r="Y281" s="554"/>
      <c r="Z281" s="555"/>
      <c r="AA281" s="73">
        <v>5</v>
      </c>
      <c r="AB281" s="73"/>
      <c r="AC281" s="85">
        <v>0.7</v>
      </c>
      <c r="AD281" s="73">
        <f t="shared" ref="AD281:AD286" si="29">+$AA281*AC281</f>
        <v>3.5</v>
      </c>
      <c r="AE281" s="73"/>
      <c r="AF281" s="73">
        <f t="shared" ref="AF281:AF286" si="30">+$AA281*AE281</f>
        <v>0</v>
      </c>
      <c r="AG281" s="73"/>
      <c r="AH281" s="73">
        <f t="shared" ref="AH281:AH286" si="31">+$AA281*AG281</f>
        <v>0</v>
      </c>
      <c r="AI281" s="73"/>
      <c r="AJ281" s="73">
        <f t="shared" ref="AJ281:AJ286" si="32">+$AA281*AI281</f>
        <v>0</v>
      </c>
    </row>
    <row r="282" spans="1:36" ht="204" x14ac:dyDescent="0.25">
      <c r="A282" s="275">
        <v>277</v>
      </c>
      <c r="B282" s="277" t="s">
        <v>258</v>
      </c>
      <c r="C282" s="277" t="s">
        <v>880</v>
      </c>
      <c r="D282" s="277" t="s">
        <v>44</v>
      </c>
      <c r="E282" s="277" t="s">
        <v>881</v>
      </c>
      <c r="F282" s="277" t="s">
        <v>891</v>
      </c>
      <c r="G282" s="277" t="s">
        <v>883</v>
      </c>
      <c r="H282" s="277" t="s">
        <v>884</v>
      </c>
      <c r="I282" s="277" t="s">
        <v>885</v>
      </c>
      <c r="J282" s="275" t="s">
        <v>892</v>
      </c>
      <c r="K282" s="277" t="s">
        <v>880</v>
      </c>
      <c r="L282" s="277">
        <v>1</v>
      </c>
      <c r="M282" s="279" t="s">
        <v>845</v>
      </c>
      <c r="N282" s="279" t="s">
        <v>893</v>
      </c>
      <c r="O282" s="297" t="s">
        <v>54</v>
      </c>
      <c r="P282" s="292">
        <v>44958</v>
      </c>
      <c r="Q282" s="292">
        <v>45290</v>
      </c>
      <c r="R282" s="277" t="s">
        <v>888</v>
      </c>
      <c r="S282" s="288" t="s">
        <v>1358</v>
      </c>
      <c r="T282" s="288" t="s">
        <v>895</v>
      </c>
      <c r="U282" s="287"/>
      <c r="V282" s="554"/>
      <c r="W282" s="554"/>
      <c r="X282" s="554"/>
      <c r="Y282" s="554"/>
      <c r="Z282" s="555"/>
      <c r="AA282" s="73">
        <v>25</v>
      </c>
      <c r="AB282" s="73"/>
      <c r="AC282" s="85">
        <v>1</v>
      </c>
      <c r="AD282" s="73">
        <f t="shared" si="29"/>
        <v>25</v>
      </c>
      <c r="AE282" s="73"/>
      <c r="AF282" s="73">
        <f t="shared" si="30"/>
        <v>0</v>
      </c>
      <c r="AG282" s="73"/>
      <c r="AH282" s="73">
        <f t="shared" si="31"/>
        <v>0</v>
      </c>
      <c r="AI282" s="73"/>
      <c r="AJ282" s="73">
        <f t="shared" si="32"/>
        <v>0</v>
      </c>
    </row>
    <row r="283" spans="1:36" ht="204" x14ac:dyDescent="0.25">
      <c r="A283" s="275">
        <v>278</v>
      </c>
      <c r="B283" s="277" t="s">
        <v>258</v>
      </c>
      <c r="C283" s="277" t="s">
        <v>880</v>
      </c>
      <c r="D283" s="277" t="s">
        <v>44</v>
      </c>
      <c r="E283" s="277" t="s">
        <v>896</v>
      </c>
      <c r="F283" s="277" t="s">
        <v>897</v>
      </c>
      <c r="G283" s="277" t="s">
        <v>46</v>
      </c>
      <c r="H283" s="277" t="s">
        <v>884</v>
      </c>
      <c r="I283" s="277" t="s">
        <v>885</v>
      </c>
      <c r="J283" s="275" t="s">
        <v>898</v>
      </c>
      <c r="K283" s="277" t="s">
        <v>880</v>
      </c>
      <c r="L283" s="277">
        <v>1</v>
      </c>
      <c r="M283" s="279" t="s">
        <v>845</v>
      </c>
      <c r="N283" s="279" t="s">
        <v>899</v>
      </c>
      <c r="O283" s="297" t="s">
        <v>900</v>
      </c>
      <c r="P283" s="292">
        <v>44958</v>
      </c>
      <c r="Q283" s="292">
        <v>45290</v>
      </c>
      <c r="R283" s="277" t="s">
        <v>888</v>
      </c>
      <c r="S283" s="288" t="s">
        <v>901</v>
      </c>
      <c r="T283" s="288" t="s">
        <v>902</v>
      </c>
      <c r="U283" s="287"/>
      <c r="V283" s="554"/>
      <c r="W283" s="554"/>
      <c r="X283" s="554"/>
      <c r="Y283" s="554"/>
      <c r="Z283" s="555"/>
      <c r="AA283" s="73">
        <v>20</v>
      </c>
      <c r="AB283" s="73"/>
      <c r="AC283" s="85">
        <v>1</v>
      </c>
      <c r="AD283" s="73">
        <f t="shared" si="29"/>
        <v>20</v>
      </c>
      <c r="AE283" s="73"/>
      <c r="AF283" s="73">
        <f t="shared" si="30"/>
        <v>0</v>
      </c>
      <c r="AG283" s="73"/>
      <c r="AH283" s="73">
        <f t="shared" si="31"/>
        <v>0</v>
      </c>
      <c r="AI283" s="73"/>
      <c r="AJ283" s="73">
        <f t="shared" si="32"/>
        <v>0</v>
      </c>
    </row>
    <row r="284" spans="1:36" ht="204" x14ac:dyDescent="0.25">
      <c r="A284" s="275">
        <v>279</v>
      </c>
      <c r="B284" s="277" t="s">
        <v>258</v>
      </c>
      <c r="C284" s="277" t="s">
        <v>880</v>
      </c>
      <c r="D284" s="277" t="s">
        <v>44</v>
      </c>
      <c r="E284" s="277" t="s">
        <v>896</v>
      </c>
      <c r="F284" s="277" t="s">
        <v>903</v>
      </c>
      <c r="G284" s="277" t="s">
        <v>46</v>
      </c>
      <c r="H284" s="277" t="s">
        <v>884</v>
      </c>
      <c r="I284" s="277" t="s">
        <v>885</v>
      </c>
      <c r="J284" s="275" t="s">
        <v>904</v>
      </c>
      <c r="K284" s="277" t="s">
        <v>880</v>
      </c>
      <c r="L284" s="277">
        <v>1</v>
      </c>
      <c r="M284" s="279" t="s">
        <v>845</v>
      </c>
      <c r="N284" s="279" t="s">
        <v>905</v>
      </c>
      <c r="O284" s="297" t="s">
        <v>900</v>
      </c>
      <c r="P284" s="292">
        <v>44958</v>
      </c>
      <c r="Q284" s="292">
        <v>45290</v>
      </c>
      <c r="R284" s="277" t="s">
        <v>888</v>
      </c>
      <c r="S284" s="288" t="s">
        <v>906</v>
      </c>
      <c r="T284" s="288" t="s">
        <v>895</v>
      </c>
      <c r="U284" s="287"/>
      <c r="V284" s="554"/>
      <c r="W284" s="554"/>
      <c r="X284" s="554"/>
      <c r="Y284" s="554"/>
      <c r="Z284" s="555"/>
      <c r="AA284" s="73">
        <v>25</v>
      </c>
      <c r="AB284" s="73"/>
      <c r="AC284" s="85">
        <v>1</v>
      </c>
      <c r="AD284" s="73">
        <f t="shared" si="29"/>
        <v>25</v>
      </c>
      <c r="AE284" s="73"/>
      <c r="AF284" s="73">
        <f t="shared" si="30"/>
        <v>0</v>
      </c>
      <c r="AG284" s="73"/>
      <c r="AH284" s="73">
        <f t="shared" si="31"/>
        <v>0</v>
      </c>
      <c r="AI284" s="73"/>
      <c r="AJ284" s="73">
        <f t="shared" si="32"/>
        <v>0</v>
      </c>
    </row>
    <row r="285" spans="1:36" ht="204" x14ac:dyDescent="0.25">
      <c r="A285" s="275">
        <v>280</v>
      </c>
      <c r="B285" s="277" t="s">
        <v>258</v>
      </c>
      <c r="C285" s="277" t="s">
        <v>880</v>
      </c>
      <c r="D285" s="277" t="s">
        <v>44</v>
      </c>
      <c r="E285" s="277" t="s">
        <v>896</v>
      </c>
      <c r="F285" s="277" t="s">
        <v>907</v>
      </c>
      <c r="G285" s="277" t="s">
        <v>46</v>
      </c>
      <c r="H285" s="277" t="s">
        <v>884</v>
      </c>
      <c r="I285" s="277" t="s">
        <v>885</v>
      </c>
      <c r="J285" s="275" t="s">
        <v>908</v>
      </c>
      <c r="K285" s="277" t="s">
        <v>880</v>
      </c>
      <c r="L285" s="277">
        <v>1</v>
      </c>
      <c r="M285" s="279" t="s">
        <v>845</v>
      </c>
      <c r="N285" s="279" t="s">
        <v>909</v>
      </c>
      <c r="O285" s="297" t="s">
        <v>910</v>
      </c>
      <c r="P285" s="292">
        <v>44958</v>
      </c>
      <c r="Q285" s="292">
        <v>45290</v>
      </c>
      <c r="R285" s="277" t="s">
        <v>888</v>
      </c>
      <c r="S285" s="288" t="s">
        <v>1359</v>
      </c>
      <c r="T285" s="288" t="s">
        <v>912</v>
      </c>
      <c r="U285" s="287"/>
      <c r="V285" s="554"/>
      <c r="W285" s="554"/>
      <c r="X285" s="554"/>
      <c r="Y285" s="554"/>
      <c r="Z285" s="555"/>
      <c r="AA285" s="73">
        <v>10</v>
      </c>
      <c r="AB285" s="73"/>
      <c r="AC285" s="85">
        <v>1</v>
      </c>
      <c r="AD285" s="73">
        <f t="shared" si="29"/>
        <v>10</v>
      </c>
      <c r="AE285" s="73"/>
      <c r="AF285" s="73">
        <f t="shared" si="30"/>
        <v>0</v>
      </c>
      <c r="AG285" s="73"/>
      <c r="AH285" s="73">
        <f t="shared" si="31"/>
        <v>0</v>
      </c>
      <c r="AI285" s="73"/>
      <c r="AJ285" s="73">
        <f t="shared" si="32"/>
        <v>0</v>
      </c>
    </row>
    <row r="286" spans="1:36" ht="204" x14ac:dyDescent="0.25">
      <c r="A286" s="275">
        <v>281</v>
      </c>
      <c r="B286" s="277" t="s">
        <v>258</v>
      </c>
      <c r="C286" s="277" t="s">
        <v>880</v>
      </c>
      <c r="D286" s="277" t="s">
        <v>44</v>
      </c>
      <c r="E286" s="277" t="s">
        <v>896</v>
      </c>
      <c r="F286" s="277" t="s">
        <v>913</v>
      </c>
      <c r="G286" s="277" t="s">
        <v>46</v>
      </c>
      <c r="H286" s="277" t="s">
        <v>884</v>
      </c>
      <c r="I286" s="277" t="s">
        <v>885</v>
      </c>
      <c r="J286" s="275" t="s">
        <v>914</v>
      </c>
      <c r="K286" s="277" t="s">
        <v>880</v>
      </c>
      <c r="L286" s="277">
        <v>1</v>
      </c>
      <c r="M286" s="279" t="s">
        <v>845</v>
      </c>
      <c r="N286" s="279" t="s">
        <v>1360</v>
      </c>
      <c r="O286" s="297" t="s">
        <v>900</v>
      </c>
      <c r="P286" s="292">
        <v>44958</v>
      </c>
      <c r="Q286" s="292">
        <v>45290</v>
      </c>
      <c r="R286" s="277" t="s">
        <v>888</v>
      </c>
      <c r="S286" s="288" t="s">
        <v>1358</v>
      </c>
      <c r="T286" s="288" t="s">
        <v>918</v>
      </c>
      <c r="U286" s="287"/>
      <c r="V286" s="554"/>
      <c r="W286" s="554"/>
      <c r="X286" s="554"/>
      <c r="Y286" s="554"/>
      <c r="Z286" s="555"/>
      <c r="AA286" s="73">
        <v>5</v>
      </c>
      <c r="AB286" s="73"/>
      <c r="AC286" s="85">
        <v>0.5</v>
      </c>
      <c r="AD286" s="73">
        <f t="shared" si="29"/>
        <v>2.5</v>
      </c>
      <c r="AE286" s="73"/>
      <c r="AF286" s="73">
        <f t="shared" si="30"/>
        <v>0</v>
      </c>
      <c r="AG286" s="73"/>
      <c r="AH286" s="73">
        <f t="shared" si="31"/>
        <v>0</v>
      </c>
      <c r="AI286" s="73"/>
      <c r="AJ286" s="73">
        <f t="shared" si="32"/>
        <v>0</v>
      </c>
    </row>
  </sheetData>
  <autoFilter ref="A5:AH286" xr:uid="{00000000-0009-0000-0000-000002000000}"/>
  <mergeCells count="157">
    <mergeCell ref="V275:V277"/>
    <mergeCell ref="W275:W277"/>
    <mergeCell ref="X275:X277"/>
    <mergeCell ref="Y275:Y277"/>
    <mergeCell ref="Z275:Z277"/>
    <mergeCell ref="V284:V286"/>
    <mergeCell ref="W284:W286"/>
    <mergeCell ref="X284:X286"/>
    <mergeCell ref="Y284:Y286"/>
    <mergeCell ref="Z284:Z286"/>
    <mergeCell ref="V278:V279"/>
    <mergeCell ref="W278:W279"/>
    <mergeCell ref="X278:X279"/>
    <mergeCell ref="Y278:Y279"/>
    <mergeCell ref="Z278:Z279"/>
    <mergeCell ref="V281:V283"/>
    <mergeCell ref="W281:W283"/>
    <mergeCell ref="X281:X283"/>
    <mergeCell ref="Y281:Y283"/>
    <mergeCell ref="Z281:Z283"/>
    <mergeCell ref="V269:V270"/>
    <mergeCell ref="W269:W270"/>
    <mergeCell ref="X269:X270"/>
    <mergeCell ref="Y269:Y270"/>
    <mergeCell ref="Z269:Z270"/>
    <mergeCell ref="V271:V273"/>
    <mergeCell ref="W271:W273"/>
    <mergeCell ref="X271:X273"/>
    <mergeCell ref="Y271:Y273"/>
    <mergeCell ref="Z271:Z273"/>
    <mergeCell ref="V187:V189"/>
    <mergeCell ref="W187:W189"/>
    <mergeCell ref="X187:X189"/>
    <mergeCell ref="Y187:Y189"/>
    <mergeCell ref="Z187:Z189"/>
    <mergeCell ref="V190:V192"/>
    <mergeCell ref="W190:W192"/>
    <mergeCell ref="X190:X192"/>
    <mergeCell ref="Y190:Y192"/>
    <mergeCell ref="Z190:Z192"/>
    <mergeCell ref="V181:V183"/>
    <mergeCell ref="W181:W183"/>
    <mergeCell ref="X181:X183"/>
    <mergeCell ref="Y181:Y183"/>
    <mergeCell ref="Z181:Z183"/>
    <mergeCell ref="V184:V186"/>
    <mergeCell ref="W184:W186"/>
    <mergeCell ref="X184:X186"/>
    <mergeCell ref="Y184:Y186"/>
    <mergeCell ref="Z184:Z186"/>
    <mergeCell ref="V146:V148"/>
    <mergeCell ref="W146:W148"/>
    <mergeCell ref="X146:X148"/>
    <mergeCell ref="Y146:Y148"/>
    <mergeCell ref="Z146:Z148"/>
    <mergeCell ref="V177:V179"/>
    <mergeCell ref="W177:W179"/>
    <mergeCell ref="X177:X179"/>
    <mergeCell ref="Y177:Y179"/>
    <mergeCell ref="Z177:Z179"/>
    <mergeCell ref="V140:V142"/>
    <mergeCell ref="W140:W142"/>
    <mergeCell ref="X140:X142"/>
    <mergeCell ref="Y140:Y142"/>
    <mergeCell ref="Z140:Z142"/>
    <mergeCell ref="V143:V145"/>
    <mergeCell ref="W143:W145"/>
    <mergeCell ref="X143:X145"/>
    <mergeCell ref="Y143:Y145"/>
    <mergeCell ref="Z143:Z145"/>
    <mergeCell ref="V68:V70"/>
    <mergeCell ref="W68:W70"/>
    <mergeCell ref="X68:X70"/>
    <mergeCell ref="Y68:Y70"/>
    <mergeCell ref="Z68:Z70"/>
    <mergeCell ref="V137:V139"/>
    <mergeCell ref="W137:W139"/>
    <mergeCell ref="X137:X139"/>
    <mergeCell ref="Y137:Y139"/>
    <mergeCell ref="Z137:Z139"/>
    <mergeCell ref="V77:V79"/>
    <mergeCell ref="W77:W79"/>
    <mergeCell ref="X77:X79"/>
    <mergeCell ref="Y77:Y79"/>
    <mergeCell ref="Z77:Z79"/>
    <mergeCell ref="V80:V82"/>
    <mergeCell ref="W80:W82"/>
    <mergeCell ref="X80:X82"/>
    <mergeCell ref="Y80:Y82"/>
    <mergeCell ref="Z80:Z82"/>
    <mergeCell ref="V62:V64"/>
    <mergeCell ref="W62:W64"/>
    <mergeCell ref="X62:X64"/>
    <mergeCell ref="Y62:Y64"/>
    <mergeCell ref="Z62:Z64"/>
    <mergeCell ref="V65:V67"/>
    <mergeCell ref="W65:W67"/>
    <mergeCell ref="X65:X67"/>
    <mergeCell ref="Y65:Y67"/>
    <mergeCell ref="Z65:Z67"/>
    <mergeCell ref="Z43:Z45"/>
    <mergeCell ref="V46:V47"/>
    <mergeCell ref="W46:W47"/>
    <mergeCell ref="X46:X47"/>
    <mergeCell ref="Y46:Y47"/>
    <mergeCell ref="Z46:Z47"/>
    <mergeCell ref="V59:V61"/>
    <mergeCell ref="W59:W61"/>
    <mergeCell ref="X59:X61"/>
    <mergeCell ref="Y59:Y61"/>
    <mergeCell ref="Z59:Z61"/>
    <mergeCell ref="V15:V17"/>
    <mergeCell ref="W15:W17"/>
    <mergeCell ref="X15:X17"/>
    <mergeCell ref="Y15:Y17"/>
    <mergeCell ref="Z15:Z17"/>
    <mergeCell ref="V74:V76"/>
    <mergeCell ref="W74:W76"/>
    <mergeCell ref="X74:X76"/>
    <mergeCell ref="Y74:Y76"/>
    <mergeCell ref="Z74:Z76"/>
    <mergeCell ref="V37:V39"/>
    <mergeCell ref="W37:W39"/>
    <mergeCell ref="X37:X39"/>
    <mergeCell ref="Y37:Y39"/>
    <mergeCell ref="Z37:Z39"/>
    <mergeCell ref="V40:V42"/>
    <mergeCell ref="W40:W42"/>
    <mergeCell ref="X40:X42"/>
    <mergeCell ref="Y40:Y42"/>
    <mergeCell ref="Z40:Z42"/>
    <mergeCell ref="V43:V45"/>
    <mergeCell ref="W43:W45"/>
    <mergeCell ref="X43:X45"/>
    <mergeCell ref="Y43:Y45"/>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A1:C3"/>
    <mergeCell ref="D1:Q3"/>
    <mergeCell ref="R1:R3"/>
    <mergeCell ref="A4:H4"/>
    <mergeCell ref="I4:S4"/>
    <mergeCell ref="V4:Y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67585"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67585" r:id="rId4"/>
      </mc:Fallback>
    </mc:AlternateContent>
    <mc:AlternateContent xmlns:mc="http://schemas.openxmlformats.org/markup-compatibility/2006">
      <mc:Choice Requires="x14">
        <oleObject progId="PBrush" shapeId="67599" r:id="rId6">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67599" r:id="rId6"/>
      </mc:Fallback>
    </mc:AlternateContent>
  </oleObjec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'https://indeportesantioquia-my.sharepoint.com/personal/harroyave_indeportesantioquia_gov_co/Documents/Planes Estratégicos/Planes Estratégicos 2023/[Altos Logros - PA 1er-Trim-2023.xlsx]Formulas'!#REF!</xm:f>
          </x14:formula1>
          <xm:sqref>I6:I35 I83:I136 I275:I1048576 I202:I262 I37:I58</xm:sqref>
        </x14:dataValidation>
        <x14:dataValidation type="list" allowBlank="1" showInputMessage="1" showErrorMessage="1" xr:uid="{00000000-0002-0000-0200-000001000000}">
          <x14:formula1>
            <xm:f>'https://indeportesantioquia-my.sharepoint.com/personal/harroyave_indeportesantioquia_gov_co/Documents/Planes Estratégicos/Planes Estratégicos 2023/[Control Interno - PA-1er Trim - 2023.xlsx]Formulas'!#REF!</xm:f>
          </x14:formula1>
          <xm:sqref>I74:I82</xm:sqref>
        </x14:dataValidation>
        <x14:dataValidation type="list" allowBlank="1" showInputMessage="1" showErrorMessage="1" xr:uid="{00000000-0002-0000-0200-000002000000}">
          <x14:formula1>
            <xm:f>Formulas!$A$3:$A$22</xm:f>
          </x14:formula1>
          <xm:sqref>I36 I177:I180</xm:sqref>
        </x14:dataValidation>
        <x14:dataValidation type="list" allowBlank="1" showInputMessage="1" showErrorMessage="1" xr:uid="{00000000-0002-0000-0200-000003000000}">
          <x14:formula1>
            <xm:f>'https://indeportesantioquia-my.sharepoint.com/personal/harroyave_indeportesantioquia_gov_co/Documents/Planes Estratégicos/Planes Estratégicos 2023/[Escenarios Dept - PA-1er Trim - 2023.xlsx]Formulas'!#REF!</xm:f>
          </x14:formula1>
          <xm:sqref>I269:I274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J16"/>
  <sheetViews>
    <sheetView showGridLines="0" topLeftCell="P1" zoomScale="70" zoomScaleNormal="70" workbookViewId="0">
      <pane ySplit="5" topLeftCell="A11" activePane="bottomLeft" state="frozen"/>
      <selection activeCell="Z15" sqref="Z15:Z17"/>
      <selection pane="bottomLeft" activeCell="AJ8" sqref="AJ8"/>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5" width="45.42578125" style="29" customWidth="1"/>
    <col min="6" max="6" width="29" style="29" customWidth="1"/>
    <col min="7" max="7" width="32.7109375" style="29" customWidth="1"/>
    <col min="8" max="8" width="35.7109375" style="21" customWidth="1"/>
    <col min="9" max="9" width="20" style="22" bestFit="1" customWidth="1"/>
    <col min="10" max="10" width="26.42578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42578125" style="20" hidden="1" customWidth="1"/>
    <col min="26" max="26" width="55.42578125" style="21" hidden="1" customWidth="1"/>
    <col min="27" max="27" width="11.42578125" style="26"/>
    <col min="28" max="28" width="15.28515625" style="25" customWidth="1"/>
    <col min="29"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36" s="64" customFormat="1" ht="29.1"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A4" s="76"/>
    </row>
    <row r="5" spans="1:36" s="65" customFormat="1" ht="78"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1" t="s">
        <v>34</v>
      </c>
      <c r="AD5" s="72" t="s">
        <v>35</v>
      </c>
      <c r="AE5" s="71" t="s">
        <v>36</v>
      </c>
      <c r="AF5" s="72" t="s">
        <v>37</v>
      </c>
      <c r="AG5" s="71" t="s">
        <v>38</v>
      </c>
      <c r="AH5" s="72" t="s">
        <v>39</v>
      </c>
      <c r="AI5" s="71" t="s">
        <v>40</v>
      </c>
      <c r="AJ5" s="72" t="s">
        <v>41</v>
      </c>
    </row>
    <row r="6" spans="1:36" ht="409.5" x14ac:dyDescent="0.25">
      <c r="A6" s="46">
        <v>239</v>
      </c>
      <c r="B6" s="43" t="s">
        <v>735</v>
      </c>
      <c r="C6" s="43" t="s">
        <v>736</v>
      </c>
      <c r="D6" s="43" t="s">
        <v>46</v>
      </c>
      <c r="E6" s="43" t="s">
        <v>737</v>
      </c>
      <c r="F6" s="43" t="s">
        <v>229</v>
      </c>
      <c r="G6" s="43" t="s">
        <v>735</v>
      </c>
      <c r="H6" s="43" t="s">
        <v>738</v>
      </c>
      <c r="I6" s="43" t="s">
        <v>739</v>
      </c>
      <c r="J6" s="43" t="s">
        <v>740</v>
      </c>
      <c r="K6" s="43" t="s">
        <v>741</v>
      </c>
      <c r="L6" s="43">
        <v>14</v>
      </c>
      <c r="M6" s="40" t="s">
        <v>582</v>
      </c>
      <c r="N6" s="40" t="s">
        <v>742</v>
      </c>
      <c r="O6" s="35" t="s">
        <v>78</v>
      </c>
      <c r="P6" s="48">
        <v>44958</v>
      </c>
      <c r="Q6" s="48">
        <v>45291</v>
      </c>
      <c r="R6" s="43" t="s">
        <v>55</v>
      </c>
      <c r="S6" s="43" t="s">
        <v>739</v>
      </c>
      <c r="T6" s="53" t="s">
        <v>743</v>
      </c>
      <c r="U6" s="47">
        <v>0.1</v>
      </c>
      <c r="V6" s="560"/>
      <c r="W6" s="560"/>
      <c r="X6" s="560"/>
      <c r="Y6" s="560"/>
      <c r="Z6" s="561"/>
      <c r="AA6" s="74">
        <v>10</v>
      </c>
      <c r="AB6" s="473" t="s">
        <v>1361</v>
      </c>
      <c r="AC6" s="80"/>
      <c r="AD6" s="74"/>
      <c r="AE6" s="404">
        <v>1</v>
      </c>
      <c r="AF6" s="372">
        <f>+$AA6*AE6</f>
        <v>10</v>
      </c>
      <c r="AG6" s="80">
        <v>1</v>
      </c>
      <c r="AH6" s="74">
        <f>+$AA6*AG6</f>
        <v>10</v>
      </c>
      <c r="AI6" s="80">
        <v>0.6</v>
      </c>
      <c r="AJ6" s="74">
        <f>+$AA6*AI6</f>
        <v>6</v>
      </c>
    </row>
    <row r="7" spans="1:36" ht="191.25" x14ac:dyDescent="0.25">
      <c r="A7" s="46">
        <v>240</v>
      </c>
      <c r="B7" s="43" t="s">
        <v>735</v>
      </c>
      <c r="C7" s="43" t="s">
        <v>44</v>
      </c>
      <c r="D7" s="43" t="s">
        <v>46</v>
      </c>
      <c r="E7" s="43" t="s">
        <v>744</v>
      </c>
      <c r="F7" s="43" t="s">
        <v>229</v>
      </c>
      <c r="G7" s="43" t="s">
        <v>735</v>
      </c>
      <c r="H7" s="43" t="s">
        <v>738</v>
      </c>
      <c r="I7" s="43" t="s">
        <v>739</v>
      </c>
      <c r="J7" s="43" t="s">
        <v>745</v>
      </c>
      <c r="K7" s="43" t="s">
        <v>746</v>
      </c>
      <c r="L7" s="43">
        <v>714</v>
      </c>
      <c r="M7" s="40" t="s">
        <v>582</v>
      </c>
      <c r="N7" s="128" t="s">
        <v>747</v>
      </c>
      <c r="O7" s="35" t="s">
        <v>78</v>
      </c>
      <c r="P7" s="48">
        <v>44927</v>
      </c>
      <c r="Q7" s="48">
        <v>45291</v>
      </c>
      <c r="R7" s="43" t="s">
        <v>55</v>
      </c>
      <c r="S7" s="43" t="s">
        <v>739</v>
      </c>
      <c r="T7" s="53" t="s">
        <v>748</v>
      </c>
      <c r="U7" s="47">
        <v>0.2</v>
      </c>
      <c r="V7" s="560"/>
      <c r="W7" s="560"/>
      <c r="X7" s="560"/>
      <c r="Y7" s="560"/>
      <c r="Z7" s="561"/>
      <c r="AA7" s="74">
        <v>30</v>
      </c>
      <c r="AB7" s="79" t="s">
        <v>1362</v>
      </c>
      <c r="AC7" s="80">
        <v>0.24399999999999999</v>
      </c>
      <c r="AD7" s="74">
        <f>+$AA7*AC7</f>
        <v>7.32</v>
      </c>
      <c r="AE7" s="404">
        <v>1</v>
      </c>
      <c r="AF7" s="372">
        <f t="shared" ref="AF7:AF11" si="0">+$AA7*AE7</f>
        <v>30</v>
      </c>
      <c r="AG7" s="80">
        <v>1</v>
      </c>
      <c r="AH7" s="74">
        <f t="shared" ref="AH7:AJ11" si="1">+$AA7*AG7</f>
        <v>30</v>
      </c>
      <c r="AI7" s="80">
        <v>1</v>
      </c>
      <c r="AJ7" s="74">
        <f t="shared" si="1"/>
        <v>30</v>
      </c>
    </row>
    <row r="8" spans="1:36" ht="247.5" x14ac:dyDescent="0.25">
      <c r="A8" s="46">
        <v>241</v>
      </c>
      <c r="B8" s="43" t="s">
        <v>735</v>
      </c>
      <c r="C8" s="43" t="s">
        <v>749</v>
      </c>
      <c r="D8" s="43" t="s">
        <v>46</v>
      </c>
      <c r="E8" s="43" t="s">
        <v>750</v>
      </c>
      <c r="F8" s="43" t="s">
        <v>229</v>
      </c>
      <c r="G8" s="43" t="s">
        <v>735</v>
      </c>
      <c r="H8" s="43" t="s">
        <v>738</v>
      </c>
      <c r="I8" s="43" t="s">
        <v>739</v>
      </c>
      <c r="J8" s="43" t="s">
        <v>751</v>
      </c>
      <c r="K8" s="43" t="s">
        <v>752</v>
      </c>
      <c r="L8" s="43">
        <v>4772</v>
      </c>
      <c r="M8" s="40" t="s">
        <v>582</v>
      </c>
      <c r="N8" s="40" t="s">
        <v>753</v>
      </c>
      <c r="O8" s="35" t="s">
        <v>78</v>
      </c>
      <c r="P8" s="48">
        <v>44927</v>
      </c>
      <c r="Q8" s="48">
        <v>45291</v>
      </c>
      <c r="R8" s="43" t="s">
        <v>55</v>
      </c>
      <c r="S8" s="43" t="s">
        <v>739</v>
      </c>
      <c r="T8" s="53" t="s">
        <v>754</v>
      </c>
      <c r="U8" s="47">
        <v>0.1</v>
      </c>
      <c r="V8" s="560"/>
      <c r="W8" s="560"/>
      <c r="X8" s="560"/>
      <c r="Y8" s="560"/>
      <c r="Z8" s="561"/>
      <c r="AA8" s="74">
        <v>10</v>
      </c>
      <c r="AB8" s="79" t="s">
        <v>1363</v>
      </c>
      <c r="AC8" s="80">
        <v>0.22</v>
      </c>
      <c r="AD8" s="74">
        <f t="shared" ref="AD8:AD11" si="2">+$AA8*AC8</f>
        <v>2.2000000000000002</v>
      </c>
      <c r="AE8" s="404">
        <v>1</v>
      </c>
      <c r="AF8" s="372">
        <f t="shared" si="0"/>
        <v>10</v>
      </c>
      <c r="AG8" s="80">
        <v>0.52</v>
      </c>
      <c r="AH8" s="74">
        <f t="shared" si="1"/>
        <v>5.2</v>
      </c>
      <c r="AI8" s="80">
        <v>0.46</v>
      </c>
      <c r="AJ8" s="74">
        <f t="shared" si="1"/>
        <v>4.6000000000000005</v>
      </c>
    </row>
    <row r="9" spans="1:36" ht="191.25" x14ac:dyDescent="0.25">
      <c r="A9" s="46">
        <v>243</v>
      </c>
      <c r="B9" s="43" t="s">
        <v>735</v>
      </c>
      <c r="C9" s="43" t="s">
        <v>757</v>
      </c>
      <c r="D9" s="43" t="s">
        <v>46</v>
      </c>
      <c r="E9" s="43" t="s">
        <v>757</v>
      </c>
      <c r="F9" s="43" t="s">
        <v>229</v>
      </c>
      <c r="G9" s="43" t="s">
        <v>735</v>
      </c>
      <c r="H9" s="43" t="s">
        <v>738</v>
      </c>
      <c r="I9" s="43" t="s">
        <v>739</v>
      </c>
      <c r="J9" s="43" t="s">
        <v>758</v>
      </c>
      <c r="K9" s="43" t="s">
        <v>759</v>
      </c>
      <c r="L9" s="43">
        <v>12</v>
      </c>
      <c r="M9" s="40" t="s">
        <v>582</v>
      </c>
      <c r="N9" s="40" t="s">
        <v>760</v>
      </c>
      <c r="O9" s="35" t="s">
        <v>78</v>
      </c>
      <c r="P9" s="48">
        <v>44927</v>
      </c>
      <c r="Q9" s="48">
        <v>45291</v>
      </c>
      <c r="R9" s="43" t="s">
        <v>55</v>
      </c>
      <c r="S9" s="43" t="s">
        <v>739</v>
      </c>
      <c r="T9" s="53" t="s">
        <v>761</v>
      </c>
      <c r="U9" s="47">
        <v>0.1</v>
      </c>
      <c r="V9" s="560"/>
      <c r="W9" s="560"/>
      <c r="X9" s="560"/>
      <c r="Y9" s="560"/>
      <c r="Z9" s="561"/>
      <c r="AA9" s="74">
        <v>10</v>
      </c>
      <c r="AB9" s="79" t="s">
        <v>1364</v>
      </c>
      <c r="AC9" s="80">
        <v>0.25</v>
      </c>
      <c r="AD9" s="74">
        <f t="shared" si="2"/>
        <v>2.5</v>
      </c>
      <c r="AE9" s="404">
        <v>0.6</v>
      </c>
      <c r="AF9" s="372">
        <f t="shared" si="0"/>
        <v>6</v>
      </c>
      <c r="AG9" s="80">
        <v>1</v>
      </c>
      <c r="AH9" s="74">
        <f t="shared" si="1"/>
        <v>10</v>
      </c>
      <c r="AI9" s="421">
        <v>1</v>
      </c>
      <c r="AJ9" s="74">
        <f t="shared" si="1"/>
        <v>10</v>
      </c>
    </row>
    <row r="10" spans="1:36" ht="168" customHeight="1" x14ac:dyDescent="0.25">
      <c r="A10" s="46">
        <v>244</v>
      </c>
      <c r="B10" s="43" t="s">
        <v>735</v>
      </c>
      <c r="C10" s="43" t="s">
        <v>94</v>
      </c>
      <c r="D10" s="43" t="s">
        <v>46</v>
      </c>
      <c r="E10" s="43" t="s">
        <v>762</v>
      </c>
      <c r="F10" s="43" t="s">
        <v>229</v>
      </c>
      <c r="G10" s="43" t="s">
        <v>735</v>
      </c>
      <c r="H10" s="43" t="s">
        <v>738</v>
      </c>
      <c r="I10" s="43" t="s">
        <v>739</v>
      </c>
      <c r="J10" s="43" t="s">
        <v>763</v>
      </c>
      <c r="K10" s="43" t="s">
        <v>764</v>
      </c>
      <c r="L10" s="43" t="s">
        <v>1355</v>
      </c>
      <c r="M10" s="40" t="s">
        <v>582</v>
      </c>
      <c r="N10" s="40" t="s">
        <v>766</v>
      </c>
      <c r="O10" s="35" t="s">
        <v>78</v>
      </c>
      <c r="P10" s="48">
        <v>44927</v>
      </c>
      <c r="Q10" s="48">
        <v>45291</v>
      </c>
      <c r="R10" s="43" t="s">
        <v>55</v>
      </c>
      <c r="S10" s="43" t="s">
        <v>739</v>
      </c>
      <c r="T10" s="53" t="s">
        <v>748</v>
      </c>
      <c r="U10" s="47">
        <v>0.2</v>
      </c>
      <c r="V10" s="560"/>
      <c r="W10" s="560"/>
      <c r="X10" s="560"/>
      <c r="Y10" s="560"/>
      <c r="Z10" s="561"/>
      <c r="AA10" s="74">
        <v>10</v>
      </c>
      <c r="AB10" s="79" t="s">
        <v>1365</v>
      </c>
      <c r="AC10" s="80">
        <v>0.11700000000000001</v>
      </c>
      <c r="AD10" s="74">
        <f t="shared" si="2"/>
        <v>1.1700000000000002</v>
      </c>
      <c r="AE10" s="404">
        <v>1</v>
      </c>
      <c r="AF10" s="372">
        <f t="shared" si="0"/>
        <v>10</v>
      </c>
      <c r="AG10" s="80">
        <v>0.75</v>
      </c>
      <c r="AH10" s="74">
        <f t="shared" si="1"/>
        <v>7.5</v>
      </c>
      <c r="AI10" s="80">
        <v>0.99</v>
      </c>
      <c r="AJ10" s="74">
        <f t="shared" si="1"/>
        <v>9.9</v>
      </c>
    </row>
    <row r="11" spans="1:36" ht="303.75" x14ac:dyDescent="0.25">
      <c r="A11" s="46">
        <v>245</v>
      </c>
      <c r="B11" s="43" t="s">
        <v>735</v>
      </c>
      <c r="C11" s="43" t="s">
        <v>94</v>
      </c>
      <c r="D11" s="43" t="s">
        <v>46</v>
      </c>
      <c r="E11" s="43" t="s">
        <v>762</v>
      </c>
      <c r="F11" s="43" t="s">
        <v>229</v>
      </c>
      <c r="G11" s="43" t="s">
        <v>735</v>
      </c>
      <c r="H11" s="43" t="s">
        <v>738</v>
      </c>
      <c r="I11" s="43" t="s">
        <v>739</v>
      </c>
      <c r="J11" s="43" t="s">
        <v>767</v>
      </c>
      <c r="K11" s="43" t="s">
        <v>768</v>
      </c>
      <c r="L11" s="43">
        <v>352016</v>
      </c>
      <c r="M11" s="40" t="s">
        <v>1356</v>
      </c>
      <c r="N11" s="40" t="s">
        <v>770</v>
      </c>
      <c r="O11" s="35" t="s">
        <v>78</v>
      </c>
      <c r="P11" s="48">
        <v>44927</v>
      </c>
      <c r="Q11" s="48">
        <v>45291</v>
      </c>
      <c r="R11" s="43" t="s">
        <v>55</v>
      </c>
      <c r="S11" s="43" t="s">
        <v>739</v>
      </c>
      <c r="T11" s="53" t="s">
        <v>748</v>
      </c>
      <c r="U11" s="47">
        <v>0.2</v>
      </c>
      <c r="V11" s="560"/>
      <c r="W11" s="560"/>
      <c r="X11" s="560"/>
      <c r="Y11" s="560"/>
      <c r="Z11" s="561"/>
      <c r="AA11" s="74">
        <v>30</v>
      </c>
      <c r="AB11" s="79" t="s">
        <v>1366</v>
      </c>
      <c r="AC11" s="80">
        <v>0.13500000000000001</v>
      </c>
      <c r="AD11" s="74">
        <f t="shared" si="2"/>
        <v>4.0500000000000007</v>
      </c>
      <c r="AE11" s="404">
        <v>1</v>
      </c>
      <c r="AF11" s="372">
        <f t="shared" si="0"/>
        <v>30</v>
      </c>
      <c r="AG11" s="80">
        <v>0.75</v>
      </c>
      <c r="AH11" s="74">
        <f t="shared" si="1"/>
        <v>22.5</v>
      </c>
      <c r="AI11" s="421">
        <v>1</v>
      </c>
      <c r="AJ11" s="74">
        <f t="shared" si="1"/>
        <v>30</v>
      </c>
    </row>
    <row r="12" spans="1:36" ht="15.75" x14ac:dyDescent="0.25">
      <c r="V12" s="560"/>
      <c r="W12" s="560"/>
      <c r="X12" s="560"/>
      <c r="Y12" s="560"/>
      <c r="Z12" s="561"/>
      <c r="AC12" s="396"/>
      <c r="AD12" s="397">
        <f>SUM(AD6:AD11)</f>
        <v>17.240000000000002</v>
      </c>
      <c r="AE12" s="26"/>
      <c r="AF12" s="397">
        <f>SUM(AF6:AF11)</f>
        <v>96</v>
      </c>
      <c r="AG12" s="26"/>
      <c r="AH12" s="397">
        <f>SUM(AH6:AH11)</f>
        <v>85.2</v>
      </c>
      <c r="AI12" s="26"/>
      <c r="AJ12" s="397">
        <f>SUM(AJ6:AJ11)</f>
        <v>90.5</v>
      </c>
    </row>
    <row r="13" spans="1:36" x14ac:dyDescent="0.25">
      <c r="V13" s="560"/>
      <c r="W13" s="560"/>
      <c r="X13" s="560"/>
      <c r="Y13" s="560"/>
      <c r="Z13" s="561"/>
    </row>
    <row r="14" spans="1:36" x14ac:dyDescent="0.25">
      <c r="V14" s="560"/>
      <c r="W14" s="560"/>
      <c r="X14" s="560"/>
      <c r="Y14" s="560"/>
      <c r="Z14" s="561"/>
    </row>
    <row r="15" spans="1:36" x14ac:dyDescent="0.25">
      <c r="V15" s="560"/>
      <c r="W15" s="560"/>
      <c r="X15" s="560"/>
      <c r="Y15" s="560"/>
      <c r="Z15" s="561"/>
    </row>
    <row r="16" spans="1:36" x14ac:dyDescent="0.25">
      <c r="V16" s="560"/>
      <c r="W16" s="560"/>
      <c r="X16" s="560"/>
      <c r="Y16" s="560"/>
      <c r="Z16" s="561"/>
    </row>
  </sheetData>
  <sheetProtection algorithmName="SHA-512" hashValue="h23aigHjxS7n+4ZKxcMFiJNsZTmdZi4adGedMCaMF1J+k9v4UNJw0yjy+i1xA3svB665PJBcCh04lVRtQjlsAA==" saltValue="f/NGcIsvxOZRj63Li//nqA==" spinCount="100000" sheet="1" objects="1" scenarios="1"/>
  <autoFilter ref="A5:AH11" xr:uid="{00000000-0009-0000-0000-000003000000}"/>
  <mergeCells count="27">
    <mergeCell ref="A1:C3"/>
    <mergeCell ref="D1:Q3"/>
    <mergeCell ref="R1:R3"/>
    <mergeCell ref="A4:H4"/>
    <mergeCell ref="I4:S4"/>
    <mergeCell ref="Z4:Z5"/>
    <mergeCell ref="V6:V8"/>
    <mergeCell ref="W6:W8"/>
    <mergeCell ref="X6:X8"/>
    <mergeCell ref="Y6:Y8"/>
    <mergeCell ref="Z6:Z8"/>
    <mergeCell ref="V4:Y4"/>
    <mergeCell ref="V11:V13"/>
    <mergeCell ref="W11:W13"/>
    <mergeCell ref="X11:X13"/>
    <mergeCell ref="Y11:Y13"/>
    <mergeCell ref="Z11:Z13"/>
    <mergeCell ref="V9:V10"/>
    <mergeCell ref="W9:W10"/>
    <mergeCell ref="X9:X10"/>
    <mergeCell ref="Y9:Y10"/>
    <mergeCell ref="Z9:Z10"/>
    <mergeCell ref="V14:V16"/>
    <mergeCell ref="W14:W16"/>
    <mergeCell ref="X14:X16"/>
    <mergeCell ref="Y14:Y16"/>
    <mergeCell ref="Z14:Z16"/>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5297" r:id="rId4">
          <objectPr defaultSize="0" autoPict="0" r:id="rId5">
            <anchor moveWithCells="1" sizeWithCells="1">
              <from>
                <xdr:col>1</xdr:col>
                <xdr:colOff>438150</xdr:colOff>
                <xdr:row>0</xdr:row>
                <xdr:rowOff>133350</xdr:rowOff>
              </from>
              <to>
                <xdr:col>2</xdr:col>
                <xdr:colOff>371475</xdr:colOff>
                <xdr:row>2</xdr:row>
                <xdr:rowOff>228600</xdr:rowOff>
              </to>
            </anchor>
          </objectPr>
        </oleObject>
      </mc:Choice>
      <mc:Fallback>
        <oleObject progId="PBrush" shapeId="55297" r:id="rId4"/>
      </mc:Fallback>
    </mc:AlternateContent>
    <mc:AlternateContent xmlns:mc="http://schemas.openxmlformats.org/markup-compatibility/2006">
      <mc:Choice Requires="x14">
        <oleObject progId="PBrush" shapeId="55325" r:id="rId6">
          <objectPr defaultSize="0" autoPict="0" r:id="rId5">
            <anchor moveWithCells="1" sizeWithCells="1">
              <from>
                <xdr:col>1</xdr:col>
                <xdr:colOff>438150</xdr:colOff>
                <xdr:row>0</xdr:row>
                <xdr:rowOff>133350</xdr:rowOff>
              </from>
              <to>
                <xdr:col>2</xdr:col>
                <xdr:colOff>371475</xdr:colOff>
                <xdr:row>2</xdr:row>
                <xdr:rowOff>228600</xdr:rowOff>
              </to>
            </anchor>
          </objectPr>
        </oleObject>
      </mc:Choice>
      <mc:Fallback>
        <oleObject progId="PBrush" shapeId="55325"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J17"/>
  <sheetViews>
    <sheetView showGridLines="0" topLeftCell="R1" zoomScale="70" zoomScaleNormal="70" workbookViewId="0">
      <pane ySplit="5" topLeftCell="A12" activePane="bottomLeft" state="frozen"/>
      <selection activeCell="Z15" sqref="Z15:Z17"/>
      <selection pane="bottomLeft" activeCell="AJ13" sqref="AJ13"/>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1" t="s">
        <v>34</v>
      </c>
      <c r="AD5" s="72" t="s">
        <v>35</v>
      </c>
      <c r="AE5" s="71" t="s">
        <v>36</v>
      </c>
      <c r="AF5" s="72" t="s">
        <v>37</v>
      </c>
      <c r="AG5" s="71" t="s">
        <v>38</v>
      </c>
      <c r="AH5" s="72" t="s">
        <v>39</v>
      </c>
      <c r="AI5" s="71" t="s">
        <v>40</v>
      </c>
      <c r="AJ5" s="72" t="s">
        <v>41</v>
      </c>
    </row>
    <row r="6" spans="1:36" ht="204" x14ac:dyDescent="0.25">
      <c r="A6" s="46">
        <v>269</v>
      </c>
      <c r="B6" s="43" t="s">
        <v>258</v>
      </c>
      <c r="C6" s="43" t="s">
        <v>880</v>
      </c>
      <c r="D6" s="43" t="s">
        <v>44</v>
      </c>
      <c r="E6" s="43" t="s">
        <v>881</v>
      </c>
      <c r="F6" s="43" t="s">
        <v>882</v>
      </c>
      <c r="G6" s="43" t="s">
        <v>883</v>
      </c>
      <c r="H6" s="43" t="s">
        <v>884</v>
      </c>
      <c r="I6" s="43" t="s">
        <v>885</v>
      </c>
      <c r="J6" s="46" t="s">
        <v>886</v>
      </c>
      <c r="K6" s="43" t="s">
        <v>880</v>
      </c>
      <c r="L6" s="43">
        <v>1</v>
      </c>
      <c r="M6" s="40" t="s">
        <v>20</v>
      </c>
      <c r="N6" s="40" t="s">
        <v>887</v>
      </c>
      <c r="O6" s="58" t="s">
        <v>1367</v>
      </c>
      <c r="P6" s="48">
        <v>44958</v>
      </c>
      <c r="Q6" s="48">
        <v>45290</v>
      </c>
      <c r="R6" s="43" t="s">
        <v>888</v>
      </c>
      <c r="S6" s="53" t="s">
        <v>1357</v>
      </c>
      <c r="T6" s="53" t="s">
        <v>890</v>
      </c>
      <c r="U6" s="47"/>
      <c r="V6" s="560"/>
      <c r="W6" s="560"/>
      <c r="X6" s="560"/>
      <c r="Y6" s="560"/>
      <c r="Z6" s="561"/>
      <c r="AA6" s="74">
        <v>10</v>
      </c>
      <c r="AB6" s="74"/>
      <c r="AC6" s="80">
        <v>0.7</v>
      </c>
      <c r="AD6" s="74">
        <f t="shared" ref="AD6:AD12" si="0">+$AA6*AC6</f>
        <v>7</v>
      </c>
      <c r="AE6" s="80">
        <v>0.5</v>
      </c>
      <c r="AF6" s="74">
        <v>5</v>
      </c>
      <c r="AG6" s="80">
        <v>0.5</v>
      </c>
      <c r="AH6" s="74">
        <f t="shared" ref="AH6:AH12" si="1">+$AA6*AG6</f>
        <v>5</v>
      </c>
      <c r="AI6" s="74">
        <v>1</v>
      </c>
      <c r="AJ6" s="74">
        <f t="shared" ref="AJ6:AJ12" si="2">+$AA6*AI6</f>
        <v>10</v>
      </c>
    </row>
    <row r="7" spans="1:36" ht="114.75" x14ac:dyDescent="0.25">
      <c r="A7" s="46">
        <v>270</v>
      </c>
      <c r="B7" s="43" t="s">
        <v>258</v>
      </c>
      <c r="C7" s="43" t="s">
        <v>880</v>
      </c>
      <c r="D7" s="43" t="s">
        <v>44</v>
      </c>
      <c r="E7" s="43" t="s">
        <v>881</v>
      </c>
      <c r="F7" s="43" t="s">
        <v>891</v>
      </c>
      <c r="G7" s="43" t="s">
        <v>883</v>
      </c>
      <c r="H7" s="43" t="s">
        <v>1368</v>
      </c>
      <c r="I7" s="43" t="s">
        <v>885</v>
      </c>
      <c r="J7" s="46" t="s">
        <v>892</v>
      </c>
      <c r="K7" s="43" t="s">
        <v>880</v>
      </c>
      <c r="L7" s="43">
        <v>1</v>
      </c>
      <c r="M7" s="40" t="s">
        <v>845</v>
      </c>
      <c r="N7" s="38" t="s">
        <v>1369</v>
      </c>
      <c r="O7" s="58" t="s">
        <v>54</v>
      </c>
      <c r="P7" s="48">
        <v>44958</v>
      </c>
      <c r="Q7" s="48">
        <v>45290</v>
      </c>
      <c r="R7" s="43" t="s">
        <v>888</v>
      </c>
      <c r="S7" s="53" t="s">
        <v>1370</v>
      </c>
      <c r="T7" s="53" t="s">
        <v>895</v>
      </c>
      <c r="U7" s="47"/>
      <c r="V7" s="560"/>
      <c r="W7" s="560"/>
      <c r="X7" s="560"/>
      <c r="Y7" s="560"/>
      <c r="Z7" s="561"/>
      <c r="AA7" s="74">
        <v>12.5</v>
      </c>
      <c r="AB7" s="74"/>
      <c r="AC7" s="80">
        <v>1</v>
      </c>
      <c r="AD7" s="74">
        <f>+$AA7*AC7</f>
        <v>12.5</v>
      </c>
      <c r="AE7" s="80">
        <v>1</v>
      </c>
      <c r="AF7" s="74">
        <v>12.5</v>
      </c>
      <c r="AG7" s="80">
        <v>1</v>
      </c>
      <c r="AH7" s="74">
        <f t="shared" si="1"/>
        <v>12.5</v>
      </c>
      <c r="AI7" s="74">
        <v>1</v>
      </c>
      <c r="AJ7" s="74">
        <f t="shared" si="2"/>
        <v>12.5</v>
      </c>
    </row>
    <row r="8" spans="1:36" ht="102" x14ac:dyDescent="0.25">
      <c r="A8" s="46">
        <v>270</v>
      </c>
      <c r="B8" s="43" t="s">
        <v>258</v>
      </c>
      <c r="C8" s="43" t="s">
        <v>880</v>
      </c>
      <c r="D8" s="43" t="s">
        <v>44</v>
      </c>
      <c r="E8" s="43" t="s">
        <v>881</v>
      </c>
      <c r="F8" s="43" t="s">
        <v>891</v>
      </c>
      <c r="G8" s="43" t="s">
        <v>883</v>
      </c>
      <c r="H8" s="43" t="s">
        <v>1371</v>
      </c>
      <c r="I8" s="43" t="s">
        <v>885</v>
      </c>
      <c r="J8" s="46" t="s">
        <v>892</v>
      </c>
      <c r="K8" s="43" t="s">
        <v>880</v>
      </c>
      <c r="L8" s="43">
        <v>1</v>
      </c>
      <c r="M8" s="40" t="s">
        <v>845</v>
      </c>
      <c r="N8" s="38" t="s">
        <v>893</v>
      </c>
      <c r="O8" s="58" t="s">
        <v>54</v>
      </c>
      <c r="P8" s="48">
        <v>44958</v>
      </c>
      <c r="Q8" s="48">
        <v>45290</v>
      </c>
      <c r="R8" s="43" t="s">
        <v>888</v>
      </c>
      <c r="S8" s="53" t="s">
        <v>1372</v>
      </c>
      <c r="T8" s="53" t="s">
        <v>895</v>
      </c>
      <c r="U8" s="47"/>
      <c r="V8" s="560"/>
      <c r="W8" s="560"/>
      <c r="X8" s="560"/>
      <c r="Y8" s="560"/>
      <c r="Z8" s="561"/>
      <c r="AA8" s="74">
        <v>12.5</v>
      </c>
      <c r="AB8" s="74"/>
      <c r="AC8" s="80">
        <v>1</v>
      </c>
      <c r="AD8" s="74">
        <f>+$AA8*AC8</f>
        <v>12.5</v>
      </c>
      <c r="AE8" s="80">
        <v>1</v>
      </c>
      <c r="AF8" s="74">
        <v>12.5</v>
      </c>
      <c r="AG8" s="80">
        <v>1</v>
      </c>
      <c r="AH8" s="74">
        <f t="shared" si="1"/>
        <v>12.5</v>
      </c>
      <c r="AI8" s="74">
        <v>1</v>
      </c>
      <c r="AJ8" s="74">
        <f t="shared" si="2"/>
        <v>12.5</v>
      </c>
    </row>
    <row r="9" spans="1:36" ht="204" x14ac:dyDescent="0.25">
      <c r="A9" s="46">
        <v>271</v>
      </c>
      <c r="B9" s="43" t="s">
        <v>258</v>
      </c>
      <c r="C9" s="43" t="s">
        <v>880</v>
      </c>
      <c r="D9" s="43" t="s">
        <v>44</v>
      </c>
      <c r="E9" s="43" t="s">
        <v>896</v>
      </c>
      <c r="F9" s="43" t="s">
        <v>897</v>
      </c>
      <c r="G9" s="43" t="s">
        <v>46</v>
      </c>
      <c r="H9" s="43" t="s">
        <v>884</v>
      </c>
      <c r="I9" s="43" t="s">
        <v>885</v>
      </c>
      <c r="J9" s="46" t="s">
        <v>898</v>
      </c>
      <c r="K9" s="43" t="s">
        <v>880</v>
      </c>
      <c r="L9" s="43">
        <v>1</v>
      </c>
      <c r="M9" s="40" t="s">
        <v>845</v>
      </c>
      <c r="N9" s="40" t="s">
        <v>899</v>
      </c>
      <c r="O9" s="58" t="s">
        <v>900</v>
      </c>
      <c r="P9" s="48">
        <v>44958</v>
      </c>
      <c r="Q9" s="48">
        <v>45290</v>
      </c>
      <c r="R9" s="43" t="s">
        <v>888</v>
      </c>
      <c r="S9" s="53" t="s">
        <v>901</v>
      </c>
      <c r="T9" s="53" t="s">
        <v>902</v>
      </c>
      <c r="U9" s="47"/>
      <c r="V9" s="560"/>
      <c r="W9" s="560"/>
      <c r="X9" s="560"/>
      <c r="Y9" s="560"/>
      <c r="Z9" s="561"/>
      <c r="AA9" s="74">
        <v>20</v>
      </c>
      <c r="AB9" s="74"/>
      <c r="AC9" s="80">
        <v>1</v>
      </c>
      <c r="AD9" s="74">
        <f t="shared" si="0"/>
        <v>20</v>
      </c>
      <c r="AE9" s="80">
        <v>1</v>
      </c>
      <c r="AF9" s="74">
        <v>20</v>
      </c>
      <c r="AG9" s="80">
        <v>1</v>
      </c>
      <c r="AH9" s="74">
        <f t="shared" si="1"/>
        <v>20</v>
      </c>
      <c r="AI9" s="74">
        <v>1</v>
      </c>
      <c r="AJ9" s="74">
        <f t="shared" si="2"/>
        <v>20</v>
      </c>
    </row>
    <row r="10" spans="1:36" ht="204" x14ac:dyDescent="0.25">
      <c r="A10" s="46">
        <v>272</v>
      </c>
      <c r="B10" s="43" t="s">
        <v>258</v>
      </c>
      <c r="C10" s="43" t="s">
        <v>880</v>
      </c>
      <c r="D10" s="43" t="s">
        <v>44</v>
      </c>
      <c r="E10" s="43" t="s">
        <v>896</v>
      </c>
      <c r="F10" s="43" t="s">
        <v>903</v>
      </c>
      <c r="G10" s="43" t="s">
        <v>46</v>
      </c>
      <c r="H10" s="43" t="s">
        <v>884</v>
      </c>
      <c r="I10" s="43" t="s">
        <v>885</v>
      </c>
      <c r="J10" s="46" t="s">
        <v>904</v>
      </c>
      <c r="K10" s="43" t="s">
        <v>880</v>
      </c>
      <c r="L10" s="43">
        <v>1</v>
      </c>
      <c r="M10" s="40" t="s">
        <v>845</v>
      </c>
      <c r="N10" s="40" t="s">
        <v>905</v>
      </c>
      <c r="O10" s="58" t="s">
        <v>900</v>
      </c>
      <c r="P10" s="48">
        <v>44958</v>
      </c>
      <c r="Q10" s="48">
        <v>45290</v>
      </c>
      <c r="R10" s="43" t="s">
        <v>888</v>
      </c>
      <c r="S10" s="53" t="s">
        <v>906</v>
      </c>
      <c r="T10" s="53" t="s">
        <v>895</v>
      </c>
      <c r="U10" s="47"/>
      <c r="V10" s="560"/>
      <c r="W10" s="560"/>
      <c r="X10" s="560"/>
      <c r="Y10" s="560"/>
      <c r="Z10" s="561"/>
      <c r="AA10" s="74">
        <v>25</v>
      </c>
      <c r="AB10" s="74"/>
      <c r="AC10" s="80">
        <v>1</v>
      </c>
      <c r="AD10" s="74">
        <f t="shared" si="0"/>
        <v>25</v>
      </c>
      <c r="AE10" s="80">
        <v>1</v>
      </c>
      <c r="AF10" s="74">
        <f t="shared" ref="AF10:AF12" si="3">+$AA10*AE10</f>
        <v>25</v>
      </c>
      <c r="AG10" s="80">
        <v>1</v>
      </c>
      <c r="AH10" s="74">
        <f t="shared" si="1"/>
        <v>25</v>
      </c>
      <c r="AI10" s="74">
        <v>1</v>
      </c>
      <c r="AJ10" s="74">
        <f t="shared" si="2"/>
        <v>25</v>
      </c>
    </row>
    <row r="11" spans="1:36" ht="204" x14ac:dyDescent="0.25">
      <c r="A11" s="46">
        <v>273</v>
      </c>
      <c r="B11" s="43" t="s">
        <v>258</v>
      </c>
      <c r="C11" s="43" t="s">
        <v>880</v>
      </c>
      <c r="D11" s="43" t="s">
        <v>44</v>
      </c>
      <c r="E11" s="43" t="s">
        <v>896</v>
      </c>
      <c r="F11" s="43" t="s">
        <v>907</v>
      </c>
      <c r="G11" s="43" t="s">
        <v>46</v>
      </c>
      <c r="H11" s="43" t="s">
        <v>884</v>
      </c>
      <c r="I11" s="43" t="s">
        <v>885</v>
      </c>
      <c r="J11" s="46" t="s">
        <v>908</v>
      </c>
      <c r="K11" s="43" t="s">
        <v>880</v>
      </c>
      <c r="L11" s="43">
        <v>1</v>
      </c>
      <c r="M11" s="40" t="s">
        <v>845</v>
      </c>
      <c r="N11" s="40" t="s">
        <v>909</v>
      </c>
      <c r="O11" s="58" t="s">
        <v>910</v>
      </c>
      <c r="P11" s="48">
        <v>44958</v>
      </c>
      <c r="Q11" s="48">
        <v>45290</v>
      </c>
      <c r="R11" s="43" t="s">
        <v>888</v>
      </c>
      <c r="S11" s="53" t="s">
        <v>1373</v>
      </c>
      <c r="T11" s="53" t="s">
        <v>1374</v>
      </c>
      <c r="U11" s="47"/>
      <c r="V11" s="560"/>
      <c r="W11" s="560"/>
      <c r="X11" s="560"/>
      <c r="Y11" s="560"/>
      <c r="Z11" s="561"/>
      <c r="AA11" s="74">
        <v>10</v>
      </c>
      <c r="AB11" s="74"/>
      <c r="AC11" s="80">
        <v>1</v>
      </c>
      <c r="AD11" s="74">
        <f t="shared" si="0"/>
        <v>10</v>
      </c>
      <c r="AE11" s="80">
        <v>1</v>
      </c>
      <c r="AF11" s="74">
        <f t="shared" si="3"/>
        <v>10</v>
      </c>
      <c r="AG11" s="80">
        <v>1</v>
      </c>
      <c r="AH11" s="74">
        <f t="shared" si="1"/>
        <v>10</v>
      </c>
      <c r="AI11" s="74">
        <v>1</v>
      </c>
      <c r="AJ11" s="74">
        <f t="shared" si="2"/>
        <v>10</v>
      </c>
    </row>
    <row r="12" spans="1:36" ht="204" x14ac:dyDescent="0.25">
      <c r="A12" s="46">
        <v>274</v>
      </c>
      <c r="B12" s="43" t="s">
        <v>258</v>
      </c>
      <c r="C12" s="43" t="s">
        <v>880</v>
      </c>
      <c r="D12" s="43" t="s">
        <v>44</v>
      </c>
      <c r="E12" s="43" t="s">
        <v>896</v>
      </c>
      <c r="F12" s="43" t="s">
        <v>913</v>
      </c>
      <c r="G12" s="43" t="s">
        <v>46</v>
      </c>
      <c r="H12" s="43" t="s">
        <v>884</v>
      </c>
      <c r="I12" s="43" t="s">
        <v>885</v>
      </c>
      <c r="J12" s="46" t="s">
        <v>914</v>
      </c>
      <c r="K12" s="43" t="s">
        <v>880</v>
      </c>
      <c r="L12" s="43">
        <v>1</v>
      </c>
      <c r="M12" s="40" t="s">
        <v>845</v>
      </c>
      <c r="N12" s="40" t="s">
        <v>1375</v>
      </c>
      <c r="O12" s="58" t="s">
        <v>900</v>
      </c>
      <c r="P12" s="48">
        <v>44958</v>
      </c>
      <c r="Q12" s="48">
        <v>45290</v>
      </c>
      <c r="R12" s="43" t="s">
        <v>888</v>
      </c>
      <c r="S12" s="53" t="s">
        <v>1358</v>
      </c>
      <c r="T12" s="53" t="s">
        <v>1376</v>
      </c>
      <c r="V12" s="560"/>
      <c r="W12" s="560"/>
      <c r="X12" s="560"/>
      <c r="Y12" s="560"/>
      <c r="Z12" s="561"/>
      <c r="AA12" s="74">
        <v>10</v>
      </c>
      <c r="AB12" s="74"/>
      <c r="AC12" s="80">
        <v>0.5</v>
      </c>
      <c r="AD12" s="74">
        <f t="shared" si="0"/>
        <v>5</v>
      </c>
      <c r="AE12" s="80">
        <v>1</v>
      </c>
      <c r="AF12" s="74">
        <f t="shared" si="3"/>
        <v>10</v>
      </c>
      <c r="AG12" s="80">
        <v>1</v>
      </c>
      <c r="AH12" s="74">
        <f t="shared" si="1"/>
        <v>10</v>
      </c>
      <c r="AI12" s="74">
        <v>1</v>
      </c>
      <c r="AJ12" s="74">
        <f t="shared" si="2"/>
        <v>10</v>
      </c>
    </row>
    <row r="13" spans="1:36" ht="24.6" customHeight="1" x14ac:dyDescent="0.25">
      <c r="V13" s="560"/>
      <c r="W13" s="560"/>
      <c r="X13" s="560"/>
      <c r="Y13" s="560"/>
      <c r="Z13" s="561"/>
      <c r="AA13" s="511">
        <f>SUM(AA6:AA12)</f>
        <v>100</v>
      </c>
      <c r="AB13" s="26"/>
      <c r="AC13" s="26"/>
      <c r="AD13" s="484">
        <f>SUM(AD6:AD12)</f>
        <v>92</v>
      </c>
      <c r="AE13" s="26"/>
      <c r="AF13" s="484">
        <f>SUM(AF6:AF12)</f>
        <v>95</v>
      </c>
      <c r="AG13" s="26"/>
      <c r="AH13" s="484">
        <f>SUM(AH6:AH12)</f>
        <v>95</v>
      </c>
      <c r="AI13" s="26"/>
      <c r="AJ13" s="484">
        <f>SUM(AJ6:AJ12)</f>
        <v>100</v>
      </c>
    </row>
    <row r="14" spans="1:36" x14ac:dyDescent="0.25">
      <c r="V14" s="560"/>
      <c r="W14" s="560"/>
      <c r="X14" s="560"/>
      <c r="Y14" s="560"/>
      <c r="Z14" s="561"/>
    </row>
    <row r="15" spans="1:36" x14ac:dyDescent="0.25">
      <c r="V15" s="560"/>
      <c r="W15" s="560"/>
      <c r="X15" s="560"/>
      <c r="Y15" s="560"/>
      <c r="Z15" s="561"/>
    </row>
    <row r="16" spans="1:36" x14ac:dyDescent="0.25">
      <c r="V16" s="560"/>
      <c r="W16" s="560"/>
      <c r="X16" s="560"/>
      <c r="Y16" s="560"/>
      <c r="Z16" s="561"/>
    </row>
    <row r="17" spans="22:26" x14ac:dyDescent="0.25">
      <c r="V17" s="560"/>
      <c r="W17" s="560"/>
      <c r="X17" s="560"/>
      <c r="Y17" s="560"/>
      <c r="Z17" s="561"/>
    </row>
  </sheetData>
  <sheetProtection algorithmName="SHA-512" hashValue="/ERwoYidepvHm2gSNzcEPuSG9StmjRbebNRSX5rHrfufr6pV3Uysu1s513LV2Y2FbNtUG65T+3pH8OytRC1srw==" saltValue="7Dz9WGZpU7UFpJDDDeURjQ==" spinCount="100000" sheet="1" objects="1" scenarios="1"/>
  <autoFilter ref="A5:AH11" xr:uid="{00000000-0009-0000-0000-000004000000}"/>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9937"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39937" r:id="rId4"/>
      </mc:Fallback>
    </mc:AlternateContent>
    <mc:AlternateContent xmlns:mc="http://schemas.openxmlformats.org/markup-compatibility/2006">
      <mc:Choice Requires="x14">
        <oleObject progId="PBrush" shapeId="39951" r:id="rId6">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39951" r:id="rId6"/>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J37"/>
  <sheetViews>
    <sheetView showGridLines="0" topLeftCell="N1" zoomScale="70" zoomScaleNormal="70" workbookViewId="0">
      <pane ySplit="5" topLeftCell="A6" activePane="bottomLeft" state="frozen"/>
      <selection activeCell="Z15" sqref="Z15:Z17"/>
      <selection pane="bottomLeft" activeCell="AB6" sqref="AB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4" style="25" customWidth="1"/>
    <col min="28" max="28" width="50.140625" style="25" customWidth="1"/>
    <col min="29" max="16384" width="11.42578125" style="25"/>
  </cols>
  <sheetData>
    <row r="1" spans="1:36" ht="26.25" customHeight="1" x14ac:dyDescent="0.25">
      <c r="A1" s="594"/>
      <c r="B1" s="595"/>
      <c r="C1" s="596"/>
      <c r="D1" s="603" t="s">
        <v>0</v>
      </c>
      <c r="E1" s="604"/>
      <c r="F1" s="604"/>
      <c r="G1" s="604"/>
      <c r="H1" s="604"/>
      <c r="I1" s="604"/>
      <c r="J1" s="604"/>
      <c r="K1" s="604"/>
      <c r="L1" s="604"/>
      <c r="M1" s="604"/>
      <c r="N1" s="604"/>
      <c r="O1" s="604"/>
      <c r="P1" s="604"/>
      <c r="Q1" s="605"/>
      <c r="R1" s="612" t="s">
        <v>1</v>
      </c>
      <c r="S1" s="272" t="s">
        <v>965</v>
      </c>
      <c r="T1" s="27"/>
      <c r="U1" s="26"/>
      <c r="V1" s="25"/>
      <c r="W1" s="25"/>
      <c r="X1" s="25"/>
      <c r="Y1" s="25"/>
      <c r="Z1" s="25"/>
    </row>
    <row r="2" spans="1:36" ht="15.4" customHeight="1" x14ac:dyDescent="0.25">
      <c r="A2" s="597"/>
      <c r="B2" s="598"/>
      <c r="C2" s="599"/>
      <c r="D2" s="606"/>
      <c r="E2" s="607"/>
      <c r="F2" s="607"/>
      <c r="G2" s="607"/>
      <c r="H2" s="607"/>
      <c r="I2" s="607"/>
      <c r="J2" s="607"/>
      <c r="K2" s="607"/>
      <c r="L2" s="607"/>
      <c r="M2" s="607"/>
      <c r="N2" s="607"/>
      <c r="O2" s="607"/>
      <c r="P2" s="607"/>
      <c r="Q2" s="608"/>
      <c r="R2" s="613"/>
      <c r="S2" s="273" t="s">
        <v>3</v>
      </c>
      <c r="T2" s="27"/>
      <c r="U2" s="26"/>
      <c r="V2" s="25"/>
      <c r="W2" s="25"/>
      <c r="X2" s="25"/>
      <c r="Y2" s="25"/>
      <c r="Z2" s="25"/>
    </row>
    <row r="3" spans="1:36" ht="26.25" customHeight="1" x14ac:dyDescent="0.25">
      <c r="A3" s="600"/>
      <c r="B3" s="601"/>
      <c r="C3" s="602"/>
      <c r="D3" s="609"/>
      <c r="E3" s="610"/>
      <c r="F3" s="610"/>
      <c r="G3" s="610"/>
      <c r="H3" s="610"/>
      <c r="I3" s="610"/>
      <c r="J3" s="610"/>
      <c r="K3" s="610"/>
      <c r="L3" s="610"/>
      <c r="M3" s="610"/>
      <c r="N3" s="610"/>
      <c r="O3" s="610"/>
      <c r="P3" s="610"/>
      <c r="Q3" s="611"/>
      <c r="R3" s="614"/>
      <c r="S3" s="274">
        <v>44956</v>
      </c>
      <c r="T3" s="27"/>
      <c r="U3" s="26"/>
      <c r="V3" s="25"/>
      <c r="W3" s="25"/>
      <c r="X3" s="25"/>
      <c r="Y3" s="25"/>
      <c r="Z3" s="25"/>
    </row>
    <row r="4" spans="1:36" s="64" customFormat="1" ht="28.9" customHeight="1" x14ac:dyDescent="0.25">
      <c r="A4" s="615" t="s">
        <v>4</v>
      </c>
      <c r="B4" s="616"/>
      <c r="C4" s="616"/>
      <c r="D4" s="616"/>
      <c r="E4" s="616"/>
      <c r="F4" s="616"/>
      <c r="G4" s="616"/>
      <c r="H4" s="617"/>
      <c r="I4" s="618" t="s">
        <v>5</v>
      </c>
      <c r="J4" s="619"/>
      <c r="K4" s="619"/>
      <c r="L4" s="619"/>
      <c r="M4" s="619"/>
      <c r="N4" s="619"/>
      <c r="O4" s="619"/>
      <c r="P4" s="619"/>
      <c r="Q4" s="619"/>
      <c r="R4" s="619"/>
      <c r="S4" s="620"/>
      <c r="T4" s="32"/>
      <c r="U4" s="32"/>
      <c r="V4" s="591" t="s">
        <v>6</v>
      </c>
      <c r="W4" s="592"/>
      <c r="X4" s="592"/>
      <c r="Y4" s="593"/>
      <c r="Z4" s="586" t="s">
        <v>7</v>
      </c>
      <c r="AA4" s="76"/>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87"/>
      <c r="AA5" s="70" t="s">
        <v>28</v>
      </c>
      <c r="AB5" s="70" t="s">
        <v>33</v>
      </c>
      <c r="AC5" s="71" t="s">
        <v>34</v>
      </c>
      <c r="AD5" s="72" t="s">
        <v>35</v>
      </c>
      <c r="AE5" s="71" t="s">
        <v>36</v>
      </c>
      <c r="AF5" s="72" t="s">
        <v>37</v>
      </c>
      <c r="AG5" s="71" t="s">
        <v>38</v>
      </c>
      <c r="AH5" s="72" t="s">
        <v>39</v>
      </c>
      <c r="AI5" s="71" t="s">
        <v>40</v>
      </c>
      <c r="AJ5" s="72" t="s">
        <v>41</v>
      </c>
    </row>
    <row r="6" spans="1:36" ht="191.25" x14ac:dyDescent="0.2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562"/>
      <c r="W6" s="588"/>
      <c r="X6" s="562"/>
      <c r="Y6" s="562"/>
      <c r="Z6" s="568"/>
      <c r="AA6" s="74">
        <v>3</v>
      </c>
      <c r="AB6" s="79" t="s">
        <v>1377</v>
      </c>
      <c r="AC6" s="74">
        <v>0</v>
      </c>
      <c r="AD6" s="502">
        <f>ROUND($AA6*AC6,2)</f>
        <v>0</v>
      </c>
      <c r="AE6" s="80">
        <v>0</v>
      </c>
      <c r="AF6" s="502">
        <f>ROUND($AA6*AE6,2)</f>
        <v>0</v>
      </c>
      <c r="AG6" s="80">
        <v>1</v>
      </c>
      <c r="AH6" s="74">
        <f>+$AA6*AG6</f>
        <v>3</v>
      </c>
      <c r="AI6" s="404">
        <v>0.93500000000000005</v>
      </c>
      <c r="AJ6" s="74">
        <f>+$AA6*AI6</f>
        <v>2.8050000000000002</v>
      </c>
    </row>
    <row r="7" spans="1:36" ht="77.650000000000006" customHeight="1" x14ac:dyDescent="0.2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563"/>
      <c r="W7" s="589"/>
      <c r="X7" s="563"/>
      <c r="Y7" s="563"/>
      <c r="Z7" s="569"/>
      <c r="AA7" s="74">
        <v>3</v>
      </c>
      <c r="AB7" s="79" t="s">
        <v>1378</v>
      </c>
      <c r="AC7" s="74">
        <v>0</v>
      </c>
      <c r="AD7" s="502">
        <f t="shared" ref="AD7:AD35" si="0">ROUND($AA7*AC7,2)</f>
        <v>0</v>
      </c>
      <c r="AE7" s="74">
        <v>0</v>
      </c>
      <c r="AF7" s="502">
        <f t="shared" ref="AF7:AF35" si="1">ROUND($AA7*AE7,2)</f>
        <v>0</v>
      </c>
      <c r="AG7" s="80">
        <v>1</v>
      </c>
      <c r="AH7" s="74">
        <f t="shared" ref="AH7:AH35" si="2">+$AA7*AG7</f>
        <v>3</v>
      </c>
      <c r="AI7" s="404">
        <v>1</v>
      </c>
      <c r="AJ7" s="74">
        <f t="shared" ref="AJ7:AJ35" si="3">+$AA7*AI7</f>
        <v>3</v>
      </c>
    </row>
    <row r="8" spans="1:36" ht="71.650000000000006" customHeight="1" x14ac:dyDescent="0.2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564"/>
      <c r="W8" s="590"/>
      <c r="X8" s="564"/>
      <c r="Y8" s="564"/>
      <c r="Z8" s="570"/>
      <c r="AA8" s="74">
        <v>3</v>
      </c>
      <c r="AB8" s="79" t="s">
        <v>1379</v>
      </c>
      <c r="AC8" s="74">
        <v>0</v>
      </c>
      <c r="AD8" s="502">
        <f t="shared" si="0"/>
        <v>0</v>
      </c>
      <c r="AE8" s="74">
        <v>0</v>
      </c>
      <c r="AF8" s="502">
        <f t="shared" si="1"/>
        <v>0</v>
      </c>
      <c r="AG8" s="80">
        <v>1</v>
      </c>
      <c r="AH8" s="74">
        <f t="shared" si="2"/>
        <v>3</v>
      </c>
      <c r="AI8" s="404">
        <v>1</v>
      </c>
      <c r="AJ8" s="74">
        <f t="shared" si="3"/>
        <v>3</v>
      </c>
    </row>
    <row r="9" spans="1:36" ht="201.75" customHeight="1" x14ac:dyDescent="0.25">
      <c r="A9" s="46">
        <v>4</v>
      </c>
      <c r="B9" s="46" t="s">
        <v>42</v>
      </c>
      <c r="C9" s="36" t="s">
        <v>43</v>
      </c>
      <c r="D9" s="43" t="s">
        <v>44</v>
      </c>
      <c r="E9" s="43" t="s">
        <v>45</v>
      </c>
      <c r="F9" s="37" t="s">
        <v>45</v>
      </c>
      <c r="G9" s="43" t="s">
        <v>46</v>
      </c>
      <c r="H9" s="43" t="s">
        <v>47</v>
      </c>
      <c r="I9" s="43" t="s">
        <v>48</v>
      </c>
      <c r="J9" s="43" t="s">
        <v>62</v>
      </c>
      <c r="K9" s="43" t="s">
        <v>63</v>
      </c>
      <c r="L9" s="43">
        <v>95</v>
      </c>
      <c r="M9" s="46" t="s">
        <v>51</v>
      </c>
      <c r="N9" s="40" t="s">
        <v>968</v>
      </c>
      <c r="O9" s="46" t="s">
        <v>65</v>
      </c>
      <c r="P9" s="46" t="s">
        <v>66</v>
      </c>
      <c r="Q9" s="46" t="s">
        <v>66</v>
      </c>
      <c r="R9" s="43" t="s">
        <v>55</v>
      </c>
      <c r="S9" s="37" t="s">
        <v>67</v>
      </c>
      <c r="T9" s="59" t="s">
        <v>68</v>
      </c>
      <c r="U9" s="44">
        <v>0.05</v>
      </c>
      <c r="V9" s="562"/>
      <c r="W9" s="571"/>
      <c r="X9" s="562"/>
      <c r="Y9" s="562"/>
      <c r="Z9" s="568"/>
      <c r="AA9" s="74">
        <v>2</v>
      </c>
      <c r="AB9" s="73" t="s">
        <v>1380</v>
      </c>
      <c r="AC9" s="80">
        <v>1</v>
      </c>
      <c r="AD9" s="502">
        <f t="shared" si="0"/>
        <v>2</v>
      </c>
      <c r="AE9" s="80">
        <v>1</v>
      </c>
      <c r="AF9" s="502">
        <f t="shared" si="1"/>
        <v>2</v>
      </c>
      <c r="AG9" s="503">
        <f>1260/1295</f>
        <v>0.97297297297297303</v>
      </c>
      <c r="AH9" s="502">
        <f t="shared" si="2"/>
        <v>1.9459459459459461</v>
      </c>
      <c r="AI9" s="80">
        <v>1</v>
      </c>
      <c r="AJ9" s="74">
        <f t="shared" si="3"/>
        <v>2</v>
      </c>
    </row>
    <row r="10" spans="1:36" ht="179.25" customHeight="1" x14ac:dyDescent="0.2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969</v>
      </c>
      <c r="O10" s="46" t="s">
        <v>65</v>
      </c>
      <c r="P10" s="46" t="s">
        <v>66</v>
      </c>
      <c r="Q10" s="46" t="s">
        <v>66</v>
      </c>
      <c r="R10" s="43" t="s">
        <v>55</v>
      </c>
      <c r="S10" s="37" t="s">
        <v>67</v>
      </c>
      <c r="T10" s="59" t="s">
        <v>68</v>
      </c>
      <c r="U10" s="44">
        <v>0.05</v>
      </c>
      <c r="V10" s="563"/>
      <c r="W10" s="572"/>
      <c r="X10" s="563"/>
      <c r="Y10" s="563"/>
      <c r="Z10" s="569"/>
      <c r="AA10" s="74">
        <v>2</v>
      </c>
      <c r="AB10" s="73" t="s">
        <v>1381</v>
      </c>
      <c r="AC10" s="80">
        <v>1</v>
      </c>
      <c r="AD10" s="502">
        <f t="shared" si="0"/>
        <v>2</v>
      </c>
      <c r="AE10" s="80">
        <v>1</v>
      </c>
      <c r="AF10" s="502">
        <f t="shared" si="1"/>
        <v>2</v>
      </c>
      <c r="AG10" s="80">
        <v>1</v>
      </c>
      <c r="AH10" s="74">
        <f t="shared" si="2"/>
        <v>2</v>
      </c>
      <c r="AI10" s="80">
        <v>1</v>
      </c>
      <c r="AJ10" s="74">
        <f t="shared" si="3"/>
        <v>2</v>
      </c>
    </row>
    <row r="11" spans="1:36" ht="140.25" x14ac:dyDescent="0.2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970</v>
      </c>
      <c r="O11" s="46" t="s">
        <v>65</v>
      </c>
      <c r="P11" s="46" t="s">
        <v>66</v>
      </c>
      <c r="Q11" s="46" t="s">
        <v>66</v>
      </c>
      <c r="R11" s="43" t="s">
        <v>55</v>
      </c>
      <c r="S11" s="37" t="s">
        <v>71</v>
      </c>
      <c r="T11" s="59" t="s">
        <v>68</v>
      </c>
      <c r="U11" s="44">
        <v>0.03</v>
      </c>
      <c r="V11" s="564"/>
      <c r="W11" s="573"/>
      <c r="X11" s="564"/>
      <c r="Y11" s="564"/>
      <c r="Z11" s="570"/>
      <c r="AA11" s="74">
        <v>2</v>
      </c>
      <c r="AB11" s="73" t="s">
        <v>1381</v>
      </c>
      <c r="AC11" s="80">
        <v>1</v>
      </c>
      <c r="AD11" s="502">
        <f t="shared" si="0"/>
        <v>2</v>
      </c>
      <c r="AE11" s="504">
        <f>710/728</f>
        <v>0.97527472527472525</v>
      </c>
      <c r="AF11" s="502">
        <f t="shared" si="1"/>
        <v>1.95</v>
      </c>
      <c r="AG11" s="80">
        <v>1</v>
      </c>
      <c r="AH11" s="74">
        <f t="shared" si="2"/>
        <v>2</v>
      </c>
      <c r="AI11" s="80">
        <v>1</v>
      </c>
      <c r="AJ11" s="74">
        <f t="shared" si="3"/>
        <v>2</v>
      </c>
    </row>
    <row r="12" spans="1:36" ht="143.25" customHeight="1" x14ac:dyDescent="0.25">
      <c r="A12" s="46">
        <v>7</v>
      </c>
      <c r="B12" s="46" t="s">
        <v>42</v>
      </c>
      <c r="C12" s="36" t="s">
        <v>43</v>
      </c>
      <c r="D12" s="43" t="s">
        <v>72</v>
      </c>
      <c r="E12" s="43" t="s">
        <v>73</v>
      </c>
      <c r="F12" s="40" t="s">
        <v>74</v>
      </c>
      <c r="G12" s="43" t="s">
        <v>46</v>
      </c>
      <c r="H12" s="43" t="s">
        <v>47</v>
      </c>
      <c r="I12" s="43" t="s">
        <v>48</v>
      </c>
      <c r="J12" s="43" t="s">
        <v>971</v>
      </c>
      <c r="K12" s="43" t="s">
        <v>972</v>
      </c>
      <c r="L12" s="43">
        <v>100</v>
      </c>
      <c r="M12" s="46" t="s">
        <v>51</v>
      </c>
      <c r="N12" s="40" t="s">
        <v>973</v>
      </c>
      <c r="O12" s="35" t="s">
        <v>78</v>
      </c>
      <c r="P12" s="46" t="s">
        <v>66</v>
      </c>
      <c r="Q12" s="46" t="s">
        <v>66</v>
      </c>
      <c r="R12" s="43" t="s">
        <v>79</v>
      </c>
      <c r="S12" s="37" t="s">
        <v>80</v>
      </c>
      <c r="T12" s="53" t="s">
        <v>81</v>
      </c>
      <c r="U12" s="44">
        <v>0.1</v>
      </c>
      <c r="V12" s="574"/>
      <c r="W12" s="577"/>
      <c r="X12" s="580"/>
      <c r="Y12" s="580"/>
      <c r="Z12" s="583"/>
      <c r="AA12" s="74">
        <v>3</v>
      </c>
      <c r="AB12" s="73" t="s">
        <v>1382</v>
      </c>
      <c r="AC12" s="482">
        <v>1</v>
      </c>
      <c r="AD12" s="502">
        <f t="shared" si="0"/>
        <v>3</v>
      </c>
      <c r="AE12" s="504">
        <f>+(41/41)</f>
        <v>1</v>
      </c>
      <c r="AF12" s="502">
        <f t="shared" si="1"/>
        <v>3</v>
      </c>
      <c r="AG12" s="80">
        <v>1</v>
      </c>
      <c r="AH12" s="74">
        <f t="shared" si="2"/>
        <v>3</v>
      </c>
      <c r="AI12" s="404">
        <v>1</v>
      </c>
      <c r="AJ12" s="74">
        <f t="shared" si="3"/>
        <v>3</v>
      </c>
    </row>
    <row r="13" spans="1:36" ht="141.75" customHeight="1" x14ac:dyDescent="0.25">
      <c r="A13" s="46">
        <v>8</v>
      </c>
      <c r="B13" s="46" t="s">
        <v>42</v>
      </c>
      <c r="C13" s="36" t="s">
        <v>43</v>
      </c>
      <c r="D13" s="43" t="s">
        <v>72</v>
      </c>
      <c r="E13" s="43" t="s">
        <v>73</v>
      </c>
      <c r="F13" s="40" t="s">
        <v>74</v>
      </c>
      <c r="G13" s="43" t="s">
        <v>46</v>
      </c>
      <c r="H13" s="43" t="s">
        <v>47</v>
      </c>
      <c r="I13" s="43" t="s">
        <v>48</v>
      </c>
      <c r="J13" s="43" t="s">
        <v>974</v>
      </c>
      <c r="K13" s="43" t="s">
        <v>975</v>
      </c>
      <c r="L13" s="43">
        <v>100</v>
      </c>
      <c r="M13" s="46" t="s">
        <v>51</v>
      </c>
      <c r="N13" s="40" t="s">
        <v>976</v>
      </c>
      <c r="O13" s="35" t="s">
        <v>78</v>
      </c>
      <c r="P13" s="46" t="s">
        <v>66</v>
      </c>
      <c r="Q13" s="46" t="s">
        <v>66</v>
      </c>
      <c r="R13" s="43" t="s">
        <v>79</v>
      </c>
      <c r="S13" s="37" t="s">
        <v>83</v>
      </c>
      <c r="T13" s="53" t="s">
        <v>84</v>
      </c>
      <c r="U13" s="44">
        <v>0.1</v>
      </c>
      <c r="V13" s="575"/>
      <c r="W13" s="578"/>
      <c r="X13" s="581"/>
      <c r="Y13" s="581"/>
      <c r="Z13" s="584"/>
      <c r="AA13" s="74">
        <v>2</v>
      </c>
      <c r="AB13" s="73" t="s">
        <v>1383</v>
      </c>
      <c r="AC13" s="503">
        <f>(26/28)</f>
        <v>0.9285714285714286</v>
      </c>
      <c r="AD13" s="502">
        <f t="shared" si="0"/>
        <v>1.86</v>
      </c>
      <c r="AE13" s="504">
        <f>+(18/18)</f>
        <v>1</v>
      </c>
      <c r="AF13" s="502">
        <f t="shared" si="1"/>
        <v>2</v>
      </c>
      <c r="AG13" s="80">
        <v>1</v>
      </c>
      <c r="AH13" s="74">
        <f t="shared" si="2"/>
        <v>2</v>
      </c>
      <c r="AI13" s="404">
        <v>1</v>
      </c>
      <c r="AJ13" s="74">
        <f t="shared" si="3"/>
        <v>2</v>
      </c>
    </row>
    <row r="14" spans="1:36" ht="76.5" x14ac:dyDescent="0.25">
      <c r="A14" s="46">
        <v>9</v>
      </c>
      <c r="B14" s="46" t="s">
        <v>42</v>
      </c>
      <c r="C14" s="36" t="s">
        <v>43</v>
      </c>
      <c r="D14" s="43" t="s">
        <v>72</v>
      </c>
      <c r="E14" s="43" t="s">
        <v>73</v>
      </c>
      <c r="F14" s="40" t="s">
        <v>74</v>
      </c>
      <c r="G14" s="43" t="s">
        <v>46</v>
      </c>
      <c r="H14" s="43" t="s">
        <v>47</v>
      </c>
      <c r="I14" s="43" t="s">
        <v>48</v>
      </c>
      <c r="J14" s="43" t="s">
        <v>977</v>
      </c>
      <c r="K14" s="43" t="s">
        <v>76</v>
      </c>
      <c r="L14" s="43">
        <v>100</v>
      </c>
      <c r="M14" s="46" t="s">
        <v>51</v>
      </c>
      <c r="N14" s="40" t="s">
        <v>978</v>
      </c>
      <c r="O14" s="35" t="s">
        <v>78</v>
      </c>
      <c r="P14" s="46" t="s">
        <v>66</v>
      </c>
      <c r="Q14" s="46" t="s">
        <v>66</v>
      </c>
      <c r="R14" s="43" t="s">
        <v>79</v>
      </c>
      <c r="S14" s="37" t="s">
        <v>71</v>
      </c>
      <c r="T14" s="53" t="s">
        <v>81</v>
      </c>
      <c r="U14" s="44">
        <v>0.12</v>
      </c>
      <c r="V14" s="576"/>
      <c r="W14" s="579"/>
      <c r="X14" s="582"/>
      <c r="Y14" s="582"/>
      <c r="Z14" s="585"/>
      <c r="AA14" s="74">
        <v>3</v>
      </c>
      <c r="AB14" s="79" t="s">
        <v>1384</v>
      </c>
      <c r="AC14" s="503">
        <f>29/34</f>
        <v>0.8529411764705882</v>
      </c>
      <c r="AD14" s="502">
        <f t="shared" si="0"/>
        <v>2.56</v>
      </c>
      <c r="AE14" s="504">
        <f>+(18/20)</f>
        <v>0.9</v>
      </c>
      <c r="AF14" s="502">
        <f t="shared" si="1"/>
        <v>2.7</v>
      </c>
      <c r="AG14" s="80">
        <v>0.72</v>
      </c>
      <c r="AH14" s="74">
        <f t="shared" si="2"/>
        <v>2.16</v>
      </c>
      <c r="AI14" s="404">
        <v>1</v>
      </c>
      <c r="AJ14" s="74">
        <f t="shared" si="3"/>
        <v>3</v>
      </c>
    </row>
    <row r="15" spans="1:36" ht="51" x14ac:dyDescent="0.2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979</v>
      </c>
      <c r="O15" s="46" t="s">
        <v>89</v>
      </c>
      <c r="P15" s="42" t="s">
        <v>66</v>
      </c>
      <c r="Q15" s="42" t="s">
        <v>54</v>
      </c>
      <c r="R15" s="43" t="s">
        <v>55</v>
      </c>
      <c r="S15" s="42" t="s">
        <v>56</v>
      </c>
      <c r="T15" s="59" t="s">
        <v>90</v>
      </c>
      <c r="U15" s="44">
        <v>0.1</v>
      </c>
      <c r="V15" s="562"/>
      <c r="W15" s="565"/>
      <c r="X15" s="562"/>
      <c r="Y15" s="562"/>
      <c r="Z15" s="568"/>
      <c r="AA15" s="74">
        <v>2</v>
      </c>
      <c r="AB15" s="79" t="s">
        <v>1385</v>
      </c>
      <c r="AC15" s="74">
        <v>0</v>
      </c>
      <c r="AD15" s="502">
        <f t="shared" si="0"/>
        <v>0</v>
      </c>
      <c r="AE15" s="80">
        <v>1</v>
      </c>
      <c r="AF15" s="502">
        <f t="shared" si="1"/>
        <v>2</v>
      </c>
      <c r="AG15" s="80">
        <v>1</v>
      </c>
      <c r="AH15" s="74">
        <f t="shared" si="2"/>
        <v>2</v>
      </c>
      <c r="AI15" s="80">
        <v>1</v>
      </c>
      <c r="AJ15" s="74">
        <f t="shared" si="3"/>
        <v>2</v>
      </c>
    </row>
    <row r="16" spans="1:36" ht="90" x14ac:dyDescent="0.2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980</v>
      </c>
      <c r="O16" s="46" t="s">
        <v>89</v>
      </c>
      <c r="P16" s="42" t="s">
        <v>66</v>
      </c>
      <c r="Q16" s="42" t="s">
        <v>54</v>
      </c>
      <c r="R16" s="43" t="s">
        <v>55</v>
      </c>
      <c r="S16" s="42" t="s">
        <v>56</v>
      </c>
      <c r="T16" s="59" t="s">
        <v>90</v>
      </c>
      <c r="U16" s="45">
        <v>0.1</v>
      </c>
      <c r="V16" s="563"/>
      <c r="W16" s="566"/>
      <c r="X16" s="563"/>
      <c r="Y16" s="563"/>
      <c r="Z16" s="569"/>
      <c r="AA16" s="74">
        <v>2</v>
      </c>
      <c r="AB16" s="79" t="s">
        <v>1386</v>
      </c>
      <c r="AC16" s="74">
        <v>0</v>
      </c>
      <c r="AD16" s="502">
        <f t="shared" si="0"/>
        <v>0</v>
      </c>
      <c r="AE16" s="80">
        <f>128/130</f>
        <v>0.98461538461538467</v>
      </c>
      <c r="AF16" s="502">
        <f t="shared" si="1"/>
        <v>1.97</v>
      </c>
      <c r="AG16" s="80">
        <f>133/136</f>
        <v>0.9779411764705882</v>
      </c>
      <c r="AH16" s="74">
        <f t="shared" si="2"/>
        <v>1.9558823529411764</v>
      </c>
      <c r="AI16" s="80">
        <v>0.99199999999999999</v>
      </c>
      <c r="AJ16" s="74">
        <f t="shared" si="3"/>
        <v>1.984</v>
      </c>
    </row>
    <row r="17" spans="1:36" ht="90" x14ac:dyDescent="0.2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981</v>
      </c>
      <c r="O17" s="46" t="s">
        <v>89</v>
      </c>
      <c r="P17" s="42" t="s">
        <v>66</v>
      </c>
      <c r="Q17" s="42" t="s">
        <v>54</v>
      </c>
      <c r="R17" s="43" t="s">
        <v>55</v>
      </c>
      <c r="S17" s="42" t="s">
        <v>56</v>
      </c>
      <c r="T17" s="59" t="s">
        <v>90</v>
      </c>
      <c r="U17" s="44">
        <v>0.08</v>
      </c>
      <c r="V17" s="564"/>
      <c r="W17" s="567"/>
      <c r="X17" s="564"/>
      <c r="Y17" s="564"/>
      <c r="Z17" s="570"/>
      <c r="AA17" s="74">
        <v>3</v>
      </c>
      <c r="AB17" s="79" t="s">
        <v>1386</v>
      </c>
      <c r="AC17" s="74">
        <v>0</v>
      </c>
      <c r="AD17" s="502">
        <f t="shared" si="0"/>
        <v>0</v>
      </c>
      <c r="AE17" s="80">
        <f>128/130</f>
        <v>0.98461538461538467</v>
      </c>
      <c r="AF17" s="502">
        <f t="shared" si="1"/>
        <v>2.95</v>
      </c>
      <c r="AG17" s="80">
        <f>133/136</f>
        <v>0.9779411764705882</v>
      </c>
      <c r="AH17" s="74">
        <f t="shared" si="2"/>
        <v>2.9338235294117645</v>
      </c>
      <c r="AI17" s="80">
        <v>0.99199999999999999</v>
      </c>
      <c r="AJ17" s="74">
        <f t="shared" si="3"/>
        <v>2.976</v>
      </c>
    </row>
    <row r="18" spans="1:36" ht="89.25" x14ac:dyDescent="0.25">
      <c r="A18" s="46">
        <v>28</v>
      </c>
      <c r="B18" s="37" t="s">
        <v>42</v>
      </c>
      <c r="C18" s="36" t="s">
        <v>43</v>
      </c>
      <c r="D18" s="43" t="s">
        <v>72</v>
      </c>
      <c r="E18" s="37" t="s">
        <v>148</v>
      </c>
      <c r="F18" s="37" t="s">
        <v>149</v>
      </c>
      <c r="G18" s="43" t="s">
        <v>46</v>
      </c>
      <c r="H18" s="38" t="s">
        <v>150</v>
      </c>
      <c r="I18" s="39" t="s">
        <v>151</v>
      </c>
      <c r="J18" s="38" t="s">
        <v>152</v>
      </c>
      <c r="K18" s="39" t="s">
        <v>43</v>
      </c>
      <c r="L18" s="39">
        <v>1</v>
      </c>
      <c r="M18" s="35" t="s">
        <v>101</v>
      </c>
      <c r="N18" s="38" t="s">
        <v>982</v>
      </c>
      <c r="O18" s="39" t="s">
        <v>109</v>
      </c>
      <c r="P18" s="48">
        <v>45139</v>
      </c>
      <c r="Q18" s="48">
        <v>45199</v>
      </c>
      <c r="R18" s="43" t="s">
        <v>79</v>
      </c>
      <c r="S18" s="49" t="s">
        <v>154</v>
      </c>
      <c r="T18" s="37" t="s">
        <v>155</v>
      </c>
      <c r="U18" s="50">
        <v>0.1</v>
      </c>
      <c r="V18" s="46"/>
      <c r="W18" s="46"/>
      <c r="X18" s="46"/>
      <c r="Y18" s="46"/>
      <c r="Z18" s="34"/>
      <c r="AA18" s="74">
        <v>6</v>
      </c>
      <c r="AB18" s="79" t="s">
        <v>1387</v>
      </c>
      <c r="AC18" s="74">
        <v>0</v>
      </c>
      <c r="AD18" s="502">
        <f t="shared" si="0"/>
        <v>0</v>
      </c>
      <c r="AE18" s="74">
        <v>0</v>
      </c>
      <c r="AF18" s="502">
        <f t="shared" si="1"/>
        <v>0</v>
      </c>
      <c r="AG18" s="80">
        <v>1</v>
      </c>
      <c r="AH18" s="74">
        <f t="shared" si="2"/>
        <v>6</v>
      </c>
      <c r="AI18" s="80">
        <v>1</v>
      </c>
      <c r="AJ18" s="74">
        <f t="shared" si="3"/>
        <v>6</v>
      </c>
    </row>
    <row r="19" spans="1:36" ht="51" x14ac:dyDescent="0.25">
      <c r="A19" s="46">
        <v>29</v>
      </c>
      <c r="B19" s="37" t="s">
        <v>42</v>
      </c>
      <c r="C19" s="36" t="s">
        <v>43</v>
      </c>
      <c r="D19" s="43" t="s">
        <v>72</v>
      </c>
      <c r="E19" s="37" t="s">
        <v>148</v>
      </c>
      <c r="F19" s="37" t="s">
        <v>149</v>
      </c>
      <c r="G19" s="43" t="s">
        <v>46</v>
      </c>
      <c r="H19" s="38" t="s">
        <v>150</v>
      </c>
      <c r="I19" s="39" t="s">
        <v>156</v>
      </c>
      <c r="J19" s="38" t="s">
        <v>157</v>
      </c>
      <c r="K19" s="39" t="s">
        <v>43</v>
      </c>
      <c r="L19" s="39">
        <v>1</v>
      </c>
      <c r="M19" s="35" t="s">
        <v>101</v>
      </c>
      <c r="N19" s="38" t="s">
        <v>983</v>
      </c>
      <c r="O19" s="39" t="s">
        <v>109</v>
      </c>
      <c r="P19" s="48">
        <v>45139</v>
      </c>
      <c r="Q19" s="48">
        <v>45199</v>
      </c>
      <c r="R19" s="43" t="s">
        <v>79</v>
      </c>
      <c r="S19" s="49" t="s">
        <v>159</v>
      </c>
      <c r="T19" s="37" t="s">
        <v>155</v>
      </c>
      <c r="U19" s="50">
        <v>0.02</v>
      </c>
      <c r="V19" s="46"/>
      <c r="W19" s="46"/>
      <c r="X19" s="46"/>
      <c r="Y19" s="46"/>
      <c r="Z19" s="34"/>
      <c r="AA19" s="74">
        <v>5</v>
      </c>
      <c r="AB19" s="79" t="s">
        <v>1388</v>
      </c>
      <c r="AC19" s="74">
        <v>0</v>
      </c>
      <c r="AD19" s="502">
        <f t="shared" si="0"/>
        <v>0</v>
      </c>
      <c r="AE19" s="74">
        <v>0</v>
      </c>
      <c r="AF19" s="502">
        <f t="shared" si="1"/>
        <v>0</v>
      </c>
      <c r="AG19" s="80">
        <v>1</v>
      </c>
      <c r="AH19" s="74">
        <f t="shared" si="2"/>
        <v>5</v>
      </c>
      <c r="AI19" s="80">
        <v>1</v>
      </c>
      <c r="AJ19" s="74">
        <f t="shared" si="3"/>
        <v>5</v>
      </c>
    </row>
    <row r="20" spans="1:36" ht="112.5" x14ac:dyDescent="0.25">
      <c r="A20" s="46">
        <v>30</v>
      </c>
      <c r="B20" s="37" t="s">
        <v>42</v>
      </c>
      <c r="C20" s="36" t="s">
        <v>43</v>
      </c>
      <c r="D20" s="43" t="s">
        <v>72</v>
      </c>
      <c r="E20" s="37" t="s">
        <v>148</v>
      </c>
      <c r="F20" s="37" t="s">
        <v>149</v>
      </c>
      <c r="G20" s="43" t="s">
        <v>46</v>
      </c>
      <c r="H20" s="38" t="s">
        <v>150</v>
      </c>
      <c r="I20" s="39" t="s">
        <v>156</v>
      </c>
      <c r="J20" s="38" t="s">
        <v>160</v>
      </c>
      <c r="K20" s="39" t="s">
        <v>43</v>
      </c>
      <c r="L20" s="39">
        <v>1</v>
      </c>
      <c r="M20" s="35" t="s">
        <v>101</v>
      </c>
      <c r="N20" s="38" t="s">
        <v>984</v>
      </c>
      <c r="O20" s="39" t="s">
        <v>109</v>
      </c>
      <c r="P20" s="48">
        <v>45261</v>
      </c>
      <c r="Q20" s="48">
        <v>45275</v>
      </c>
      <c r="R20" s="43" t="s">
        <v>79</v>
      </c>
      <c r="S20" s="49" t="s">
        <v>162</v>
      </c>
      <c r="T20" s="37" t="s">
        <v>155</v>
      </c>
      <c r="U20" s="50">
        <v>0.05</v>
      </c>
      <c r="V20" s="46"/>
      <c r="W20" s="46"/>
      <c r="X20" s="46"/>
      <c r="Y20" s="46"/>
      <c r="Z20" s="34"/>
      <c r="AA20" s="74">
        <v>2</v>
      </c>
      <c r="AB20" s="79" t="s">
        <v>1389</v>
      </c>
      <c r="AC20" s="74">
        <v>0</v>
      </c>
      <c r="AD20" s="502">
        <f t="shared" si="0"/>
        <v>0</v>
      </c>
      <c r="AE20" s="74">
        <v>0</v>
      </c>
      <c r="AF20" s="502">
        <f t="shared" si="1"/>
        <v>0</v>
      </c>
      <c r="AG20" s="80">
        <v>0</v>
      </c>
      <c r="AH20" s="74">
        <f t="shared" si="2"/>
        <v>0</v>
      </c>
      <c r="AI20" s="80">
        <v>1</v>
      </c>
      <c r="AJ20" s="74">
        <f t="shared" si="3"/>
        <v>2</v>
      </c>
    </row>
    <row r="21" spans="1:36" ht="123.75" x14ac:dyDescent="0.25">
      <c r="A21" s="46">
        <v>32</v>
      </c>
      <c r="B21" s="37" t="s">
        <v>42</v>
      </c>
      <c r="C21" s="36" t="s">
        <v>43</v>
      </c>
      <c r="D21" s="43" t="s">
        <v>72</v>
      </c>
      <c r="E21" s="37" t="s">
        <v>148</v>
      </c>
      <c r="F21" s="37" t="s">
        <v>166</v>
      </c>
      <c r="G21" s="43" t="s">
        <v>46</v>
      </c>
      <c r="H21" s="38" t="s">
        <v>150</v>
      </c>
      <c r="I21" s="39" t="s">
        <v>48</v>
      </c>
      <c r="J21" s="38" t="s">
        <v>167</v>
      </c>
      <c r="K21" s="39" t="s">
        <v>43</v>
      </c>
      <c r="L21" s="39">
        <v>100</v>
      </c>
      <c r="M21" s="35" t="s">
        <v>51</v>
      </c>
      <c r="N21" s="38" t="s">
        <v>985</v>
      </c>
      <c r="O21" s="35" t="s">
        <v>78</v>
      </c>
      <c r="P21" s="48">
        <v>44927</v>
      </c>
      <c r="Q21" s="48">
        <v>45291</v>
      </c>
      <c r="R21" s="43" t="s">
        <v>79</v>
      </c>
      <c r="S21" s="49" t="s">
        <v>169</v>
      </c>
      <c r="T21" s="37" t="s">
        <v>170</v>
      </c>
      <c r="U21" s="50">
        <v>0.02</v>
      </c>
      <c r="V21" s="46"/>
      <c r="W21" s="46"/>
      <c r="X21" s="46"/>
      <c r="Y21" s="46"/>
      <c r="Z21" s="34"/>
      <c r="AA21" s="74">
        <v>3</v>
      </c>
      <c r="AB21" s="79" t="s">
        <v>1390</v>
      </c>
      <c r="AC21" s="74">
        <v>0</v>
      </c>
      <c r="AD21" s="502">
        <f t="shared" si="0"/>
        <v>0</v>
      </c>
      <c r="AE21" s="74">
        <v>0</v>
      </c>
      <c r="AF21" s="502">
        <f t="shared" si="1"/>
        <v>0</v>
      </c>
      <c r="AG21" s="80">
        <v>0</v>
      </c>
      <c r="AH21" s="74">
        <f t="shared" si="2"/>
        <v>0</v>
      </c>
      <c r="AI21" s="80">
        <v>1</v>
      </c>
      <c r="AJ21" s="74">
        <f t="shared" si="3"/>
        <v>3</v>
      </c>
    </row>
    <row r="22" spans="1:36" ht="63.75" x14ac:dyDescent="0.25">
      <c r="A22" s="46">
        <v>33</v>
      </c>
      <c r="B22" s="37" t="s">
        <v>42</v>
      </c>
      <c r="C22" s="36" t="s">
        <v>43</v>
      </c>
      <c r="D22" s="43" t="s">
        <v>72</v>
      </c>
      <c r="E22" s="37" t="s">
        <v>148</v>
      </c>
      <c r="F22" s="37" t="s">
        <v>166</v>
      </c>
      <c r="G22" s="43" t="s">
        <v>46</v>
      </c>
      <c r="H22" s="38" t="s">
        <v>150</v>
      </c>
      <c r="I22" s="39" t="s">
        <v>48</v>
      </c>
      <c r="J22" s="38" t="s">
        <v>171</v>
      </c>
      <c r="K22" s="39" t="s">
        <v>43</v>
      </c>
      <c r="L22" s="39">
        <v>100</v>
      </c>
      <c r="M22" s="35" t="s">
        <v>51</v>
      </c>
      <c r="N22" s="38" t="s">
        <v>986</v>
      </c>
      <c r="O22" s="35" t="s">
        <v>78</v>
      </c>
      <c r="P22" s="48">
        <v>44927</v>
      </c>
      <c r="Q22" s="48">
        <v>45291</v>
      </c>
      <c r="R22" s="43" t="s">
        <v>79</v>
      </c>
      <c r="S22" s="49" t="s">
        <v>173</v>
      </c>
      <c r="T22" s="37" t="s">
        <v>174</v>
      </c>
      <c r="U22" s="50">
        <v>0.05</v>
      </c>
      <c r="V22" s="46"/>
      <c r="W22" s="46"/>
      <c r="X22" s="46"/>
      <c r="Y22" s="46"/>
      <c r="Z22" s="34"/>
      <c r="AA22" s="74">
        <v>3</v>
      </c>
      <c r="AB22" s="85" t="s">
        <v>1391</v>
      </c>
      <c r="AC22" s="80">
        <v>1</v>
      </c>
      <c r="AD22" s="502">
        <f t="shared" si="0"/>
        <v>3</v>
      </c>
      <c r="AE22" s="80">
        <v>1</v>
      </c>
      <c r="AF22" s="502">
        <f t="shared" si="1"/>
        <v>3</v>
      </c>
      <c r="AG22" s="80">
        <v>1</v>
      </c>
      <c r="AH22" s="74">
        <f t="shared" si="2"/>
        <v>3</v>
      </c>
      <c r="AI22" s="80">
        <v>1</v>
      </c>
      <c r="AJ22" s="74">
        <f t="shared" si="3"/>
        <v>3</v>
      </c>
    </row>
    <row r="23" spans="1:36" ht="165.75" x14ac:dyDescent="0.25">
      <c r="A23" s="46">
        <v>34</v>
      </c>
      <c r="B23" s="37" t="s">
        <v>42</v>
      </c>
      <c r="C23" s="36" t="s">
        <v>43</v>
      </c>
      <c r="D23" s="43" t="s">
        <v>72</v>
      </c>
      <c r="E23" s="37" t="s">
        <v>148</v>
      </c>
      <c r="F23" s="37" t="s">
        <v>166</v>
      </c>
      <c r="G23" s="43" t="s">
        <v>46</v>
      </c>
      <c r="H23" s="38" t="s">
        <v>150</v>
      </c>
      <c r="I23" s="39" t="s">
        <v>48</v>
      </c>
      <c r="J23" s="38" t="s">
        <v>175</v>
      </c>
      <c r="K23" s="39" t="s">
        <v>176</v>
      </c>
      <c r="L23" s="39">
        <v>80</v>
      </c>
      <c r="M23" s="35" t="s">
        <v>51</v>
      </c>
      <c r="N23" s="38" t="s">
        <v>987</v>
      </c>
      <c r="O23" s="35" t="s">
        <v>78</v>
      </c>
      <c r="P23" s="48">
        <v>44927</v>
      </c>
      <c r="Q23" s="48">
        <v>45291</v>
      </c>
      <c r="R23" s="43" t="s">
        <v>79</v>
      </c>
      <c r="S23" s="49" t="s">
        <v>178</v>
      </c>
      <c r="T23" s="37" t="s">
        <v>179</v>
      </c>
      <c r="U23" s="50">
        <v>0.05</v>
      </c>
      <c r="V23" s="46"/>
      <c r="W23" s="46"/>
      <c r="X23" s="46"/>
      <c r="Y23" s="46"/>
      <c r="Z23" s="34"/>
      <c r="AA23" s="74">
        <v>6</v>
      </c>
      <c r="AB23" s="73" t="s">
        <v>1392</v>
      </c>
      <c r="AC23" s="80">
        <v>1</v>
      </c>
      <c r="AD23" s="502">
        <f t="shared" si="0"/>
        <v>6</v>
      </c>
      <c r="AE23" s="80">
        <v>1</v>
      </c>
      <c r="AF23" s="502">
        <f t="shared" si="1"/>
        <v>6</v>
      </c>
      <c r="AG23" s="80">
        <v>1</v>
      </c>
      <c r="AH23" s="74">
        <f t="shared" si="2"/>
        <v>6</v>
      </c>
      <c r="AI23" s="80">
        <v>1</v>
      </c>
      <c r="AJ23" s="74">
        <f t="shared" si="3"/>
        <v>6</v>
      </c>
    </row>
    <row r="24" spans="1:36" ht="178.5" x14ac:dyDescent="0.25">
      <c r="A24" s="46">
        <v>35</v>
      </c>
      <c r="B24" s="37" t="s">
        <v>42</v>
      </c>
      <c r="C24" s="36" t="s">
        <v>43</v>
      </c>
      <c r="D24" s="43" t="s">
        <v>44</v>
      </c>
      <c r="E24" s="37" t="s">
        <v>148</v>
      </c>
      <c r="F24" s="37" t="s">
        <v>166</v>
      </c>
      <c r="G24" s="43" t="s">
        <v>46</v>
      </c>
      <c r="H24" s="43" t="s">
        <v>150</v>
      </c>
      <c r="I24" s="43" t="s">
        <v>48</v>
      </c>
      <c r="J24" s="43" t="s">
        <v>988</v>
      </c>
      <c r="K24" s="43" t="s">
        <v>181</v>
      </c>
      <c r="L24" s="39">
        <v>100</v>
      </c>
      <c r="M24" s="35" t="s">
        <v>51</v>
      </c>
      <c r="N24" s="38" t="s">
        <v>989</v>
      </c>
      <c r="O24" s="35" t="s">
        <v>78</v>
      </c>
      <c r="P24" s="42">
        <v>44928</v>
      </c>
      <c r="Q24" s="42" t="s">
        <v>183</v>
      </c>
      <c r="R24" s="43" t="s">
        <v>79</v>
      </c>
      <c r="S24" s="43" t="s">
        <v>184</v>
      </c>
      <c r="T24" s="37" t="s">
        <v>185</v>
      </c>
      <c r="U24" s="50">
        <v>0.1</v>
      </c>
      <c r="V24" s="46"/>
      <c r="W24" s="46"/>
      <c r="X24" s="46"/>
      <c r="Y24" s="46"/>
      <c r="Z24" s="34"/>
      <c r="AA24" s="74">
        <v>5</v>
      </c>
      <c r="AB24" s="73" t="s">
        <v>1393</v>
      </c>
      <c r="AC24" s="80">
        <v>1</v>
      </c>
      <c r="AD24" s="502">
        <f t="shared" si="0"/>
        <v>5</v>
      </c>
      <c r="AE24" s="80">
        <f>2/2</f>
        <v>1</v>
      </c>
      <c r="AF24" s="502">
        <f t="shared" si="1"/>
        <v>5</v>
      </c>
      <c r="AG24" s="80">
        <v>1</v>
      </c>
      <c r="AH24" s="74">
        <f t="shared" si="2"/>
        <v>5</v>
      </c>
      <c r="AI24" s="80">
        <v>1</v>
      </c>
      <c r="AJ24" s="74">
        <f t="shared" si="3"/>
        <v>5</v>
      </c>
    </row>
    <row r="25" spans="1:36" ht="178.5" x14ac:dyDescent="0.25">
      <c r="A25" s="46">
        <v>36</v>
      </c>
      <c r="B25" s="37" t="s">
        <v>42</v>
      </c>
      <c r="C25" s="36" t="s">
        <v>43</v>
      </c>
      <c r="D25" s="43" t="s">
        <v>72</v>
      </c>
      <c r="E25" s="37" t="s">
        <v>148</v>
      </c>
      <c r="F25" s="37" t="s">
        <v>166</v>
      </c>
      <c r="G25" s="43" t="s">
        <v>46</v>
      </c>
      <c r="H25" s="38" t="s">
        <v>150</v>
      </c>
      <c r="I25" s="39" t="s">
        <v>48</v>
      </c>
      <c r="J25" s="38" t="s">
        <v>186</v>
      </c>
      <c r="K25" s="39" t="s">
        <v>43</v>
      </c>
      <c r="L25" s="39">
        <v>100</v>
      </c>
      <c r="M25" s="35" t="s">
        <v>51</v>
      </c>
      <c r="N25" s="38" t="s">
        <v>990</v>
      </c>
      <c r="O25" s="35" t="s">
        <v>78</v>
      </c>
      <c r="P25" s="48">
        <v>44927</v>
      </c>
      <c r="Q25" s="48">
        <v>45291</v>
      </c>
      <c r="R25" s="43" t="s">
        <v>79</v>
      </c>
      <c r="S25" s="49" t="s">
        <v>188</v>
      </c>
      <c r="T25" s="37" t="s">
        <v>185</v>
      </c>
      <c r="U25" s="50">
        <v>0.05</v>
      </c>
      <c r="V25" s="46"/>
      <c r="W25" s="46"/>
      <c r="X25" s="46"/>
      <c r="Y25" s="46"/>
      <c r="Z25" s="34"/>
      <c r="AA25" s="102">
        <v>3</v>
      </c>
      <c r="AB25" s="79" t="s">
        <v>1394</v>
      </c>
      <c r="AC25" s="80">
        <v>1</v>
      </c>
      <c r="AD25" s="502">
        <f t="shared" si="0"/>
        <v>3</v>
      </c>
      <c r="AE25" s="80">
        <f>(2+2)/4</f>
        <v>1</v>
      </c>
      <c r="AF25" s="502">
        <f t="shared" si="1"/>
        <v>3</v>
      </c>
      <c r="AG25" s="80">
        <v>1</v>
      </c>
      <c r="AH25" s="74">
        <f t="shared" si="2"/>
        <v>3</v>
      </c>
      <c r="AI25" s="80">
        <v>1</v>
      </c>
      <c r="AJ25" s="74">
        <f t="shared" si="3"/>
        <v>3</v>
      </c>
    </row>
    <row r="26" spans="1:36" ht="242.25" x14ac:dyDescent="0.25">
      <c r="A26" s="46">
        <v>38</v>
      </c>
      <c r="B26" s="37" t="s">
        <v>42</v>
      </c>
      <c r="C26" s="36" t="s">
        <v>43</v>
      </c>
      <c r="D26" s="43" t="s">
        <v>72</v>
      </c>
      <c r="E26" s="37" t="s">
        <v>148</v>
      </c>
      <c r="F26" s="37" t="s">
        <v>166</v>
      </c>
      <c r="G26" s="43" t="s">
        <v>46</v>
      </c>
      <c r="H26" s="38" t="s">
        <v>150</v>
      </c>
      <c r="I26" s="39" t="s">
        <v>48</v>
      </c>
      <c r="J26" s="43" t="s">
        <v>193</v>
      </c>
      <c r="K26" s="43" t="s">
        <v>194</v>
      </c>
      <c r="L26" s="39">
        <v>12</v>
      </c>
      <c r="M26" s="35" t="s">
        <v>992</v>
      </c>
      <c r="N26" s="40" t="s">
        <v>993</v>
      </c>
      <c r="O26" s="35" t="s">
        <v>78</v>
      </c>
      <c r="P26" s="48">
        <v>44927</v>
      </c>
      <c r="Q26" s="48">
        <v>45291</v>
      </c>
      <c r="R26" s="43" t="s">
        <v>79</v>
      </c>
      <c r="S26" s="49" t="s">
        <v>188</v>
      </c>
      <c r="T26" s="37" t="s">
        <v>196</v>
      </c>
      <c r="U26" s="50">
        <v>0.01</v>
      </c>
      <c r="V26" s="46"/>
      <c r="W26" s="46"/>
      <c r="X26" s="46"/>
      <c r="Y26" s="46"/>
      <c r="Z26" s="34"/>
      <c r="AA26" s="102">
        <v>6</v>
      </c>
      <c r="AB26" s="79" t="s">
        <v>1395</v>
      </c>
      <c r="AC26" s="80">
        <v>1</v>
      </c>
      <c r="AD26" s="502">
        <f t="shared" si="0"/>
        <v>6</v>
      </c>
      <c r="AE26" s="80">
        <f>6/6</f>
        <v>1</v>
      </c>
      <c r="AF26" s="502">
        <f t="shared" si="1"/>
        <v>6</v>
      </c>
      <c r="AG26" s="80">
        <v>1</v>
      </c>
      <c r="AH26" s="74">
        <f t="shared" si="2"/>
        <v>6</v>
      </c>
      <c r="AI26" s="80">
        <v>1</v>
      </c>
      <c r="AJ26" s="74">
        <f t="shared" si="3"/>
        <v>6</v>
      </c>
    </row>
    <row r="27" spans="1:36" ht="63.75" x14ac:dyDescent="0.25">
      <c r="A27" s="46">
        <v>39</v>
      </c>
      <c r="B27" s="37" t="s">
        <v>42</v>
      </c>
      <c r="C27" s="36" t="s">
        <v>43</v>
      </c>
      <c r="D27" s="43" t="s">
        <v>44</v>
      </c>
      <c r="E27" s="37" t="s">
        <v>148</v>
      </c>
      <c r="F27" s="37" t="s">
        <v>166</v>
      </c>
      <c r="G27" s="43" t="s">
        <v>46</v>
      </c>
      <c r="H27" s="38" t="s">
        <v>150</v>
      </c>
      <c r="I27" s="39" t="s">
        <v>48</v>
      </c>
      <c r="J27" s="38" t="s">
        <v>197</v>
      </c>
      <c r="K27" s="39" t="s">
        <v>43</v>
      </c>
      <c r="L27" s="39">
        <v>1</v>
      </c>
      <c r="M27" s="35" t="s">
        <v>101</v>
      </c>
      <c r="N27" s="40" t="s">
        <v>995</v>
      </c>
      <c r="O27" s="39" t="s">
        <v>109</v>
      </c>
      <c r="P27" s="48">
        <v>45200</v>
      </c>
      <c r="Q27" s="48">
        <v>45230</v>
      </c>
      <c r="R27" s="43" t="s">
        <v>79</v>
      </c>
      <c r="S27" s="49" t="s">
        <v>188</v>
      </c>
      <c r="T27" s="37" t="s">
        <v>155</v>
      </c>
      <c r="U27" s="50">
        <v>0.05</v>
      </c>
      <c r="V27" s="46"/>
      <c r="W27" s="46"/>
      <c r="X27" s="46"/>
      <c r="Y27" s="46"/>
      <c r="Z27" s="34"/>
      <c r="AA27" s="74">
        <v>3</v>
      </c>
      <c r="AB27" s="79" t="s">
        <v>1396</v>
      </c>
      <c r="AC27" s="74">
        <v>0</v>
      </c>
      <c r="AD27" s="502">
        <f t="shared" si="0"/>
        <v>0</v>
      </c>
      <c r="AE27" s="74">
        <v>0</v>
      </c>
      <c r="AF27" s="502">
        <f t="shared" si="1"/>
        <v>0</v>
      </c>
      <c r="AG27" s="80">
        <v>0</v>
      </c>
      <c r="AH27" s="74">
        <f t="shared" si="2"/>
        <v>0</v>
      </c>
      <c r="AI27" s="80">
        <v>1</v>
      </c>
      <c r="AJ27" s="74">
        <f t="shared" si="3"/>
        <v>3</v>
      </c>
    </row>
    <row r="28" spans="1:36" ht="76.5" x14ac:dyDescent="0.25">
      <c r="A28" s="46">
        <v>40</v>
      </c>
      <c r="B28" s="37" t="s">
        <v>42</v>
      </c>
      <c r="C28" s="36" t="s">
        <v>43</v>
      </c>
      <c r="D28" s="43" t="s">
        <v>44</v>
      </c>
      <c r="E28" s="37" t="s">
        <v>148</v>
      </c>
      <c r="F28" s="37" t="s">
        <v>166</v>
      </c>
      <c r="G28" s="43" t="s">
        <v>46</v>
      </c>
      <c r="H28" s="38" t="s">
        <v>150</v>
      </c>
      <c r="I28" s="39" t="s">
        <v>48</v>
      </c>
      <c r="J28" s="38" t="s">
        <v>199</v>
      </c>
      <c r="K28" s="39" t="s">
        <v>43</v>
      </c>
      <c r="L28" s="39">
        <v>1</v>
      </c>
      <c r="M28" s="35" t="s">
        <v>101</v>
      </c>
      <c r="N28" s="40" t="s">
        <v>996</v>
      </c>
      <c r="O28" s="39" t="s">
        <v>109</v>
      </c>
      <c r="P28" s="48">
        <v>45261</v>
      </c>
      <c r="Q28" s="48">
        <v>45290</v>
      </c>
      <c r="R28" s="43" t="s">
        <v>79</v>
      </c>
      <c r="S28" s="49" t="s">
        <v>201</v>
      </c>
      <c r="T28" s="37" t="s">
        <v>155</v>
      </c>
      <c r="U28" s="50">
        <v>0.1</v>
      </c>
      <c r="V28" s="46"/>
      <c r="W28" s="46"/>
      <c r="X28" s="46"/>
      <c r="Y28" s="46"/>
      <c r="Z28" s="34"/>
      <c r="AA28" s="74">
        <v>3</v>
      </c>
      <c r="AB28" s="79" t="s">
        <v>1397</v>
      </c>
      <c r="AC28" s="74">
        <v>0</v>
      </c>
      <c r="AD28" s="502">
        <f t="shared" si="0"/>
        <v>0</v>
      </c>
      <c r="AE28" s="74">
        <v>0</v>
      </c>
      <c r="AF28" s="502">
        <f t="shared" si="1"/>
        <v>0</v>
      </c>
      <c r="AG28" s="80">
        <v>0</v>
      </c>
      <c r="AH28" s="74">
        <f t="shared" si="2"/>
        <v>0</v>
      </c>
      <c r="AI28" s="80">
        <v>1</v>
      </c>
      <c r="AJ28" s="74">
        <f t="shared" si="3"/>
        <v>3</v>
      </c>
    </row>
    <row r="29" spans="1:36" ht="165.75" x14ac:dyDescent="0.25">
      <c r="A29" s="46">
        <v>41</v>
      </c>
      <c r="B29" s="37" t="s">
        <v>42</v>
      </c>
      <c r="C29" s="36" t="s">
        <v>43</v>
      </c>
      <c r="D29" s="43" t="s">
        <v>44</v>
      </c>
      <c r="E29" s="37" t="s">
        <v>148</v>
      </c>
      <c r="F29" s="37" t="s">
        <v>166</v>
      </c>
      <c r="G29" s="43" t="s">
        <v>46</v>
      </c>
      <c r="H29" s="38" t="s">
        <v>150</v>
      </c>
      <c r="I29" s="39" t="s">
        <v>48</v>
      </c>
      <c r="J29" s="38" t="s">
        <v>202</v>
      </c>
      <c r="K29" s="39" t="s">
        <v>43</v>
      </c>
      <c r="L29" s="39">
        <v>1</v>
      </c>
      <c r="M29" s="35" t="s">
        <v>101</v>
      </c>
      <c r="N29" s="40" t="s">
        <v>997</v>
      </c>
      <c r="O29" s="39" t="s">
        <v>109</v>
      </c>
      <c r="P29" s="48">
        <v>45261</v>
      </c>
      <c r="Q29" s="48">
        <v>44946</v>
      </c>
      <c r="R29" s="43" t="s">
        <v>79</v>
      </c>
      <c r="S29" s="49" t="s">
        <v>204</v>
      </c>
      <c r="T29" s="37" t="s">
        <v>179</v>
      </c>
      <c r="U29" s="50">
        <v>0.05</v>
      </c>
      <c r="V29" s="46"/>
      <c r="W29" s="46"/>
      <c r="X29" s="46"/>
      <c r="Y29" s="46"/>
      <c r="Z29" s="34"/>
      <c r="AA29" s="102">
        <v>4</v>
      </c>
      <c r="AB29" s="79" t="s">
        <v>1398</v>
      </c>
      <c r="AC29" s="80">
        <v>1</v>
      </c>
      <c r="AD29" s="502">
        <f t="shared" si="0"/>
        <v>4</v>
      </c>
      <c r="AE29" s="80">
        <v>1</v>
      </c>
      <c r="AF29" s="502">
        <f t="shared" si="1"/>
        <v>4</v>
      </c>
      <c r="AG29" s="80">
        <v>1</v>
      </c>
      <c r="AH29" s="74">
        <f t="shared" si="2"/>
        <v>4</v>
      </c>
      <c r="AI29" s="80">
        <v>1</v>
      </c>
      <c r="AJ29" s="74">
        <f t="shared" si="3"/>
        <v>4</v>
      </c>
    </row>
    <row r="30" spans="1:36" ht="165.75" x14ac:dyDescent="0.25">
      <c r="A30" s="46">
        <v>42</v>
      </c>
      <c r="B30" s="37" t="s">
        <v>42</v>
      </c>
      <c r="C30" s="36" t="s">
        <v>43</v>
      </c>
      <c r="D30" s="43" t="s">
        <v>44</v>
      </c>
      <c r="E30" s="37" t="s">
        <v>148</v>
      </c>
      <c r="F30" s="37" t="s">
        <v>166</v>
      </c>
      <c r="G30" s="43" t="s">
        <v>46</v>
      </c>
      <c r="H30" s="38" t="s">
        <v>150</v>
      </c>
      <c r="I30" s="39" t="s">
        <v>48</v>
      </c>
      <c r="J30" s="38" t="s">
        <v>205</v>
      </c>
      <c r="K30" s="39" t="s">
        <v>43</v>
      </c>
      <c r="L30" s="39">
        <v>100</v>
      </c>
      <c r="M30" s="35" t="s">
        <v>51</v>
      </c>
      <c r="N30" s="40" t="s">
        <v>999</v>
      </c>
      <c r="O30" s="39" t="s">
        <v>109</v>
      </c>
      <c r="P30" s="48">
        <v>44928</v>
      </c>
      <c r="Q30" s="48">
        <v>44957</v>
      </c>
      <c r="R30" s="43" t="s">
        <v>79</v>
      </c>
      <c r="S30" s="49" t="s">
        <v>207</v>
      </c>
      <c r="T30" s="37" t="s">
        <v>179</v>
      </c>
      <c r="U30" s="50">
        <v>0.05</v>
      </c>
      <c r="V30" s="46"/>
      <c r="W30" s="46"/>
      <c r="X30" s="46"/>
      <c r="Y30" s="46"/>
      <c r="Z30" s="34"/>
      <c r="AA30" s="102">
        <v>4</v>
      </c>
      <c r="AB30" s="79" t="s">
        <v>998</v>
      </c>
      <c r="AC30" s="80">
        <v>1</v>
      </c>
      <c r="AD30" s="502">
        <f t="shared" si="0"/>
        <v>4</v>
      </c>
      <c r="AE30" s="80">
        <v>1</v>
      </c>
      <c r="AF30" s="502">
        <f t="shared" si="1"/>
        <v>4</v>
      </c>
      <c r="AG30" s="80">
        <v>1</v>
      </c>
      <c r="AH30" s="74">
        <f t="shared" si="2"/>
        <v>4</v>
      </c>
      <c r="AI30" s="80">
        <v>1</v>
      </c>
      <c r="AJ30" s="74">
        <f t="shared" si="3"/>
        <v>4</v>
      </c>
    </row>
    <row r="31" spans="1:36" ht="178.5" x14ac:dyDescent="0.25">
      <c r="A31" s="46">
        <v>43</v>
      </c>
      <c r="B31" s="37" t="s">
        <v>42</v>
      </c>
      <c r="C31" s="36" t="s">
        <v>43</v>
      </c>
      <c r="D31" s="43" t="s">
        <v>44</v>
      </c>
      <c r="E31" s="37" t="s">
        <v>148</v>
      </c>
      <c r="F31" s="37" t="s">
        <v>166</v>
      </c>
      <c r="G31" s="43" t="s">
        <v>46</v>
      </c>
      <c r="H31" s="43" t="s">
        <v>150</v>
      </c>
      <c r="I31" s="43" t="s">
        <v>48</v>
      </c>
      <c r="J31" s="43" t="s">
        <v>1000</v>
      </c>
      <c r="K31" s="43" t="s">
        <v>1001</v>
      </c>
      <c r="L31" s="43" t="s">
        <v>1002</v>
      </c>
      <c r="M31" s="43" t="s">
        <v>51</v>
      </c>
      <c r="N31" s="38" t="s">
        <v>1003</v>
      </c>
      <c r="O31" s="39" t="s">
        <v>66</v>
      </c>
      <c r="P31" s="42">
        <v>44928</v>
      </c>
      <c r="Q31" s="42" t="s">
        <v>183</v>
      </c>
      <c r="R31" s="43" t="s">
        <v>79</v>
      </c>
      <c r="S31" s="43" t="s">
        <v>159</v>
      </c>
      <c r="T31" s="37" t="s">
        <v>185</v>
      </c>
      <c r="U31" s="50">
        <v>0.02</v>
      </c>
      <c r="V31" s="46"/>
      <c r="W31" s="46"/>
      <c r="X31" s="46"/>
      <c r="Y31" s="46"/>
      <c r="Z31" s="34"/>
      <c r="AA31" s="102">
        <v>6</v>
      </c>
      <c r="AB31" s="79" t="s">
        <v>1004</v>
      </c>
      <c r="AC31" s="80">
        <v>1</v>
      </c>
      <c r="AD31" s="502">
        <f t="shared" si="0"/>
        <v>6</v>
      </c>
      <c r="AE31" s="482">
        <f>(3/3)</f>
        <v>1</v>
      </c>
      <c r="AF31" s="502">
        <f t="shared" si="1"/>
        <v>6</v>
      </c>
      <c r="AG31" s="80">
        <v>1</v>
      </c>
      <c r="AH31" s="74">
        <f t="shared" si="2"/>
        <v>6</v>
      </c>
      <c r="AI31" s="80">
        <v>1</v>
      </c>
      <c r="AJ31" s="74">
        <f t="shared" si="3"/>
        <v>6</v>
      </c>
    </row>
    <row r="32" spans="1:36" ht="157.5" x14ac:dyDescent="0.25">
      <c r="A32" s="46">
        <v>45</v>
      </c>
      <c r="B32" s="37" t="s">
        <v>42</v>
      </c>
      <c r="C32" s="36" t="s">
        <v>43</v>
      </c>
      <c r="D32" s="43" t="s">
        <v>72</v>
      </c>
      <c r="E32" s="37" t="s">
        <v>148</v>
      </c>
      <c r="F32" s="37" t="s">
        <v>166</v>
      </c>
      <c r="G32" s="43" t="s">
        <v>46</v>
      </c>
      <c r="H32" s="43" t="s">
        <v>150</v>
      </c>
      <c r="I32" s="43" t="s">
        <v>48</v>
      </c>
      <c r="J32" s="43" t="s">
        <v>214</v>
      </c>
      <c r="K32" s="38" t="s">
        <v>1005</v>
      </c>
      <c r="L32" s="43">
        <v>100</v>
      </c>
      <c r="M32" s="43" t="s">
        <v>51</v>
      </c>
      <c r="N32" s="38" t="s">
        <v>1006</v>
      </c>
      <c r="O32" s="35" t="s">
        <v>78</v>
      </c>
      <c r="P32" s="42">
        <v>44927</v>
      </c>
      <c r="Q32" s="42">
        <v>45291</v>
      </c>
      <c r="R32" s="43" t="s">
        <v>79</v>
      </c>
      <c r="S32" s="43" t="s">
        <v>204</v>
      </c>
      <c r="T32" s="37" t="s">
        <v>174</v>
      </c>
      <c r="U32" s="50">
        <v>0.03</v>
      </c>
      <c r="V32" s="46"/>
      <c r="W32" s="46"/>
      <c r="X32" s="46"/>
      <c r="Y32" s="46"/>
      <c r="Z32" s="34"/>
      <c r="AA32" s="74">
        <v>3</v>
      </c>
      <c r="AB32" s="79" t="s">
        <v>1399</v>
      </c>
      <c r="AC32" s="80">
        <v>0</v>
      </c>
      <c r="AD32" s="502">
        <f t="shared" si="0"/>
        <v>0</v>
      </c>
      <c r="AE32" s="80">
        <v>0</v>
      </c>
      <c r="AF32" s="502">
        <f t="shared" si="1"/>
        <v>0</v>
      </c>
      <c r="AG32" s="80">
        <v>0</v>
      </c>
      <c r="AH32" s="74">
        <f t="shared" si="2"/>
        <v>0</v>
      </c>
      <c r="AI32" s="80">
        <v>1</v>
      </c>
      <c r="AJ32" s="74">
        <f t="shared" si="3"/>
        <v>3</v>
      </c>
    </row>
    <row r="33" spans="1:36" ht="153" x14ac:dyDescent="0.25">
      <c r="A33" s="46">
        <v>46</v>
      </c>
      <c r="B33" s="37" t="s">
        <v>42</v>
      </c>
      <c r="C33" s="36" t="s">
        <v>43</v>
      </c>
      <c r="D33" s="43" t="s">
        <v>44</v>
      </c>
      <c r="E33" s="37" t="s">
        <v>148</v>
      </c>
      <c r="F33" s="37" t="s">
        <v>166</v>
      </c>
      <c r="G33" s="43" t="s">
        <v>46</v>
      </c>
      <c r="H33" s="43" t="s">
        <v>150</v>
      </c>
      <c r="I33" s="43" t="s">
        <v>48</v>
      </c>
      <c r="J33" s="43" t="s">
        <v>217</v>
      </c>
      <c r="K33" s="38" t="s">
        <v>218</v>
      </c>
      <c r="L33" s="43">
        <v>100</v>
      </c>
      <c r="M33" s="43" t="s">
        <v>51</v>
      </c>
      <c r="N33" s="38" t="s">
        <v>1008</v>
      </c>
      <c r="O33" s="39" t="s">
        <v>66</v>
      </c>
      <c r="P33" s="42">
        <v>44927</v>
      </c>
      <c r="Q33" s="42">
        <v>45291</v>
      </c>
      <c r="R33" s="43" t="s">
        <v>79</v>
      </c>
      <c r="S33" s="43" t="s">
        <v>220</v>
      </c>
      <c r="T33" s="37" t="s">
        <v>221</v>
      </c>
      <c r="U33" s="50">
        <v>0.08</v>
      </c>
      <c r="V33" s="46"/>
      <c r="W33" s="46"/>
      <c r="X33" s="46"/>
      <c r="Y33" s="46"/>
      <c r="Z33" s="34"/>
      <c r="AA33" s="74">
        <v>2</v>
      </c>
      <c r="AB33" s="73" t="s">
        <v>1400</v>
      </c>
      <c r="AC33" s="80">
        <v>1</v>
      </c>
      <c r="AD33" s="502">
        <f t="shared" si="0"/>
        <v>2</v>
      </c>
      <c r="AE33" s="80">
        <f>3/3</f>
        <v>1</v>
      </c>
      <c r="AF33" s="502">
        <f t="shared" si="1"/>
        <v>2</v>
      </c>
      <c r="AG33" s="80">
        <v>1</v>
      </c>
      <c r="AH33" s="74">
        <f t="shared" si="2"/>
        <v>2</v>
      </c>
      <c r="AI33" s="80">
        <v>1</v>
      </c>
      <c r="AJ33" s="74">
        <f t="shared" si="3"/>
        <v>2</v>
      </c>
    </row>
    <row r="34" spans="1:36" ht="114.75" x14ac:dyDescent="0.25">
      <c r="A34" s="46">
        <v>47</v>
      </c>
      <c r="B34" s="37" t="s">
        <v>42</v>
      </c>
      <c r="C34" s="36" t="s">
        <v>43</v>
      </c>
      <c r="D34" s="43" t="s">
        <v>44</v>
      </c>
      <c r="E34" s="37" t="s">
        <v>148</v>
      </c>
      <c r="F34" s="37" t="s">
        <v>166</v>
      </c>
      <c r="G34" s="43" t="s">
        <v>46</v>
      </c>
      <c r="H34" s="43" t="s">
        <v>150</v>
      </c>
      <c r="I34" s="43" t="s">
        <v>48</v>
      </c>
      <c r="J34" s="43" t="s">
        <v>222</v>
      </c>
      <c r="K34" s="38" t="s">
        <v>223</v>
      </c>
      <c r="L34" s="43">
        <v>100</v>
      </c>
      <c r="M34" s="43" t="s">
        <v>51</v>
      </c>
      <c r="N34" s="38" t="s">
        <v>1009</v>
      </c>
      <c r="O34" s="35" t="s">
        <v>78</v>
      </c>
      <c r="P34" s="42">
        <v>44927</v>
      </c>
      <c r="Q34" s="42">
        <v>41639</v>
      </c>
      <c r="R34" s="43" t="s">
        <v>79</v>
      </c>
      <c r="S34" s="43" t="s">
        <v>225</v>
      </c>
      <c r="T34" s="37" t="s">
        <v>221</v>
      </c>
      <c r="U34" s="50">
        <v>0.05</v>
      </c>
      <c r="V34" s="46"/>
      <c r="W34" s="46"/>
      <c r="X34" s="46"/>
      <c r="Y34" s="46"/>
      <c r="Z34" s="34"/>
      <c r="AA34" s="74">
        <v>3</v>
      </c>
      <c r="AB34" s="73" t="s">
        <v>1401</v>
      </c>
      <c r="AC34" s="80">
        <v>1</v>
      </c>
      <c r="AD34" s="502">
        <f t="shared" si="0"/>
        <v>3</v>
      </c>
      <c r="AE34" s="80">
        <f>(4*3+2)/14</f>
        <v>1</v>
      </c>
      <c r="AF34" s="502">
        <f t="shared" si="1"/>
        <v>3</v>
      </c>
      <c r="AG34" s="80">
        <v>1</v>
      </c>
      <c r="AH34" s="74">
        <f t="shared" si="2"/>
        <v>3</v>
      </c>
      <c r="AI34" s="80">
        <v>1</v>
      </c>
      <c r="AJ34" s="74">
        <f t="shared" si="3"/>
        <v>3</v>
      </c>
    </row>
    <row r="35" spans="1:36" ht="382.5" x14ac:dyDescent="0.25">
      <c r="A35" s="46">
        <v>97</v>
      </c>
      <c r="B35" s="43" t="s">
        <v>463</v>
      </c>
      <c r="C35" s="43" t="s">
        <v>229</v>
      </c>
      <c r="D35" s="43" t="s">
        <v>44</v>
      </c>
      <c r="E35" s="43" t="s">
        <v>484</v>
      </c>
      <c r="F35" s="43" t="s">
        <v>229</v>
      </c>
      <c r="G35" s="56" t="s">
        <v>230</v>
      </c>
      <c r="H35" s="56" t="s">
        <v>485</v>
      </c>
      <c r="I35" s="43" t="s">
        <v>48</v>
      </c>
      <c r="J35" s="40" t="s">
        <v>486</v>
      </c>
      <c r="K35" s="40" t="s">
        <v>439</v>
      </c>
      <c r="L35" s="39">
        <v>100</v>
      </c>
      <c r="M35" s="35" t="s">
        <v>268</v>
      </c>
      <c r="N35" s="40" t="s">
        <v>1010</v>
      </c>
      <c r="O35" s="39" t="s">
        <v>66</v>
      </c>
      <c r="P35" s="48">
        <v>44958</v>
      </c>
      <c r="Q35" s="41">
        <v>45290</v>
      </c>
      <c r="R35" s="43" t="s">
        <v>488</v>
      </c>
      <c r="S35" s="43" t="s">
        <v>489</v>
      </c>
      <c r="T35" s="53" t="s">
        <v>490</v>
      </c>
      <c r="U35" s="35"/>
      <c r="V35" s="46"/>
      <c r="W35" s="46"/>
      <c r="X35" s="46"/>
      <c r="Y35" s="46"/>
      <c r="Z35" s="34"/>
      <c r="AA35" s="74">
        <v>3</v>
      </c>
      <c r="AB35" s="79" t="s">
        <v>1402</v>
      </c>
      <c r="AC35" s="80">
        <v>1</v>
      </c>
      <c r="AD35" s="502">
        <f t="shared" si="0"/>
        <v>3</v>
      </c>
      <c r="AE35" s="80">
        <v>0.6</v>
      </c>
      <c r="AF35" s="502">
        <f t="shared" si="1"/>
        <v>1.8</v>
      </c>
      <c r="AG35" s="371">
        <v>0.8</v>
      </c>
      <c r="AH35" s="74">
        <f t="shared" si="2"/>
        <v>2.4000000000000004</v>
      </c>
      <c r="AI35" s="80">
        <v>1</v>
      </c>
      <c r="AJ35" s="74">
        <f t="shared" si="3"/>
        <v>3</v>
      </c>
    </row>
    <row r="36" spans="1:36" ht="15.75" x14ac:dyDescent="0.25">
      <c r="AC36" s="26"/>
      <c r="AD36" s="399">
        <f>SUM(AD6:AD35)</f>
        <v>58.42</v>
      </c>
      <c r="AE36" s="26"/>
      <c r="AF36" s="399">
        <f>SUM(AF6:AF35)</f>
        <v>64.36999999999999</v>
      </c>
      <c r="AG36" s="26"/>
      <c r="AH36" s="399">
        <f>SUM(AH6:AH35)</f>
        <v>84.395651828298895</v>
      </c>
      <c r="AJ36" s="399">
        <f>SUM(AJ6:AJ35)</f>
        <v>99.765000000000001</v>
      </c>
    </row>
    <row r="37" spans="1:36" x14ac:dyDescent="0.25">
      <c r="AC37" s="26"/>
      <c r="AD37" s="26"/>
      <c r="AE37" s="26"/>
      <c r="AF37" s="413">
        <f>SUBTOTAL(9,AF36)/0.67</f>
        <v>96.074626865671618</v>
      </c>
      <c r="AG37" s="26"/>
      <c r="AH37" s="413">
        <f>SUBTOTAL(9,AH36)/0.67</f>
        <v>125.96365944522222</v>
      </c>
      <c r="AJ37" s="413">
        <f>SUBTOTAL(9,AJ36)/0.67</f>
        <v>148.90298507462686</v>
      </c>
    </row>
  </sheetData>
  <sheetProtection algorithmName="SHA-512" hashValue="bvwnKDs7J6qC9XUjl1ace9KaGbEhZmZ6etLjjt/OICqxkkpEQW3HCX9V5uMvc3uUSVxMUc5sJDphE5pZiayL1w==" saltValue="6JVx3A/J5kqx9wLIuewDWw==" spinCount="100000" sheet="1" objects="1" scenarios="1"/>
  <autoFilter ref="A5:AH36" xr:uid="{00000000-0009-0000-0000-000005000000}"/>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7649"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2764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J16"/>
  <sheetViews>
    <sheetView showGridLines="0" topLeftCell="S1" zoomScale="70" zoomScaleNormal="70" workbookViewId="0">
      <pane ySplit="5" topLeftCell="A6" activePane="bottomLeft" state="frozen"/>
      <selection activeCell="Z15" sqref="Z15:Z17"/>
      <selection pane="bottomLeft" activeCell="AI12" sqref="AI12"/>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84" customWidth="1"/>
    <col min="13" max="13" width="13.7109375" style="20" bestFit="1" customWidth="1"/>
    <col min="14" max="14" width="40.7109375" style="21" customWidth="1"/>
    <col min="15" max="15" width="17" style="22" customWidth="1"/>
    <col min="16" max="16" width="11.7109375" style="20" customWidth="1"/>
    <col min="17" max="17" width="12.2851562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9" style="86" customWidth="1"/>
    <col min="28" max="28" width="33.28515625" style="25" customWidth="1"/>
    <col min="29" max="29" width="11.42578125" style="87"/>
    <col min="30"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A4" s="88"/>
      <c r="AC4" s="89"/>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90" t="s">
        <v>28</v>
      </c>
      <c r="AB5" s="70" t="s">
        <v>33</v>
      </c>
      <c r="AC5" s="71" t="s">
        <v>34</v>
      </c>
      <c r="AD5" s="72" t="s">
        <v>35</v>
      </c>
      <c r="AE5" s="71" t="s">
        <v>36</v>
      </c>
      <c r="AF5" s="72" t="s">
        <v>37</v>
      </c>
      <c r="AG5" s="71" t="s">
        <v>38</v>
      </c>
      <c r="AH5" s="72" t="s">
        <v>39</v>
      </c>
      <c r="AI5" s="71" t="s">
        <v>40</v>
      </c>
      <c r="AJ5" s="72" t="s">
        <v>41</v>
      </c>
    </row>
    <row r="6" spans="1:36" ht="146.65" customHeight="1" x14ac:dyDescent="0.2">
      <c r="A6" s="46">
        <v>232</v>
      </c>
      <c r="B6" s="43" t="s">
        <v>631</v>
      </c>
      <c r="C6" s="43" t="s">
        <v>715</v>
      </c>
      <c r="D6" s="43" t="s">
        <v>72</v>
      </c>
      <c r="E6" s="43" t="s">
        <v>484</v>
      </c>
      <c r="F6" s="43" t="s">
        <v>229</v>
      </c>
      <c r="G6" s="43" t="s">
        <v>46</v>
      </c>
      <c r="H6" s="43" t="s">
        <v>716</v>
      </c>
      <c r="I6" s="43" t="s">
        <v>717</v>
      </c>
      <c r="J6" s="46" t="s">
        <v>544</v>
      </c>
      <c r="K6" s="43" t="s">
        <v>718</v>
      </c>
      <c r="L6" s="39">
        <v>15000</v>
      </c>
      <c r="M6" s="39" t="s">
        <v>1348</v>
      </c>
      <c r="N6" s="40" t="s">
        <v>720</v>
      </c>
      <c r="O6" s="58" t="s">
        <v>103</v>
      </c>
      <c r="P6" s="48">
        <v>44958</v>
      </c>
      <c r="Q6" s="48">
        <v>45290</v>
      </c>
      <c r="R6" s="43" t="s">
        <v>55</v>
      </c>
      <c r="S6" s="43" t="s">
        <v>721</v>
      </c>
      <c r="T6" s="53" t="s">
        <v>722</v>
      </c>
      <c r="U6" s="47">
        <v>0.1</v>
      </c>
      <c r="V6" s="560"/>
      <c r="W6" s="560"/>
      <c r="X6" s="560"/>
      <c r="Y6" s="560"/>
      <c r="Z6" s="561"/>
      <c r="AA6" s="91">
        <v>20</v>
      </c>
      <c r="AB6" s="477" t="s">
        <v>1403</v>
      </c>
      <c r="AC6" s="421">
        <f>ROUND((28/28),2)</f>
        <v>1</v>
      </c>
      <c r="AD6" s="74">
        <f t="shared" ref="AD6:AD11" si="0">+$AA6*AC6</f>
        <v>20</v>
      </c>
      <c r="AE6" s="482">
        <v>1</v>
      </c>
      <c r="AF6" s="74">
        <f>+$AA6*AE6</f>
        <v>20</v>
      </c>
      <c r="AG6" s="482">
        <v>1</v>
      </c>
      <c r="AH6" s="74">
        <f t="shared" ref="AH6:AH11" si="1">+$AA6*AG6</f>
        <v>20</v>
      </c>
      <c r="AI6" s="421">
        <v>1</v>
      </c>
      <c r="AJ6" s="74">
        <f t="shared" ref="AJ6:AJ11" si="2">+$AA6*AI6</f>
        <v>20</v>
      </c>
    </row>
    <row r="7" spans="1:36" ht="232.15" customHeight="1" x14ac:dyDescent="0.2">
      <c r="A7" s="46">
        <v>234</v>
      </c>
      <c r="B7" s="43" t="s">
        <v>631</v>
      </c>
      <c r="C7" s="43" t="s">
        <v>715</v>
      </c>
      <c r="D7" s="43" t="s">
        <v>72</v>
      </c>
      <c r="E7" s="43" t="s">
        <v>484</v>
      </c>
      <c r="F7" s="43" t="s">
        <v>229</v>
      </c>
      <c r="G7" s="43" t="s">
        <v>46</v>
      </c>
      <c r="H7" s="43" t="s">
        <v>716</v>
      </c>
      <c r="I7" s="43" t="s">
        <v>717</v>
      </c>
      <c r="J7" s="46" t="s">
        <v>544</v>
      </c>
      <c r="K7" s="43" t="s">
        <v>718</v>
      </c>
      <c r="L7" s="39">
        <v>15000</v>
      </c>
      <c r="M7" s="39" t="s">
        <v>1348</v>
      </c>
      <c r="N7" s="40" t="s">
        <v>726</v>
      </c>
      <c r="O7" s="58" t="s">
        <v>103</v>
      </c>
      <c r="P7" s="48">
        <v>44958</v>
      </c>
      <c r="Q7" s="48">
        <v>45290</v>
      </c>
      <c r="R7" s="43" t="s">
        <v>55</v>
      </c>
      <c r="S7" s="43" t="s">
        <v>727</v>
      </c>
      <c r="T7" s="53" t="s">
        <v>722</v>
      </c>
      <c r="U7" s="47">
        <v>0.2</v>
      </c>
      <c r="V7" s="560"/>
      <c r="W7" s="560"/>
      <c r="X7" s="560"/>
      <c r="Y7" s="560"/>
      <c r="Z7" s="561"/>
      <c r="AA7" s="91">
        <v>10</v>
      </c>
      <c r="AB7" s="477" t="s">
        <v>1404</v>
      </c>
      <c r="AC7" s="421">
        <f>ROUND((7/46),2)</f>
        <v>0.15</v>
      </c>
      <c r="AD7" s="74">
        <f t="shared" si="0"/>
        <v>1.5</v>
      </c>
      <c r="AE7" s="482">
        <f>ROUND((58/66),2)</f>
        <v>0.88</v>
      </c>
      <c r="AF7" s="74">
        <f t="shared" ref="AF7:AF11" si="3">+$AA7*AE7</f>
        <v>8.8000000000000007</v>
      </c>
      <c r="AG7" s="482">
        <f>ROUND((60/66),2)</f>
        <v>0.91</v>
      </c>
      <c r="AH7" s="74">
        <f t="shared" si="1"/>
        <v>9.1</v>
      </c>
      <c r="AI7" s="421">
        <f>ROUND((71/71),2)</f>
        <v>1</v>
      </c>
      <c r="AJ7" s="74">
        <f t="shared" si="2"/>
        <v>10</v>
      </c>
    </row>
    <row r="8" spans="1:36" ht="138.4" customHeight="1" x14ac:dyDescent="0.2">
      <c r="A8" s="46">
        <v>235</v>
      </c>
      <c r="B8" s="43" t="s">
        <v>631</v>
      </c>
      <c r="C8" s="43" t="s">
        <v>715</v>
      </c>
      <c r="D8" s="43" t="s">
        <v>72</v>
      </c>
      <c r="E8" s="43" t="s">
        <v>484</v>
      </c>
      <c r="F8" s="43" t="s">
        <v>229</v>
      </c>
      <c r="G8" s="43" t="s">
        <v>46</v>
      </c>
      <c r="H8" s="43" t="s">
        <v>716</v>
      </c>
      <c r="I8" s="43" t="s">
        <v>717</v>
      </c>
      <c r="J8" s="46" t="s">
        <v>544</v>
      </c>
      <c r="K8" s="43" t="s">
        <v>718</v>
      </c>
      <c r="L8" s="39">
        <v>15000</v>
      </c>
      <c r="M8" s="39" t="s">
        <v>1348</v>
      </c>
      <c r="N8" s="40" t="s">
        <v>728</v>
      </c>
      <c r="O8" s="58" t="s">
        <v>103</v>
      </c>
      <c r="P8" s="48">
        <v>44958</v>
      </c>
      <c r="Q8" s="48">
        <v>45290</v>
      </c>
      <c r="R8" s="43" t="s">
        <v>55</v>
      </c>
      <c r="S8" s="43" t="s">
        <v>727</v>
      </c>
      <c r="T8" s="53" t="s">
        <v>722</v>
      </c>
      <c r="U8" s="47">
        <v>0.2</v>
      </c>
      <c r="V8" s="560"/>
      <c r="W8" s="560"/>
      <c r="X8" s="560"/>
      <c r="Y8" s="560"/>
      <c r="Z8" s="561"/>
      <c r="AA8" s="91">
        <v>10</v>
      </c>
      <c r="AB8" s="477" t="s">
        <v>1405</v>
      </c>
      <c r="AC8" s="421">
        <f>ROUND((32/46),2)</f>
        <v>0.7</v>
      </c>
      <c r="AD8" s="74">
        <f t="shared" si="0"/>
        <v>7</v>
      </c>
      <c r="AE8" s="482">
        <f>ROUND((58/66),2)</f>
        <v>0.88</v>
      </c>
      <c r="AF8" s="74">
        <f t="shared" si="3"/>
        <v>8.8000000000000007</v>
      </c>
      <c r="AG8" s="482">
        <f>ROUND((60/66),2)</f>
        <v>0.91</v>
      </c>
      <c r="AH8" s="74">
        <f t="shared" si="1"/>
        <v>9.1</v>
      </c>
      <c r="AI8" s="421">
        <f>ROUND((71/71),2)</f>
        <v>1</v>
      </c>
      <c r="AJ8" s="74">
        <f t="shared" si="2"/>
        <v>10</v>
      </c>
    </row>
    <row r="9" spans="1:36" ht="171.4" customHeight="1" x14ac:dyDescent="0.2">
      <c r="A9" s="46">
        <v>236</v>
      </c>
      <c r="B9" s="43" t="s">
        <v>631</v>
      </c>
      <c r="C9" s="43" t="s">
        <v>715</v>
      </c>
      <c r="D9" s="43" t="s">
        <v>72</v>
      </c>
      <c r="E9" s="43" t="s">
        <v>484</v>
      </c>
      <c r="F9" s="43" t="s">
        <v>229</v>
      </c>
      <c r="G9" s="43" t="s">
        <v>46</v>
      </c>
      <c r="H9" s="43" t="s">
        <v>716</v>
      </c>
      <c r="I9" s="43" t="s">
        <v>717</v>
      </c>
      <c r="J9" s="46" t="s">
        <v>544</v>
      </c>
      <c r="K9" s="43" t="s">
        <v>718</v>
      </c>
      <c r="L9" s="39">
        <v>15000</v>
      </c>
      <c r="M9" s="39" t="s">
        <v>1348</v>
      </c>
      <c r="N9" s="40" t="s">
        <v>729</v>
      </c>
      <c r="O9" s="58" t="s">
        <v>103</v>
      </c>
      <c r="P9" s="48">
        <v>44958</v>
      </c>
      <c r="Q9" s="48">
        <v>45290</v>
      </c>
      <c r="R9" s="43" t="s">
        <v>55</v>
      </c>
      <c r="S9" s="43" t="s">
        <v>730</v>
      </c>
      <c r="T9" s="53" t="s">
        <v>725</v>
      </c>
      <c r="U9" s="47">
        <v>0.1</v>
      </c>
      <c r="V9" s="560"/>
      <c r="W9" s="560"/>
      <c r="X9" s="560"/>
      <c r="Y9" s="560"/>
      <c r="Z9" s="561"/>
      <c r="AA9" s="91">
        <v>20</v>
      </c>
      <c r="AB9" s="477" t="s">
        <v>1406</v>
      </c>
      <c r="AC9" s="421">
        <f>ROUND((7/46),1)</f>
        <v>0.2</v>
      </c>
      <c r="AD9" s="74">
        <f t="shared" si="0"/>
        <v>4</v>
      </c>
      <c r="AE9" s="482">
        <f>ROUND((54/66),1)</f>
        <v>0.8</v>
      </c>
      <c r="AF9" s="74">
        <f t="shared" si="3"/>
        <v>16</v>
      </c>
      <c r="AG9" s="482">
        <f>ROUND((60/66),1)</f>
        <v>0.9</v>
      </c>
      <c r="AH9" s="74">
        <f t="shared" si="1"/>
        <v>18</v>
      </c>
      <c r="AI9" s="421">
        <f>ROUND((71/71),1)</f>
        <v>1</v>
      </c>
      <c r="AJ9" s="74">
        <f t="shared" si="2"/>
        <v>20</v>
      </c>
    </row>
    <row r="10" spans="1:36" ht="220.5" customHeight="1" x14ac:dyDescent="0.2">
      <c r="A10" s="46">
        <v>237</v>
      </c>
      <c r="B10" s="43" t="s">
        <v>631</v>
      </c>
      <c r="C10" s="43" t="s">
        <v>715</v>
      </c>
      <c r="D10" s="43" t="s">
        <v>72</v>
      </c>
      <c r="E10" s="43" t="s">
        <v>484</v>
      </c>
      <c r="F10" s="43" t="s">
        <v>229</v>
      </c>
      <c r="G10" s="43" t="s">
        <v>46</v>
      </c>
      <c r="H10" s="43" t="s">
        <v>716</v>
      </c>
      <c r="I10" s="43" t="s">
        <v>717</v>
      </c>
      <c r="J10" s="43" t="s">
        <v>544</v>
      </c>
      <c r="K10" s="43" t="s">
        <v>718</v>
      </c>
      <c r="L10" s="39">
        <v>15000</v>
      </c>
      <c r="M10" s="39" t="s">
        <v>1348</v>
      </c>
      <c r="N10" s="40" t="s">
        <v>731</v>
      </c>
      <c r="O10" s="58" t="s">
        <v>103</v>
      </c>
      <c r="P10" s="48">
        <v>44958</v>
      </c>
      <c r="Q10" s="48">
        <v>45290</v>
      </c>
      <c r="R10" s="43" t="s">
        <v>55</v>
      </c>
      <c r="S10" s="43" t="s">
        <v>732</v>
      </c>
      <c r="T10" s="53" t="s">
        <v>722</v>
      </c>
      <c r="U10" s="47">
        <v>0.2</v>
      </c>
      <c r="V10" s="560"/>
      <c r="W10" s="560"/>
      <c r="X10" s="560"/>
      <c r="Y10" s="560"/>
      <c r="Z10" s="561"/>
      <c r="AA10" s="91">
        <v>30</v>
      </c>
      <c r="AB10" s="477" t="s">
        <v>1407</v>
      </c>
      <c r="AC10" s="421">
        <f>ROUND((0/46),2)</f>
        <v>0</v>
      </c>
      <c r="AD10" s="74">
        <f t="shared" si="0"/>
        <v>0</v>
      </c>
      <c r="AE10" s="482">
        <f>ROUND((15/46),2)</f>
        <v>0.33</v>
      </c>
      <c r="AF10" s="74">
        <f t="shared" si="3"/>
        <v>9.9</v>
      </c>
      <c r="AG10" s="482">
        <f>ROUND((66/66),2)</f>
        <v>1</v>
      </c>
      <c r="AH10" s="74">
        <f t="shared" si="1"/>
        <v>30</v>
      </c>
      <c r="AI10" s="421">
        <f>ROUND((71/71),2)</f>
        <v>1</v>
      </c>
      <c r="AJ10" s="74">
        <f t="shared" si="2"/>
        <v>30</v>
      </c>
    </row>
    <row r="11" spans="1:36" ht="191.25" x14ac:dyDescent="0.25">
      <c r="A11" s="46">
        <v>238</v>
      </c>
      <c r="B11" s="43" t="s">
        <v>631</v>
      </c>
      <c r="C11" s="43" t="s">
        <v>715</v>
      </c>
      <c r="D11" s="43" t="s">
        <v>72</v>
      </c>
      <c r="E11" s="43" t="s">
        <v>484</v>
      </c>
      <c r="F11" s="43" t="s">
        <v>229</v>
      </c>
      <c r="G11" s="43" t="s">
        <v>46</v>
      </c>
      <c r="H11" s="43" t="s">
        <v>716</v>
      </c>
      <c r="I11" s="43" t="s">
        <v>717</v>
      </c>
      <c r="J11" s="43" t="s">
        <v>544</v>
      </c>
      <c r="K11" s="43" t="s">
        <v>718</v>
      </c>
      <c r="L11" s="39">
        <v>15000</v>
      </c>
      <c r="M11" s="39" t="s">
        <v>1348</v>
      </c>
      <c r="N11" s="40" t="s">
        <v>733</v>
      </c>
      <c r="O11" s="58" t="s">
        <v>103</v>
      </c>
      <c r="P11" s="48">
        <v>44958</v>
      </c>
      <c r="Q11" s="48">
        <v>45290</v>
      </c>
      <c r="R11" s="43" t="s">
        <v>55</v>
      </c>
      <c r="S11" s="43" t="s">
        <v>732</v>
      </c>
      <c r="T11" s="53" t="s">
        <v>734</v>
      </c>
      <c r="U11" s="47">
        <v>0.1</v>
      </c>
      <c r="V11" s="560"/>
      <c r="W11" s="560"/>
      <c r="X11" s="560"/>
      <c r="Y11" s="560"/>
      <c r="Z11" s="561"/>
      <c r="AA11" s="91">
        <v>10</v>
      </c>
      <c r="AB11" s="92" t="s">
        <v>1408</v>
      </c>
      <c r="AC11" s="421">
        <f>ROUND((0/46),2)</f>
        <v>0</v>
      </c>
      <c r="AD11" s="74">
        <f t="shared" si="0"/>
        <v>0</v>
      </c>
      <c r="AE11" s="482">
        <f>ROUND((18/82),2)</f>
        <v>0.22</v>
      </c>
      <c r="AF11" s="74">
        <f t="shared" si="3"/>
        <v>2.2000000000000002</v>
      </c>
      <c r="AG11" s="482">
        <f>ROUND((21/82),2)</f>
        <v>0.26</v>
      </c>
      <c r="AH11" s="74">
        <f t="shared" si="1"/>
        <v>2.6</v>
      </c>
      <c r="AI11" s="421">
        <f>ROUND((45/87),2)</f>
        <v>0.52</v>
      </c>
      <c r="AJ11" s="74">
        <f t="shared" si="2"/>
        <v>5.2</v>
      </c>
    </row>
    <row r="12" spans="1:36" s="100" customFormat="1" ht="22.5" customHeight="1" x14ac:dyDescent="0.25">
      <c r="A12" s="93"/>
      <c r="B12" s="94" t="s">
        <v>1409</v>
      </c>
      <c r="C12" s="95"/>
      <c r="D12" s="93"/>
      <c r="E12" s="96"/>
      <c r="F12" s="96"/>
      <c r="G12" s="96"/>
      <c r="H12" s="97"/>
      <c r="I12" s="94"/>
      <c r="J12" s="97"/>
      <c r="K12" s="93"/>
      <c r="L12" s="98"/>
      <c r="M12" s="93"/>
      <c r="N12" s="97"/>
      <c r="O12" s="94" t="s">
        <v>1409</v>
      </c>
      <c r="P12" s="93"/>
      <c r="Q12" s="93"/>
      <c r="R12" s="93"/>
      <c r="S12" s="95"/>
      <c r="T12" s="95"/>
      <c r="U12" s="94"/>
      <c r="V12" s="560"/>
      <c r="W12" s="560"/>
      <c r="X12" s="560"/>
      <c r="Y12" s="560"/>
      <c r="Z12" s="561"/>
      <c r="AA12" s="99">
        <f>SUM(AA6:AA11)</f>
        <v>100</v>
      </c>
      <c r="AC12" s="512"/>
      <c r="AD12" s="397">
        <f>SUM(AD6:AD11)</f>
        <v>32.5</v>
      </c>
      <c r="AE12" s="513"/>
      <c r="AF12" s="397">
        <f>SUM(AF6:AF11)</f>
        <v>65.7</v>
      </c>
      <c r="AG12" s="513"/>
      <c r="AH12" s="397">
        <f>SUM(AH6:AH11)</f>
        <v>88.8</v>
      </c>
      <c r="AI12" s="513"/>
      <c r="AJ12" s="397">
        <f>SUM(AJ6:AJ11)</f>
        <v>95.2</v>
      </c>
    </row>
    <row r="13" spans="1:36" x14ac:dyDescent="0.25">
      <c r="V13" s="560"/>
      <c r="W13" s="560"/>
      <c r="X13" s="560"/>
      <c r="Y13" s="560"/>
      <c r="Z13" s="561"/>
    </row>
    <row r="14" spans="1:36" x14ac:dyDescent="0.25">
      <c r="V14" s="560"/>
      <c r="W14" s="560"/>
      <c r="X14" s="560"/>
      <c r="Y14" s="560"/>
      <c r="Z14" s="561"/>
    </row>
    <row r="15" spans="1:36" x14ac:dyDescent="0.25">
      <c r="V15" s="560"/>
      <c r="W15" s="560"/>
      <c r="X15" s="560"/>
      <c r="Y15" s="560"/>
      <c r="Z15" s="561"/>
    </row>
    <row r="16" spans="1:36" s="86" customFormat="1" x14ac:dyDescent="0.25">
      <c r="A16" s="20"/>
      <c r="B16" s="28"/>
      <c r="C16" s="28"/>
      <c r="D16" s="20"/>
      <c r="E16" s="29"/>
      <c r="F16" s="29"/>
      <c r="G16" s="29"/>
      <c r="H16" s="21"/>
      <c r="I16" s="22"/>
      <c r="J16" s="21"/>
      <c r="K16" s="20"/>
      <c r="L16" s="84"/>
      <c r="M16" s="20"/>
      <c r="N16" s="21"/>
      <c r="O16" s="22"/>
      <c r="P16" s="20"/>
      <c r="Q16" s="20"/>
      <c r="R16" s="20"/>
      <c r="S16" s="28"/>
      <c r="T16" s="28"/>
      <c r="U16" s="22"/>
      <c r="V16" s="560"/>
      <c r="W16" s="560"/>
      <c r="X16" s="560"/>
      <c r="Y16" s="560"/>
      <c r="Z16" s="561"/>
      <c r="AB16" s="25"/>
      <c r="AC16" s="87"/>
      <c r="AD16" s="25"/>
      <c r="AE16" s="25"/>
      <c r="AF16" s="25"/>
      <c r="AG16" s="25"/>
      <c r="AH16" s="25"/>
      <c r="AI16" s="25"/>
      <c r="AJ16" s="25"/>
    </row>
  </sheetData>
  <sheetProtection algorithmName="SHA-512" hashValue="4GRqYCPQgDBU9/4KhrD08VSjKdArBkKnM/AhQw5Oxl1/LvpcQwbWmeFBu4c4DiB8isJIPts6VAwkT8aiOw/LgQ==" saltValue="zrAAFVGN7lq0zsM6MF0M3A==" spinCount="100000" sheet="1" objects="1" scenarios="1"/>
  <autoFilter ref="A5:AH11" xr:uid="{00000000-0009-0000-0000-000006000000}"/>
  <mergeCells count="27">
    <mergeCell ref="A1:C3"/>
    <mergeCell ref="D1:Q3"/>
    <mergeCell ref="R1:R3"/>
    <mergeCell ref="A4:H4"/>
    <mergeCell ref="I4:S4"/>
    <mergeCell ref="Z4:Z5"/>
    <mergeCell ref="V6:V7"/>
    <mergeCell ref="W6:W7"/>
    <mergeCell ref="X6:X7"/>
    <mergeCell ref="Y6:Y7"/>
    <mergeCell ref="Z6:Z7"/>
    <mergeCell ref="V4:Y4"/>
    <mergeCell ref="V11:V13"/>
    <mergeCell ref="W11:W13"/>
    <mergeCell ref="X11:X13"/>
    <mergeCell ref="Y11:Y13"/>
    <mergeCell ref="Z11:Z13"/>
    <mergeCell ref="V8:V10"/>
    <mergeCell ref="W8:W10"/>
    <mergeCell ref="X8:X10"/>
    <mergeCell ref="Y8:Y10"/>
    <mergeCell ref="Z8:Z10"/>
    <mergeCell ref="V14:V16"/>
    <mergeCell ref="W14:W16"/>
    <mergeCell ref="X14:X16"/>
    <mergeCell ref="Y14:Y16"/>
    <mergeCell ref="Z14:Z16"/>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6625"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2662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'https://indeportesantioquia-my.sharepoint.com/personal/harroyave_indeportesantioquia_gov_co/Documents/Planes Estratégicos/Planes Estratégicos 2023/[Escenarios Dept - PA-1er Trim - 2023.xlsx]Formulas'!#REF!</xm:f>
          </x14:formula1>
          <xm:sqref>I6:I1048576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J17"/>
  <sheetViews>
    <sheetView showGridLines="0" topLeftCell="P1" zoomScale="70" zoomScaleNormal="70" workbookViewId="0">
      <pane ySplit="5" topLeftCell="A10" activePane="bottomLeft" state="frozen"/>
      <selection activeCell="Z15" sqref="Z15:Z17"/>
      <selection pane="bottomLeft" activeCell="AB6" sqref="AB6:AB12"/>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63" customWidth="1"/>
    <col min="13" max="13" width="13.7109375" style="20" bestFit="1" customWidth="1"/>
    <col min="14" max="14" width="40.7109375" style="21" customWidth="1"/>
    <col min="15" max="15" width="17" style="22" customWidth="1"/>
    <col min="16" max="17" width="11.7109375" style="20"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1.42578125" style="25"/>
    <col min="28" max="28" width="22.28515625" style="25" bestFit="1" customWidth="1"/>
    <col min="29" max="29" width="11.42578125" style="25"/>
    <col min="30" max="30" width="11.42578125" style="26"/>
    <col min="31"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D4" s="76"/>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1" t="s">
        <v>34</v>
      </c>
      <c r="AD5" s="78" t="s">
        <v>35</v>
      </c>
      <c r="AE5" s="71" t="s">
        <v>36</v>
      </c>
      <c r="AF5" s="72" t="s">
        <v>37</v>
      </c>
      <c r="AG5" s="71" t="s">
        <v>38</v>
      </c>
      <c r="AH5" s="72" t="s">
        <v>39</v>
      </c>
      <c r="AI5" s="71" t="s">
        <v>40</v>
      </c>
      <c r="AJ5" s="72" t="s">
        <v>41</v>
      </c>
    </row>
    <row r="6" spans="1:36" ht="89.25" x14ac:dyDescent="0.25">
      <c r="A6" s="46">
        <v>48</v>
      </c>
      <c r="B6" s="39" t="s">
        <v>226</v>
      </c>
      <c r="C6" s="36" t="s">
        <v>43</v>
      </c>
      <c r="D6" s="43" t="s">
        <v>227</v>
      </c>
      <c r="E6" s="39" t="s">
        <v>228</v>
      </c>
      <c r="F6" s="43" t="s">
        <v>229</v>
      </c>
      <c r="G6" s="39" t="s">
        <v>230</v>
      </c>
      <c r="H6" s="51" t="s">
        <v>231</v>
      </c>
      <c r="I6" s="35" t="s">
        <v>232</v>
      </c>
      <c r="J6" s="36" t="s">
        <v>233</v>
      </c>
      <c r="K6" s="37" t="s">
        <v>234</v>
      </c>
      <c r="L6" s="39">
        <v>100</v>
      </c>
      <c r="M6" s="35" t="s">
        <v>51</v>
      </c>
      <c r="N6" s="52" t="s">
        <v>235</v>
      </c>
      <c r="O6" s="52" t="s">
        <v>236</v>
      </c>
      <c r="P6" s="48">
        <v>44927</v>
      </c>
      <c r="Q6" s="48">
        <v>45291</v>
      </c>
      <c r="R6" s="43" t="s">
        <v>79</v>
      </c>
      <c r="S6" s="53" t="s">
        <v>237</v>
      </c>
      <c r="T6" s="54" t="s">
        <v>238</v>
      </c>
      <c r="U6" s="55">
        <v>0.3</v>
      </c>
      <c r="V6" s="621"/>
      <c r="W6" s="621"/>
      <c r="X6" s="621"/>
      <c r="Y6" s="621"/>
      <c r="Z6" s="526"/>
      <c r="AA6" s="74">
        <v>30</v>
      </c>
      <c r="AB6" s="510" t="s">
        <v>1410</v>
      </c>
      <c r="AC6" s="80">
        <v>1</v>
      </c>
      <c r="AD6" s="74">
        <f t="shared" ref="AD6:AD12" si="0">+$AA6*AC6</f>
        <v>30</v>
      </c>
      <c r="AE6" s="474">
        <v>1</v>
      </c>
      <c r="AF6" s="475">
        <f t="shared" ref="AF6:AF12" si="1">+$AA6*AE6</f>
        <v>30</v>
      </c>
      <c r="AG6" s="371">
        <v>1</v>
      </c>
      <c r="AH6" s="74">
        <f t="shared" ref="AH6:AH12" si="2">+$AA6*AG6</f>
        <v>30</v>
      </c>
      <c r="AI6" s="74">
        <v>1</v>
      </c>
      <c r="AJ6" s="74">
        <f>+$AA6*AI6</f>
        <v>30</v>
      </c>
    </row>
    <row r="7" spans="1:36" ht="252" x14ac:dyDescent="0.25">
      <c r="A7" s="46">
        <v>49</v>
      </c>
      <c r="B7" s="39" t="s">
        <v>239</v>
      </c>
      <c r="C7" s="36" t="s">
        <v>43</v>
      </c>
      <c r="D7" s="43" t="s">
        <v>227</v>
      </c>
      <c r="E7" s="39" t="s">
        <v>228</v>
      </c>
      <c r="F7" s="43" t="s">
        <v>229</v>
      </c>
      <c r="G7" s="39" t="s">
        <v>230</v>
      </c>
      <c r="H7" s="51" t="s">
        <v>231</v>
      </c>
      <c r="I7" s="35" t="s">
        <v>240</v>
      </c>
      <c r="J7" s="36" t="s">
        <v>233</v>
      </c>
      <c r="K7" s="37" t="s">
        <v>234</v>
      </c>
      <c r="L7" s="39">
        <v>100</v>
      </c>
      <c r="M7" s="35" t="s">
        <v>51</v>
      </c>
      <c r="N7" s="52" t="s">
        <v>241</v>
      </c>
      <c r="O7" s="52" t="s">
        <v>236</v>
      </c>
      <c r="P7" s="48">
        <v>44927</v>
      </c>
      <c r="Q7" s="48">
        <v>45291</v>
      </c>
      <c r="R7" s="43" t="s">
        <v>79</v>
      </c>
      <c r="S7" s="53" t="s">
        <v>237</v>
      </c>
      <c r="T7" s="54" t="s">
        <v>238</v>
      </c>
      <c r="U7" s="55">
        <v>0.2</v>
      </c>
      <c r="V7" s="621"/>
      <c r="W7" s="621"/>
      <c r="X7" s="621"/>
      <c r="Y7" s="621"/>
      <c r="Z7" s="526"/>
      <c r="AA7" s="74">
        <v>20</v>
      </c>
      <c r="AB7" s="510" t="s">
        <v>1411</v>
      </c>
      <c r="AC7" s="80">
        <v>1</v>
      </c>
      <c r="AD7" s="74">
        <f t="shared" si="0"/>
        <v>20</v>
      </c>
      <c r="AE7" s="476">
        <v>0.5</v>
      </c>
      <c r="AF7" s="475">
        <f t="shared" si="1"/>
        <v>10</v>
      </c>
      <c r="AG7" s="80">
        <v>1</v>
      </c>
      <c r="AH7" s="74">
        <f t="shared" si="2"/>
        <v>20</v>
      </c>
      <c r="AI7" s="74">
        <v>1</v>
      </c>
      <c r="AJ7" s="74">
        <f>+$AA7*AI7</f>
        <v>20</v>
      </c>
    </row>
    <row r="8" spans="1:36" ht="89.25" x14ac:dyDescent="0.25">
      <c r="A8" s="46">
        <v>50</v>
      </c>
      <c r="B8" s="39" t="s">
        <v>239</v>
      </c>
      <c r="C8" s="36" t="s">
        <v>43</v>
      </c>
      <c r="D8" s="43" t="s">
        <v>227</v>
      </c>
      <c r="E8" s="39" t="s">
        <v>228</v>
      </c>
      <c r="F8" s="43" t="s">
        <v>229</v>
      </c>
      <c r="G8" s="39" t="s">
        <v>230</v>
      </c>
      <c r="H8" s="51" t="s">
        <v>231</v>
      </c>
      <c r="I8" s="35" t="s">
        <v>232</v>
      </c>
      <c r="J8" s="36" t="s">
        <v>242</v>
      </c>
      <c r="K8" s="37" t="s">
        <v>46</v>
      </c>
      <c r="L8" s="39">
        <v>100</v>
      </c>
      <c r="M8" s="35" t="s">
        <v>51</v>
      </c>
      <c r="N8" s="52" t="s">
        <v>243</v>
      </c>
      <c r="O8" s="52" t="s">
        <v>244</v>
      </c>
      <c r="P8" s="48">
        <v>44927</v>
      </c>
      <c r="Q8" s="48">
        <v>45291</v>
      </c>
      <c r="R8" s="43" t="s">
        <v>79</v>
      </c>
      <c r="S8" s="53" t="s">
        <v>237</v>
      </c>
      <c r="T8" s="54" t="s">
        <v>245</v>
      </c>
      <c r="U8" s="55">
        <v>0.1</v>
      </c>
      <c r="V8" s="621"/>
      <c r="W8" s="621"/>
      <c r="X8" s="621"/>
      <c r="Y8" s="621"/>
      <c r="Z8" s="526"/>
      <c r="AA8" s="74">
        <v>10</v>
      </c>
      <c r="AB8" s="510" t="s">
        <v>1054</v>
      </c>
      <c r="AC8" s="80">
        <v>1</v>
      </c>
      <c r="AD8" s="74">
        <f t="shared" si="0"/>
        <v>10</v>
      </c>
      <c r="AE8" s="474">
        <v>1</v>
      </c>
      <c r="AF8" s="475">
        <f t="shared" si="1"/>
        <v>10</v>
      </c>
      <c r="AG8" s="80">
        <v>1</v>
      </c>
      <c r="AH8" s="74">
        <f t="shared" si="2"/>
        <v>10</v>
      </c>
      <c r="AI8" s="74">
        <v>1</v>
      </c>
      <c r="AJ8" s="74">
        <f t="shared" ref="AJ8:AJ12" si="3">+$AA8*AI8</f>
        <v>10</v>
      </c>
    </row>
    <row r="9" spans="1:36" ht="89.25" x14ac:dyDescent="0.25">
      <c r="A9" s="46">
        <v>51</v>
      </c>
      <c r="B9" s="39" t="s">
        <v>226</v>
      </c>
      <c r="C9" s="36" t="s">
        <v>43</v>
      </c>
      <c r="D9" s="43" t="s">
        <v>227</v>
      </c>
      <c r="E9" s="39" t="s">
        <v>228</v>
      </c>
      <c r="F9" s="43" t="s">
        <v>229</v>
      </c>
      <c r="G9" s="39" t="s">
        <v>230</v>
      </c>
      <c r="H9" s="51" t="s">
        <v>231</v>
      </c>
      <c r="I9" s="35" t="s">
        <v>232</v>
      </c>
      <c r="J9" s="36" t="s">
        <v>246</v>
      </c>
      <c r="K9" s="37" t="s">
        <v>46</v>
      </c>
      <c r="L9" s="39">
        <v>100</v>
      </c>
      <c r="M9" s="35" t="s">
        <v>51</v>
      </c>
      <c r="N9" s="52" t="s">
        <v>247</v>
      </c>
      <c r="O9" s="52" t="s">
        <v>244</v>
      </c>
      <c r="P9" s="48">
        <v>44927</v>
      </c>
      <c r="Q9" s="48">
        <v>45291</v>
      </c>
      <c r="R9" s="43" t="s">
        <v>79</v>
      </c>
      <c r="S9" s="53" t="s">
        <v>237</v>
      </c>
      <c r="T9" s="54" t="s">
        <v>248</v>
      </c>
      <c r="U9" s="55">
        <v>0.1</v>
      </c>
      <c r="V9" s="621"/>
      <c r="W9" s="621"/>
      <c r="X9" s="621"/>
      <c r="Y9" s="621"/>
      <c r="Z9" s="526"/>
      <c r="AA9" s="74">
        <v>10</v>
      </c>
      <c r="AB9" s="510" t="s">
        <v>1412</v>
      </c>
      <c r="AC9" s="80">
        <v>1</v>
      </c>
      <c r="AD9" s="74">
        <f t="shared" si="0"/>
        <v>10</v>
      </c>
      <c r="AE9" s="474">
        <v>1</v>
      </c>
      <c r="AF9" s="475">
        <f t="shared" si="1"/>
        <v>10</v>
      </c>
      <c r="AG9" s="80">
        <v>1</v>
      </c>
      <c r="AH9" s="74">
        <f t="shared" si="2"/>
        <v>10</v>
      </c>
      <c r="AI9" s="74">
        <v>1</v>
      </c>
      <c r="AJ9" s="74">
        <f t="shared" si="3"/>
        <v>10</v>
      </c>
    </row>
    <row r="10" spans="1:36" ht="89.25" x14ac:dyDescent="0.25">
      <c r="A10" s="46">
        <v>52</v>
      </c>
      <c r="B10" s="39" t="s">
        <v>226</v>
      </c>
      <c r="C10" s="36" t="s">
        <v>43</v>
      </c>
      <c r="D10" s="43" t="s">
        <v>227</v>
      </c>
      <c r="E10" s="39" t="s">
        <v>228</v>
      </c>
      <c r="F10" s="43" t="s">
        <v>229</v>
      </c>
      <c r="G10" s="39" t="s">
        <v>230</v>
      </c>
      <c r="H10" s="51" t="s">
        <v>231</v>
      </c>
      <c r="I10" s="35" t="s">
        <v>232</v>
      </c>
      <c r="J10" s="37" t="s">
        <v>249</v>
      </c>
      <c r="K10" s="37" t="s">
        <v>46</v>
      </c>
      <c r="L10" s="39">
        <v>100</v>
      </c>
      <c r="M10" s="35" t="s">
        <v>51</v>
      </c>
      <c r="N10" s="52" t="s">
        <v>250</v>
      </c>
      <c r="O10" s="52" t="s">
        <v>244</v>
      </c>
      <c r="P10" s="48">
        <v>44927</v>
      </c>
      <c r="Q10" s="48">
        <v>45291</v>
      </c>
      <c r="R10" s="43" t="s">
        <v>79</v>
      </c>
      <c r="S10" s="53" t="s">
        <v>237</v>
      </c>
      <c r="T10" s="54" t="s">
        <v>251</v>
      </c>
      <c r="U10" s="55">
        <v>0.1</v>
      </c>
      <c r="V10" s="621"/>
      <c r="W10" s="621"/>
      <c r="X10" s="621"/>
      <c r="Y10" s="621"/>
      <c r="Z10" s="526"/>
      <c r="AA10" s="74">
        <v>10</v>
      </c>
      <c r="AB10" s="510" t="s">
        <v>1412</v>
      </c>
      <c r="AC10" s="80">
        <v>1</v>
      </c>
      <c r="AD10" s="74">
        <f t="shared" si="0"/>
        <v>10</v>
      </c>
      <c r="AE10" s="474">
        <v>1</v>
      </c>
      <c r="AF10" s="475">
        <f t="shared" si="1"/>
        <v>10</v>
      </c>
      <c r="AG10" s="80">
        <v>1</v>
      </c>
      <c r="AH10" s="74">
        <f t="shared" si="2"/>
        <v>10</v>
      </c>
      <c r="AI10" s="74">
        <v>1</v>
      </c>
      <c r="AJ10" s="74">
        <f t="shared" si="3"/>
        <v>10</v>
      </c>
    </row>
    <row r="11" spans="1:36" ht="89.25" x14ac:dyDescent="0.25">
      <c r="A11" s="46">
        <v>53</v>
      </c>
      <c r="B11" s="39" t="s">
        <v>226</v>
      </c>
      <c r="C11" s="36" t="s">
        <v>43</v>
      </c>
      <c r="D11" s="43" t="s">
        <v>227</v>
      </c>
      <c r="E11" s="39" t="s">
        <v>228</v>
      </c>
      <c r="F11" s="43" t="s">
        <v>229</v>
      </c>
      <c r="G11" s="39" t="s">
        <v>230</v>
      </c>
      <c r="H11" s="51" t="s">
        <v>231</v>
      </c>
      <c r="I11" s="35" t="s">
        <v>232</v>
      </c>
      <c r="J11" s="36" t="s">
        <v>246</v>
      </c>
      <c r="K11" s="37" t="s">
        <v>46</v>
      </c>
      <c r="L11" s="39">
        <v>100</v>
      </c>
      <c r="M11" s="35" t="s">
        <v>51</v>
      </c>
      <c r="N11" s="52" t="s">
        <v>252</v>
      </c>
      <c r="O11" s="52" t="s">
        <v>244</v>
      </c>
      <c r="P11" s="48">
        <v>44927</v>
      </c>
      <c r="Q11" s="48">
        <v>45291</v>
      </c>
      <c r="R11" s="43" t="s">
        <v>79</v>
      </c>
      <c r="S11" s="53" t="s">
        <v>237</v>
      </c>
      <c r="T11" s="54" t="s">
        <v>253</v>
      </c>
      <c r="U11" s="55">
        <v>0.1</v>
      </c>
      <c r="V11" s="621"/>
      <c r="W11" s="621"/>
      <c r="X11" s="621"/>
      <c r="Y11" s="621"/>
      <c r="Z11" s="526"/>
      <c r="AA11" s="74">
        <v>10</v>
      </c>
      <c r="AB11" s="510" t="s">
        <v>1412</v>
      </c>
      <c r="AC11" s="80">
        <v>1</v>
      </c>
      <c r="AD11" s="74">
        <f t="shared" si="0"/>
        <v>10</v>
      </c>
      <c r="AE11" s="474">
        <v>1</v>
      </c>
      <c r="AF11" s="475">
        <f t="shared" si="1"/>
        <v>10</v>
      </c>
      <c r="AG11" s="80">
        <v>1</v>
      </c>
      <c r="AH11" s="74">
        <f t="shared" si="2"/>
        <v>10</v>
      </c>
      <c r="AI11" s="74">
        <v>1</v>
      </c>
      <c r="AJ11" s="74">
        <f t="shared" si="3"/>
        <v>10</v>
      </c>
    </row>
    <row r="12" spans="1:36" ht="89.25" x14ac:dyDescent="0.25">
      <c r="A12" s="46">
        <v>54</v>
      </c>
      <c r="B12" s="39" t="s">
        <v>254</v>
      </c>
      <c r="C12" s="36" t="s">
        <v>43</v>
      </c>
      <c r="D12" s="43" t="s">
        <v>227</v>
      </c>
      <c r="E12" s="39" t="s">
        <v>228</v>
      </c>
      <c r="F12" s="43" t="s">
        <v>229</v>
      </c>
      <c r="G12" s="39" t="s">
        <v>230</v>
      </c>
      <c r="H12" s="51" t="s">
        <v>231</v>
      </c>
      <c r="I12" s="35" t="s">
        <v>232</v>
      </c>
      <c r="J12" s="36" t="s">
        <v>255</v>
      </c>
      <c r="K12" s="37" t="s">
        <v>46</v>
      </c>
      <c r="L12" s="39">
        <v>100</v>
      </c>
      <c r="M12" s="35" t="s">
        <v>51</v>
      </c>
      <c r="N12" s="52" t="s">
        <v>256</v>
      </c>
      <c r="O12" s="52" t="s">
        <v>244</v>
      </c>
      <c r="P12" s="48">
        <v>44927</v>
      </c>
      <c r="Q12" s="48">
        <v>45291</v>
      </c>
      <c r="R12" s="43" t="s">
        <v>79</v>
      </c>
      <c r="S12" s="53" t="s">
        <v>237</v>
      </c>
      <c r="T12" s="54" t="s">
        <v>257</v>
      </c>
      <c r="U12" s="55">
        <v>0.1</v>
      </c>
      <c r="V12" s="621"/>
      <c r="W12" s="621"/>
      <c r="X12" s="621"/>
      <c r="Y12" s="621"/>
      <c r="Z12" s="526"/>
      <c r="AA12" s="74">
        <v>10</v>
      </c>
      <c r="AB12" s="510" t="s">
        <v>1412</v>
      </c>
      <c r="AC12" s="80">
        <v>1</v>
      </c>
      <c r="AD12" s="74">
        <f t="shared" si="0"/>
        <v>10</v>
      </c>
      <c r="AE12" s="474">
        <v>1</v>
      </c>
      <c r="AF12" s="475">
        <f t="shared" si="1"/>
        <v>10</v>
      </c>
      <c r="AG12" s="80">
        <v>1</v>
      </c>
      <c r="AH12" s="74">
        <f t="shared" si="2"/>
        <v>10</v>
      </c>
      <c r="AI12" s="74">
        <v>1</v>
      </c>
      <c r="AJ12" s="74">
        <f t="shared" si="3"/>
        <v>10</v>
      </c>
    </row>
    <row r="13" spans="1:36" ht="15.75" x14ac:dyDescent="0.25">
      <c r="V13" s="560"/>
      <c r="W13" s="560"/>
      <c r="X13" s="560"/>
      <c r="Y13" s="560"/>
      <c r="Z13" s="561"/>
      <c r="AA13" s="26"/>
      <c r="AB13" s="26"/>
      <c r="AC13" s="26"/>
      <c r="AD13" s="397">
        <f>SUM(AD6:AD12)</f>
        <v>100</v>
      </c>
      <c r="AE13" s="414"/>
      <c r="AF13" s="397">
        <f t="shared" ref="AF13:AJ13" si="4">SUM(AF6:AF12)</f>
        <v>90</v>
      </c>
      <c r="AG13" s="26"/>
      <c r="AH13" s="397">
        <f t="shared" si="4"/>
        <v>100</v>
      </c>
      <c r="AI13" s="26"/>
      <c r="AJ13" s="397">
        <f t="shared" si="4"/>
        <v>100</v>
      </c>
    </row>
    <row r="14" spans="1:36" x14ac:dyDescent="0.25">
      <c r="V14" s="560"/>
      <c r="W14" s="560"/>
      <c r="X14" s="560"/>
      <c r="Y14" s="560"/>
      <c r="Z14" s="561"/>
    </row>
    <row r="15" spans="1:36" x14ac:dyDescent="0.25">
      <c r="V15" s="560"/>
      <c r="W15" s="560"/>
      <c r="X15" s="560"/>
      <c r="Y15" s="560"/>
      <c r="Z15" s="561"/>
    </row>
    <row r="16" spans="1:36" x14ac:dyDescent="0.25">
      <c r="V16" s="560"/>
      <c r="W16" s="560"/>
      <c r="X16" s="560"/>
      <c r="Y16" s="560"/>
      <c r="Z16" s="561"/>
    </row>
    <row r="17" spans="22:26" x14ac:dyDescent="0.25">
      <c r="V17" s="560"/>
      <c r="W17" s="560"/>
      <c r="X17" s="560"/>
      <c r="Y17" s="560"/>
      <c r="Z17" s="561"/>
    </row>
  </sheetData>
  <sheetProtection algorithmName="SHA-512" hashValue="vxaN9x7y/VbKG+5uJS3E9mfD0J1euH3yvYv090SUe2GBrPX/GoxiOZy0/6Km7G7mh5BdabLa57Ob5Qdxhcy/DA==" saltValue="indD6CWyrrZJOghee/jRFQ==" spinCount="100000" sheet="1" objects="1" scenarios="1"/>
  <autoFilter ref="A5:AH12" xr:uid="{00000000-0009-0000-0000-000007000000}"/>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5601"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25601"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'https://indeportesantioquia-my.sharepoint.com/personal/harroyave_indeportesantioquia_gov_co/Documents/Planes Estratégicos/Planes Estratégicos 2023/[Control Interno - PA-1er Trim - 2023.xlsx]Formulas'!#REF!</xm:f>
          </x14:formula1>
          <xm:sqref>I6:I1048576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J46"/>
  <sheetViews>
    <sheetView showGridLines="0" topLeftCell="S1" zoomScale="60" zoomScaleNormal="60" workbookViewId="0">
      <pane ySplit="5" topLeftCell="A45" activePane="bottomLeft" state="frozen"/>
      <selection activeCell="Z15" sqref="Z15:Z17"/>
      <selection pane="bottomLeft" activeCell="AJ46" sqref="AJ4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7109375" style="21" customWidth="1"/>
    <col min="9" max="9" width="20" style="22" bestFit="1" customWidth="1"/>
    <col min="10" max="10" width="26.5703125" style="21" customWidth="1"/>
    <col min="11" max="11" width="18.7109375" style="20" customWidth="1"/>
    <col min="12" max="12" width="11" style="84" customWidth="1"/>
    <col min="13" max="13" width="13.7109375" style="20" bestFit="1" customWidth="1"/>
    <col min="14" max="14" width="40.7109375" style="21" customWidth="1"/>
    <col min="15" max="15" width="17" style="22" customWidth="1"/>
    <col min="16" max="17" width="11.7109375" style="22" customWidth="1"/>
    <col min="18" max="18" width="22.28515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1.42578125" style="25"/>
    <col min="28" max="28" width="13.5703125" style="75" customWidth="1"/>
    <col min="29" max="30" width="11.42578125" style="26"/>
    <col min="31" max="16384" width="11.42578125" style="25"/>
  </cols>
  <sheetData>
    <row r="1" spans="1:36" ht="26.25" customHeight="1" x14ac:dyDescent="0.25">
      <c r="A1" s="531"/>
      <c r="B1" s="531"/>
      <c r="C1" s="531"/>
      <c r="D1" s="535" t="s">
        <v>0</v>
      </c>
      <c r="E1" s="535"/>
      <c r="F1" s="535"/>
      <c r="G1" s="535"/>
      <c r="H1" s="535"/>
      <c r="I1" s="535"/>
      <c r="J1" s="535"/>
      <c r="K1" s="535"/>
      <c r="L1" s="535"/>
      <c r="M1" s="535"/>
      <c r="N1" s="535"/>
      <c r="O1" s="535"/>
      <c r="P1" s="535"/>
      <c r="Q1" s="535"/>
      <c r="R1" s="535" t="s">
        <v>1</v>
      </c>
      <c r="S1" s="272" t="s">
        <v>965</v>
      </c>
      <c r="T1" s="27"/>
      <c r="U1" s="26"/>
      <c r="V1" s="25"/>
      <c r="W1" s="25"/>
      <c r="X1" s="25"/>
      <c r="Y1" s="25"/>
      <c r="Z1" s="25"/>
    </row>
    <row r="2" spans="1:36" ht="15.75" x14ac:dyDescent="0.25">
      <c r="A2" s="531"/>
      <c r="B2" s="531"/>
      <c r="C2" s="531"/>
      <c r="D2" s="535"/>
      <c r="E2" s="535"/>
      <c r="F2" s="535"/>
      <c r="G2" s="535"/>
      <c r="H2" s="535"/>
      <c r="I2" s="535"/>
      <c r="J2" s="535"/>
      <c r="K2" s="535"/>
      <c r="L2" s="535"/>
      <c r="M2" s="535"/>
      <c r="N2" s="535"/>
      <c r="O2" s="535"/>
      <c r="P2" s="535"/>
      <c r="Q2" s="535"/>
      <c r="R2" s="535"/>
      <c r="S2" s="273" t="s">
        <v>3</v>
      </c>
      <c r="T2" s="27"/>
      <c r="U2" s="26"/>
      <c r="V2" s="25"/>
      <c r="W2" s="25"/>
      <c r="X2" s="25"/>
      <c r="Y2" s="25"/>
      <c r="Z2" s="25"/>
    </row>
    <row r="3" spans="1:36" ht="26.25" customHeight="1" x14ac:dyDescent="0.25">
      <c r="A3" s="531"/>
      <c r="B3" s="531"/>
      <c r="C3" s="531"/>
      <c r="D3" s="535"/>
      <c r="E3" s="535"/>
      <c r="F3" s="535"/>
      <c r="G3" s="535"/>
      <c r="H3" s="535"/>
      <c r="I3" s="535"/>
      <c r="J3" s="535"/>
      <c r="K3" s="535"/>
      <c r="L3" s="535"/>
      <c r="M3" s="535"/>
      <c r="N3" s="535"/>
      <c r="O3" s="535"/>
      <c r="P3" s="535"/>
      <c r="Q3" s="535"/>
      <c r="R3" s="535"/>
      <c r="S3" s="274">
        <v>44956</v>
      </c>
      <c r="T3" s="27"/>
      <c r="U3" s="26"/>
      <c r="V3" s="25"/>
      <c r="W3" s="25"/>
      <c r="X3" s="25"/>
      <c r="Y3" s="25"/>
      <c r="Z3" s="25"/>
    </row>
    <row r="4" spans="1:36" s="64" customFormat="1" ht="28.9" customHeight="1" x14ac:dyDescent="0.25">
      <c r="A4" s="532" t="s">
        <v>4</v>
      </c>
      <c r="B4" s="532"/>
      <c r="C4" s="532"/>
      <c r="D4" s="532"/>
      <c r="E4" s="532"/>
      <c r="F4" s="532"/>
      <c r="G4" s="532"/>
      <c r="H4" s="532"/>
      <c r="I4" s="533" t="s">
        <v>5</v>
      </c>
      <c r="J4" s="533"/>
      <c r="K4" s="533"/>
      <c r="L4" s="533"/>
      <c r="M4" s="533"/>
      <c r="N4" s="533"/>
      <c r="O4" s="533"/>
      <c r="P4" s="533"/>
      <c r="Q4" s="533"/>
      <c r="R4" s="533"/>
      <c r="S4" s="533"/>
      <c r="T4" s="32"/>
      <c r="U4" s="32"/>
      <c r="V4" s="534" t="s">
        <v>6</v>
      </c>
      <c r="W4" s="534"/>
      <c r="X4" s="534"/>
      <c r="Y4" s="534"/>
      <c r="Z4" s="534" t="s">
        <v>7</v>
      </c>
      <c r="AB4" s="64" t="s">
        <v>1413</v>
      </c>
      <c r="AC4" s="76"/>
      <c r="AD4" s="76"/>
    </row>
    <row r="5" spans="1:36" s="65" customFormat="1" ht="56.6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34"/>
      <c r="AA5" s="69" t="s">
        <v>28</v>
      </c>
      <c r="AB5" s="70" t="s">
        <v>33</v>
      </c>
      <c r="AC5" s="77" t="s">
        <v>34</v>
      </c>
      <c r="AD5" s="78" t="s">
        <v>35</v>
      </c>
      <c r="AE5" s="71" t="s">
        <v>36</v>
      </c>
      <c r="AF5" s="72" t="s">
        <v>37</v>
      </c>
      <c r="AG5" s="71" t="s">
        <v>38</v>
      </c>
      <c r="AH5" s="72" t="s">
        <v>39</v>
      </c>
      <c r="AI5" s="71" t="s">
        <v>40</v>
      </c>
      <c r="AJ5" s="72" t="s">
        <v>41</v>
      </c>
    </row>
    <row r="6" spans="1:36" ht="146.25" x14ac:dyDescent="0.25">
      <c r="A6" s="46">
        <v>100</v>
      </c>
      <c r="B6" s="43" t="s">
        <v>505</v>
      </c>
      <c r="C6" s="43" t="s">
        <v>506</v>
      </c>
      <c r="D6" s="43" t="s">
        <v>72</v>
      </c>
      <c r="E6" s="43" t="s">
        <v>484</v>
      </c>
      <c r="F6" s="43" t="s">
        <v>229</v>
      </c>
      <c r="G6" s="43" t="s">
        <v>507</v>
      </c>
      <c r="H6" s="60" t="s">
        <v>485</v>
      </c>
      <c r="I6" s="43" t="s">
        <v>508</v>
      </c>
      <c r="J6" s="43" t="s">
        <v>509</v>
      </c>
      <c r="K6" s="43" t="s">
        <v>510</v>
      </c>
      <c r="L6" s="39">
        <v>1000</v>
      </c>
      <c r="M6" s="43" t="s">
        <v>511</v>
      </c>
      <c r="N6" s="40" t="s">
        <v>512</v>
      </c>
      <c r="O6" s="35" t="s">
        <v>78</v>
      </c>
      <c r="P6" s="48">
        <v>44963</v>
      </c>
      <c r="Q6" s="48">
        <v>45290</v>
      </c>
      <c r="R6" s="43" t="s">
        <v>497</v>
      </c>
      <c r="S6" s="38" t="s">
        <v>513</v>
      </c>
      <c r="T6" s="38" t="s">
        <v>514</v>
      </c>
      <c r="U6" s="47">
        <v>9.0899999999999995E-2</v>
      </c>
      <c r="V6" s="621"/>
      <c r="W6" s="621"/>
      <c r="X6" s="621"/>
      <c r="Y6" s="621"/>
      <c r="Z6" s="526"/>
      <c r="AA6" s="74">
        <v>2.5</v>
      </c>
      <c r="AB6" s="79" t="s">
        <v>1414</v>
      </c>
      <c r="AC6" s="80">
        <v>1</v>
      </c>
      <c r="AD6" s="74">
        <f t="shared" ref="AD6:AD45" si="0">+$AA6*AC6</f>
        <v>2.5</v>
      </c>
      <c r="AE6" s="482">
        <v>1</v>
      </c>
      <c r="AF6" s="74">
        <f t="shared" ref="AF6:AF45" si="1">+$AA6*AE6</f>
        <v>2.5</v>
      </c>
      <c r="AG6" s="421">
        <v>1</v>
      </c>
      <c r="AH6" s="74">
        <f t="shared" ref="AH6:AH45" si="2">+$AA6*AG6</f>
        <v>2.5</v>
      </c>
      <c r="AI6" s="74">
        <v>1</v>
      </c>
      <c r="AJ6" s="74">
        <f t="shared" ref="AJ6:AJ45" si="3">+$AA6*AI6</f>
        <v>2.5</v>
      </c>
    </row>
    <row r="7" spans="1:36" ht="157.5" x14ac:dyDescent="0.25">
      <c r="A7" s="46">
        <v>101</v>
      </c>
      <c r="B7" s="43" t="s">
        <v>505</v>
      </c>
      <c r="C7" s="43" t="s">
        <v>506</v>
      </c>
      <c r="D7" s="43" t="s">
        <v>72</v>
      </c>
      <c r="E7" s="43" t="s">
        <v>484</v>
      </c>
      <c r="F7" s="43" t="s">
        <v>229</v>
      </c>
      <c r="G7" s="43" t="s">
        <v>507</v>
      </c>
      <c r="H7" s="60" t="s">
        <v>485</v>
      </c>
      <c r="I7" s="43" t="s">
        <v>508</v>
      </c>
      <c r="J7" s="43" t="s">
        <v>509</v>
      </c>
      <c r="K7" s="43" t="s">
        <v>510</v>
      </c>
      <c r="L7" s="39">
        <v>1000</v>
      </c>
      <c r="M7" s="43" t="s">
        <v>511</v>
      </c>
      <c r="N7" s="40" t="s">
        <v>515</v>
      </c>
      <c r="O7" s="35" t="s">
        <v>78</v>
      </c>
      <c r="P7" s="48">
        <v>44963</v>
      </c>
      <c r="Q7" s="48">
        <v>45290</v>
      </c>
      <c r="R7" s="43" t="s">
        <v>497</v>
      </c>
      <c r="S7" s="37" t="s">
        <v>516</v>
      </c>
      <c r="T7" s="38" t="s">
        <v>514</v>
      </c>
      <c r="U7" s="47">
        <v>2.5000000000000001E-2</v>
      </c>
      <c r="V7" s="621"/>
      <c r="W7" s="621"/>
      <c r="X7" s="621"/>
      <c r="Y7" s="621"/>
      <c r="Z7" s="526"/>
      <c r="AA7" s="74">
        <v>2.5</v>
      </c>
      <c r="AB7" s="79" t="s">
        <v>1415</v>
      </c>
      <c r="AC7" s="80">
        <v>1</v>
      </c>
      <c r="AD7" s="74">
        <f t="shared" si="0"/>
        <v>2.5</v>
      </c>
      <c r="AE7" s="482">
        <v>1</v>
      </c>
      <c r="AF7" s="74">
        <f t="shared" si="1"/>
        <v>2.5</v>
      </c>
      <c r="AG7" s="421">
        <v>1</v>
      </c>
      <c r="AH7" s="74">
        <f t="shared" si="2"/>
        <v>2.5</v>
      </c>
      <c r="AI7" s="74">
        <v>1</v>
      </c>
      <c r="AJ7" s="74">
        <f t="shared" si="3"/>
        <v>2.5</v>
      </c>
    </row>
    <row r="8" spans="1:36" ht="189" customHeight="1" x14ac:dyDescent="0.25">
      <c r="A8" s="46">
        <v>102</v>
      </c>
      <c r="B8" s="43" t="s">
        <v>505</v>
      </c>
      <c r="C8" s="43" t="s">
        <v>506</v>
      </c>
      <c r="D8" s="43" t="s">
        <v>72</v>
      </c>
      <c r="E8" s="43" t="s">
        <v>484</v>
      </c>
      <c r="F8" s="43" t="s">
        <v>229</v>
      </c>
      <c r="G8" s="43" t="s">
        <v>507</v>
      </c>
      <c r="H8" s="60" t="s">
        <v>485</v>
      </c>
      <c r="I8" s="43" t="s">
        <v>508</v>
      </c>
      <c r="J8" s="43" t="s">
        <v>509</v>
      </c>
      <c r="K8" s="43" t="s">
        <v>510</v>
      </c>
      <c r="L8" s="39">
        <v>1000</v>
      </c>
      <c r="M8" s="43" t="s">
        <v>511</v>
      </c>
      <c r="N8" s="40" t="s">
        <v>517</v>
      </c>
      <c r="O8" s="35" t="s">
        <v>78</v>
      </c>
      <c r="P8" s="48">
        <v>44963</v>
      </c>
      <c r="Q8" s="48">
        <v>45290</v>
      </c>
      <c r="R8" s="43" t="s">
        <v>497</v>
      </c>
      <c r="S8" s="37" t="s">
        <v>518</v>
      </c>
      <c r="T8" s="38" t="s">
        <v>514</v>
      </c>
      <c r="U8" s="47">
        <v>2.5000000000000001E-2</v>
      </c>
      <c r="V8" s="621"/>
      <c r="W8" s="621"/>
      <c r="X8" s="621"/>
      <c r="Y8" s="621"/>
      <c r="Z8" s="526"/>
      <c r="AA8" s="74">
        <v>2.5</v>
      </c>
      <c r="AB8" s="79" t="s">
        <v>1416</v>
      </c>
      <c r="AC8" s="80">
        <v>1</v>
      </c>
      <c r="AD8" s="74">
        <f t="shared" si="0"/>
        <v>2.5</v>
      </c>
      <c r="AE8" s="482">
        <v>1</v>
      </c>
      <c r="AF8" s="74">
        <f t="shared" si="1"/>
        <v>2.5</v>
      </c>
      <c r="AG8" s="421">
        <v>1</v>
      </c>
      <c r="AH8" s="74">
        <f t="shared" si="2"/>
        <v>2.5</v>
      </c>
      <c r="AI8" s="74">
        <v>1</v>
      </c>
      <c r="AJ8" s="74">
        <f t="shared" si="3"/>
        <v>2.5</v>
      </c>
    </row>
    <row r="9" spans="1:36" ht="157.5" x14ac:dyDescent="0.25">
      <c r="A9" s="46">
        <v>103</v>
      </c>
      <c r="B9" s="43" t="s">
        <v>505</v>
      </c>
      <c r="C9" s="43" t="s">
        <v>506</v>
      </c>
      <c r="D9" s="43" t="s">
        <v>72</v>
      </c>
      <c r="E9" s="43" t="s">
        <v>484</v>
      </c>
      <c r="F9" s="43" t="s">
        <v>229</v>
      </c>
      <c r="G9" s="43" t="s">
        <v>507</v>
      </c>
      <c r="H9" s="60" t="s">
        <v>485</v>
      </c>
      <c r="I9" s="43" t="s">
        <v>508</v>
      </c>
      <c r="J9" s="43" t="s">
        <v>509</v>
      </c>
      <c r="K9" s="43" t="s">
        <v>510</v>
      </c>
      <c r="L9" s="39">
        <v>1000</v>
      </c>
      <c r="M9" s="43" t="s">
        <v>511</v>
      </c>
      <c r="N9" s="40" t="s">
        <v>519</v>
      </c>
      <c r="O9" s="35" t="s">
        <v>78</v>
      </c>
      <c r="P9" s="48">
        <v>44963</v>
      </c>
      <c r="Q9" s="48">
        <v>45290</v>
      </c>
      <c r="R9" s="43" t="s">
        <v>497</v>
      </c>
      <c r="S9" s="37" t="s">
        <v>520</v>
      </c>
      <c r="T9" s="38" t="s">
        <v>514</v>
      </c>
      <c r="U9" s="47">
        <v>2.5000000000000001E-2</v>
      </c>
      <c r="V9" s="621"/>
      <c r="W9" s="621"/>
      <c r="X9" s="621"/>
      <c r="Y9" s="621"/>
      <c r="Z9" s="526"/>
      <c r="AA9" s="74">
        <v>2.5</v>
      </c>
      <c r="AB9" s="79" t="s">
        <v>1417</v>
      </c>
      <c r="AC9" s="80">
        <v>1</v>
      </c>
      <c r="AD9" s="74">
        <f t="shared" si="0"/>
        <v>2.5</v>
      </c>
      <c r="AE9" s="482">
        <v>1</v>
      </c>
      <c r="AF9" s="74">
        <f t="shared" si="1"/>
        <v>2.5</v>
      </c>
      <c r="AG9" s="421">
        <v>1</v>
      </c>
      <c r="AH9" s="74">
        <f t="shared" si="2"/>
        <v>2.5</v>
      </c>
      <c r="AI9" s="74">
        <v>1</v>
      </c>
      <c r="AJ9" s="74">
        <f t="shared" si="3"/>
        <v>2.5</v>
      </c>
    </row>
    <row r="10" spans="1:36" ht="168.75" x14ac:dyDescent="0.25">
      <c r="A10" s="46">
        <v>104</v>
      </c>
      <c r="B10" s="43" t="s">
        <v>505</v>
      </c>
      <c r="C10" s="43" t="s">
        <v>506</v>
      </c>
      <c r="D10" s="43" t="s">
        <v>72</v>
      </c>
      <c r="E10" s="43" t="s">
        <v>484</v>
      </c>
      <c r="F10" s="43" t="s">
        <v>229</v>
      </c>
      <c r="G10" s="43" t="s">
        <v>507</v>
      </c>
      <c r="H10" s="60" t="s">
        <v>485</v>
      </c>
      <c r="I10" s="43" t="s">
        <v>508</v>
      </c>
      <c r="J10" s="43" t="s">
        <v>509</v>
      </c>
      <c r="K10" s="43" t="s">
        <v>521</v>
      </c>
      <c r="L10" s="39">
        <v>400</v>
      </c>
      <c r="M10" s="43" t="s">
        <v>511</v>
      </c>
      <c r="N10" s="40" t="s">
        <v>512</v>
      </c>
      <c r="O10" s="35" t="s">
        <v>78</v>
      </c>
      <c r="P10" s="48">
        <v>44963</v>
      </c>
      <c r="Q10" s="48">
        <v>45290</v>
      </c>
      <c r="R10" s="43" t="s">
        <v>497</v>
      </c>
      <c r="S10" s="38" t="s">
        <v>513</v>
      </c>
      <c r="T10" s="38" t="s">
        <v>522</v>
      </c>
      <c r="U10" s="47">
        <v>9.0899999999999995E-2</v>
      </c>
      <c r="V10" s="621"/>
      <c r="W10" s="621"/>
      <c r="X10" s="621"/>
      <c r="Y10" s="621"/>
      <c r="Z10" s="526"/>
      <c r="AA10" s="74">
        <v>2.5</v>
      </c>
      <c r="AB10" s="79" t="s">
        <v>1418</v>
      </c>
      <c r="AC10" s="80">
        <v>1</v>
      </c>
      <c r="AD10" s="74">
        <f t="shared" si="0"/>
        <v>2.5</v>
      </c>
      <c r="AE10" s="482">
        <v>1</v>
      </c>
      <c r="AF10" s="74">
        <f t="shared" si="1"/>
        <v>2.5</v>
      </c>
      <c r="AG10" s="421">
        <v>1</v>
      </c>
      <c r="AH10" s="74">
        <f t="shared" si="2"/>
        <v>2.5</v>
      </c>
      <c r="AI10" s="74">
        <v>1</v>
      </c>
      <c r="AJ10" s="74">
        <f t="shared" si="3"/>
        <v>2.5</v>
      </c>
    </row>
    <row r="11" spans="1:36" ht="247.5" x14ac:dyDescent="0.25">
      <c r="A11" s="46">
        <v>105</v>
      </c>
      <c r="B11" s="43" t="s">
        <v>505</v>
      </c>
      <c r="C11" s="43" t="s">
        <v>506</v>
      </c>
      <c r="D11" s="43" t="s">
        <v>72</v>
      </c>
      <c r="E11" s="43" t="s">
        <v>484</v>
      </c>
      <c r="F11" s="43" t="s">
        <v>229</v>
      </c>
      <c r="G11" s="43" t="s">
        <v>507</v>
      </c>
      <c r="H11" s="60" t="s">
        <v>485</v>
      </c>
      <c r="I11" s="43" t="s">
        <v>508</v>
      </c>
      <c r="J11" s="43" t="s">
        <v>509</v>
      </c>
      <c r="K11" s="43" t="s">
        <v>521</v>
      </c>
      <c r="L11" s="39">
        <v>400</v>
      </c>
      <c r="M11" s="43" t="s">
        <v>511</v>
      </c>
      <c r="N11" s="40" t="s">
        <v>515</v>
      </c>
      <c r="O11" s="35" t="s">
        <v>78</v>
      </c>
      <c r="P11" s="48">
        <v>44963</v>
      </c>
      <c r="Q11" s="48">
        <v>45290</v>
      </c>
      <c r="R11" s="43" t="s">
        <v>497</v>
      </c>
      <c r="S11" s="37" t="s">
        <v>523</v>
      </c>
      <c r="T11" s="38" t="s">
        <v>522</v>
      </c>
      <c r="U11" s="47">
        <v>2.5000000000000001E-2</v>
      </c>
      <c r="V11" s="621"/>
      <c r="W11" s="621"/>
      <c r="X11" s="621"/>
      <c r="Y11" s="621"/>
      <c r="Z11" s="526"/>
      <c r="AA11" s="74">
        <v>2.5</v>
      </c>
      <c r="AB11" s="79" t="s">
        <v>1419</v>
      </c>
      <c r="AC11" s="80">
        <v>1</v>
      </c>
      <c r="AD11" s="74">
        <f t="shared" si="0"/>
        <v>2.5</v>
      </c>
      <c r="AE11" s="482">
        <v>1</v>
      </c>
      <c r="AF11" s="74">
        <f t="shared" si="1"/>
        <v>2.5</v>
      </c>
      <c r="AG11" s="421">
        <v>1</v>
      </c>
      <c r="AH11" s="74">
        <f t="shared" si="2"/>
        <v>2.5</v>
      </c>
      <c r="AI11" s="74">
        <v>1</v>
      </c>
      <c r="AJ11" s="74">
        <f t="shared" si="3"/>
        <v>2.5</v>
      </c>
    </row>
    <row r="12" spans="1:36" ht="135" x14ac:dyDescent="0.25">
      <c r="A12" s="46">
        <v>106</v>
      </c>
      <c r="B12" s="43" t="s">
        <v>505</v>
      </c>
      <c r="C12" s="43" t="s">
        <v>506</v>
      </c>
      <c r="D12" s="43" t="s">
        <v>72</v>
      </c>
      <c r="E12" s="43" t="s">
        <v>484</v>
      </c>
      <c r="F12" s="43" t="s">
        <v>229</v>
      </c>
      <c r="G12" s="43" t="s">
        <v>507</v>
      </c>
      <c r="H12" s="60" t="s">
        <v>485</v>
      </c>
      <c r="I12" s="43" t="s">
        <v>508</v>
      </c>
      <c r="J12" s="43" t="s">
        <v>509</v>
      </c>
      <c r="K12" s="43" t="s">
        <v>521</v>
      </c>
      <c r="L12" s="39">
        <v>400</v>
      </c>
      <c r="M12" s="43" t="s">
        <v>511</v>
      </c>
      <c r="N12" s="40" t="s">
        <v>517</v>
      </c>
      <c r="O12" s="35" t="s">
        <v>78</v>
      </c>
      <c r="P12" s="48">
        <v>44963</v>
      </c>
      <c r="Q12" s="48">
        <v>45290</v>
      </c>
      <c r="R12" s="43" t="s">
        <v>497</v>
      </c>
      <c r="S12" s="37" t="s">
        <v>518</v>
      </c>
      <c r="T12" s="38" t="s">
        <v>522</v>
      </c>
      <c r="U12" s="47">
        <v>2.5000000000000001E-2</v>
      </c>
      <c r="V12" s="621"/>
      <c r="W12" s="621"/>
      <c r="X12" s="621"/>
      <c r="Y12" s="621"/>
      <c r="Z12" s="526"/>
      <c r="AA12" s="74">
        <v>2.5</v>
      </c>
      <c r="AB12" s="79" t="s">
        <v>1420</v>
      </c>
      <c r="AC12" s="80">
        <v>1</v>
      </c>
      <c r="AD12" s="74">
        <f t="shared" si="0"/>
        <v>2.5</v>
      </c>
      <c r="AE12" s="482">
        <v>1</v>
      </c>
      <c r="AF12" s="74">
        <f t="shared" si="1"/>
        <v>2.5</v>
      </c>
      <c r="AG12" s="421">
        <v>1</v>
      </c>
      <c r="AH12" s="74">
        <f t="shared" si="2"/>
        <v>2.5</v>
      </c>
      <c r="AI12" s="74">
        <v>1</v>
      </c>
      <c r="AJ12" s="74">
        <f t="shared" si="3"/>
        <v>2.5</v>
      </c>
    </row>
    <row r="13" spans="1:36" ht="171.75" customHeight="1" x14ac:dyDescent="0.25">
      <c r="A13" s="46">
        <v>107</v>
      </c>
      <c r="B13" s="43" t="s">
        <v>505</v>
      </c>
      <c r="C13" s="43" t="s">
        <v>506</v>
      </c>
      <c r="D13" s="43" t="s">
        <v>72</v>
      </c>
      <c r="E13" s="43" t="s">
        <v>484</v>
      </c>
      <c r="F13" s="43" t="s">
        <v>229</v>
      </c>
      <c r="G13" s="43" t="s">
        <v>507</v>
      </c>
      <c r="H13" s="60" t="s">
        <v>485</v>
      </c>
      <c r="I13" s="43" t="s">
        <v>508</v>
      </c>
      <c r="J13" s="43" t="s">
        <v>509</v>
      </c>
      <c r="K13" s="43" t="s">
        <v>521</v>
      </c>
      <c r="L13" s="39">
        <v>400</v>
      </c>
      <c r="M13" s="43" t="s">
        <v>511</v>
      </c>
      <c r="N13" s="40" t="s">
        <v>524</v>
      </c>
      <c r="O13" s="35" t="s">
        <v>78</v>
      </c>
      <c r="P13" s="48">
        <v>44963</v>
      </c>
      <c r="Q13" s="48">
        <v>45290</v>
      </c>
      <c r="R13" s="43" t="s">
        <v>497</v>
      </c>
      <c r="S13" s="37" t="s">
        <v>525</v>
      </c>
      <c r="T13" s="38" t="s">
        <v>522</v>
      </c>
      <c r="U13" s="47">
        <v>2.5000000000000001E-2</v>
      </c>
      <c r="V13" s="621"/>
      <c r="W13" s="621"/>
      <c r="X13" s="621"/>
      <c r="Y13" s="621"/>
      <c r="Z13" s="526"/>
      <c r="AA13" s="74">
        <v>2.5</v>
      </c>
      <c r="AB13" s="79" t="s">
        <v>1421</v>
      </c>
      <c r="AC13" s="80">
        <v>1</v>
      </c>
      <c r="AD13" s="74">
        <f t="shared" si="0"/>
        <v>2.5</v>
      </c>
      <c r="AE13" s="482">
        <v>1</v>
      </c>
      <c r="AF13" s="74">
        <f t="shared" si="1"/>
        <v>2.5</v>
      </c>
      <c r="AG13" s="421">
        <v>1</v>
      </c>
      <c r="AH13" s="74">
        <f t="shared" si="2"/>
        <v>2.5</v>
      </c>
      <c r="AI13" s="74">
        <v>1</v>
      </c>
      <c r="AJ13" s="74">
        <f t="shared" si="3"/>
        <v>2.5</v>
      </c>
    </row>
    <row r="14" spans="1:36" ht="168.75" x14ac:dyDescent="0.25">
      <c r="A14" s="46">
        <v>108</v>
      </c>
      <c r="B14" s="43" t="s">
        <v>505</v>
      </c>
      <c r="C14" s="43" t="s">
        <v>506</v>
      </c>
      <c r="D14" s="43" t="s">
        <v>72</v>
      </c>
      <c r="E14" s="43" t="s">
        <v>484</v>
      </c>
      <c r="F14" s="43" t="s">
        <v>229</v>
      </c>
      <c r="G14" s="43" t="s">
        <v>507</v>
      </c>
      <c r="H14" s="60" t="s">
        <v>485</v>
      </c>
      <c r="I14" s="43" t="s">
        <v>508</v>
      </c>
      <c r="J14" s="46" t="s">
        <v>509</v>
      </c>
      <c r="K14" s="43" t="s">
        <v>526</v>
      </c>
      <c r="L14" s="39">
        <v>450</v>
      </c>
      <c r="M14" s="43" t="s">
        <v>511</v>
      </c>
      <c r="N14" s="40" t="s">
        <v>512</v>
      </c>
      <c r="O14" s="35" t="s">
        <v>78</v>
      </c>
      <c r="P14" s="48">
        <v>44963</v>
      </c>
      <c r="Q14" s="48">
        <v>45290</v>
      </c>
      <c r="R14" s="43" t="s">
        <v>497</v>
      </c>
      <c r="S14" s="38" t="s">
        <v>513</v>
      </c>
      <c r="T14" s="38" t="s">
        <v>527</v>
      </c>
      <c r="U14" s="47">
        <v>9.0899999999999995E-2</v>
      </c>
      <c r="V14" s="621"/>
      <c r="W14" s="621"/>
      <c r="X14" s="621"/>
      <c r="Y14" s="621"/>
      <c r="Z14" s="526"/>
      <c r="AA14" s="74">
        <v>2.5</v>
      </c>
      <c r="AB14" s="79" t="s">
        <v>1422</v>
      </c>
      <c r="AC14" s="80">
        <v>1</v>
      </c>
      <c r="AD14" s="74">
        <f t="shared" si="0"/>
        <v>2.5</v>
      </c>
      <c r="AE14" s="482">
        <v>1</v>
      </c>
      <c r="AF14" s="74">
        <f t="shared" si="1"/>
        <v>2.5</v>
      </c>
      <c r="AG14" s="421">
        <v>1</v>
      </c>
      <c r="AH14" s="74">
        <f t="shared" si="2"/>
        <v>2.5</v>
      </c>
      <c r="AI14" s="74">
        <v>1</v>
      </c>
      <c r="AJ14" s="74">
        <f t="shared" si="3"/>
        <v>2.5</v>
      </c>
    </row>
    <row r="15" spans="1:36" ht="157.5" x14ac:dyDescent="0.25">
      <c r="A15" s="46">
        <v>109</v>
      </c>
      <c r="B15" s="43" t="s">
        <v>505</v>
      </c>
      <c r="C15" s="43" t="s">
        <v>506</v>
      </c>
      <c r="D15" s="43" t="s">
        <v>72</v>
      </c>
      <c r="E15" s="43" t="s">
        <v>484</v>
      </c>
      <c r="F15" s="43" t="s">
        <v>229</v>
      </c>
      <c r="G15" s="43" t="s">
        <v>507</v>
      </c>
      <c r="H15" s="60" t="s">
        <v>485</v>
      </c>
      <c r="I15" s="43" t="s">
        <v>508</v>
      </c>
      <c r="J15" s="46" t="s">
        <v>509</v>
      </c>
      <c r="K15" s="43" t="s">
        <v>526</v>
      </c>
      <c r="L15" s="39">
        <v>450</v>
      </c>
      <c r="M15" s="43" t="s">
        <v>511</v>
      </c>
      <c r="N15" s="40" t="s">
        <v>515</v>
      </c>
      <c r="O15" s="35" t="s">
        <v>78</v>
      </c>
      <c r="P15" s="48">
        <v>44963</v>
      </c>
      <c r="Q15" s="48">
        <v>45290</v>
      </c>
      <c r="R15" s="43" t="s">
        <v>497</v>
      </c>
      <c r="S15" s="37" t="s">
        <v>523</v>
      </c>
      <c r="T15" s="38" t="s">
        <v>527</v>
      </c>
      <c r="U15" s="47">
        <v>2.5000000000000001E-2</v>
      </c>
      <c r="V15" s="621"/>
      <c r="W15" s="621"/>
      <c r="X15" s="621"/>
      <c r="Y15" s="621"/>
      <c r="Z15" s="526"/>
      <c r="AA15" s="74">
        <v>2.5</v>
      </c>
      <c r="AB15" s="79" t="s">
        <v>1423</v>
      </c>
      <c r="AC15" s="80">
        <v>1</v>
      </c>
      <c r="AD15" s="74">
        <f t="shared" si="0"/>
        <v>2.5</v>
      </c>
      <c r="AE15" s="482">
        <v>1</v>
      </c>
      <c r="AF15" s="74">
        <f t="shared" si="1"/>
        <v>2.5</v>
      </c>
      <c r="AG15" s="421">
        <v>1</v>
      </c>
      <c r="AH15" s="74">
        <f t="shared" si="2"/>
        <v>2.5</v>
      </c>
      <c r="AI15" s="74">
        <v>1</v>
      </c>
      <c r="AJ15" s="74">
        <f t="shared" si="3"/>
        <v>2.5</v>
      </c>
    </row>
    <row r="16" spans="1:36" ht="213.75" x14ac:dyDescent="0.25">
      <c r="A16" s="46">
        <v>110</v>
      </c>
      <c r="B16" s="43" t="s">
        <v>505</v>
      </c>
      <c r="C16" s="43" t="s">
        <v>506</v>
      </c>
      <c r="D16" s="43" t="s">
        <v>72</v>
      </c>
      <c r="E16" s="43" t="s">
        <v>484</v>
      </c>
      <c r="F16" s="43" t="s">
        <v>229</v>
      </c>
      <c r="G16" s="43" t="s">
        <v>507</v>
      </c>
      <c r="H16" s="60" t="s">
        <v>485</v>
      </c>
      <c r="I16" s="43" t="s">
        <v>508</v>
      </c>
      <c r="J16" s="46" t="s">
        <v>509</v>
      </c>
      <c r="K16" s="43" t="s">
        <v>526</v>
      </c>
      <c r="L16" s="39">
        <v>450</v>
      </c>
      <c r="M16" s="43" t="s">
        <v>511</v>
      </c>
      <c r="N16" s="40" t="s">
        <v>517</v>
      </c>
      <c r="O16" s="35" t="s">
        <v>78</v>
      </c>
      <c r="P16" s="48">
        <v>44963</v>
      </c>
      <c r="Q16" s="48">
        <v>45290</v>
      </c>
      <c r="R16" s="43" t="s">
        <v>497</v>
      </c>
      <c r="S16" s="37" t="s">
        <v>518</v>
      </c>
      <c r="T16" s="38" t="s">
        <v>527</v>
      </c>
      <c r="U16" s="47">
        <v>2.5000000000000001E-2</v>
      </c>
      <c r="V16" s="621"/>
      <c r="W16" s="621"/>
      <c r="X16" s="621"/>
      <c r="Y16" s="621"/>
      <c r="Z16" s="526"/>
      <c r="AA16" s="74">
        <v>2.5</v>
      </c>
      <c r="AB16" s="75" t="s">
        <v>1424</v>
      </c>
      <c r="AC16" s="80">
        <v>1</v>
      </c>
      <c r="AD16" s="74">
        <f t="shared" si="0"/>
        <v>2.5</v>
      </c>
      <c r="AE16" s="482">
        <v>1</v>
      </c>
      <c r="AF16" s="74">
        <f t="shared" si="1"/>
        <v>2.5</v>
      </c>
      <c r="AG16" s="421">
        <v>1</v>
      </c>
      <c r="AH16" s="74">
        <f t="shared" si="2"/>
        <v>2.5</v>
      </c>
      <c r="AI16" s="74">
        <v>1</v>
      </c>
      <c r="AJ16" s="74">
        <f t="shared" si="3"/>
        <v>2.5</v>
      </c>
    </row>
    <row r="17" spans="1:36" ht="170.25" customHeight="1" x14ac:dyDescent="0.25">
      <c r="A17" s="46">
        <v>111</v>
      </c>
      <c r="B17" s="43" t="s">
        <v>505</v>
      </c>
      <c r="C17" s="43" t="s">
        <v>506</v>
      </c>
      <c r="D17" s="43" t="s">
        <v>72</v>
      </c>
      <c r="E17" s="43" t="s">
        <v>484</v>
      </c>
      <c r="F17" s="43" t="s">
        <v>229</v>
      </c>
      <c r="G17" s="43" t="s">
        <v>507</v>
      </c>
      <c r="H17" s="60" t="s">
        <v>485</v>
      </c>
      <c r="I17" s="43" t="s">
        <v>508</v>
      </c>
      <c r="J17" s="46" t="s">
        <v>509</v>
      </c>
      <c r="K17" s="43" t="s">
        <v>526</v>
      </c>
      <c r="L17" s="39">
        <v>450</v>
      </c>
      <c r="M17" s="43" t="s">
        <v>511</v>
      </c>
      <c r="N17" s="40" t="s">
        <v>524</v>
      </c>
      <c r="O17" s="35" t="s">
        <v>78</v>
      </c>
      <c r="P17" s="48">
        <v>44963</v>
      </c>
      <c r="Q17" s="48">
        <v>45290</v>
      </c>
      <c r="R17" s="43" t="s">
        <v>497</v>
      </c>
      <c r="S17" s="37" t="s">
        <v>525</v>
      </c>
      <c r="T17" s="38" t="s">
        <v>527</v>
      </c>
      <c r="U17" s="47">
        <v>2.5000000000000001E-2</v>
      </c>
      <c r="V17" s="621"/>
      <c r="W17" s="621"/>
      <c r="X17" s="621"/>
      <c r="Y17" s="621"/>
      <c r="Z17" s="526"/>
      <c r="AA17" s="74">
        <v>2.5</v>
      </c>
      <c r="AB17" s="79" t="s">
        <v>1425</v>
      </c>
      <c r="AC17" s="81">
        <v>0</v>
      </c>
      <c r="AD17" s="82">
        <f t="shared" si="0"/>
        <v>0</v>
      </c>
      <c r="AE17" s="482">
        <v>1</v>
      </c>
      <c r="AF17" s="74">
        <f t="shared" si="1"/>
        <v>2.5</v>
      </c>
      <c r="AG17" s="421">
        <v>1</v>
      </c>
      <c r="AH17" s="74">
        <f t="shared" si="2"/>
        <v>2.5</v>
      </c>
      <c r="AI17" s="74">
        <v>0.95</v>
      </c>
      <c r="AJ17" s="74">
        <f t="shared" si="3"/>
        <v>2.375</v>
      </c>
    </row>
    <row r="18" spans="1:36" ht="160.5" customHeight="1" x14ac:dyDescent="0.25">
      <c r="A18" s="46">
        <v>112</v>
      </c>
      <c r="B18" s="43" t="s">
        <v>505</v>
      </c>
      <c r="C18" s="43" t="s">
        <v>506</v>
      </c>
      <c r="D18" s="43" t="s">
        <v>72</v>
      </c>
      <c r="E18" s="43" t="s">
        <v>484</v>
      </c>
      <c r="F18" s="43" t="s">
        <v>229</v>
      </c>
      <c r="G18" s="43" t="s">
        <v>507</v>
      </c>
      <c r="H18" s="60" t="s">
        <v>485</v>
      </c>
      <c r="I18" s="43" t="s">
        <v>508</v>
      </c>
      <c r="J18" s="46" t="s">
        <v>509</v>
      </c>
      <c r="K18" s="43" t="s">
        <v>528</v>
      </c>
      <c r="L18" s="39">
        <v>150</v>
      </c>
      <c r="M18" s="43" t="s">
        <v>511</v>
      </c>
      <c r="N18" s="40" t="s">
        <v>512</v>
      </c>
      <c r="O18" s="35" t="s">
        <v>78</v>
      </c>
      <c r="P18" s="48">
        <v>44963</v>
      </c>
      <c r="Q18" s="48">
        <v>45290</v>
      </c>
      <c r="R18" s="43" t="s">
        <v>497</v>
      </c>
      <c r="S18" s="38" t="s">
        <v>513</v>
      </c>
      <c r="T18" s="38" t="s">
        <v>529</v>
      </c>
      <c r="U18" s="47">
        <v>9.0899999999999995E-2</v>
      </c>
      <c r="V18" s="46"/>
      <c r="W18" s="46"/>
      <c r="X18" s="46"/>
      <c r="Y18" s="46"/>
      <c r="Z18" s="34"/>
      <c r="AA18" s="74">
        <v>2.5</v>
      </c>
      <c r="AB18" s="79" t="s">
        <v>1426</v>
      </c>
      <c r="AC18" s="80">
        <v>1</v>
      </c>
      <c r="AD18" s="74">
        <f t="shared" si="0"/>
        <v>2.5</v>
      </c>
      <c r="AE18" s="482">
        <v>1</v>
      </c>
      <c r="AF18" s="74">
        <f t="shared" si="1"/>
        <v>2.5</v>
      </c>
      <c r="AG18" s="421">
        <v>1</v>
      </c>
      <c r="AH18" s="74">
        <f t="shared" si="2"/>
        <v>2.5</v>
      </c>
      <c r="AI18" s="74">
        <v>1</v>
      </c>
      <c r="AJ18" s="74">
        <f t="shared" si="3"/>
        <v>2.5</v>
      </c>
    </row>
    <row r="19" spans="1:36" ht="157.5" x14ac:dyDescent="0.25">
      <c r="A19" s="46">
        <v>113</v>
      </c>
      <c r="B19" s="43" t="s">
        <v>505</v>
      </c>
      <c r="C19" s="43" t="s">
        <v>506</v>
      </c>
      <c r="D19" s="43" t="s">
        <v>72</v>
      </c>
      <c r="E19" s="43" t="s">
        <v>484</v>
      </c>
      <c r="F19" s="43" t="s">
        <v>229</v>
      </c>
      <c r="G19" s="43" t="s">
        <v>507</v>
      </c>
      <c r="H19" s="60" t="s">
        <v>485</v>
      </c>
      <c r="I19" s="43" t="s">
        <v>508</v>
      </c>
      <c r="J19" s="46" t="s">
        <v>509</v>
      </c>
      <c r="K19" s="43" t="s">
        <v>528</v>
      </c>
      <c r="L19" s="39">
        <v>150</v>
      </c>
      <c r="M19" s="43" t="s">
        <v>511</v>
      </c>
      <c r="N19" s="40" t="s">
        <v>515</v>
      </c>
      <c r="O19" s="35" t="s">
        <v>78</v>
      </c>
      <c r="P19" s="48">
        <v>44963</v>
      </c>
      <c r="Q19" s="48">
        <v>45290</v>
      </c>
      <c r="R19" s="43" t="s">
        <v>497</v>
      </c>
      <c r="S19" s="37" t="s">
        <v>523</v>
      </c>
      <c r="T19" s="38" t="s">
        <v>529</v>
      </c>
      <c r="U19" s="47">
        <v>2.5000000000000001E-2</v>
      </c>
      <c r="V19" s="46"/>
      <c r="W19" s="46"/>
      <c r="X19" s="46"/>
      <c r="Y19" s="46"/>
      <c r="Z19" s="34"/>
      <c r="AA19" s="74">
        <v>2.5</v>
      </c>
      <c r="AB19" s="79" t="s">
        <v>1427</v>
      </c>
      <c r="AC19" s="80">
        <v>1</v>
      </c>
      <c r="AD19" s="74">
        <f t="shared" si="0"/>
        <v>2.5</v>
      </c>
      <c r="AE19" s="482">
        <v>1</v>
      </c>
      <c r="AF19" s="74">
        <f t="shared" si="1"/>
        <v>2.5</v>
      </c>
      <c r="AG19" s="421">
        <v>1</v>
      </c>
      <c r="AH19" s="74">
        <f t="shared" si="2"/>
        <v>2.5</v>
      </c>
      <c r="AI19" s="74">
        <v>1</v>
      </c>
      <c r="AJ19" s="74">
        <f t="shared" si="3"/>
        <v>2.5</v>
      </c>
    </row>
    <row r="20" spans="1:36" ht="191.25" x14ac:dyDescent="0.25">
      <c r="A20" s="46">
        <v>114</v>
      </c>
      <c r="B20" s="43" t="s">
        <v>505</v>
      </c>
      <c r="C20" s="43" t="s">
        <v>506</v>
      </c>
      <c r="D20" s="43" t="s">
        <v>72</v>
      </c>
      <c r="E20" s="43" t="s">
        <v>484</v>
      </c>
      <c r="F20" s="43" t="s">
        <v>229</v>
      </c>
      <c r="G20" s="43" t="s">
        <v>507</v>
      </c>
      <c r="H20" s="60" t="s">
        <v>485</v>
      </c>
      <c r="I20" s="43" t="s">
        <v>508</v>
      </c>
      <c r="J20" s="46" t="s">
        <v>509</v>
      </c>
      <c r="K20" s="43" t="s">
        <v>528</v>
      </c>
      <c r="L20" s="39">
        <v>150</v>
      </c>
      <c r="M20" s="43" t="s">
        <v>511</v>
      </c>
      <c r="N20" s="40" t="s">
        <v>517</v>
      </c>
      <c r="O20" s="35" t="s">
        <v>78</v>
      </c>
      <c r="P20" s="48">
        <v>44963</v>
      </c>
      <c r="Q20" s="48">
        <v>45290</v>
      </c>
      <c r="R20" s="43" t="s">
        <v>497</v>
      </c>
      <c r="S20" s="37" t="s">
        <v>518</v>
      </c>
      <c r="T20" s="38" t="s">
        <v>529</v>
      </c>
      <c r="U20" s="47">
        <v>2.5000000000000001E-2</v>
      </c>
      <c r="V20" s="46"/>
      <c r="W20" s="46"/>
      <c r="X20" s="46"/>
      <c r="Y20" s="46"/>
      <c r="Z20" s="34"/>
      <c r="AA20" s="74">
        <v>2.5</v>
      </c>
      <c r="AB20" s="79" t="s">
        <v>1428</v>
      </c>
      <c r="AC20" s="80">
        <v>1</v>
      </c>
      <c r="AD20" s="74">
        <f t="shared" si="0"/>
        <v>2.5</v>
      </c>
      <c r="AE20" s="482">
        <v>1</v>
      </c>
      <c r="AF20" s="74">
        <f t="shared" si="1"/>
        <v>2.5</v>
      </c>
      <c r="AG20" s="421">
        <v>1</v>
      </c>
      <c r="AH20" s="74">
        <f t="shared" si="2"/>
        <v>2.5</v>
      </c>
      <c r="AI20" s="74">
        <v>1</v>
      </c>
      <c r="AJ20" s="74">
        <f t="shared" si="3"/>
        <v>2.5</v>
      </c>
    </row>
    <row r="21" spans="1:36" ht="135" x14ac:dyDescent="0.25">
      <c r="A21" s="46">
        <v>115</v>
      </c>
      <c r="B21" s="43" t="s">
        <v>505</v>
      </c>
      <c r="C21" s="43" t="s">
        <v>506</v>
      </c>
      <c r="D21" s="43" t="s">
        <v>72</v>
      </c>
      <c r="E21" s="43" t="s">
        <v>484</v>
      </c>
      <c r="F21" s="43" t="s">
        <v>229</v>
      </c>
      <c r="G21" s="43" t="s">
        <v>507</v>
      </c>
      <c r="H21" s="60" t="s">
        <v>485</v>
      </c>
      <c r="I21" s="43" t="s">
        <v>508</v>
      </c>
      <c r="J21" s="46" t="s">
        <v>509</v>
      </c>
      <c r="K21" s="43" t="s">
        <v>528</v>
      </c>
      <c r="L21" s="39">
        <v>150</v>
      </c>
      <c r="M21" s="43" t="s">
        <v>511</v>
      </c>
      <c r="N21" s="40" t="s">
        <v>524</v>
      </c>
      <c r="O21" s="35" t="s">
        <v>78</v>
      </c>
      <c r="P21" s="48">
        <v>44963</v>
      </c>
      <c r="Q21" s="48">
        <v>45290</v>
      </c>
      <c r="R21" s="43" t="s">
        <v>497</v>
      </c>
      <c r="S21" s="37" t="s">
        <v>525</v>
      </c>
      <c r="T21" s="38" t="s">
        <v>529</v>
      </c>
      <c r="U21" s="47">
        <v>2.5000000000000001E-2</v>
      </c>
      <c r="V21" s="46"/>
      <c r="W21" s="46"/>
      <c r="X21" s="46"/>
      <c r="Y21" s="46"/>
      <c r="Z21" s="34"/>
      <c r="AA21" s="74">
        <v>2.5</v>
      </c>
      <c r="AB21" s="79" t="s">
        <v>1429</v>
      </c>
      <c r="AC21" s="80">
        <v>1</v>
      </c>
      <c r="AD21" s="74">
        <f t="shared" si="0"/>
        <v>2.5</v>
      </c>
      <c r="AE21" s="482">
        <v>1</v>
      </c>
      <c r="AF21" s="74">
        <f t="shared" si="1"/>
        <v>2.5</v>
      </c>
      <c r="AG21" s="421">
        <v>1</v>
      </c>
      <c r="AH21" s="74">
        <f t="shared" si="2"/>
        <v>2.5</v>
      </c>
      <c r="AI21" s="74">
        <v>1</v>
      </c>
      <c r="AJ21" s="74">
        <f t="shared" si="3"/>
        <v>2.5</v>
      </c>
    </row>
    <row r="22" spans="1:36" ht="123.75" x14ac:dyDescent="0.25">
      <c r="A22" s="46">
        <v>116</v>
      </c>
      <c r="B22" s="43" t="s">
        <v>505</v>
      </c>
      <c r="C22" s="43" t="s">
        <v>506</v>
      </c>
      <c r="D22" s="43" t="s">
        <v>72</v>
      </c>
      <c r="E22" s="43" t="s">
        <v>484</v>
      </c>
      <c r="F22" s="43" t="s">
        <v>229</v>
      </c>
      <c r="G22" s="43" t="s">
        <v>507</v>
      </c>
      <c r="H22" s="60" t="s">
        <v>485</v>
      </c>
      <c r="I22" s="43" t="s">
        <v>508</v>
      </c>
      <c r="J22" s="46" t="s">
        <v>509</v>
      </c>
      <c r="K22" s="43" t="s">
        <v>530</v>
      </c>
      <c r="L22" s="39">
        <v>300</v>
      </c>
      <c r="M22" s="43" t="s">
        <v>531</v>
      </c>
      <c r="N22" s="40" t="s">
        <v>512</v>
      </c>
      <c r="O22" s="35" t="s">
        <v>78</v>
      </c>
      <c r="P22" s="48">
        <v>44963</v>
      </c>
      <c r="Q22" s="48">
        <v>45290</v>
      </c>
      <c r="R22" s="43" t="s">
        <v>497</v>
      </c>
      <c r="S22" s="38" t="s">
        <v>513</v>
      </c>
      <c r="T22" s="38" t="s">
        <v>532</v>
      </c>
      <c r="U22" s="47">
        <v>9.0899999999999995E-2</v>
      </c>
      <c r="V22" s="46"/>
      <c r="W22" s="46"/>
      <c r="X22" s="46"/>
      <c r="Y22" s="46"/>
      <c r="Z22" s="34"/>
      <c r="AA22" s="74">
        <v>2.5</v>
      </c>
      <c r="AB22" s="79" t="s">
        <v>1430</v>
      </c>
      <c r="AC22" s="80">
        <v>1</v>
      </c>
      <c r="AD22" s="74">
        <f t="shared" si="0"/>
        <v>2.5</v>
      </c>
      <c r="AE22" s="482">
        <v>1</v>
      </c>
      <c r="AF22" s="74">
        <f t="shared" si="1"/>
        <v>2.5</v>
      </c>
      <c r="AG22" s="421">
        <v>1</v>
      </c>
      <c r="AH22" s="74">
        <f t="shared" si="2"/>
        <v>2.5</v>
      </c>
      <c r="AI22" s="74">
        <v>1</v>
      </c>
      <c r="AJ22" s="74">
        <f t="shared" si="3"/>
        <v>2.5</v>
      </c>
    </row>
    <row r="23" spans="1:36" ht="135" x14ac:dyDescent="0.25">
      <c r="A23" s="46">
        <v>117</v>
      </c>
      <c r="B23" s="43" t="s">
        <v>505</v>
      </c>
      <c r="C23" s="43" t="s">
        <v>506</v>
      </c>
      <c r="D23" s="43" t="s">
        <v>72</v>
      </c>
      <c r="E23" s="43" t="s">
        <v>484</v>
      </c>
      <c r="F23" s="43" t="s">
        <v>229</v>
      </c>
      <c r="G23" s="43" t="s">
        <v>507</v>
      </c>
      <c r="H23" s="60" t="s">
        <v>485</v>
      </c>
      <c r="I23" s="43" t="s">
        <v>508</v>
      </c>
      <c r="J23" s="46" t="s">
        <v>509</v>
      </c>
      <c r="K23" s="43" t="s">
        <v>530</v>
      </c>
      <c r="L23" s="39">
        <v>300</v>
      </c>
      <c r="M23" s="43" t="s">
        <v>531</v>
      </c>
      <c r="N23" s="40" t="s">
        <v>515</v>
      </c>
      <c r="O23" s="35" t="s">
        <v>78</v>
      </c>
      <c r="P23" s="48">
        <v>44963</v>
      </c>
      <c r="Q23" s="48">
        <v>45290</v>
      </c>
      <c r="R23" s="43" t="s">
        <v>497</v>
      </c>
      <c r="S23" s="37" t="s">
        <v>523</v>
      </c>
      <c r="T23" s="38" t="s">
        <v>532</v>
      </c>
      <c r="U23" s="47">
        <v>2.5000000000000001E-2</v>
      </c>
      <c r="V23" s="46"/>
      <c r="W23" s="46"/>
      <c r="X23" s="46"/>
      <c r="Y23" s="46"/>
      <c r="Z23" s="34"/>
      <c r="AA23" s="74">
        <v>2.5</v>
      </c>
      <c r="AB23" s="79" t="s">
        <v>1431</v>
      </c>
      <c r="AC23" s="80">
        <v>1</v>
      </c>
      <c r="AD23" s="74">
        <f t="shared" si="0"/>
        <v>2.5</v>
      </c>
      <c r="AE23" s="482">
        <v>1</v>
      </c>
      <c r="AF23" s="74">
        <f t="shared" si="1"/>
        <v>2.5</v>
      </c>
      <c r="AG23" s="421">
        <v>1</v>
      </c>
      <c r="AH23" s="74">
        <f t="shared" si="2"/>
        <v>2.5</v>
      </c>
      <c r="AI23" s="74">
        <v>1</v>
      </c>
      <c r="AJ23" s="74">
        <f t="shared" si="3"/>
        <v>2.5</v>
      </c>
    </row>
    <row r="24" spans="1:36" ht="193.5" customHeight="1" x14ac:dyDescent="0.25">
      <c r="A24" s="46">
        <v>118</v>
      </c>
      <c r="B24" s="43" t="s">
        <v>505</v>
      </c>
      <c r="C24" s="43" t="s">
        <v>506</v>
      </c>
      <c r="D24" s="43" t="s">
        <v>72</v>
      </c>
      <c r="E24" s="43" t="s">
        <v>484</v>
      </c>
      <c r="F24" s="43" t="s">
        <v>229</v>
      </c>
      <c r="G24" s="43" t="s">
        <v>507</v>
      </c>
      <c r="H24" s="60" t="s">
        <v>485</v>
      </c>
      <c r="I24" s="43" t="s">
        <v>508</v>
      </c>
      <c r="J24" s="46" t="s">
        <v>509</v>
      </c>
      <c r="K24" s="43" t="s">
        <v>530</v>
      </c>
      <c r="L24" s="39">
        <v>300</v>
      </c>
      <c r="M24" s="43" t="s">
        <v>531</v>
      </c>
      <c r="N24" s="40" t="s">
        <v>517</v>
      </c>
      <c r="O24" s="35" t="s">
        <v>78</v>
      </c>
      <c r="P24" s="48">
        <v>44963</v>
      </c>
      <c r="Q24" s="48">
        <v>45290</v>
      </c>
      <c r="R24" s="43" t="s">
        <v>497</v>
      </c>
      <c r="S24" s="37" t="s">
        <v>518</v>
      </c>
      <c r="T24" s="38" t="s">
        <v>532</v>
      </c>
      <c r="U24" s="47">
        <v>2.5000000000000001E-2</v>
      </c>
      <c r="V24" s="46"/>
      <c r="W24" s="46"/>
      <c r="X24" s="46"/>
      <c r="Y24" s="46"/>
      <c r="Z24" s="34"/>
      <c r="AA24" s="74">
        <v>2.5</v>
      </c>
      <c r="AB24" s="79" t="s">
        <v>1432</v>
      </c>
      <c r="AC24" s="80">
        <v>1</v>
      </c>
      <c r="AD24" s="74">
        <f t="shared" si="0"/>
        <v>2.5</v>
      </c>
      <c r="AE24" s="482">
        <v>1</v>
      </c>
      <c r="AF24" s="74">
        <f t="shared" si="1"/>
        <v>2.5</v>
      </c>
      <c r="AG24" s="421">
        <v>1</v>
      </c>
      <c r="AH24" s="74">
        <f t="shared" si="2"/>
        <v>2.5</v>
      </c>
      <c r="AI24" s="74">
        <v>1</v>
      </c>
      <c r="AJ24" s="74">
        <f t="shared" si="3"/>
        <v>2.5</v>
      </c>
    </row>
    <row r="25" spans="1:36" ht="168" customHeight="1" x14ac:dyDescent="0.25">
      <c r="A25" s="46">
        <v>119</v>
      </c>
      <c r="B25" s="43" t="s">
        <v>505</v>
      </c>
      <c r="C25" s="43" t="s">
        <v>506</v>
      </c>
      <c r="D25" s="43" t="s">
        <v>72</v>
      </c>
      <c r="E25" s="43" t="s">
        <v>484</v>
      </c>
      <c r="F25" s="43" t="s">
        <v>229</v>
      </c>
      <c r="G25" s="43" t="s">
        <v>507</v>
      </c>
      <c r="H25" s="60" t="s">
        <v>485</v>
      </c>
      <c r="I25" s="43" t="s">
        <v>508</v>
      </c>
      <c r="J25" s="46" t="s">
        <v>509</v>
      </c>
      <c r="K25" s="43" t="s">
        <v>1251</v>
      </c>
      <c r="L25" s="43">
        <v>300</v>
      </c>
      <c r="M25" s="43" t="s">
        <v>1252</v>
      </c>
      <c r="N25" s="40" t="s">
        <v>1253</v>
      </c>
      <c r="O25" s="35" t="s">
        <v>78</v>
      </c>
      <c r="P25" s="48">
        <v>44963</v>
      </c>
      <c r="Q25" s="48">
        <v>45290</v>
      </c>
      <c r="R25" s="43" t="s">
        <v>497</v>
      </c>
      <c r="S25" s="37" t="s">
        <v>525</v>
      </c>
      <c r="T25" s="38" t="s">
        <v>532</v>
      </c>
      <c r="U25" s="47">
        <v>2.5000000000000001E-2</v>
      </c>
      <c r="V25" s="46"/>
      <c r="W25" s="46"/>
      <c r="X25" s="46"/>
      <c r="Y25" s="46"/>
      <c r="Z25" s="34"/>
      <c r="AA25" s="74">
        <v>2.5</v>
      </c>
      <c r="AB25" s="79" t="s">
        <v>1433</v>
      </c>
      <c r="AC25" s="80">
        <v>1</v>
      </c>
      <c r="AD25" s="74">
        <f t="shared" si="0"/>
        <v>2.5</v>
      </c>
      <c r="AE25" s="482">
        <v>1</v>
      </c>
      <c r="AF25" s="74">
        <f t="shared" si="1"/>
        <v>2.5</v>
      </c>
      <c r="AG25" s="421">
        <v>1</v>
      </c>
      <c r="AH25" s="74">
        <f t="shared" si="2"/>
        <v>2.5</v>
      </c>
      <c r="AI25" s="74">
        <v>1</v>
      </c>
      <c r="AJ25" s="74">
        <f t="shared" si="3"/>
        <v>2.5</v>
      </c>
    </row>
    <row r="26" spans="1:36" ht="168.75" x14ac:dyDescent="0.25">
      <c r="A26" s="46">
        <v>120</v>
      </c>
      <c r="B26" s="43" t="s">
        <v>505</v>
      </c>
      <c r="C26" s="43" t="s">
        <v>506</v>
      </c>
      <c r="D26" s="43" t="s">
        <v>72</v>
      </c>
      <c r="E26" s="43" t="s">
        <v>484</v>
      </c>
      <c r="F26" s="43" t="s">
        <v>229</v>
      </c>
      <c r="G26" s="43" t="s">
        <v>507</v>
      </c>
      <c r="H26" s="60" t="s">
        <v>485</v>
      </c>
      <c r="I26" s="43" t="s">
        <v>508</v>
      </c>
      <c r="J26" s="46" t="s">
        <v>509</v>
      </c>
      <c r="K26" s="43" t="s">
        <v>533</v>
      </c>
      <c r="L26" s="39">
        <v>60</v>
      </c>
      <c r="M26" s="43" t="s">
        <v>534</v>
      </c>
      <c r="N26" s="40" t="s">
        <v>512</v>
      </c>
      <c r="O26" s="35" t="s">
        <v>78</v>
      </c>
      <c r="P26" s="48">
        <v>44963</v>
      </c>
      <c r="Q26" s="48">
        <v>45290</v>
      </c>
      <c r="R26" s="43" t="s">
        <v>497</v>
      </c>
      <c r="S26" s="38" t="s">
        <v>513</v>
      </c>
      <c r="T26" s="38" t="s">
        <v>535</v>
      </c>
      <c r="U26" s="47">
        <v>9.0899999999999995E-2</v>
      </c>
      <c r="V26" s="46"/>
      <c r="W26" s="46"/>
      <c r="X26" s="46"/>
      <c r="Y26" s="46"/>
      <c r="Z26" s="34"/>
      <c r="AA26" s="74">
        <v>2.5</v>
      </c>
      <c r="AB26" s="79" t="s">
        <v>1434</v>
      </c>
      <c r="AC26" s="80">
        <v>1</v>
      </c>
      <c r="AD26" s="74">
        <f t="shared" si="0"/>
        <v>2.5</v>
      </c>
      <c r="AE26" s="482">
        <v>1</v>
      </c>
      <c r="AF26" s="74">
        <f t="shared" si="1"/>
        <v>2.5</v>
      </c>
      <c r="AG26" s="421">
        <v>1</v>
      </c>
      <c r="AH26" s="74">
        <f t="shared" si="2"/>
        <v>2.5</v>
      </c>
      <c r="AI26" s="74">
        <v>1</v>
      </c>
      <c r="AJ26" s="74">
        <f t="shared" si="3"/>
        <v>2.5</v>
      </c>
    </row>
    <row r="27" spans="1:36" ht="247.5" x14ac:dyDescent="0.25">
      <c r="A27" s="46">
        <v>121</v>
      </c>
      <c r="B27" s="43" t="s">
        <v>505</v>
      </c>
      <c r="C27" s="43" t="s">
        <v>506</v>
      </c>
      <c r="D27" s="43" t="s">
        <v>72</v>
      </c>
      <c r="E27" s="43" t="s">
        <v>484</v>
      </c>
      <c r="F27" s="43" t="s">
        <v>229</v>
      </c>
      <c r="G27" s="43" t="s">
        <v>507</v>
      </c>
      <c r="H27" s="60" t="s">
        <v>485</v>
      </c>
      <c r="I27" s="43" t="s">
        <v>508</v>
      </c>
      <c r="J27" s="46" t="s">
        <v>509</v>
      </c>
      <c r="K27" s="43" t="s">
        <v>533</v>
      </c>
      <c r="L27" s="39">
        <v>60</v>
      </c>
      <c r="M27" s="43" t="s">
        <v>534</v>
      </c>
      <c r="N27" s="40" t="s">
        <v>515</v>
      </c>
      <c r="O27" s="35" t="s">
        <v>78</v>
      </c>
      <c r="P27" s="48">
        <v>44963</v>
      </c>
      <c r="Q27" s="48">
        <v>45290</v>
      </c>
      <c r="R27" s="43" t="s">
        <v>497</v>
      </c>
      <c r="S27" s="37" t="s">
        <v>523</v>
      </c>
      <c r="T27" s="38" t="s">
        <v>535</v>
      </c>
      <c r="U27" s="47">
        <v>2.5000000000000001E-2</v>
      </c>
      <c r="V27" s="46"/>
      <c r="W27" s="46"/>
      <c r="X27" s="46"/>
      <c r="Y27" s="46"/>
      <c r="Z27" s="34"/>
      <c r="AA27" s="74">
        <v>2.5</v>
      </c>
      <c r="AB27" s="79" t="s">
        <v>1435</v>
      </c>
      <c r="AC27" s="80">
        <v>1</v>
      </c>
      <c r="AD27" s="74">
        <f t="shared" si="0"/>
        <v>2.5</v>
      </c>
      <c r="AE27" s="482">
        <v>1</v>
      </c>
      <c r="AF27" s="74">
        <f t="shared" si="1"/>
        <v>2.5</v>
      </c>
      <c r="AG27" s="421">
        <v>1</v>
      </c>
      <c r="AH27" s="74">
        <f t="shared" si="2"/>
        <v>2.5</v>
      </c>
      <c r="AI27" s="74">
        <v>1</v>
      </c>
      <c r="AJ27" s="74">
        <f t="shared" si="3"/>
        <v>2.5</v>
      </c>
    </row>
    <row r="28" spans="1:36" ht="123.75" customHeight="1" x14ac:dyDescent="0.25">
      <c r="A28" s="46">
        <v>122</v>
      </c>
      <c r="B28" s="43" t="s">
        <v>505</v>
      </c>
      <c r="C28" s="43" t="s">
        <v>506</v>
      </c>
      <c r="D28" s="43" t="s">
        <v>72</v>
      </c>
      <c r="E28" s="43" t="s">
        <v>484</v>
      </c>
      <c r="F28" s="43" t="s">
        <v>229</v>
      </c>
      <c r="G28" s="43" t="s">
        <v>507</v>
      </c>
      <c r="H28" s="60" t="s">
        <v>485</v>
      </c>
      <c r="I28" s="43" t="s">
        <v>508</v>
      </c>
      <c r="J28" s="46" t="s">
        <v>509</v>
      </c>
      <c r="K28" s="43" t="s">
        <v>533</v>
      </c>
      <c r="L28" s="39">
        <v>60</v>
      </c>
      <c r="M28" s="43" t="s">
        <v>534</v>
      </c>
      <c r="N28" s="40" t="s">
        <v>517</v>
      </c>
      <c r="O28" s="35" t="s">
        <v>78</v>
      </c>
      <c r="P28" s="48">
        <v>44963</v>
      </c>
      <c r="Q28" s="48">
        <v>45290</v>
      </c>
      <c r="R28" s="43" t="s">
        <v>497</v>
      </c>
      <c r="S28" s="37" t="s">
        <v>518</v>
      </c>
      <c r="T28" s="38" t="s">
        <v>535</v>
      </c>
      <c r="U28" s="47">
        <v>2.5000000000000001E-2</v>
      </c>
      <c r="V28" s="46"/>
      <c r="W28" s="46"/>
      <c r="X28" s="46"/>
      <c r="Y28" s="46"/>
      <c r="Z28" s="34"/>
      <c r="AA28" s="74">
        <v>2.5</v>
      </c>
      <c r="AB28" s="79" t="s">
        <v>1436</v>
      </c>
      <c r="AC28" s="80">
        <v>1</v>
      </c>
      <c r="AD28" s="74">
        <f t="shared" si="0"/>
        <v>2.5</v>
      </c>
      <c r="AE28" s="482">
        <v>1</v>
      </c>
      <c r="AF28" s="74">
        <f t="shared" si="1"/>
        <v>2.5</v>
      </c>
      <c r="AG28" s="421">
        <v>1</v>
      </c>
      <c r="AH28" s="74">
        <f t="shared" si="2"/>
        <v>2.5</v>
      </c>
      <c r="AI28" s="74">
        <v>1</v>
      </c>
      <c r="AJ28" s="74">
        <f t="shared" si="3"/>
        <v>2.5</v>
      </c>
    </row>
    <row r="29" spans="1:36" ht="184.5" customHeight="1" x14ac:dyDescent="0.25">
      <c r="A29" s="46">
        <v>123</v>
      </c>
      <c r="B29" s="43" t="s">
        <v>505</v>
      </c>
      <c r="C29" s="43" t="s">
        <v>506</v>
      </c>
      <c r="D29" s="43" t="s">
        <v>72</v>
      </c>
      <c r="E29" s="43" t="s">
        <v>484</v>
      </c>
      <c r="F29" s="43" t="s">
        <v>229</v>
      </c>
      <c r="G29" s="43" t="s">
        <v>507</v>
      </c>
      <c r="H29" s="60" t="s">
        <v>485</v>
      </c>
      <c r="I29" s="43" t="s">
        <v>508</v>
      </c>
      <c r="J29" s="46" t="s">
        <v>509</v>
      </c>
      <c r="K29" s="43" t="s">
        <v>533</v>
      </c>
      <c r="L29" s="39">
        <v>60</v>
      </c>
      <c r="M29" s="43" t="s">
        <v>534</v>
      </c>
      <c r="N29" s="40" t="s">
        <v>524</v>
      </c>
      <c r="O29" s="35" t="s">
        <v>78</v>
      </c>
      <c r="P29" s="48">
        <v>44963</v>
      </c>
      <c r="Q29" s="48">
        <v>45290</v>
      </c>
      <c r="R29" s="43" t="s">
        <v>497</v>
      </c>
      <c r="S29" s="37" t="s">
        <v>525</v>
      </c>
      <c r="T29" s="38" t="s">
        <v>536</v>
      </c>
      <c r="U29" s="47">
        <v>9.0899999999999995E-2</v>
      </c>
      <c r="V29" s="46"/>
      <c r="W29" s="46"/>
      <c r="X29" s="46"/>
      <c r="Y29" s="46"/>
      <c r="Z29" s="34"/>
      <c r="AA29" s="74">
        <v>2.5</v>
      </c>
      <c r="AB29" s="79" t="s">
        <v>1437</v>
      </c>
      <c r="AC29" s="80">
        <v>1</v>
      </c>
      <c r="AD29" s="74">
        <f t="shared" si="0"/>
        <v>2.5</v>
      </c>
      <c r="AE29" s="482">
        <v>1</v>
      </c>
      <c r="AF29" s="74">
        <f t="shared" si="1"/>
        <v>2.5</v>
      </c>
      <c r="AG29" s="421">
        <v>1</v>
      </c>
      <c r="AH29" s="74">
        <f t="shared" si="2"/>
        <v>2.5</v>
      </c>
      <c r="AI29" s="74">
        <v>1</v>
      </c>
      <c r="AJ29" s="74">
        <f t="shared" si="3"/>
        <v>2.5</v>
      </c>
    </row>
    <row r="30" spans="1:36" ht="154.5" customHeight="1" x14ac:dyDescent="0.25">
      <c r="A30" s="46">
        <v>124</v>
      </c>
      <c r="B30" s="43" t="s">
        <v>505</v>
      </c>
      <c r="C30" s="43" t="s">
        <v>506</v>
      </c>
      <c r="D30" s="43" t="s">
        <v>72</v>
      </c>
      <c r="E30" s="43" t="s">
        <v>484</v>
      </c>
      <c r="F30" s="43" t="s">
        <v>229</v>
      </c>
      <c r="G30" s="43" t="s">
        <v>507</v>
      </c>
      <c r="H30" s="60" t="s">
        <v>485</v>
      </c>
      <c r="I30" s="43" t="s">
        <v>508</v>
      </c>
      <c r="J30" s="43" t="s">
        <v>509</v>
      </c>
      <c r="K30" s="43" t="s">
        <v>537</v>
      </c>
      <c r="L30" s="83">
        <v>60</v>
      </c>
      <c r="M30" s="43" t="s">
        <v>538</v>
      </c>
      <c r="N30" s="40" t="s">
        <v>512</v>
      </c>
      <c r="O30" s="58" t="s">
        <v>244</v>
      </c>
      <c r="P30" s="48">
        <v>44963</v>
      </c>
      <c r="Q30" s="48">
        <v>45290</v>
      </c>
      <c r="R30" s="43" t="s">
        <v>497</v>
      </c>
      <c r="S30" s="38" t="s">
        <v>513</v>
      </c>
      <c r="T30" s="38" t="s">
        <v>539</v>
      </c>
      <c r="U30" s="47">
        <v>9.0899999999999995E-2</v>
      </c>
      <c r="V30" s="46"/>
      <c r="W30" s="46"/>
      <c r="X30" s="46"/>
      <c r="Y30" s="46"/>
      <c r="Z30" s="34"/>
      <c r="AA30" s="74">
        <v>2.5</v>
      </c>
      <c r="AB30" s="79" t="s">
        <v>1438</v>
      </c>
      <c r="AC30" s="80">
        <v>1</v>
      </c>
      <c r="AD30" s="74">
        <f t="shared" si="0"/>
        <v>2.5</v>
      </c>
      <c r="AE30" s="482">
        <v>1</v>
      </c>
      <c r="AF30" s="74">
        <f t="shared" si="1"/>
        <v>2.5</v>
      </c>
      <c r="AG30" s="421">
        <v>1</v>
      </c>
      <c r="AH30" s="74">
        <f t="shared" si="2"/>
        <v>2.5</v>
      </c>
      <c r="AI30" s="74">
        <v>1</v>
      </c>
      <c r="AJ30" s="74">
        <f t="shared" si="3"/>
        <v>2.5</v>
      </c>
    </row>
    <row r="31" spans="1:36" ht="157.5" x14ac:dyDescent="0.25">
      <c r="A31" s="46">
        <v>125</v>
      </c>
      <c r="B31" s="43" t="s">
        <v>505</v>
      </c>
      <c r="C31" s="43" t="s">
        <v>506</v>
      </c>
      <c r="D31" s="43" t="s">
        <v>72</v>
      </c>
      <c r="E31" s="43" t="s">
        <v>484</v>
      </c>
      <c r="F31" s="43" t="s">
        <v>229</v>
      </c>
      <c r="G31" s="43" t="s">
        <v>507</v>
      </c>
      <c r="H31" s="60" t="s">
        <v>485</v>
      </c>
      <c r="I31" s="43" t="s">
        <v>508</v>
      </c>
      <c r="J31" s="43" t="s">
        <v>509</v>
      </c>
      <c r="K31" s="43" t="s">
        <v>537</v>
      </c>
      <c r="L31" s="83">
        <v>60</v>
      </c>
      <c r="M31" s="43" t="s">
        <v>538</v>
      </c>
      <c r="N31" s="40" t="s">
        <v>515</v>
      </c>
      <c r="O31" s="35" t="s">
        <v>244</v>
      </c>
      <c r="P31" s="48">
        <v>44963</v>
      </c>
      <c r="Q31" s="48">
        <v>45290</v>
      </c>
      <c r="R31" s="43" t="s">
        <v>497</v>
      </c>
      <c r="S31" s="37" t="s">
        <v>523</v>
      </c>
      <c r="T31" s="38" t="s">
        <v>539</v>
      </c>
      <c r="U31" s="47">
        <v>2.5000000000000001E-2</v>
      </c>
      <c r="V31" s="46"/>
      <c r="W31" s="46"/>
      <c r="X31" s="46"/>
      <c r="Y31" s="46"/>
      <c r="Z31" s="34"/>
      <c r="AA31" s="74">
        <v>2.5</v>
      </c>
      <c r="AB31" s="79" t="s">
        <v>1439</v>
      </c>
      <c r="AC31" s="80">
        <v>1</v>
      </c>
      <c r="AD31" s="74">
        <f t="shared" si="0"/>
        <v>2.5</v>
      </c>
      <c r="AE31" s="482">
        <v>1</v>
      </c>
      <c r="AF31" s="74">
        <f t="shared" si="1"/>
        <v>2.5</v>
      </c>
      <c r="AG31" s="421">
        <v>1</v>
      </c>
      <c r="AH31" s="74">
        <f t="shared" si="2"/>
        <v>2.5</v>
      </c>
      <c r="AI31" s="74">
        <v>1</v>
      </c>
      <c r="AJ31" s="74">
        <f t="shared" si="3"/>
        <v>2.5</v>
      </c>
    </row>
    <row r="32" spans="1:36" ht="213.75" x14ac:dyDescent="0.25">
      <c r="A32" s="46">
        <v>126</v>
      </c>
      <c r="B32" s="43" t="s">
        <v>505</v>
      </c>
      <c r="C32" s="43" t="s">
        <v>506</v>
      </c>
      <c r="D32" s="43" t="s">
        <v>72</v>
      </c>
      <c r="E32" s="43" t="s">
        <v>484</v>
      </c>
      <c r="F32" s="43" t="s">
        <v>229</v>
      </c>
      <c r="G32" s="43" t="s">
        <v>507</v>
      </c>
      <c r="H32" s="60" t="s">
        <v>485</v>
      </c>
      <c r="I32" s="43" t="s">
        <v>508</v>
      </c>
      <c r="J32" s="43" t="s">
        <v>509</v>
      </c>
      <c r="K32" s="43" t="s">
        <v>537</v>
      </c>
      <c r="L32" s="83">
        <v>60</v>
      </c>
      <c r="M32" s="43" t="s">
        <v>538</v>
      </c>
      <c r="N32" s="40" t="s">
        <v>517</v>
      </c>
      <c r="O32" s="35" t="s">
        <v>244</v>
      </c>
      <c r="P32" s="48">
        <v>44963</v>
      </c>
      <c r="Q32" s="48">
        <v>45290</v>
      </c>
      <c r="R32" s="43" t="s">
        <v>497</v>
      </c>
      <c r="S32" s="37" t="s">
        <v>518</v>
      </c>
      <c r="T32" s="38" t="s">
        <v>539</v>
      </c>
      <c r="U32" s="47">
        <v>2.5000000000000001E-2</v>
      </c>
      <c r="V32" s="46"/>
      <c r="W32" s="46"/>
      <c r="X32" s="46"/>
      <c r="Y32" s="46"/>
      <c r="Z32" s="34"/>
      <c r="AA32" s="74">
        <v>2.5</v>
      </c>
      <c r="AB32" s="75" t="s">
        <v>1440</v>
      </c>
      <c r="AC32" s="80">
        <v>1</v>
      </c>
      <c r="AD32" s="74">
        <f t="shared" si="0"/>
        <v>2.5</v>
      </c>
      <c r="AE32" s="482">
        <v>1</v>
      </c>
      <c r="AF32" s="74">
        <f t="shared" si="1"/>
        <v>2.5</v>
      </c>
      <c r="AG32" s="421">
        <v>1</v>
      </c>
      <c r="AH32" s="74">
        <f t="shared" si="2"/>
        <v>2.5</v>
      </c>
      <c r="AI32" s="74">
        <v>1</v>
      </c>
      <c r="AJ32" s="74">
        <f t="shared" si="3"/>
        <v>2.5</v>
      </c>
    </row>
    <row r="33" spans="1:36" ht="409.5" x14ac:dyDescent="0.25">
      <c r="A33" s="46">
        <v>127</v>
      </c>
      <c r="B33" s="43" t="s">
        <v>505</v>
      </c>
      <c r="C33" s="43" t="s">
        <v>506</v>
      </c>
      <c r="D33" s="43" t="s">
        <v>72</v>
      </c>
      <c r="E33" s="43" t="s">
        <v>484</v>
      </c>
      <c r="F33" s="43" t="s">
        <v>229</v>
      </c>
      <c r="G33" s="43" t="s">
        <v>507</v>
      </c>
      <c r="H33" s="60" t="s">
        <v>485</v>
      </c>
      <c r="I33" s="43" t="s">
        <v>508</v>
      </c>
      <c r="J33" s="43" t="s">
        <v>509</v>
      </c>
      <c r="K33" s="43" t="s">
        <v>537</v>
      </c>
      <c r="L33" s="83">
        <v>60</v>
      </c>
      <c r="M33" s="43" t="s">
        <v>538</v>
      </c>
      <c r="N33" s="40" t="s">
        <v>524</v>
      </c>
      <c r="O33" s="35" t="s">
        <v>244</v>
      </c>
      <c r="P33" s="48">
        <v>44963</v>
      </c>
      <c r="Q33" s="48">
        <v>45290</v>
      </c>
      <c r="R33" s="43" t="s">
        <v>497</v>
      </c>
      <c r="S33" s="37" t="s">
        <v>525</v>
      </c>
      <c r="T33" s="38" t="s">
        <v>539</v>
      </c>
      <c r="U33" s="47">
        <v>2.5000000000000001E-2</v>
      </c>
      <c r="V33" s="46"/>
      <c r="W33" s="46"/>
      <c r="X33" s="46"/>
      <c r="Y33" s="46"/>
      <c r="Z33" s="34"/>
      <c r="AA33" s="74">
        <v>2.5</v>
      </c>
      <c r="AB33" s="79" t="s">
        <v>1441</v>
      </c>
      <c r="AC33" s="81">
        <v>0</v>
      </c>
      <c r="AD33" s="82">
        <f t="shared" si="0"/>
        <v>0</v>
      </c>
      <c r="AE33" s="482">
        <v>1</v>
      </c>
      <c r="AF33" s="74">
        <f t="shared" si="1"/>
        <v>2.5</v>
      </c>
      <c r="AG33" s="421">
        <v>1</v>
      </c>
      <c r="AH33" s="74">
        <f t="shared" si="2"/>
        <v>2.5</v>
      </c>
      <c r="AI33" s="74">
        <v>0.95</v>
      </c>
      <c r="AJ33" s="74">
        <f t="shared" si="3"/>
        <v>2.375</v>
      </c>
    </row>
    <row r="34" spans="1:36" ht="180" x14ac:dyDescent="0.25">
      <c r="A34" s="46">
        <v>128</v>
      </c>
      <c r="B34" s="43" t="s">
        <v>505</v>
      </c>
      <c r="C34" s="43" t="s">
        <v>506</v>
      </c>
      <c r="D34" s="43" t="s">
        <v>72</v>
      </c>
      <c r="E34" s="43" t="s">
        <v>484</v>
      </c>
      <c r="F34" s="43" t="s">
        <v>229</v>
      </c>
      <c r="G34" s="43" t="s">
        <v>507</v>
      </c>
      <c r="H34" s="60" t="s">
        <v>485</v>
      </c>
      <c r="I34" s="43" t="s">
        <v>508</v>
      </c>
      <c r="J34" s="46" t="s">
        <v>509</v>
      </c>
      <c r="K34" s="43" t="s">
        <v>540</v>
      </c>
      <c r="L34" s="39">
        <v>30</v>
      </c>
      <c r="M34" s="61" t="s">
        <v>541</v>
      </c>
      <c r="N34" s="52" t="s">
        <v>1263</v>
      </c>
      <c r="O34" s="35" t="s">
        <v>78</v>
      </c>
      <c r="P34" s="48">
        <v>44963</v>
      </c>
      <c r="Q34" s="48">
        <v>45290</v>
      </c>
      <c r="R34" s="43" t="s">
        <v>497</v>
      </c>
      <c r="S34" s="38" t="s">
        <v>513</v>
      </c>
      <c r="T34" s="38" t="s">
        <v>542</v>
      </c>
      <c r="U34" s="47">
        <v>9.0899999999999995E-2</v>
      </c>
      <c r="V34" s="46"/>
      <c r="W34" s="46"/>
      <c r="X34" s="46"/>
      <c r="Y34" s="46"/>
      <c r="Z34" s="34"/>
      <c r="AA34" s="74">
        <v>2.5</v>
      </c>
      <c r="AB34" s="79" t="s">
        <v>1442</v>
      </c>
      <c r="AC34" s="80">
        <v>1</v>
      </c>
      <c r="AD34" s="74">
        <f t="shared" si="0"/>
        <v>2.5</v>
      </c>
      <c r="AE34" s="482">
        <v>1</v>
      </c>
      <c r="AF34" s="74">
        <f t="shared" si="1"/>
        <v>2.5</v>
      </c>
      <c r="AG34" s="421">
        <v>1</v>
      </c>
      <c r="AH34" s="74">
        <f t="shared" si="2"/>
        <v>2.5</v>
      </c>
      <c r="AI34" s="74">
        <v>1</v>
      </c>
      <c r="AJ34" s="74">
        <f t="shared" si="3"/>
        <v>2.5</v>
      </c>
    </row>
    <row r="35" spans="1:36" ht="157.5" x14ac:dyDescent="0.25">
      <c r="A35" s="46">
        <v>129</v>
      </c>
      <c r="B35" s="43" t="s">
        <v>505</v>
      </c>
      <c r="C35" s="43" t="s">
        <v>506</v>
      </c>
      <c r="D35" s="43" t="s">
        <v>72</v>
      </c>
      <c r="E35" s="43" t="s">
        <v>484</v>
      </c>
      <c r="F35" s="43" t="s">
        <v>229</v>
      </c>
      <c r="G35" s="43" t="s">
        <v>507</v>
      </c>
      <c r="H35" s="60" t="s">
        <v>485</v>
      </c>
      <c r="I35" s="43" t="s">
        <v>508</v>
      </c>
      <c r="J35" s="46" t="s">
        <v>509</v>
      </c>
      <c r="K35" s="43" t="s">
        <v>540</v>
      </c>
      <c r="L35" s="39">
        <v>30</v>
      </c>
      <c r="M35" s="43" t="s">
        <v>541</v>
      </c>
      <c r="N35" s="40" t="s">
        <v>515</v>
      </c>
      <c r="O35" s="35" t="s">
        <v>78</v>
      </c>
      <c r="P35" s="48">
        <v>44963</v>
      </c>
      <c r="Q35" s="48">
        <v>45290</v>
      </c>
      <c r="R35" s="43" t="s">
        <v>497</v>
      </c>
      <c r="S35" s="37" t="s">
        <v>523</v>
      </c>
      <c r="T35" s="38" t="s">
        <v>542</v>
      </c>
      <c r="U35" s="47">
        <v>2.5000000000000001E-2</v>
      </c>
      <c r="V35" s="46"/>
      <c r="W35" s="46"/>
      <c r="X35" s="46"/>
      <c r="Y35" s="46"/>
      <c r="Z35" s="34"/>
      <c r="AA35" s="74">
        <v>2.5</v>
      </c>
      <c r="AB35" s="79" t="s">
        <v>1443</v>
      </c>
      <c r="AC35" s="80">
        <v>1</v>
      </c>
      <c r="AD35" s="74">
        <f t="shared" si="0"/>
        <v>2.5</v>
      </c>
      <c r="AE35" s="482">
        <v>1</v>
      </c>
      <c r="AF35" s="74">
        <f t="shared" si="1"/>
        <v>2.5</v>
      </c>
      <c r="AG35" s="421">
        <v>1</v>
      </c>
      <c r="AH35" s="74">
        <f t="shared" si="2"/>
        <v>2.5</v>
      </c>
      <c r="AI35" s="74">
        <v>1</v>
      </c>
      <c r="AJ35" s="74">
        <f t="shared" si="3"/>
        <v>2.5</v>
      </c>
    </row>
    <row r="36" spans="1:36" ht="202.5" x14ac:dyDescent="0.25">
      <c r="A36" s="46">
        <v>130</v>
      </c>
      <c r="B36" s="43" t="s">
        <v>505</v>
      </c>
      <c r="C36" s="43" t="s">
        <v>506</v>
      </c>
      <c r="D36" s="43" t="s">
        <v>72</v>
      </c>
      <c r="E36" s="43" t="s">
        <v>484</v>
      </c>
      <c r="F36" s="43" t="s">
        <v>229</v>
      </c>
      <c r="G36" s="43" t="s">
        <v>507</v>
      </c>
      <c r="H36" s="60" t="s">
        <v>485</v>
      </c>
      <c r="I36" s="43" t="s">
        <v>508</v>
      </c>
      <c r="J36" s="46" t="s">
        <v>509</v>
      </c>
      <c r="K36" s="43" t="s">
        <v>540</v>
      </c>
      <c r="L36" s="39">
        <v>30</v>
      </c>
      <c r="M36" s="43" t="s">
        <v>541</v>
      </c>
      <c r="N36" s="40" t="s">
        <v>517</v>
      </c>
      <c r="O36" s="35" t="s">
        <v>78</v>
      </c>
      <c r="P36" s="48">
        <v>44963</v>
      </c>
      <c r="Q36" s="48">
        <v>45290</v>
      </c>
      <c r="R36" s="43" t="s">
        <v>497</v>
      </c>
      <c r="S36" s="37" t="s">
        <v>518</v>
      </c>
      <c r="T36" s="38" t="s">
        <v>542</v>
      </c>
      <c r="U36" s="47">
        <v>2.5000000000000001E-2</v>
      </c>
      <c r="V36" s="46"/>
      <c r="W36" s="46"/>
      <c r="X36" s="46"/>
      <c r="Y36" s="46"/>
      <c r="Z36" s="34"/>
      <c r="AA36" s="74">
        <v>2.5</v>
      </c>
      <c r="AB36" s="79" t="s">
        <v>1444</v>
      </c>
      <c r="AC36" s="80">
        <v>1</v>
      </c>
      <c r="AD36" s="74">
        <f t="shared" si="0"/>
        <v>2.5</v>
      </c>
      <c r="AE36" s="482">
        <v>1</v>
      </c>
      <c r="AF36" s="74">
        <f t="shared" si="1"/>
        <v>2.5</v>
      </c>
      <c r="AG36" s="421">
        <v>1</v>
      </c>
      <c r="AH36" s="74">
        <f t="shared" si="2"/>
        <v>2.5</v>
      </c>
      <c r="AI36" s="74">
        <v>1</v>
      </c>
      <c r="AJ36" s="74">
        <f t="shared" si="3"/>
        <v>2.5</v>
      </c>
    </row>
    <row r="37" spans="1:36" ht="135" x14ac:dyDescent="0.25">
      <c r="A37" s="46">
        <v>131</v>
      </c>
      <c r="B37" s="43" t="s">
        <v>505</v>
      </c>
      <c r="C37" s="43" t="s">
        <v>506</v>
      </c>
      <c r="D37" s="43" t="s">
        <v>72</v>
      </c>
      <c r="E37" s="43" t="s">
        <v>484</v>
      </c>
      <c r="F37" s="43" t="s">
        <v>229</v>
      </c>
      <c r="G37" s="43" t="s">
        <v>507</v>
      </c>
      <c r="H37" s="60" t="s">
        <v>485</v>
      </c>
      <c r="I37" s="43" t="s">
        <v>508</v>
      </c>
      <c r="J37" s="46" t="s">
        <v>509</v>
      </c>
      <c r="K37" s="43" t="s">
        <v>540</v>
      </c>
      <c r="L37" s="39">
        <v>30</v>
      </c>
      <c r="M37" s="43" t="s">
        <v>541</v>
      </c>
      <c r="N37" s="40" t="s">
        <v>524</v>
      </c>
      <c r="O37" s="35" t="s">
        <v>78</v>
      </c>
      <c r="P37" s="48">
        <v>44963</v>
      </c>
      <c r="Q37" s="48">
        <v>45290</v>
      </c>
      <c r="R37" s="43" t="s">
        <v>497</v>
      </c>
      <c r="S37" s="37" t="s">
        <v>525</v>
      </c>
      <c r="T37" s="38" t="s">
        <v>542</v>
      </c>
      <c r="U37" s="47">
        <v>2.5000000000000001E-2</v>
      </c>
      <c r="V37" s="46"/>
      <c r="W37" s="46"/>
      <c r="X37" s="46"/>
      <c r="Y37" s="46"/>
      <c r="Z37" s="34"/>
      <c r="AA37" s="74">
        <v>2.5</v>
      </c>
      <c r="AB37" s="79" t="s">
        <v>1445</v>
      </c>
      <c r="AC37" s="80">
        <v>1</v>
      </c>
      <c r="AD37" s="74">
        <f t="shared" si="0"/>
        <v>2.5</v>
      </c>
      <c r="AE37" s="482">
        <v>1</v>
      </c>
      <c r="AF37" s="74">
        <f t="shared" si="1"/>
        <v>2.5</v>
      </c>
      <c r="AG37" s="421">
        <v>1</v>
      </c>
      <c r="AH37" s="74">
        <f t="shared" si="2"/>
        <v>2.5</v>
      </c>
      <c r="AI37" s="74">
        <v>1</v>
      </c>
      <c r="AJ37" s="74">
        <f t="shared" si="3"/>
        <v>2.5</v>
      </c>
    </row>
    <row r="38" spans="1:36" ht="191.25" x14ac:dyDescent="0.25">
      <c r="A38" s="46">
        <v>132</v>
      </c>
      <c r="B38" s="43" t="s">
        <v>505</v>
      </c>
      <c r="C38" s="43" t="s">
        <v>543</v>
      </c>
      <c r="D38" s="43" t="s">
        <v>72</v>
      </c>
      <c r="E38" s="43" t="s">
        <v>484</v>
      </c>
      <c r="F38" s="43" t="s">
        <v>229</v>
      </c>
      <c r="G38" s="43" t="s">
        <v>507</v>
      </c>
      <c r="H38" s="60" t="s">
        <v>485</v>
      </c>
      <c r="I38" s="43" t="s">
        <v>508</v>
      </c>
      <c r="J38" s="43" t="s">
        <v>544</v>
      </c>
      <c r="K38" s="43" t="s">
        <v>545</v>
      </c>
      <c r="L38" s="39">
        <v>1</v>
      </c>
      <c r="M38" s="43" t="s">
        <v>1268</v>
      </c>
      <c r="N38" s="40" t="s">
        <v>1269</v>
      </c>
      <c r="O38" s="35" t="s">
        <v>78</v>
      </c>
      <c r="P38" s="48">
        <v>44963</v>
      </c>
      <c r="Q38" s="48">
        <v>45290</v>
      </c>
      <c r="R38" s="43" t="s">
        <v>497</v>
      </c>
      <c r="S38" s="38" t="s">
        <v>548</v>
      </c>
      <c r="T38" s="38" t="s">
        <v>549</v>
      </c>
      <c r="U38" s="47">
        <v>9.0899999999999995E-2</v>
      </c>
      <c r="V38" s="46"/>
      <c r="W38" s="46"/>
      <c r="X38" s="46"/>
      <c r="Y38" s="46"/>
      <c r="Z38" s="34"/>
      <c r="AA38" s="74">
        <v>2.5</v>
      </c>
      <c r="AB38" s="79" t="s">
        <v>1446</v>
      </c>
      <c r="AC38" s="80">
        <v>1</v>
      </c>
      <c r="AD38" s="74">
        <f t="shared" si="0"/>
        <v>2.5</v>
      </c>
      <c r="AE38" s="482">
        <v>1</v>
      </c>
      <c r="AF38" s="74">
        <f t="shared" si="1"/>
        <v>2.5</v>
      </c>
      <c r="AG38" s="421">
        <v>1</v>
      </c>
      <c r="AH38" s="74">
        <f t="shared" si="2"/>
        <v>2.5</v>
      </c>
      <c r="AI38" s="74">
        <v>1</v>
      </c>
      <c r="AJ38" s="74">
        <f t="shared" si="3"/>
        <v>2.5</v>
      </c>
    </row>
    <row r="39" spans="1:36" ht="156" customHeight="1" x14ac:dyDescent="0.25">
      <c r="A39" s="46">
        <v>133</v>
      </c>
      <c r="B39" s="43" t="s">
        <v>505</v>
      </c>
      <c r="C39" s="43" t="s">
        <v>543</v>
      </c>
      <c r="D39" s="43" t="s">
        <v>72</v>
      </c>
      <c r="E39" s="43" t="s">
        <v>484</v>
      </c>
      <c r="F39" s="43" t="s">
        <v>229</v>
      </c>
      <c r="G39" s="43" t="s">
        <v>507</v>
      </c>
      <c r="H39" s="60" t="s">
        <v>485</v>
      </c>
      <c r="I39" s="43" t="s">
        <v>508</v>
      </c>
      <c r="J39" s="43" t="s">
        <v>544</v>
      </c>
      <c r="K39" s="43" t="s">
        <v>545</v>
      </c>
      <c r="L39" s="39">
        <v>1</v>
      </c>
      <c r="M39" s="43" t="s">
        <v>1268</v>
      </c>
      <c r="N39" s="40" t="s">
        <v>1271</v>
      </c>
      <c r="O39" s="35" t="s">
        <v>78</v>
      </c>
      <c r="P39" s="48">
        <v>44963</v>
      </c>
      <c r="Q39" s="48">
        <v>45290</v>
      </c>
      <c r="R39" s="43" t="s">
        <v>497</v>
      </c>
      <c r="S39" s="38" t="s">
        <v>520</v>
      </c>
      <c r="T39" s="38" t="s">
        <v>549</v>
      </c>
      <c r="U39" s="47">
        <v>2.5000000000000001E-2</v>
      </c>
      <c r="V39" s="46"/>
      <c r="W39" s="46"/>
      <c r="X39" s="46"/>
      <c r="Y39" s="46"/>
      <c r="Z39" s="34"/>
      <c r="AA39" s="74">
        <v>2.5</v>
      </c>
      <c r="AB39" s="79" t="s">
        <v>1447</v>
      </c>
      <c r="AC39" s="81">
        <v>0.25</v>
      </c>
      <c r="AD39" s="82">
        <f t="shared" si="0"/>
        <v>0.625</v>
      </c>
      <c r="AE39" s="482">
        <v>0.7</v>
      </c>
      <c r="AF39" s="74">
        <f t="shared" si="1"/>
        <v>1.75</v>
      </c>
      <c r="AG39" s="421">
        <v>0</v>
      </c>
      <c r="AH39" s="74">
        <f t="shared" si="2"/>
        <v>0</v>
      </c>
      <c r="AI39" s="74">
        <v>1</v>
      </c>
      <c r="AJ39" s="74">
        <f t="shared" si="3"/>
        <v>2.5</v>
      </c>
    </row>
    <row r="40" spans="1:36" ht="382.5" x14ac:dyDescent="0.25">
      <c r="A40" s="46">
        <v>134</v>
      </c>
      <c r="B40" s="43" t="s">
        <v>505</v>
      </c>
      <c r="C40" s="43" t="s">
        <v>543</v>
      </c>
      <c r="D40" s="43" t="s">
        <v>72</v>
      </c>
      <c r="E40" s="43" t="s">
        <v>484</v>
      </c>
      <c r="F40" s="43" t="s">
        <v>229</v>
      </c>
      <c r="G40" s="43" t="s">
        <v>507</v>
      </c>
      <c r="H40" s="60" t="s">
        <v>485</v>
      </c>
      <c r="I40" s="43" t="s">
        <v>508</v>
      </c>
      <c r="J40" s="43" t="s">
        <v>544</v>
      </c>
      <c r="K40" s="43" t="s">
        <v>545</v>
      </c>
      <c r="L40" s="39">
        <v>2</v>
      </c>
      <c r="M40" s="43" t="s">
        <v>1268</v>
      </c>
      <c r="N40" s="40" t="s">
        <v>1273</v>
      </c>
      <c r="O40" s="35" t="s">
        <v>78</v>
      </c>
      <c r="P40" s="48">
        <v>44963</v>
      </c>
      <c r="Q40" s="48">
        <v>45290</v>
      </c>
      <c r="R40" s="43" t="s">
        <v>497</v>
      </c>
      <c r="S40" s="38" t="s">
        <v>520</v>
      </c>
      <c r="T40" s="38" t="s">
        <v>549</v>
      </c>
      <c r="U40" s="47">
        <v>2.5000000000000001E-2</v>
      </c>
      <c r="V40" s="46"/>
      <c r="W40" s="46"/>
      <c r="X40" s="46"/>
      <c r="Y40" s="46"/>
      <c r="Z40" s="34"/>
      <c r="AA40" s="74">
        <v>2.5</v>
      </c>
      <c r="AB40" s="79" t="s">
        <v>1448</v>
      </c>
      <c r="AC40" s="81">
        <v>0.25</v>
      </c>
      <c r="AD40" s="82">
        <f t="shared" si="0"/>
        <v>0.625</v>
      </c>
      <c r="AE40" s="482">
        <v>1</v>
      </c>
      <c r="AF40" s="74">
        <f t="shared" si="1"/>
        <v>2.5</v>
      </c>
      <c r="AG40" s="421">
        <v>1</v>
      </c>
      <c r="AH40" s="74">
        <f t="shared" si="2"/>
        <v>2.5</v>
      </c>
      <c r="AI40" s="74">
        <v>1</v>
      </c>
      <c r="AJ40" s="74">
        <f t="shared" si="3"/>
        <v>2.5</v>
      </c>
    </row>
    <row r="41" spans="1:36" ht="409.5" x14ac:dyDescent="0.25">
      <c r="A41" s="46">
        <v>135</v>
      </c>
      <c r="B41" s="43" t="s">
        <v>505</v>
      </c>
      <c r="C41" s="43" t="s">
        <v>543</v>
      </c>
      <c r="D41" s="43" t="s">
        <v>72</v>
      </c>
      <c r="E41" s="43" t="s">
        <v>484</v>
      </c>
      <c r="F41" s="43" t="s">
        <v>229</v>
      </c>
      <c r="G41" s="43" t="s">
        <v>507</v>
      </c>
      <c r="H41" s="60" t="s">
        <v>485</v>
      </c>
      <c r="I41" s="43" t="s">
        <v>508</v>
      </c>
      <c r="J41" s="43" t="s">
        <v>544</v>
      </c>
      <c r="K41" s="43" t="s">
        <v>545</v>
      </c>
      <c r="L41" s="39">
        <v>170</v>
      </c>
      <c r="M41" s="43" t="s">
        <v>546</v>
      </c>
      <c r="N41" s="40" t="s">
        <v>1275</v>
      </c>
      <c r="O41" s="35" t="s">
        <v>78</v>
      </c>
      <c r="P41" s="48">
        <v>44963</v>
      </c>
      <c r="Q41" s="48">
        <v>45290</v>
      </c>
      <c r="R41" s="43" t="s">
        <v>497</v>
      </c>
      <c r="S41" s="38" t="s">
        <v>520</v>
      </c>
      <c r="T41" s="38" t="s">
        <v>549</v>
      </c>
      <c r="U41" s="47">
        <v>2.5000000000000001E-2</v>
      </c>
      <c r="V41" s="46"/>
      <c r="W41" s="46"/>
      <c r="X41" s="46"/>
      <c r="Y41" s="46"/>
      <c r="Z41" s="34"/>
      <c r="AA41" s="74">
        <v>2.5</v>
      </c>
      <c r="AB41" s="79" t="s">
        <v>1449</v>
      </c>
      <c r="AC41" s="81">
        <v>0</v>
      </c>
      <c r="AD41" s="82">
        <f t="shared" si="0"/>
        <v>0</v>
      </c>
      <c r="AE41" s="482">
        <v>1</v>
      </c>
      <c r="AF41" s="74">
        <f t="shared" si="1"/>
        <v>2.5</v>
      </c>
      <c r="AG41" s="421">
        <v>1</v>
      </c>
      <c r="AH41" s="74">
        <f t="shared" si="2"/>
        <v>2.5</v>
      </c>
      <c r="AI41" s="74">
        <v>1</v>
      </c>
      <c r="AJ41" s="74">
        <f t="shared" si="3"/>
        <v>2.5</v>
      </c>
    </row>
    <row r="42" spans="1:36" ht="140.25" x14ac:dyDescent="0.25">
      <c r="A42" s="46">
        <v>136</v>
      </c>
      <c r="B42" s="43" t="s">
        <v>505</v>
      </c>
      <c r="C42" s="43" t="s">
        <v>553</v>
      </c>
      <c r="D42" s="43" t="s">
        <v>72</v>
      </c>
      <c r="E42" s="43" t="s">
        <v>484</v>
      </c>
      <c r="F42" s="43" t="s">
        <v>229</v>
      </c>
      <c r="G42" s="43" t="s">
        <v>507</v>
      </c>
      <c r="H42" s="60" t="s">
        <v>485</v>
      </c>
      <c r="I42" s="43" t="s">
        <v>508</v>
      </c>
      <c r="J42" s="46" t="s">
        <v>554</v>
      </c>
      <c r="K42" s="43" t="s">
        <v>555</v>
      </c>
      <c r="L42" s="39">
        <v>4</v>
      </c>
      <c r="M42" s="43" t="s">
        <v>556</v>
      </c>
      <c r="N42" s="40" t="s">
        <v>557</v>
      </c>
      <c r="O42" s="35" t="s">
        <v>78</v>
      </c>
      <c r="P42" s="48">
        <v>44946</v>
      </c>
      <c r="Q42" s="48">
        <v>45290</v>
      </c>
      <c r="R42" s="43" t="s">
        <v>497</v>
      </c>
      <c r="S42" s="53" t="s">
        <v>558</v>
      </c>
      <c r="T42" s="53" t="s">
        <v>559</v>
      </c>
      <c r="U42" s="47">
        <v>9.0899999999999995E-2</v>
      </c>
      <c r="V42" s="46"/>
      <c r="W42" s="46"/>
      <c r="X42" s="46"/>
      <c r="Y42" s="46"/>
      <c r="Z42" s="34"/>
      <c r="AA42" s="74">
        <v>2.5</v>
      </c>
      <c r="AB42" s="79" t="s">
        <v>1277</v>
      </c>
      <c r="AC42" s="80">
        <v>1</v>
      </c>
      <c r="AD42" s="74">
        <f t="shared" si="0"/>
        <v>2.5</v>
      </c>
      <c r="AE42" s="482">
        <v>1</v>
      </c>
      <c r="AF42" s="74">
        <f t="shared" si="1"/>
        <v>2.5</v>
      </c>
      <c r="AG42" s="421">
        <v>1</v>
      </c>
      <c r="AH42" s="74">
        <f t="shared" si="2"/>
        <v>2.5</v>
      </c>
      <c r="AI42" s="74">
        <v>1</v>
      </c>
      <c r="AJ42" s="74">
        <f t="shared" si="3"/>
        <v>2.5</v>
      </c>
    </row>
    <row r="43" spans="1:36" ht="140.25" x14ac:dyDescent="0.25">
      <c r="A43" s="46">
        <v>137</v>
      </c>
      <c r="B43" s="43" t="s">
        <v>505</v>
      </c>
      <c r="C43" s="43" t="s">
        <v>553</v>
      </c>
      <c r="D43" s="43" t="s">
        <v>72</v>
      </c>
      <c r="E43" s="43" t="s">
        <v>484</v>
      </c>
      <c r="F43" s="43" t="s">
        <v>229</v>
      </c>
      <c r="G43" s="43" t="s">
        <v>507</v>
      </c>
      <c r="H43" s="60" t="s">
        <v>485</v>
      </c>
      <c r="I43" s="43" t="s">
        <v>508</v>
      </c>
      <c r="J43" s="46" t="s">
        <v>554</v>
      </c>
      <c r="K43" s="43" t="s">
        <v>555</v>
      </c>
      <c r="L43" s="39">
        <v>4</v>
      </c>
      <c r="M43" s="43" t="s">
        <v>556</v>
      </c>
      <c r="N43" s="40" t="s">
        <v>560</v>
      </c>
      <c r="O43" s="35" t="s">
        <v>78</v>
      </c>
      <c r="P43" s="48">
        <v>44571</v>
      </c>
      <c r="Q43" s="48">
        <v>44925</v>
      </c>
      <c r="R43" s="43" t="s">
        <v>497</v>
      </c>
      <c r="S43" s="53" t="s">
        <v>558</v>
      </c>
      <c r="T43" s="53" t="s">
        <v>559</v>
      </c>
      <c r="U43" s="47">
        <v>2.5000000000000001E-2</v>
      </c>
      <c r="V43" s="46"/>
      <c r="W43" s="46"/>
      <c r="X43" s="46"/>
      <c r="Y43" s="46"/>
      <c r="Z43" s="34"/>
      <c r="AA43" s="74">
        <v>2.5</v>
      </c>
      <c r="AB43" s="79" t="s">
        <v>1450</v>
      </c>
      <c r="AC43" s="80">
        <v>1</v>
      </c>
      <c r="AD43" s="74">
        <f t="shared" si="0"/>
        <v>2.5</v>
      </c>
      <c r="AE43" s="482">
        <v>1</v>
      </c>
      <c r="AF43" s="74">
        <f t="shared" si="1"/>
        <v>2.5</v>
      </c>
      <c r="AG43" s="421">
        <v>1</v>
      </c>
      <c r="AH43" s="74">
        <f t="shared" si="2"/>
        <v>2.5</v>
      </c>
      <c r="AI43" s="74">
        <v>1</v>
      </c>
      <c r="AJ43" s="74">
        <f t="shared" si="3"/>
        <v>2.5</v>
      </c>
    </row>
    <row r="44" spans="1:36" ht="258.75" x14ac:dyDescent="0.25">
      <c r="A44" s="46">
        <v>138</v>
      </c>
      <c r="B44" s="43" t="s">
        <v>505</v>
      </c>
      <c r="C44" s="43" t="s">
        <v>553</v>
      </c>
      <c r="D44" s="43" t="s">
        <v>72</v>
      </c>
      <c r="E44" s="43" t="s">
        <v>484</v>
      </c>
      <c r="F44" s="43" t="s">
        <v>229</v>
      </c>
      <c r="G44" s="43" t="s">
        <v>507</v>
      </c>
      <c r="H44" s="60" t="s">
        <v>485</v>
      </c>
      <c r="I44" s="43" t="s">
        <v>508</v>
      </c>
      <c r="J44" s="46" t="s">
        <v>554</v>
      </c>
      <c r="K44" s="43" t="s">
        <v>555</v>
      </c>
      <c r="L44" s="39">
        <v>4</v>
      </c>
      <c r="M44" s="43" t="s">
        <v>556</v>
      </c>
      <c r="N44" s="40" t="s">
        <v>561</v>
      </c>
      <c r="O44" s="35" t="s">
        <v>78</v>
      </c>
      <c r="P44" s="48">
        <v>44597</v>
      </c>
      <c r="Q44" s="48">
        <v>44925</v>
      </c>
      <c r="R44" s="43" t="s">
        <v>497</v>
      </c>
      <c r="S44" s="53" t="s">
        <v>562</v>
      </c>
      <c r="T44" s="53" t="s">
        <v>559</v>
      </c>
      <c r="U44" s="47">
        <v>2.5000000000000001E-2</v>
      </c>
      <c r="V44" s="46"/>
      <c r="W44" s="46"/>
      <c r="X44" s="46"/>
      <c r="Y44" s="46"/>
      <c r="Z44" s="34"/>
      <c r="AA44" s="74">
        <v>2.5</v>
      </c>
      <c r="AB44" s="79" t="s">
        <v>1451</v>
      </c>
      <c r="AC44" s="81">
        <v>0</v>
      </c>
      <c r="AD44" s="82">
        <f t="shared" si="0"/>
        <v>0</v>
      </c>
      <c r="AE44" s="482">
        <v>1</v>
      </c>
      <c r="AF44" s="74">
        <f t="shared" si="1"/>
        <v>2.5</v>
      </c>
      <c r="AG44" s="421">
        <v>1</v>
      </c>
      <c r="AH44" s="74">
        <f t="shared" si="2"/>
        <v>2.5</v>
      </c>
      <c r="AI44" s="74">
        <v>1</v>
      </c>
      <c r="AJ44" s="74">
        <f t="shared" si="3"/>
        <v>2.5</v>
      </c>
    </row>
    <row r="45" spans="1:36" ht="371.25" x14ac:dyDescent="0.25">
      <c r="A45" s="46">
        <v>139</v>
      </c>
      <c r="B45" s="43" t="s">
        <v>505</v>
      </c>
      <c r="C45" s="43" t="s">
        <v>553</v>
      </c>
      <c r="D45" s="43" t="s">
        <v>72</v>
      </c>
      <c r="E45" s="43" t="s">
        <v>484</v>
      </c>
      <c r="F45" s="43" t="s">
        <v>229</v>
      </c>
      <c r="G45" s="43" t="s">
        <v>507</v>
      </c>
      <c r="H45" s="60" t="s">
        <v>485</v>
      </c>
      <c r="I45" s="43" t="s">
        <v>508</v>
      </c>
      <c r="J45" s="46" t="s">
        <v>554</v>
      </c>
      <c r="K45" s="43" t="s">
        <v>555</v>
      </c>
      <c r="L45" s="39">
        <v>4</v>
      </c>
      <c r="M45" s="43" t="s">
        <v>556</v>
      </c>
      <c r="N45" s="40" t="s">
        <v>563</v>
      </c>
      <c r="O45" s="35" t="s">
        <v>78</v>
      </c>
      <c r="P45" s="48">
        <v>44597</v>
      </c>
      <c r="Q45" s="48">
        <v>44925</v>
      </c>
      <c r="R45" s="43" t="s">
        <v>497</v>
      </c>
      <c r="S45" s="53" t="s">
        <v>520</v>
      </c>
      <c r="T45" s="53" t="s">
        <v>559</v>
      </c>
      <c r="U45" s="47">
        <v>2.5000000000000001E-2</v>
      </c>
      <c r="V45" s="46"/>
      <c r="W45" s="46"/>
      <c r="X45" s="46"/>
      <c r="Y45" s="46"/>
      <c r="Z45" s="34"/>
      <c r="AA45" s="74">
        <v>2.5</v>
      </c>
      <c r="AB45" s="79" t="s">
        <v>1452</v>
      </c>
      <c r="AC45" s="81">
        <v>0</v>
      </c>
      <c r="AD45" s="82">
        <f t="shared" si="0"/>
        <v>0</v>
      </c>
      <c r="AE45" s="482">
        <v>1</v>
      </c>
      <c r="AF45" s="74">
        <f t="shared" si="1"/>
        <v>2.5</v>
      </c>
      <c r="AG45" s="421">
        <v>1</v>
      </c>
      <c r="AH45" s="74">
        <f t="shared" si="2"/>
        <v>2.5</v>
      </c>
      <c r="AI45" s="74">
        <v>1</v>
      </c>
      <c r="AJ45" s="74">
        <f t="shared" si="3"/>
        <v>2.5</v>
      </c>
    </row>
    <row r="46" spans="1:36" ht="15.75" x14ac:dyDescent="0.25">
      <c r="AD46" s="399">
        <f>SUM(AD6:AD45)</f>
        <v>83.75</v>
      </c>
      <c r="AE46" s="87"/>
      <c r="AF46" s="399">
        <f>SUM(AF6:AF45)</f>
        <v>99.25</v>
      </c>
      <c r="AH46" s="485">
        <f>SUM(AH6:AH45)</f>
        <v>97.5</v>
      </c>
      <c r="AJ46" s="399">
        <f>SUM(AJ6:AJ45)</f>
        <v>99.75</v>
      </c>
    </row>
  </sheetData>
  <sheetProtection algorithmName="SHA-512" hashValue="ocjBjYrlAHUzJT7UHMS+5P8miLyfO5xTEipY+aI4+OQXXwUXV9C6+slt4MKLtQnOShU4j43llL9v7rPVSDihlA==" saltValue="du/z2okQ2r77u6v8APbWxQ==" spinCount="100000" sheet="1" objects="1" scenarios="1"/>
  <autoFilter ref="A5:AH45" xr:uid="{00000000-0009-0000-0000-000008000000}"/>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2529" r:id="rId4">
          <objectPr defaultSize="0" autoPict="0" r:id="rId5">
            <anchor moveWithCells="1" sizeWithCells="1">
              <from>
                <xdr:col>1</xdr:col>
                <xdr:colOff>438150</xdr:colOff>
                <xdr:row>0</xdr:row>
                <xdr:rowOff>133350</xdr:rowOff>
              </from>
              <to>
                <xdr:col>2</xdr:col>
                <xdr:colOff>361950</xdr:colOff>
                <xdr:row>2</xdr:row>
                <xdr:rowOff>219075</xdr:rowOff>
              </to>
            </anchor>
          </objectPr>
        </oleObject>
      </mc:Choice>
      <mc:Fallback>
        <oleObject progId="PBrush" shapeId="2252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'https://indeportesantioquia-my.sharepoint.com/personal/harroyave_indeportesantioquia_gov_co/Documents/Planes Estratégicos/Planes Estratégicos 2023/[Altos Logros - PA 1er-Trim-2023.xlsx]Formulas'!#REF!</xm:f>
          </x14:formula1>
          <xm:sqref>I46:I1048576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8" ma:contentTypeDescription="Crear nuevo documento." ma:contentTypeScope="" ma:versionID="c375bd3cd8b344b00a1074e78dc1394c">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7b7a2759a0f83db9ea57df35d6c505ff"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A2FE5E-EA5C-4A7F-9058-276420F36808}">
  <ds:schemaRefs>
    <ds:schemaRef ds:uri="http://schemas.microsoft.com/office/2006/metadata/properties"/>
    <ds:schemaRef ds:uri="http://schemas.microsoft.com/office/infopath/2007/PartnerControls"/>
    <ds:schemaRef ds:uri="dbaf2d58-a71e-4670-9be5-3d64a4e8ff6a"/>
    <ds:schemaRef ds:uri="1fd8df80-85c6-412b-b1f4-aa47f91e445a"/>
  </ds:schemaRefs>
</ds:datastoreItem>
</file>

<file path=customXml/itemProps2.xml><?xml version="1.0" encoding="utf-8"?>
<ds:datastoreItem xmlns:ds="http://schemas.openxmlformats.org/officeDocument/2006/customXml" ds:itemID="{6F5DB783-F60C-46F5-8CC7-2EED3A4EAF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269C8F-D454-442E-8EF4-200C51D4BB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Plan Acción 2023</vt:lpstr>
      <vt:lpstr>RESULTADOS 4TO. TRIM</vt:lpstr>
      <vt:lpstr>CONSOLIDADO</vt:lpstr>
      <vt:lpstr>Comunicaciones</vt:lpstr>
      <vt:lpstr>O.A Jurídica</vt:lpstr>
      <vt:lpstr>Subg. Administrativa</vt:lpstr>
      <vt:lpstr>Subg. Escenarios Dptivos</vt:lpstr>
      <vt:lpstr>O. Control Interno</vt:lpstr>
      <vt:lpstr>Subg. Altos Logros</vt:lpstr>
      <vt:lpstr>O. Talento Hum</vt:lpstr>
      <vt:lpstr>O.A Planeación</vt:lpstr>
      <vt:lpstr>Subg. Fomento Dllo Dptivo</vt:lpstr>
      <vt:lpstr>S.A Tesorería</vt:lpstr>
      <vt:lpstr>O. Medicina Dep.</vt:lpstr>
      <vt:lpstr>S.A CADA</vt:lpstr>
      <vt:lpstr>O. Sistemas</vt:lpstr>
      <vt:lpstr>Formulas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Luisa Fernanda Gaviria Cano</cp:lastModifiedBy>
  <cp:revision/>
  <dcterms:created xsi:type="dcterms:W3CDTF">2021-01-24T23:49:34Z</dcterms:created>
  <dcterms:modified xsi:type="dcterms:W3CDTF">2024-05-15T20:29:26Z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