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indeportesantioquia.sharepoint.com/sites/EquipoPlaneacin/Documentos compartidos/2025/RIESGOS/"/>
    </mc:Choice>
  </mc:AlternateContent>
  <xr:revisionPtr revIDLastSave="92" documentId="8_{74E9C5F5-B525-4D69-85A7-02E5316364D8}" xr6:coauthVersionLast="47" xr6:coauthVersionMax="47" xr10:uidLastSave="{CF546719-FDCD-4114-A7E7-152662BC5521}"/>
  <bookViews>
    <workbookView xWindow="-120" yWindow="-120" windowWidth="20730" windowHeight="11040" xr2:uid="{00000000-000D-0000-FFFF-FFFF00000000}"/>
  </bookViews>
  <sheets>
    <sheet name="Riesgos Corrupción 2025 " sheetId="8" r:id="rId1"/>
    <sheet name="Riesgos Corrupción" sheetId="2" state="hidden" r:id="rId2"/>
    <sheet name="Fórmulas " sheetId="4" state="hidden" r:id="rId3"/>
  </sheets>
  <definedNames>
    <definedName name="_xlnm._FilterDatabase" localSheetId="2" hidden="1">'Fórmulas '!$H$4:$K$29</definedName>
    <definedName name="_xlnm._FilterDatabase" localSheetId="1" hidden="1">'Riesgos Corrupción'!$A$11:$BJ$44</definedName>
    <definedName name="_xlnm._FilterDatabase" localSheetId="0" hidden="1">'Riesgos Corrupción 2025 '!$A$11:$BJ$45</definedName>
    <definedName name="_xlnm.Print_Area" localSheetId="1">'Riesgos Corrupción'!$A:$BQ</definedName>
    <definedName name="_xlnm.Print_Area" localSheetId="0">'Riesgos Corrupción 2025 '!$A:$BJ</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4" l="1"/>
  <c r="J70" i="4"/>
  <c r="J69" i="4"/>
  <c r="J68" i="4"/>
  <c r="J67" i="4"/>
  <c r="J66" i="4"/>
  <c r="J65" i="4"/>
  <c r="J64" i="4"/>
  <c r="J63" i="4"/>
  <c r="J62" i="4"/>
  <c r="J61" i="4"/>
  <c r="J60" i="4"/>
  <c r="J59" i="4"/>
  <c r="J58" i="4"/>
  <c r="J57" i="4"/>
  <c r="J56" i="4"/>
  <c r="J55" i="4"/>
  <c r="J54" i="4"/>
  <c r="J53" i="4"/>
  <c r="J52" i="4"/>
  <c r="J51" i="4"/>
  <c r="J50" i="4"/>
  <c r="J49" i="4"/>
  <c r="J48" i="4"/>
  <c r="J47" i="4"/>
  <c r="J29" i="4"/>
  <c r="J28" i="4"/>
  <c r="J27" i="4"/>
  <c r="J26" i="4"/>
  <c r="J25" i="4"/>
  <c r="J24" i="4"/>
  <c r="AK23" i="4"/>
  <c r="J23" i="4"/>
  <c r="AK22" i="4"/>
  <c r="J22" i="4"/>
  <c r="AK21" i="4"/>
  <c r="J21" i="4"/>
  <c r="AK20" i="4"/>
  <c r="J20" i="4"/>
  <c r="AK19" i="4"/>
  <c r="J19" i="4"/>
  <c r="AK18" i="4"/>
  <c r="J18" i="4"/>
  <c r="AK17" i="4"/>
  <c r="J17" i="4"/>
  <c r="AK16" i="4"/>
  <c r="J16" i="4"/>
  <c r="AK15" i="4"/>
  <c r="J15" i="4"/>
  <c r="J14" i="4"/>
  <c r="AH13" i="4"/>
  <c r="J13" i="4"/>
  <c r="AH12" i="4"/>
  <c r="J12" i="4"/>
  <c r="AH11" i="4"/>
  <c r="J11" i="4"/>
  <c r="AH10" i="4"/>
  <c r="J10" i="4"/>
  <c r="AH9" i="4"/>
  <c r="J9" i="4"/>
  <c r="AH8" i="4"/>
  <c r="J8" i="4"/>
  <c r="AH7" i="4"/>
  <c r="J7" i="4"/>
  <c r="AH6" i="4"/>
  <c r="J6" i="4"/>
  <c r="AH5" i="4"/>
  <c r="J5" i="4"/>
  <c r="AW44" i="2"/>
  <c r="AX44" i="2" s="1"/>
  <c r="AG44" i="2"/>
  <c r="AE44" i="2"/>
  <c r="AH44" i="2" s="1"/>
  <c r="C44" i="2"/>
  <c r="B44" i="2"/>
  <c r="BB43" i="2"/>
  <c r="AW43" i="2"/>
  <c r="AX43" i="2" s="1"/>
  <c r="BA43" i="2" s="1"/>
  <c r="AI43" i="2"/>
  <c r="BC43" i="2" s="1"/>
  <c r="BE43" i="2" s="1"/>
  <c r="AH43" i="2"/>
  <c r="AG43" i="2"/>
  <c r="AY43" i="2" s="1"/>
  <c r="AE43" i="2"/>
  <c r="C43" i="2"/>
  <c r="B43" i="2"/>
  <c r="AY42" i="2"/>
  <c r="AX42" i="2"/>
  <c r="AW42" i="2"/>
  <c r="AH42" i="2"/>
  <c r="BB42" i="2" s="1"/>
  <c r="AG42" i="2"/>
  <c r="AE42" i="2"/>
  <c r="C42" i="2"/>
  <c r="B42" i="2"/>
  <c r="AX41" i="2"/>
  <c r="AW41" i="2"/>
  <c r="AH41" i="2"/>
  <c r="AG41" i="2"/>
  <c r="AE41" i="2"/>
  <c r="C41" i="2"/>
  <c r="B41" i="2"/>
  <c r="BA40" i="2"/>
  <c r="AZ40" i="2"/>
  <c r="AW40" i="2"/>
  <c r="AX40" i="2" s="1"/>
  <c r="AI40" i="2"/>
  <c r="BC40" i="2" s="1"/>
  <c r="AH40" i="2"/>
  <c r="BB40" i="2" s="1"/>
  <c r="AG40" i="2"/>
  <c r="AY40" i="2" s="1"/>
  <c r="AE40" i="2"/>
  <c r="C40" i="2"/>
  <c r="B40" i="2"/>
  <c r="BB39" i="2"/>
  <c r="AY39" i="2"/>
  <c r="AX39" i="2"/>
  <c r="BA39" i="2" s="1"/>
  <c r="AW39" i="2"/>
  <c r="AI39" i="2"/>
  <c r="BC39" i="2" s="1"/>
  <c r="BE39" i="2" s="1"/>
  <c r="AH39" i="2"/>
  <c r="AG39" i="2"/>
  <c r="AE39" i="2"/>
  <c r="C39" i="2"/>
  <c r="B39" i="2"/>
  <c r="BC38" i="2"/>
  <c r="BB38" i="2"/>
  <c r="AY38" i="2"/>
  <c r="AW38" i="2"/>
  <c r="AX38" i="2" s="1"/>
  <c r="AG38" i="2"/>
  <c r="AE38" i="2"/>
  <c r="AH38" i="2" s="1"/>
  <c r="AI38" i="2" s="1"/>
  <c r="C38" i="2"/>
  <c r="B38" i="2"/>
  <c r="BB37" i="2"/>
  <c r="BA37" i="2"/>
  <c r="AX37" i="2"/>
  <c r="AW37" i="2"/>
  <c r="AH37" i="2"/>
  <c r="AI37" i="2" s="1"/>
  <c r="AG37" i="2"/>
  <c r="AY37" i="2" s="1"/>
  <c r="AE37" i="2"/>
  <c r="C37" i="2"/>
  <c r="B37" i="2"/>
  <c r="BB36" i="2"/>
  <c r="BA36" i="2"/>
  <c r="AZ36" i="2"/>
  <c r="AX36" i="2"/>
  <c r="AW36" i="2"/>
  <c r="AI36" i="2"/>
  <c r="BC36" i="2" s="1"/>
  <c r="AH36" i="2"/>
  <c r="AG36" i="2"/>
  <c r="AE36" i="2"/>
  <c r="C36" i="2"/>
  <c r="B36" i="2"/>
  <c r="AW35" i="2"/>
  <c r="AX35" i="2" s="1"/>
  <c r="AH35" i="2"/>
  <c r="AG35" i="2"/>
  <c r="AE35" i="2"/>
  <c r="C35" i="2"/>
  <c r="B35" i="2"/>
  <c r="AW34" i="2"/>
  <c r="AX34" i="2" s="1"/>
  <c r="BA34" i="2" s="1"/>
  <c r="AI34" i="2"/>
  <c r="AH34" i="2"/>
  <c r="BB34" i="2" s="1"/>
  <c r="AG34" i="2"/>
  <c r="AY34" i="2" s="1"/>
  <c r="AE34" i="2"/>
  <c r="C34" i="2"/>
  <c r="B34" i="2"/>
  <c r="AX33" i="2"/>
  <c r="AW33" i="2"/>
  <c r="AG33" i="2"/>
  <c r="AE33" i="2"/>
  <c r="AH33" i="2" s="1"/>
  <c r="BB33" i="2" s="1"/>
  <c r="C33" i="2"/>
  <c r="B33" i="2"/>
  <c r="AW32" i="2"/>
  <c r="AX32" i="2" s="1"/>
  <c r="AH32" i="2"/>
  <c r="AG32" i="2"/>
  <c r="AE32" i="2"/>
  <c r="C32" i="2"/>
  <c r="B32" i="2"/>
  <c r="BA31" i="2"/>
  <c r="AX31" i="2"/>
  <c r="AW31" i="2"/>
  <c r="AH31" i="2"/>
  <c r="AG31" i="2"/>
  <c r="AY31" i="2" s="1"/>
  <c r="AE31" i="2"/>
  <c r="C31" i="2"/>
  <c r="B31" i="2"/>
  <c r="BB30" i="2"/>
  <c r="AY30" i="2"/>
  <c r="AX30" i="2"/>
  <c r="BA30" i="2" s="1"/>
  <c r="AW30" i="2"/>
  <c r="AI30" i="2"/>
  <c r="BC30" i="2" s="1"/>
  <c r="AH30" i="2"/>
  <c r="AG30" i="2"/>
  <c r="AE30" i="2"/>
  <c r="C30" i="2"/>
  <c r="B30" i="2"/>
  <c r="AY29" i="2"/>
  <c r="AW29" i="2"/>
  <c r="AX29" i="2" s="1"/>
  <c r="AG29" i="2"/>
  <c r="AE29" i="2"/>
  <c r="AH29" i="2" s="1"/>
  <c r="C29" i="2"/>
  <c r="B29" i="2"/>
  <c r="BA28" i="2"/>
  <c r="AZ28" i="2" s="1"/>
  <c r="AY28" i="2"/>
  <c r="AX28" i="2"/>
  <c r="AW28" i="2"/>
  <c r="AH28" i="2"/>
  <c r="AG28" i="2"/>
  <c r="AE28" i="2"/>
  <c r="C28" i="2"/>
  <c r="B28" i="2"/>
  <c r="BA27" i="2"/>
  <c r="AZ27" i="2" s="1"/>
  <c r="AX27" i="2"/>
  <c r="AG27" i="2"/>
  <c r="AE27" i="2"/>
  <c r="AH27" i="2" s="1"/>
  <c r="C27" i="2"/>
  <c r="B27" i="2"/>
  <c r="BB26" i="2"/>
  <c r="BA26" i="2"/>
  <c r="AZ26" i="2"/>
  <c r="AX26" i="2"/>
  <c r="AG26" i="2"/>
  <c r="AE26" i="2"/>
  <c r="AH26" i="2" s="1"/>
  <c r="AI26" i="2" s="1"/>
  <c r="BC26" i="2" s="1"/>
  <c r="C26" i="2"/>
  <c r="B26" i="2"/>
  <c r="AX25" i="2"/>
  <c r="AH25" i="2"/>
  <c r="AG25" i="2"/>
  <c r="AE25" i="2"/>
  <c r="C25" i="2"/>
  <c r="B25" i="2"/>
  <c r="BA24" i="2"/>
  <c r="AX24" i="2"/>
  <c r="AH24" i="2"/>
  <c r="AI24" i="2" s="1"/>
  <c r="BC24" i="2" s="1"/>
  <c r="AG24" i="2"/>
  <c r="AE24" i="2"/>
  <c r="C24" i="2"/>
  <c r="B24" i="2"/>
  <c r="AX23" i="2"/>
  <c r="AH23" i="2"/>
  <c r="AG23" i="2"/>
  <c r="AE23" i="2"/>
  <c r="C23" i="2"/>
  <c r="B23" i="2"/>
  <c r="BC22" i="2"/>
  <c r="BB22" i="2"/>
  <c r="AX22" i="2"/>
  <c r="AG22" i="2"/>
  <c r="BA22" i="2" s="1"/>
  <c r="AZ22" i="2" s="1"/>
  <c r="AE22" i="2"/>
  <c r="AH22" i="2" s="1"/>
  <c r="AI22" i="2" s="1"/>
  <c r="C22" i="2"/>
  <c r="B22" i="2"/>
  <c r="AZ21" i="2"/>
  <c r="AX21" i="2"/>
  <c r="AI21" i="2"/>
  <c r="BC21" i="2" s="1"/>
  <c r="AG21" i="2"/>
  <c r="BA21" i="2" s="1"/>
  <c r="AE21" i="2"/>
  <c r="AH21" i="2" s="1"/>
  <c r="BB21" i="2" s="1"/>
  <c r="C21" i="2"/>
  <c r="B21" i="2"/>
  <c r="AW20" i="2"/>
  <c r="AX20" i="2" s="1"/>
  <c r="AH20" i="2"/>
  <c r="AG20" i="2"/>
  <c r="AE20" i="2"/>
  <c r="C20" i="2"/>
  <c r="B20" i="2"/>
  <c r="BB19" i="2"/>
  <c r="AX19" i="2"/>
  <c r="AI19" i="2"/>
  <c r="BC19" i="2" s="1"/>
  <c r="AH19" i="2"/>
  <c r="AG19" i="2"/>
  <c r="AE19" i="2"/>
  <c r="C19" i="2"/>
  <c r="B19" i="2"/>
  <c r="BB18" i="2"/>
  <c r="BA18" i="2"/>
  <c r="AZ18" i="2"/>
  <c r="AY18" i="2"/>
  <c r="AX18" i="2"/>
  <c r="AW18" i="2"/>
  <c r="AI18" i="2"/>
  <c r="BC18" i="2" s="1"/>
  <c r="AH18" i="2"/>
  <c r="AG18" i="2"/>
  <c r="AE18" i="2"/>
  <c r="C18" i="2"/>
  <c r="B18" i="2"/>
  <c r="BE17" i="2"/>
  <c r="BC17" i="2"/>
  <c r="BB17" i="2"/>
  <c r="BA17" i="2"/>
  <c r="AZ17" i="2" s="1"/>
  <c r="AY17" i="2"/>
  <c r="AX17" i="2"/>
  <c r="AW17" i="2"/>
  <c r="AH17" i="2"/>
  <c r="AI17" i="2" s="1"/>
  <c r="AG17" i="2"/>
  <c r="AE17" i="2"/>
  <c r="C17" i="2"/>
  <c r="B17" i="2"/>
  <c r="BC16" i="2"/>
  <c r="BB16" i="2"/>
  <c r="AW16" i="2"/>
  <c r="AX16" i="2" s="1"/>
  <c r="AH16" i="2"/>
  <c r="AI16" i="2" s="1"/>
  <c r="AG16" i="2"/>
  <c r="AE16" i="2"/>
  <c r="C16" i="2"/>
  <c r="B16" i="2"/>
  <c r="AW15" i="2"/>
  <c r="AX15" i="2" s="1"/>
  <c r="AI15" i="2"/>
  <c r="BC15" i="2" s="1"/>
  <c r="AG15" i="2"/>
  <c r="AE15" i="2"/>
  <c r="AH15" i="2" s="1"/>
  <c r="BB15" i="2" s="1"/>
  <c r="C15" i="2"/>
  <c r="B15" i="2"/>
  <c r="AW14" i="2"/>
  <c r="AX14" i="2" s="1"/>
  <c r="AH14" i="2"/>
  <c r="AG14" i="2"/>
  <c r="AE14" i="2"/>
  <c r="C14" i="2"/>
  <c r="B14" i="2"/>
  <c r="AX13" i="2"/>
  <c r="AW13" i="2"/>
  <c r="AI13" i="2"/>
  <c r="BC13" i="2" s="1"/>
  <c r="AH13" i="2"/>
  <c r="BB13" i="2" s="1"/>
  <c r="AG13" i="2"/>
  <c r="AE13" i="2"/>
  <c r="C13" i="2"/>
  <c r="B13" i="2"/>
  <c r="AY12" i="2"/>
  <c r="AW12" i="2"/>
  <c r="AX12" i="2" s="1"/>
  <c r="BA12" i="2" s="1"/>
  <c r="AG12" i="2"/>
  <c r="AE12" i="2"/>
  <c r="AH12" i="2" s="1"/>
  <c r="C12" i="2"/>
  <c r="B12" i="2"/>
  <c r="AJ32" i="2" l="1"/>
  <c r="AI32" i="2"/>
  <c r="BC32" i="2" s="1"/>
  <c r="BB32" i="2"/>
  <c r="BD39" i="2"/>
  <c r="AZ39" i="2"/>
  <c r="BD43" i="2"/>
  <c r="AZ43" i="2"/>
  <c r="AZ12" i="2"/>
  <c r="AI42" i="2"/>
  <c r="BC42" i="2" s="1"/>
  <c r="AJ26" i="2"/>
  <c r="AJ17" i="2"/>
  <c r="BD22" i="2"/>
  <c r="BA32" i="2"/>
  <c r="AY32" i="2"/>
  <c r="AJ43" i="2"/>
  <c r="BC34" i="2"/>
  <c r="BE34" i="2" s="1"/>
  <c r="AJ34" i="2"/>
  <c r="BD26" i="2"/>
  <c r="AJ21" i="2"/>
  <c r="BB31" i="2"/>
  <c r="AI31" i="2"/>
  <c r="BA20" i="2"/>
  <c r="AY20" i="2"/>
  <c r="AJ40" i="2"/>
  <c r="BA23" i="2"/>
  <c r="AI12" i="2"/>
  <c r="BB12" i="2"/>
  <c r="AZ24" i="2"/>
  <c r="BD24" i="2"/>
  <c r="AI23" i="2"/>
  <c r="BC23" i="2" s="1"/>
  <c r="BB23" i="2"/>
  <c r="AJ25" i="2"/>
  <c r="BA25" i="2"/>
  <c r="BD17" i="2"/>
  <c r="BB20" i="2"/>
  <c r="AI20" i="2"/>
  <c r="BC20" i="2" s="1"/>
  <c r="BE20" i="2" s="1"/>
  <c r="AI25" i="2"/>
  <c r="BC25" i="2" s="1"/>
  <c r="BB25" i="2"/>
  <c r="AZ37" i="2"/>
  <c r="AI41" i="2"/>
  <c r="BC41" i="2" s="1"/>
  <c r="BB41" i="2"/>
  <c r="BA41" i="2"/>
  <c r="AY41" i="2"/>
  <c r="AJ24" i="2"/>
  <c r="AI35" i="2"/>
  <c r="BB35" i="2"/>
  <c r="AI14" i="2"/>
  <c r="BC14" i="2" s="1"/>
  <c r="BB14" i="2"/>
  <c r="BD21" i="2"/>
  <c r="BD36" i="2"/>
  <c r="BA14" i="2"/>
  <c r="AY14" i="2"/>
  <c r="AJ14" i="2"/>
  <c r="BD18" i="2"/>
  <c r="BB27" i="2"/>
  <c r="AI27" i="2"/>
  <c r="AY13" i="2"/>
  <c r="BA13" i="2"/>
  <c r="AJ13" i="2"/>
  <c r="BB24" i="2"/>
  <c r="AJ37" i="2"/>
  <c r="BC37" i="2"/>
  <c r="BE37" i="2" s="1"/>
  <c r="AJ22" i="2"/>
  <c r="AZ30" i="2"/>
  <c r="BE30" i="2"/>
  <c r="BD30" i="2"/>
  <c r="AJ18" i="2"/>
  <c r="BA19" i="2"/>
  <c r="AJ19" i="2"/>
  <c r="AI29" i="2"/>
  <c r="BB29" i="2"/>
  <c r="AI33" i="2"/>
  <c r="BC33" i="2" s="1"/>
  <c r="BE36" i="2"/>
  <c r="AY16" i="2"/>
  <c r="AJ16" i="2"/>
  <c r="BA16" i="2"/>
  <c r="BA35" i="2"/>
  <c r="AY35" i="2"/>
  <c r="AZ31" i="2"/>
  <c r="BE40" i="2"/>
  <c r="BD40" i="2"/>
  <c r="AI44" i="2"/>
  <c r="BC44" i="2" s="1"/>
  <c r="BE44" i="2" s="1"/>
  <c r="BB44" i="2"/>
  <c r="AJ15" i="2"/>
  <c r="AY15" i="2"/>
  <c r="BA15" i="2"/>
  <c r="AI28" i="2"/>
  <c r="BB28" i="2"/>
  <c r="AJ33" i="2"/>
  <c r="BA33" i="2"/>
  <c r="AY33" i="2"/>
  <c r="BD34" i="2"/>
  <c r="AZ34" i="2"/>
  <c r="BA44" i="2"/>
  <c r="AY44" i="2"/>
  <c r="BE18" i="2"/>
  <c r="AJ38" i="2"/>
  <c r="AJ36" i="2"/>
  <c r="AY36" i="2"/>
  <c r="AJ42" i="2"/>
  <c r="BA42" i="2"/>
  <c r="BA29" i="2"/>
  <c r="BA38" i="2"/>
  <c r="AJ30" i="2"/>
  <c r="AJ39" i="2"/>
  <c r="BD13" i="2" l="1"/>
  <c r="BE13" i="2"/>
  <c r="AZ13" i="2"/>
  <c r="BD37" i="2"/>
  <c r="BE33" i="2"/>
  <c r="AZ23" i="2"/>
  <c r="BD23" i="2"/>
  <c r="BC31" i="2"/>
  <c r="AJ31" i="2"/>
  <c r="BE41" i="2"/>
  <c r="AJ23" i="2"/>
  <c r="BE42" i="2"/>
  <c r="AZ15" i="2"/>
  <c r="BD15" i="2"/>
  <c r="AJ20" i="2"/>
  <c r="BC12" i="2"/>
  <c r="BD12" i="2" s="1"/>
  <c r="AJ12" i="2"/>
  <c r="BD19" i="2"/>
  <c r="AZ19" i="2"/>
  <c r="BE15" i="2"/>
  <c r="BD20" i="2"/>
  <c r="AZ20" i="2"/>
  <c r="BD16" i="2"/>
  <c r="AZ16" i="2"/>
  <c r="BE16" i="2"/>
  <c r="BD42" i="2"/>
  <c r="AZ42" i="2"/>
  <c r="BD33" i="2"/>
  <c r="AZ33" i="2"/>
  <c r="AJ28" i="2"/>
  <c r="BC28" i="2"/>
  <c r="AJ29" i="2"/>
  <c r="BC29" i="2"/>
  <c r="BE29" i="2" s="1"/>
  <c r="AJ44" i="2"/>
  <c r="AJ27" i="2"/>
  <c r="BC27" i="2"/>
  <c r="BD27" i="2" s="1"/>
  <c r="BE14" i="2"/>
  <c r="AJ35" i="2"/>
  <c r="BC35" i="2"/>
  <c r="BE35" i="2" s="1"/>
  <c r="AJ41" i="2"/>
  <c r="AZ29" i="2"/>
  <c r="AZ35" i="2"/>
  <c r="AZ41" i="2"/>
  <c r="BD41" i="2"/>
  <c r="AZ14" i="2"/>
  <c r="BD14" i="2"/>
  <c r="AZ32" i="2"/>
  <c r="BD32" i="2"/>
  <c r="AZ38" i="2"/>
  <c r="BD38" i="2"/>
  <c r="BE38" i="2"/>
  <c r="AZ44" i="2"/>
  <c r="BD44" i="2"/>
  <c r="BD25" i="2"/>
  <c r="AZ25" i="2"/>
  <c r="BE32" i="2"/>
  <c r="BE28" i="2" l="1"/>
  <c r="BD28" i="2"/>
  <c r="BE31" i="2"/>
  <c r="BD31" i="2"/>
  <c r="BD35" i="2"/>
  <c r="BD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Elcy del Carmen Montoya Perez</author>
    <author>Gloria Cecilia Gutierrez Zapata</author>
    <author>Jhon Fredy Duque Castano</author>
    <author>Olga Lucia Llanos Orozco</author>
  </authors>
  <commentList>
    <comment ref="A11" authorId="0" shapeId="0" xr:uid="{00000000-0006-0000-0100-000002000000}">
      <text>
        <r>
          <rPr>
            <sz val="9"/>
            <color indexed="81"/>
            <rFont val="Tahoma"/>
            <family val="2"/>
          </rPr>
          <t xml:space="preserve">
Seleccione el nombre del proceso tal como aparece en la caracterizacón del proceso </t>
        </r>
      </text>
    </comment>
    <comment ref="C11" authorId="0" shapeId="0" xr:uid="{00000000-0006-0000-0100-000003000000}">
      <text>
        <r>
          <rPr>
            <b/>
            <sz val="12"/>
            <color indexed="81"/>
            <rFont val="Arial"/>
            <family val="2"/>
          </rPr>
          <t>Registrar el objetivo que se encuentra en la ultima versión de la caracterización de cada proceso.</t>
        </r>
      </text>
    </comment>
    <comment ref="D11" authorId="0" shapeId="0" xr:uid="{00000000-0006-0000-0100-000004000000}">
      <text>
        <r>
          <rPr>
            <b/>
            <sz val="18"/>
            <color indexed="81"/>
            <rFont val="Arial"/>
            <family val="2"/>
          </rPr>
          <t>Cargo direccionador del proceso, el cual se encuentra en la caracterización del proceso como responsable(s).</t>
        </r>
      </text>
    </comment>
    <comment ref="E11" authorId="1" shapeId="0" xr:uid="{00000000-0006-0000-0100-000005000000}">
      <text>
        <r>
          <rPr>
            <b/>
            <sz val="10"/>
            <color indexed="81"/>
            <rFont val="Arial"/>
            <family val="2"/>
          </rPr>
          <t xml:space="preserve">Evitar iniciar con palabras negativas
como: “No…”, “Que no…”, o con
palabras que denoten un factor
de riesgo (causa) tales como:
“ausencia de”, “falta de”, “poco(a)”,
“escaso(a)”, “insuficiente”, “deficiente”,
“debilidades en…”
Ejemplo:
“Inoportunidad en la adquisición
de los bienes y servicios requeridos
por la entidad”.
</t>
        </r>
        <r>
          <rPr>
            <sz val="10"/>
            <color indexed="81"/>
            <rFont val="Arial"/>
            <family val="2"/>
          </rPr>
          <t xml:space="preserve">
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
La estructura de la descripción del riesgos debe ser:
Riesgo+Cuasas+Consecuencia
Revisar pestaña "Conceptos"</t>
        </r>
      </text>
    </comment>
    <comment ref="J11" authorId="0" shapeId="0" xr:uid="{00000000-0006-0000-0100-000006000000}">
      <text>
        <r>
          <rPr>
            <b/>
            <sz val="18"/>
            <color indexed="81"/>
            <rFont val="Arial"/>
            <family val="2"/>
          </rPr>
          <t>Según lista desplegable, y definir según descripción de las tipologías (pestaña "Conceptos").</t>
        </r>
      </text>
    </comment>
    <comment ref="K11" authorId="0" shapeId="0" xr:uid="{00000000-0006-0000-0100-000007000000}">
      <text>
        <r>
          <rPr>
            <b/>
            <u/>
            <sz val="14"/>
            <color indexed="81"/>
            <rFont val="Arial"/>
            <family val="2"/>
          </rPr>
          <t xml:space="preserve">Causas del riesgo </t>
        </r>
        <r>
          <rPr>
            <sz val="14"/>
            <color indexed="81"/>
            <rFont val="Arial"/>
            <family val="2"/>
          </rPr>
          <t xml:space="preserve">
</t>
        </r>
        <r>
          <rPr>
            <u/>
            <sz val="14"/>
            <color indexed="81"/>
            <rFont val="Arial"/>
            <family val="2"/>
          </rPr>
          <t xml:space="preserve">La causa </t>
        </r>
        <r>
          <rPr>
            <sz val="14"/>
            <color indexed="81"/>
            <rFont val="Arial"/>
            <family val="2"/>
          </rPr>
          <t>Son los Medios, circunstancias, situaciones o agentes generadores del riesgo.  Son uno de los aspectos a eliminar o mitigar para que el riesgo no se materialice; esto se logra mediante la definición de controles efectivos. 
I M P O R TA N T E
* Para cada causa debe existir un control.
* Las causas se deben trabajar de manera separada (no
se deben combinar en una misma columna o renglón).
* Un control puede ser tan eficiente que me ayude
a mitigar varias causas, en estos casos se repite
el control, asociado de manera independiente a la
causa específica.</t>
        </r>
      </text>
    </comment>
    <comment ref="L11" authorId="0" shapeId="0" xr:uid="{00000000-0006-0000-0100-000008000000}">
      <text>
        <r>
          <rPr>
            <b/>
            <u/>
            <sz val="14"/>
            <color indexed="81"/>
            <rFont val="Arial"/>
            <family val="2"/>
          </rPr>
          <t>Consecuencia: 
Lo que podria ocasionar…(Efecto)</t>
        </r>
        <r>
          <rPr>
            <sz val="14"/>
            <color indexed="81"/>
            <rFont val="Arial"/>
            <family val="2"/>
          </rPr>
          <t xml:space="preserve">
Efectos generados por la ocurrencia de un riesgo que afecta los objetivos o un proceso de la entidad. Pueden ser entre otros, una pérdida, un daño, un perjuicio, un detrimento.</t>
        </r>
      </text>
    </comment>
    <comment ref="AG11" authorId="1" shapeId="0" xr:uid="{00000000-0006-0000-0100-000009000000}">
      <text>
        <r>
          <rPr>
            <sz val="14"/>
            <color indexed="81"/>
            <rFont val="Arial"/>
            <family val="2"/>
          </rPr>
          <t>Probabilidad
Se analiza qué tan posible es que ocurra el riesgo, se expresa en términos de frecuencia, donde frecuencia implica analizar el número de eventos en un periodo determinado, se trata de hechos que se han materializado o se cuenta con un historial de situaciones o eventos asociados al riesgo.
esta probabilidad es inherente, es decir, es la probabilidad antes de la aplicación de controles.
Revisar la tabla de frecuencia en la pestaña "Conceptos".</t>
        </r>
      </text>
    </comment>
    <comment ref="AI11" authorId="1" shapeId="0" xr:uid="{00000000-0006-0000-0100-00000A000000}">
      <text>
        <r>
          <rPr>
            <sz val="14"/>
            <color indexed="81"/>
            <rFont val="Arial"/>
            <family val="2"/>
          </rPr>
          <t>Es la evaluacion de la consecuencia o el efecto, si el riesgo se llegara a materializar. Estes impacto es el inherente, es decir, antes de la aplicación de controles.
Revisar los criterios para calificar el impacto, los cuales se encuentran en la pestaña de "Conceptos".
PARA LOS RIESGOS DE CORRUPCIÓN EL IMPACTO SE CALCULA AUTOMATICAMENTE CON EL PUNTAJE DE LAS 19 PREGUNTAS.</t>
        </r>
      </text>
    </comment>
    <comment ref="AJ11" authorId="1" shapeId="0" xr:uid="{00000000-0006-0000-0100-00000B000000}">
      <text>
        <r>
          <rPr>
            <b/>
            <sz val="14"/>
            <color indexed="81"/>
            <rFont val="Arial"/>
            <family val="2"/>
          </rPr>
          <t>campo calculado automaticamente.
Nota: no modificar manualmente.</t>
        </r>
        <r>
          <rPr>
            <sz val="9"/>
            <color indexed="81"/>
            <rFont val="Tahoma"/>
            <family val="2"/>
          </rPr>
          <t xml:space="preserve">
</t>
        </r>
      </text>
    </comment>
    <comment ref="AK11" authorId="1" shapeId="0" xr:uid="{00000000-0006-0000-0100-00000C000000}">
      <text>
        <r>
          <rPr>
            <sz val="14"/>
            <color indexed="81"/>
            <rFont val="Arial"/>
            <family val="2"/>
          </rPr>
          <t xml:space="preserve">
Ubicación del riesgo en la zona de calor, campo calculado automaticamente.
Nota: no modificar manualmente.</t>
        </r>
      </text>
    </comment>
    <comment ref="AL11" authorId="2" shapeId="0" xr:uid="{00000000-0006-0000-0100-00000D000000}">
      <text>
        <r>
          <rPr>
            <b/>
            <sz val="9"/>
            <color indexed="81"/>
            <rFont val="Tahoma"/>
            <family val="2"/>
          </rPr>
          <t xml:space="preserve">Debe indicar cuál es el propósito del control.
</t>
        </r>
        <r>
          <rPr>
            <sz val="9"/>
            <color indexed="81"/>
            <rFont val="Tahoma"/>
            <family val="2"/>
          </rPr>
          <t xml:space="preserve">
</t>
        </r>
      </text>
    </comment>
    <comment ref="AM11" authorId="2" shapeId="0" xr:uid="{00000000-0006-0000-0100-00000E000000}">
      <text>
        <r>
          <rPr>
            <b/>
            <sz val="9"/>
            <color indexed="81"/>
            <rFont val="Tahoma"/>
            <family val="2"/>
          </rPr>
          <t>Debe indicar qué pasa con las observaciones o
desviaciones resultantes de ejecutar el control.</t>
        </r>
      </text>
    </comment>
    <comment ref="AN11" authorId="2" shapeId="0" xr:uid="{00000000-0006-0000-0100-00000F000000}">
      <text>
        <r>
          <rPr>
            <b/>
            <sz val="9"/>
            <color indexed="81"/>
            <rFont val="Tahoma"/>
            <family val="2"/>
          </rPr>
          <t>Debe dejar evidencia de la ejecución del control.</t>
        </r>
        <r>
          <rPr>
            <sz val="9"/>
            <color indexed="81"/>
            <rFont val="Tahoma"/>
            <family val="2"/>
          </rPr>
          <t xml:space="preserve">
</t>
        </r>
      </text>
    </comment>
    <comment ref="AO11" authorId="0" shapeId="0" xr:uid="{00000000-0006-0000-0100-000010000000}">
      <text>
        <r>
          <rPr>
            <sz val="14"/>
            <color indexed="81"/>
            <rFont val="Arial"/>
            <family val="2"/>
          </rPr>
          <t>Acción o actividad definida para mitigar las causas de los riesgos.
la redacción de los controles debe contener:
en este campo se debe consolidar lo siguiente:
1. Responsable.
2. Periodicidad.
3. Proposito del control.
4. Como se realiza la actividad del control.
5. que pasa con las observaciones o desviaciones resultantes de ejecutar la actividad del control.
6. Evidencia de la ejecución del control.
I M P O R TA N T E
* Para cada causa debe existir un control.
* Un control puede ser tan eficiente que me ayude
a mitigar varias causas, en estos casos se repite
el control, asociado de manera independiente a la
causa específica.
Ejemplo:
Revisar pestaña "Conceptos" Valoracion de los Controles</t>
        </r>
      </text>
    </comment>
    <comment ref="AP11" authorId="3" shapeId="0" xr:uid="{00000000-0006-0000-0100-000011000000}">
      <text>
        <r>
          <rPr>
            <b/>
            <sz val="14"/>
            <color rgb="FF000000"/>
            <rFont val="Arial"/>
            <family val="2"/>
          </rPr>
          <t xml:space="preserve">Clasificacion de las actividades de control:
1. Preventivos: </t>
        </r>
        <r>
          <rPr>
            <sz val="14"/>
            <color rgb="FF000000"/>
            <rFont val="Arial"/>
            <family val="2"/>
          </rPr>
          <t>Controles diseñados para evitar que se materialice el riesgo.</t>
        </r>
        <r>
          <rPr>
            <b/>
            <sz val="14"/>
            <color rgb="FF000000"/>
            <rFont val="Arial"/>
            <family val="2"/>
          </rPr>
          <t xml:space="preserve">
2. Detectivos: </t>
        </r>
        <r>
          <rPr>
            <sz val="14"/>
            <color rgb="FF000000"/>
            <rFont val="Arial"/>
            <family val="2"/>
          </rPr>
          <t xml:space="preserve">Buscan identificar un evento o resultado no previsto despues que se haya producido.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Elcy del Carmen Montoya Perez</author>
    <author>Gloria Cecilia Gutierrez Zapata</author>
    <author>Jhon Fredy Duque Castano</author>
    <author>Olga Lucia Llanos Orozco</author>
  </authors>
  <commentList>
    <comment ref="BP8" authorId="0" shapeId="0" xr:uid="{00000000-0006-0000-0400-000001000000}">
      <text>
        <r>
          <rPr>
            <b/>
            <sz val="9"/>
            <color indexed="81"/>
            <rFont val="Tahoma"/>
            <family val="2"/>
          </rPr>
          <t>Elcy del Carmen Montoya Perez:</t>
        </r>
        <r>
          <rPr>
            <sz val="9"/>
            <color indexed="81"/>
            <rFont val="Tahoma"/>
            <family val="2"/>
          </rPr>
          <t xml:space="preserve">
</t>
        </r>
      </text>
    </comment>
    <comment ref="A11" authorId="0" shapeId="0" xr:uid="{00000000-0006-0000-0400-000002000000}">
      <text>
        <r>
          <rPr>
            <sz val="9"/>
            <color indexed="81"/>
            <rFont val="Tahoma"/>
            <family val="2"/>
          </rPr>
          <t xml:space="preserve">
Seleccione el nombre del proceso tal como aparece en la caracterizacón del proceso </t>
        </r>
      </text>
    </comment>
    <comment ref="B11" authorId="0" shapeId="0" xr:uid="{00000000-0006-0000-0400-000003000000}">
      <text>
        <r>
          <rPr>
            <b/>
            <sz val="12"/>
            <color indexed="81"/>
            <rFont val="Arial"/>
            <family val="2"/>
          </rPr>
          <t>Registrar el objetivo que se encuentra en la ultima versión de la caracterización de cada proceso.</t>
        </r>
      </text>
    </comment>
    <comment ref="C11" authorId="0" shapeId="0" xr:uid="{00000000-0006-0000-0400-000004000000}">
      <text>
        <r>
          <rPr>
            <b/>
            <sz val="18"/>
            <color indexed="81"/>
            <rFont val="Arial"/>
            <family val="2"/>
          </rPr>
          <t>Cargo direccionador del proceso, el cual se encuentra en la caracterización del proceso como responsable(s).</t>
        </r>
      </text>
    </comment>
    <comment ref="D11" authorId="1" shapeId="0" xr:uid="{00000000-0006-0000-0400-000005000000}">
      <text>
        <r>
          <rPr>
            <b/>
            <sz val="10"/>
            <color indexed="81"/>
            <rFont val="Arial"/>
            <family val="2"/>
          </rPr>
          <t xml:space="preserve">Evitar iniciar con palabras negativas
como: “No…”, “Que no…”, o con
palabras que denoten un factor
de riesgo (causa) tales como:
“ausencia de”, “falta de”, “poco(a)”,
“escaso(a)”, “insuficiente”, “deficiente”,
“debilidades en…”
Ejemplo:
“Inoportunidad en la adquisición
de los bienes y servicios requeridos
por la entidad”.
</t>
        </r>
        <r>
          <rPr>
            <sz val="10"/>
            <color indexed="81"/>
            <rFont val="Arial"/>
            <family val="2"/>
          </rPr>
          <t xml:space="preserve">
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
La estructura de la descripción del riesgos debe ser:
Riesgo+Cuasas+Consecuencia
Revisar pestaña "Conceptos"</t>
        </r>
      </text>
    </comment>
    <comment ref="I11" authorId="0" shapeId="0" xr:uid="{00000000-0006-0000-0400-000006000000}">
      <text>
        <r>
          <rPr>
            <b/>
            <sz val="18"/>
            <color indexed="81"/>
            <rFont val="Arial"/>
            <family val="2"/>
          </rPr>
          <t>Según lista desplegable, y definir según descripción de las tipologías (pestaña "Conceptos").</t>
        </r>
      </text>
    </comment>
    <comment ref="J11" authorId="0" shapeId="0" xr:uid="{00000000-0006-0000-0400-000007000000}">
      <text>
        <r>
          <rPr>
            <b/>
            <u/>
            <sz val="14"/>
            <color indexed="81"/>
            <rFont val="Arial"/>
            <family val="2"/>
          </rPr>
          <t xml:space="preserve">Causas del riesgo </t>
        </r>
        <r>
          <rPr>
            <sz val="14"/>
            <color indexed="81"/>
            <rFont val="Arial"/>
            <family val="2"/>
          </rPr>
          <t xml:space="preserve">
</t>
        </r>
        <r>
          <rPr>
            <u/>
            <sz val="14"/>
            <color indexed="81"/>
            <rFont val="Arial"/>
            <family val="2"/>
          </rPr>
          <t xml:space="preserve">La causa </t>
        </r>
        <r>
          <rPr>
            <sz val="14"/>
            <color indexed="81"/>
            <rFont val="Arial"/>
            <family val="2"/>
          </rPr>
          <t>Son los Medios, circunstancias, situaciones o agentes generadores del riesgo.  Son uno de los aspectos a eliminar o mitigar para que el riesgo no se materialice; esto se logra mediante la definición de controles efectivos. 
I M P O R TA N T E
* Para cada causa debe existir un control.
* Las causas se deben trabajar de manera separada (no
se deben combinar en una misma columna o renglón).
* Un control puede ser tan eficiente que me ayude
a mitigar varias causas, en estos casos se repite
el control, asociado de manera independiente a la
causa específica.</t>
        </r>
      </text>
    </comment>
    <comment ref="K11" authorId="0" shapeId="0" xr:uid="{00000000-0006-0000-0400-000008000000}">
      <text>
        <r>
          <rPr>
            <b/>
            <u/>
            <sz val="14"/>
            <color indexed="81"/>
            <rFont val="Arial"/>
            <family val="2"/>
          </rPr>
          <t>Consecuencia: 
Lo que podria ocasionar…(Efecto)</t>
        </r>
        <r>
          <rPr>
            <sz val="14"/>
            <color indexed="81"/>
            <rFont val="Arial"/>
            <family val="2"/>
          </rPr>
          <t xml:space="preserve">
Efectos generados por la ocurrencia de un riesgo que afecta los objetivos o un proceso de la entidad. Pueden ser entre otros, una pérdida, un daño, un perjuicio, un detrimento.</t>
        </r>
      </text>
    </comment>
    <comment ref="AF11" authorId="1" shapeId="0" xr:uid="{00000000-0006-0000-0400-000009000000}">
      <text>
        <r>
          <rPr>
            <sz val="14"/>
            <color indexed="81"/>
            <rFont val="Arial"/>
            <family val="2"/>
          </rPr>
          <t>Probabilidad
Se analiza qué tan posible es que ocurra el riesgo, se expresa en términos de frecuencia, donde frecuencia implica analizar el número de eventos en un periodo determinado, se trata de hechos que se han materializado o se cuenta con un historial de situaciones o eventos asociados al riesgo.
esta probabilidad es inherente, es decir, es la probabilidad antes de la aplicación de controles.
Revisar la tabla de frecuencia en la pestaña "Conceptos".</t>
        </r>
      </text>
    </comment>
    <comment ref="AH11" authorId="1" shapeId="0" xr:uid="{00000000-0006-0000-0400-00000A000000}">
      <text>
        <r>
          <rPr>
            <sz val="14"/>
            <color indexed="81"/>
            <rFont val="Arial"/>
            <family val="2"/>
          </rPr>
          <t>Es la evaluacion de la consecuencia o el efecto, si el riesgo se llegara a materializar. Estes impacto es el inherente, es decir, antes de la aplicación de controles.
Revisar los criterios para calificar el impacto, los cuales se encuentran en la pestaña de "Conceptos".
PARA LOS RIESGOS DE CORRUPCIÓN EL IMPACTO SE CALCULA AUTOMATICAMENTE CON EL PUNTAJE DE LAS 19 PREGUNTAS.</t>
        </r>
      </text>
    </comment>
    <comment ref="AI11" authorId="1" shapeId="0" xr:uid="{00000000-0006-0000-0400-00000B000000}">
      <text>
        <r>
          <rPr>
            <b/>
            <sz val="14"/>
            <color indexed="81"/>
            <rFont val="Arial"/>
            <family val="2"/>
          </rPr>
          <t>campo calculado automaticamente.
Nota: no modificar manualmente.</t>
        </r>
        <r>
          <rPr>
            <sz val="9"/>
            <color indexed="81"/>
            <rFont val="Tahoma"/>
            <family val="2"/>
          </rPr>
          <t xml:space="preserve">
</t>
        </r>
      </text>
    </comment>
    <comment ref="AJ11" authorId="1" shapeId="0" xr:uid="{00000000-0006-0000-0400-00000C000000}">
      <text>
        <r>
          <rPr>
            <sz val="14"/>
            <color indexed="81"/>
            <rFont val="Arial"/>
            <family val="2"/>
          </rPr>
          <t xml:space="preserve">
Ubicación del riesgo en la zona de calor, campo calculado automaticamente.
Nota: no modificar manualmente.</t>
        </r>
      </text>
    </comment>
    <comment ref="AK11" authorId="2" shapeId="0" xr:uid="{00000000-0006-0000-0400-00000D000000}">
      <text>
        <r>
          <rPr>
            <b/>
            <sz val="9"/>
            <color indexed="81"/>
            <rFont val="Tahoma"/>
            <family val="2"/>
          </rPr>
          <t xml:space="preserve">Debe indicar cuál es el propósito del control.
</t>
        </r>
        <r>
          <rPr>
            <sz val="9"/>
            <color indexed="81"/>
            <rFont val="Tahoma"/>
            <family val="2"/>
          </rPr>
          <t xml:space="preserve">
</t>
        </r>
      </text>
    </comment>
    <comment ref="AL11" authorId="2" shapeId="0" xr:uid="{00000000-0006-0000-0400-00000E000000}">
      <text>
        <r>
          <rPr>
            <b/>
            <sz val="9"/>
            <color indexed="81"/>
            <rFont val="Tahoma"/>
            <family val="2"/>
          </rPr>
          <t>Debe indicar qué pasa con las observaciones o
desviaciones resultantes de ejecutar el control.</t>
        </r>
      </text>
    </comment>
    <comment ref="AM11" authorId="2" shapeId="0" xr:uid="{00000000-0006-0000-0400-00000F000000}">
      <text>
        <r>
          <rPr>
            <b/>
            <sz val="9"/>
            <color indexed="81"/>
            <rFont val="Tahoma"/>
            <family val="2"/>
          </rPr>
          <t>Debe dejar evidencia de la ejecución del control.</t>
        </r>
        <r>
          <rPr>
            <sz val="9"/>
            <color indexed="81"/>
            <rFont val="Tahoma"/>
            <family val="2"/>
          </rPr>
          <t xml:space="preserve">
</t>
        </r>
      </text>
    </comment>
    <comment ref="AN11" authorId="0" shapeId="0" xr:uid="{00000000-0006-0000-0400-000010000000}">
      <text>
        <r>
          <rPr>
            <sz val="14"/>
            <color indexed="81"/>
            <rFont val="Arial"/>
            <family val="2"/>
          </rPr>
          <t>Acción o actividad definida para mitigar las causas de los riesgos.
la redacción de los controles debe contener:
en este campo se debe consolidar lo siguiente:
1. Responsable.
2. Periodicidad.
3. Proposito del control.
4. Como se realiza la actividad del control.
5. que pasa con las observaciones o desviaciones resultantes de ejecutar la actividad del control.
6. Evidencia de la ejecución del control.
I M P O R TA N T E
* Para cada causa debe existir un control.
* Un control puede ser tan eficiente que me ayude
a mitigar varias causas, en estos casos se repite
el control, asociado de manera independiente a la
causa específica.
Ejemplo:
Revisar pestaña "Conceptos" Valoracion de los Controles</t>
        </r>
      </text>
    </comment>
    <comment ref="AO11" authorId="3" shapeId="0" xr:uid="{00000000-0006-0000-0400-000011000000}">
      <text>
        <r>
          <rPr>
            <b/>
            <sz val="14"/>
            <color rgb="FF000000"/>
            <rFont val="Arial"/>
            <family val="2"/>
          </rPr>
          <t xml:space="preserve">Clasificacion de las actividades de control:
1. Preventivos: </t>
        </r>
        <r>
          <rPr>
            <sz val="14"/>
            <color rgb="FF000000"/>
            <rFont val="Arial"/>
            <family val="2"/>
          </rPr>
          <t>Controles diseñados para evitar que se materialice el riesgo.</t>
        </r>
        <r>
          <rPr>
            <b/>
            <sz val="14"/>
            <color rgb="FF000000"/>
            <rFont val="Arial"/>
            <family val="2"/>
          </rPr>
          <t xml:space="preserve">
2. Detectivos: </t>
        </r>
        <r>
          <rPr>
            <sz val="14"/>
            <color rgb="FF000000"/>
            <rFont val="Arial"/>
            <family val="2"/>
          </rPr>
          <t xml:space="preserve">Buscan identificar un evento o resultado no previsto despues que se haya producido.
</t>
        </r>
      </text>
    </comment>
  </commentList>
</comments>
</file>

<file path=xl/sharedStrings.xml><?xml version="1.0" encoding="utf-8"?>
<sst xmlns="http://schemas.openxmlformats.org/spreadsheetml/2006/main" count="3854" uniqueCount="836">
  <si>
    <t xml:space="preserve">MATRIZ GESTIÓN DE RIESGO </t>
  </si>
  <si>
    <t>F-MC-20</t>
  </si>
  <si>
    <t>IDENTIFICACIÓN DEL RIESGO</t>
  </si>
  <si>
    <t>ANALISIS DE RIESGOS</t>
  </si>
  <si>
    <t>PLAN DE CONTINGENCIA</t>
  </si>
  <si>
    <t xml:space="preserve">OBSERVACIONES </t>
  </si>
  <si>
    <t xml:space="preserve">ESTADO </t>
  </si>
  <si>
    <t>CRITERIOS DE EVALUACIÓN DEL CONTROL</t>
  </si>
  <si>
    <t>CALIFICACIÓN DE  CONTROLES</t>
  </si>
  <si>
    <t>Nivel P Inherente</t>
  </si>
  <si>
    <t>Nivel P</t>
  </si>
  <si>
    <t>IMPACTO RIESGO RESIDUAL</t>
  </si>
  <si>
    <t>Nivel I</t>
  </si>
  <si>
    <t>ZONA DE RIESGO RESIDUAL</t>
  </si>
  <si>
    <t>Valor Zona de Riesgo</t>
  </si>
  <si>
    <t>TRATAMIENTO DEL RIESGO</t>
  </si>
  <si>
    <t>PERÍODO DE EJECUCIÓN DEL CONTROL</t>
  </si>
  <si>
    <t>ACCIONES DE CONTROL- ACCIONES PREVENTIVAS</t>
  </si>
  <si>
    <t>REGISTRO DE CONTROL</t>
  </si>
  <si>
    <t>Acción de contingencia ante posible materialización</t>
  </si>
  <si>
    <t>Evidencia</t>
  </si>
  <si>
    <t>PROCESO</t>
  </si>
  <si>
    <t xml:space="preserve">ÍTEM DEL RIESGO </t>
  </si>
  <si>
    <t>OBJETIVO DEL PROCESO</t>
  </si>
  <si>
    <t>LÍDER DEL PROCESO</t>
  </si>
  <si>
    <t>RIESGO</t>
  </si>
  <si>
    <t>Acción y Omisión</t>
  </si>
  <si>
    <t>Uso del Poder</t>
  </si>
  <si>
    <t>Desviar la gestión de lo público</t>
  </si>
  <si>
    <t>Beneficio particular</t>
  </si>
  <si>
    <t>TIPOLOGÍA DEL RIESGO</t>
  </si>
  <si>
    <t>CAUSAS</t>
  </si>
  <si>
    <t>CONSECUENCIAS</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</si>
  <si>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</si>
  <si>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</si>
  <si>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</si>
  <si>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</si>
  <si>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</si>
  <si>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</si>
  <si>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</si>
  <si>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</si>
  <si>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</si>
  <si>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</si>
  <si>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</si>
  <si>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</si>
  <si>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</si>
  <si>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</si>
  <si>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</si>
  <si>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</si>
  <si>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</si>
  <si>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</si>
  <si>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19,¿Generar daño ambiental?</t>
  </si>
  <si>
    <t>TOTAL RESPUESTAS AFIRMATIVAS</t>
  </si>
  <si>
    <t>PROBABILIDAD RIESGO INHERENTE</t>
  </si>
  <si>
    <t xml:space="preserve"> IMPACTO RIESGO INHERENTE
(sí las respuestas afirmativas son: 
1 a 5: impacro moderado
6 a 11:impacto mayor
12 a 19: Impacto catastrófico)</t>
  </si>
  <si>
    <t>NIVEL O ZONA DE RIESGO INHERENTE</t>
  </si>
  <si>
    <t xml:space="preserve">
DESCRIPCIÓN DEL CONTROL
Estructura para la descripción del control:
Responsable (cargo) + periodicidad + acción (verbo rector, fuerte que indique acción -verifica, valida, coteja, compara) + como se realiza el control (en el como debe incluirse si el control es manual o automático) + que pasa con la desviación del control + evidencia del control.
Para cada causa debe existir un control. Un control puede ser tan eficiente que me ayude a mitigar varias causas, en estos casos se repite el control, asociado de manera independiente a la causa específica.</t>
  </si>
  <si>
    <t>Que se realiza con las desviaciones y observaciones resultante de la ejecución del control</t>
  </si>
  <si>
    <t>Evidencia Ejecución del Control</t>
  </si>
  <si>
    <t>TIPO DE  CONTROL</t>
  </si>
  <si>
    <t>NATURALEZA DEL CONTROL</t>
  </si>
  <si>
    <t>1.  ¿Existen manuales, instructivos o procedimientos para el manejo del control?</t>
  </si>
  <si>
    <t>2.  ¿Está(n) definido(s) el(los) responsable(s) de la
ejecución del control y del seguimiento?</t>
  </si>
  <si>
    <t>3.  ¿El control es automático?</t>
  </si>
  <si>
    <t>4.  ¿El control es manual?</t>
  </si>
  <si>
    <t>5.  ¿La frecuencia de ejecución del control y seguimiento es adecuada?</t>
  </si>
  <si>
    <t>6.  ¿Se cuenta con evidencias de la ejecución y
seguimiento del control?</t>
  </si>
  <si>
    <t>7. ¿En el tiempo que lleva la herramienta ha
demostrado ser efectiva?</t>
  </si>
  <si>
    <t>PROBABILIDAD DEL RIESGO RESIDUAL</t>
  </si>
  <si>
    <t>Posibilidad de recibir o solicitar dádivas o beneficios a nombre propio o de terceros  para adjudicar las cofinanciaciones de implementos, eventos y/o monitores  a un municipio que no cumpla con los requisitos exigidos</t>
  </si>
  <si>
    <t>SI</t>
  </si>
  <si>
    <t>Corrupción</t>
  </si>
  <si>
    <t>Favorecer a un municipio o particular deconociendo los criterios habilitantes en los diferentes procesos de selección ofertados por el proyecto.</t>
  </si>
  <si>
    <t>Perdida de credibilidad, confianza y motivación por parte de los municipios para participar de los procesos de selección ofertados por el proyecto.</t>
  </si>
  <si>
    <t>NO</t>
  </si>
  <si>
    <t>RARA VEZ</t>
  </si>
  <si>
    <t>Correo eletrónicos, circulares, resoluciones e informe aclaratorio.</t>
  </si>
  <si>
    <t>Manual</t>
  </si>
  <si>
    <t>Preventivo</t>
  </si>
  <si>
    <t>Reducir</t>
  </si>
  <si>
    <t>Cada que se realiza la actividad</t>
  </si>
  <si>
    <t>Carpetas y archivos del programa</t>
  </si>
  <si>
    <t>CLASIFICACIÓN DEL RIESGO</t>
  </si>
  <si>
    <t xml:space="preserve"> IMPACTO RIESGO INHERENTE</t>
  </si>
  <si>
    <t xml:space="preserve">DOCUMENTACIÓN </t>
  </si>
  <si>
    <t xml:space="preserve">FRECUENCIA </t>
  </si>
  <si>
    <t xml:space="preserve">EVIDENCIA </t>
  </si>
  <si>
    <t>Recreación</t>
  </si>
  <si>
    <t xml:space="preserve">Gestión </t>
  </si>
  <si>
    <t>Ejecución y administración de procesos</t>
  </si>
  <si>
    <t>Media</t>
  </si>
  <si>
    <t>Mayor</t>
  </si>
  <si>
    <t>Sin Documentar</t>
  </si>
  <si>
    <t>Continua</t>
  </si>
  <si>
    <t xml:space="preserve">Con Registro </t>
  </si>
  <si>
    <t xml:space="preserve">Moderado </t>
  </si>
  <si>
    <t>Documentado</t>
  </si>
  <si>
    <t xml:space="preserve">Alta </t>
  </si>
  <si>
    <t>Versión 04
Fecha de Actualización:  24/02/2020</t>
  </si>
  <si>
    <t>SEGUIMIENTO - AUTOEVALUACIÓN DE RIESGOS</t>
  </si>
  <si>
    <t>Primer Monitoreo y Revisión</t>
  </si>
  <si>
    <t>Segundo Monitoreo y Revisión</t>
  </si>
  <si>
    <t>Tercer Monitoreo y Revisión</t>
  </si>
  <si>
    <t>Avance de monitoreo 
a 30 de abril</t>
  </si>
  <si>
    <t xml:space="preserve">Responsable de la acción </t>
  </si>
  <si>
    <t>Avance de monitoreo 
a 30 de agosto</t>
  </si>
  <si>
    <t>Avance de monitoreo 
a 30 de diciembre</t>
  </si>
  <si>
    <t xml:space="preserve">Control </t>
  </si>
  <si>
    <t xml:space="preserve">Planeación Organizacional </t>
  </si>
  <si>
    <t xml:space="preserve">Posibilidad de favorecer la gestión institucional presentando resultados del Plan de Desarrollo que no corresponde a la realidad de los productos y/o servicios entregados. </t>
  </si>
  <si>
    <t xml:space="preserve">Corrupción </t>
  </si>
  <si>
    <r>
      <rPr>
        <sz val="11"/>
        <color rgb="FFFF0000"/>
        <rFont val="Calibri"/>
        <family val="2"/>
        <scheme val="minor"/>
      </rPr>
      <t>Reportes con cifras alteradas presentadas por las áreas</t>
    </r>
    <r>
      <rPr>
        <sz val="11"/>
        <color theme="1"/>
        <rFont val="Calibri"/>
        <family val="2"/>
        <scheme val="minor"/>
      </rPr>
      <t>.
Carencia de Controles para la verificación de información reportada</t>
    </r>
  </si>
  <si>
    <t>Sanciones disciplinarias</t>
  </si>
  <si>
    <t>POSIBLE</t>
  </si>
  <si>
    <t xml:space="preserve">Los profesionales y/o apoyos de la Oficina Asesora de Planeación, validan la información del avance del logro de los indicadores del Plan de Desarrollo reportados por las dependencias  en el aplicativo Sistema de Indicadores. </t>
  </si>
  <si>
    <t xml:space="preserve">Se solicita a través de correo electrónico al personal  responsables de reportar  la información en el aplicativo dispuesto por el instituto.
Así mismo, el cargue de  las  evidencias de los datos reportados en el  aplicativo Sistema de Indicadores- Una vez reportado en el aplicativo de los indicadores el avance de cada uno, se lleva el consolidado a la matriz de indicadores y se verifica los soportes adjuntados por cada una de las dependencias.  En caso de encontrar inconsistencias, se solicitan a los líderes de los procesos para que estas sean subsanadas.  </t>
  </si>
  <si>
    <t xml:space="preserve">Matriz de Indicadores
</t>
  </si>
  <si>
    <t xml:space="preserve">
El riesgo no se materalizó para esta vigenvia,  se continúa con la aplicación del control para evitar la materialización del riesgo."	NA</t>
  </si>
  <si>
    <t xml:space="preserve">Trimestral </t>
  </si>
  <si>
    <t xml:space="preserve">Revisar que los soportes entregados coincidan con la información reportada en el aplicativo de indicadores </t>
  </si>
  <si>
    <t>Matriz de segumiento indicadores</t>
  </si>
  <si>
    <t xml:space="preserve">El riesgo no se materalizó para este período,  se continúa con la aplicación del control para evitar la materialización del riesgo, solicitando la información a través de correo electrónico a las dependencias. </t>
  </si>
  <si>
    <t>NA</t>
  </si>
  <si>
    <t>29/082023
El riesgo no se materalizó para esta vigenvia,  se continúa con la aplicación del control para evitar la materialización del riesgo.</t>
  </si>
  <si>
    <t>N/A</t>
  </si>
  <si>
    <t>Corregir la información y solicitar a Planeación Departamental la correción de los informes presentados del Plan de Desarrollo</t>
  </si>
  <si>
    <t xml:space="preserve">Acta de reunión
Informe de Plan Indicativo </t>
  </si>
  <si>
    <t xml:space="preserve">Se acoge las recomendaciones de la Oficina de Control Interno en cuanto a: 
Revisión de la causa, ajustandola. 
Se revisa la pregunta #3 afectación de la misión y se ajusta. 
Se establece la acción para el plan de contigencia. 
En cuanto al seguimiento mensual,  se aclara que el Instituto no adopta ni en la política, ni en ningún otro documento el Manual de Metodología de riesgos emitido por la Oficina Asesora de Planeación de la función pública agosto 2022-Versión 7. por lo tanto, se realiza el seguimiento como lo establece la política de administración del riesgo. </t>
  </si>
  <si>
    <t xml:space="preserve">Mejoramiento Continuo </t>
  </si>
  <si>
    <t xml:space="preserve">Posibilidad de favorecer a los procesos en los resultados de las auditorias internas al Sistema de Gestión de Calidad,  para beneficio propio o de terceros </t>
  </si>
  <si>
    <t xml:space="preserve">Imparcialidad ejercida por los auditores debido a las relaciones establecidas con líderes y gestores. 
</t>
  </si>
  <si>
    <t>Incumplimiento a los requisitos de la norma, exponiendo la recertificación del instituto otorgada por el ICONTEC</t>
  </si>
  <si>
    <t xml:space="preserve">No </t>
  </si>
  <si>
    <t xml:space="preserve">El Líder auditor verifica que las personas nombradas como auditores principales o acompañantes no tengan ningún vínculo con el proceso a auditar. </t>
  </si>
  <si>
    <t xml:space="preserve">Revisa el programa de auditoria, identificando los auditores asignados a cada proceso y verifica que no participen de la ejecución de las actividades de los procesos. 
Reporta al Jefe de la Oficina Asesora de Planeación, si encuentra alguna inhabilidad en el equipo auditor conformado, para que se proceda a cambiar a la persona de proceso a auditar. </t>
  </si>
  <si>
    <t>Programa de Auditoría</t>
  </si>
  <si>
    <t xml:space="preserve">Aceptar </t>
  </si>
  <si>
    <t xml:space="preserve">Anual </t>
  </si>
  <si>
    <t>No requiere control adicional debido a que los que se encuentran establecidos son efectivos.</t>
  </si>
  <si>
    <t>No aplica.</t>
  </si>
  <si>
    <t>No se materializó el riesgo en virtud de que los controles fueron aplicados a través del Programa y Plan de Auditoría, en los cuales se asignaron los auditores de manera objetiva, a través de la validación de que no presentarán un vínculo con el área a auditar.</t>
  </si>
  <si>
    <t>Para este período No se materializó el riesgo.  
Los controles fueron aplicados a través del Programa y Plan de Auditoría, en los cuales se asignaron los auditores de manera objetiva, a través de la validación de que no presentarán un vínculo con el área a auditar.</t>
  </si>
  <si>
    <t>Retiro inmediato del programa y plan de auditoría de la personas identificadas con conflicto de interés, se  notifica a los implicados  y se nombrar otros auditores</t>
  </si>
  <si>
    <t> programa y plan de auditoría</t>
  </si>
  <si>
    <t xml:space="preserve">Se acoge las recomendaciones de la Oficina de Control Interno en cuanto a: 
Revisión de la causa, se deja una sola causa. 
Se establece la acción para el plan de contigencia. 
En cuanto al seguimiento mensual,  se aclara que el Instituto no adopta ni en la política, ni en ningún otro documento el Manual de Metodología de riesgos emitido por la Oficina Asesora de Planeación de la función pública agosto 2022-Versión 7. por lo tanto, se realiza el seguimiento como lo establece la política de administración del riesgo. </t>
  </si>
  <si>
    <t xml:space="preserve">Comunicaciones </t>
  </si>
  <si>
    <t>Posibilidad de manipular información   institucional  en beneficio propio o de un particular.</t>
  </si>
  <si>
    <t xml:space="preserve">Interes personal de percibir recursos económicos </t>
  </si>
  <si>
    <t xml:space="preserve">Una crisis reputacional que impacte negativamente la imagen de la entidad, de sus colaboradores o del Gobierno Departamental. </t>
  </si>
  <si>
    <t>IMPROBABLE</t>
  </si>
  <si>
    <t>La Jefe de la Oficina Asesora de Comunicaicones designa una persona de esta Oficina como responsable de la atención a medios de comunicación, la cual validará la información institucional a publicar.</t>
  </si>
  <si>
    <t>En caso de identificar que cualquier persona del equipo hace entrega de información institucional a publicar que no sea el profesional designado, se hará llamado de atención y se inicia proceso disciplinario</t>
  </si>
  <si>
    <t>Correos electrónicos,  
Mensajes de texto vía Whatsaap, etc.</t>
  </si>
  <si>
    <t xml:space="preserve">Preventivo </t>
  </si>
  <si>
    <t>Permanente</t>
  </si>
  <si>
    <t xml:space="preserve">1. Se valida con los jefes de las áreas que presentan la información,  el contendido a publicar. </t>
  </si>
  <si>
    <t>Correos elecrtrónicos o Whatsaap</t>
  </si>
  <si>
    <t xml:space="preserve">Para esta vigencia, el riesgo no se materializó. </t>
  </si>
  <si>
    <t xml:space="preserve">oficio de notificación </t>
  </si>
  <si>
    <t xml:space="preserve">Capacitación para organizaciones deportivas </t>
  </si>
  <si>
    <t>Posibilidad de recibir o solicitar cualquier tipo de dádiva o beneficio, a nombre propio o para terceros, por la manipulación de los certificados y/o constancias de participación en eventos y/o capacitaciones realizadas por el Sistema Departamental de Capacitaciones de INDEPORTES Antioquia, para favorecer a personas que no cumplieron requisitos para obtener el certificado o constancia de participación</t>
  </si>
  <si>
    <t>Si</t>
  </si>
  <si>
    <t xml:space="preserve">Facilidad de cambios de los parámetros establecidos en la plataforma o plantillas de los certificados y/o constancias de participación en eventos y/o capacitaciones realizadas por el Sistema Departamental de Capacitaciones de INDEPORTES Antioquia por parte de operadores y/o funcionarios vinculados al proceso.        </t>
  </si>
  <si>
    <t>Pérdida de credibilidad, desconfianza y desmotivación de los diferentes actores del Sistema Nacional de Deporte, para vinculación y participación en las capacitaciones ofrecidas por Sistema Departamental de Capacitaciones de INDEPORTES Antioquia</t>
  </si>
  <si>
    <t>No</t>
  </si>
  <si>
    <t>PROBABLE'</t>
  </si>
  <si>
    <t xml:space="preserve">1. La profesional especializada del Sistema Departamental de Capacitación, valida la Generación en linea del certificado en la plataforma Institucional de la Entidad, de manera que solo el usuario que haya realizado y aprobado el curso podrá generar su certificado. 
2. La profesional especializada del Sistema Departamental de Capacitación, tendrá la responsabilidad del manjeo y control de la información y  se encargará de emitir copia de los certificados solicitados con posterioridad a la actividad realizada. Deberá contrastar la información del certifiado, con la base de datos final producto de la contratacion.
</t>
  </si>
  <si>
    <t>Si la revisión no coincide o no cumple con los requisitos, se niega la generacion y entrega del certificado</t>
  </si>
  <si>
    <t xml:space="preserve">Base de datos de personas que cumplen con los requisitos para certificación y PDF firmados y protegidos </t>
  </si>
  <si>
    <t>Trimestral</t>
  </si>
  <si>
    <t>Cruce de base de datos con los base de datos de certificados emitidos</t>
  </si>
  <si>
    <t>Archivo excel de cruce</t>
  </si>
  <si>
    <r>
      <rPr>
        <sz val="11"/>
        <color rgb="FF000000"/>
        <rFont val="Calibri"/>
        <family val="2"/>
      </rPr>
      <t xml:space="preserve">En virtud de la solicitud realizada por la Oficina de Control Interno de Indeportes Antioquia, como actividad de evaluación independiente y seguimiento a riesgos de corrupción identificados en los procesos que adoptó la Entidad, y en particular en lo relacionado con el riesgo de corrupción del procedimiento de “Capacitación para organizaciones deportivas”, nos permitimos informar que entre el 1 de enero y el 30 de abril de 2023, el riesgo </t>
    </r>
    <r>
      <rPr>
        <i/>
        <sz val="11"/>
        <color rgb="FF000000"/>
        <rFont val="Calibri"/>
        <family val="2"/>
      </rPr>
      <t>“Posibilidad de recibir o solicitar cualquier tipo de dádiva o beneficio, a nombre propio o para terceros, por la manipulación de los certificados y/o constancias de participación en eventos y/o capacitaciones realizadas por el Sistema Departamental de Capacitaciones de INDEPORTES Antioquia, para favorecer a personas que no cumplieron requisitos para obtener el certificado o constancia de participación”</t>
    </r>
    <r>
      <rPr>
        <sz val="11"/>
        <color rgb="FF000000"/>
        <rFont val="Calibri"/>
        <family val="2"/>
      </rPr>
      <t>: NO SE MATERIALIZÓ, por tanto, no fue necesario adelantar acciones para subsanar las situaciones eventualmente presentadas.</t>
    </r>
  </si>
  <si>
    <t>Profesional Especialziado de Capacitacion</t>
  </si>
  <si>
    <t>NO SE MATERIALIZÓ, no es necesario adelantar acciones.</t>
  </si>
  <si>
    <t xml:space="preserve">Apoyo Técnico, Científico y Psicosocial </t>
  </si>
  <si>
    <t xml:space="preserve">Posibilidad de Otorgamiento de apoyos institucionales a deportistas no pertenecientes al sistema deportivo para beneficiar personas que no tienen derecho o logros para acceder a estos apoyos </t>
  </si>
  <si>
    <t xml:space="preserve">Directriz de la alta dirección </t>
  </si>
  <si>
    <t xml:space="preserve">Detrimento Patrimonial, mal uso del recurso público </t>
  </si>
  <si>
    <t>El metodologo asignado al deporte Verificar  los listados oficiales para confirmar que los atletas este en los listados que son objeto para otrorgar apoyos y hacer seguimiento de cada apoyo otorgado a traves las visitas y acompañamientos a sesiones de entrenamiento y competencias, esto se realiza mensualmete y cada que haya competencias oficiales.</t>
  </si>
  <si>
    <t xml:space="preserve">Informar a la Alta Dirección </t>
  </si>
  <si>
    <t xml:space="preserve">Resoluciones de apoyo, Listados oficiales y actas de reunión de comité evaluador; estos documentos quedan en carpeta compartidad de resoluciones, actas y listados en custodia del area social </t>
  </si>
  <si>
    <t xml:space="preserve">Mensual </t>
  </si>
  <si>
    <t>Revisión de requisitos por parte del Comité  técnico científico evaluador de apoyos</t>
  </si>
  <si>
    <t>Resoluciones de apoyo, Listados oficiales</t>
  </si>
  <si>
    <t>Para este periodo el riesgo no se materializo debido a la constante supervision de los recursos otorgados a los atletas que por rendimiento deportivo tienen derecho a el.</t>
  </si>
  <si>
    <t xml:space="preserve">supervisores de convenios </t>
  </si>
  <si>
    <t xml:space="preserve">Para este periodo el riesgo no se materializo. 
el proceso de supervisión de los contratos   garantiza la no materialización del riesgo </t>
  </si>
  <si>
    <t>En la primera instancia se citará a las parte involucrada para argumentar por que no se podia entregar el recurso y conciliar la devolución del dinero.
Si de la conciliación no surge respuesta positiva se procederá a remitir tras denuncia en fiscalia el tema para que sea un juez quien determine el trámite para la gestión de devolución.</t>
  </si>
  <si>
    <t>Acta de reunión de conciliación.
Copia de la denuncia en fiscalia.</t>
  </si>
  <si>
    <t xml:space="preserve">Para el seguimiento de Agosto, se acoge la observación de control interno de documentar el plan de contingencia, producto del seguimiento con corte al 30 de abril. </t>
  </si>
  <si>
    <t xml:space="preserve">Posibilidad de recibir o solicitar dádivas o beneficios a nombre propio o de terceros  para validar los resultados deportivos con  condiciones para acceceder al apoyo social tipo educativo entregado </t>
  </si>
  <si>
    <t xml:space="preserve">Inadecuada destinación del recurso asignado para el apoyo social tipo eduativo por parte de los atletas. </t>
  </si>
  <si>
    <t xml:space="preserve">Mal uso del recurso público </t>
  </si>
  <si>
    <t>El area social Establece la legalización de apoyo educativo a traves de la recoleccion de las facturas de matricula de cada alteta para posterior mente  en la Resolución hacer los pago por devulucion.  Este control se realiza semestralmente y en ocacines dos veces por semestre segun se proyecten los pagos</t>
  </si>
  <si>
    <t xml:space="preserve">Resoluciones en carpeta compartidad de resoluciones, actas y listados en custodia del area social </t>
  </si>
  <si>
    <t>Semestral</t>
  </si>
  <si>
    <t xml:space="preserve">Solicitud a los atletas de los recibos de pago con un  plazo determinado. 
 </t>
  </si>
  <si>
    <t xml:space="preserve">Resolución </t>
  </si>
  <si>
    <t xml:space="preserve">No se ha materializado este riesgo ya que desde el area de desarrollo social, se verifica todos los documentos entregados por los atletas para acceder a este beneficio, dentro de la revision se verifica que cumplan con las condiciones exigidas en la convocatoria </t>
  </si>
  <si>
    <t xml:space="preserve">area de desarrollo social y comite BK10:BK17valuador de apoyos </t>
  </si>
  <si>
    <t xml:space="preserve">No se ha materializado este riesgo:
debido a que se verifica todos los documentos entregados por los atletas para acceder a este beneficio, 
Adedmas dentro de la revision se verifica que cumplan con las condiciones exigidas en la convocatoria </t>
  </si>
  <si>
    <t xml:space="preserve">área de desarrollo social y comité evaluador de apoyos </t>
  </si>
  <si>
    <t>En la primera instancia se citará a las parter involucrada para argumentar por que no se podía entregar el recurso y conciliar la devolución del dinero.
Si de la conciliación no surge respuesta positiva se procederá a remitir tras de nuncia en fiscalia y entres de control el tema para que sean ellos quien determine el trámite para la gestión de devolución.</t>
  </si>
  <si>
    <t xml:space="preserve">Posibilidad de recibir solicitudes  o solicitar dadivas o beneficios a nombre propio o de terceros Posibilidad para  asignar recursos a ligas deportivas sin una estrategia clara, definida o con reconocimiento deportivo vencido para la captacion o desviacion de recursos </t>
  </si>
  <si>
    <t>Mécanismos inapropiados para asignación de los recursos</t>
  </si>
  <si>
    <t>Afectación de los resultados en el deporte</t>
  </si>
  <si>
    <t>El comite evaluador establece los  criterios técnicos sólidos que se ecuentran en la resolucion 479 de 2020permitan focalizar los recursos, inversión en los deportes, modalidades y atletas priorizados y categorizados.
Seguimiento al manual de líneas de inversión para los convenios suscritos cada mes o cada que se solicite desembolso</t>
  </si>
  <si>
    <t>Lineamientos concretos que evidencian transparencia.</t>
  </si>
  <si>
    <t>Informe de asignación de recursos. Informes de supervisión, rendición de cuentas por parte de las ligas carpeta compartidad de expedientes y documentacion de cotizaciones y solicitudes de desembolso en custodia de supervisores y area financiera de la subgerencia.</t>
  </si>
  <si>
    <t>Anual</t>
  </si>
  <si>
    <t xml:space="preserve">Priorización de ligas deportivas que presentan una adecuada estrategia de intervención para la participación en los Juegos Deportivos Nacionales </t>
  </si>
  <si>
    <t>Informe de asignación de recursos</t>
  </si>
  <si>
    <t xml:space="preserve">En este periodo no se a materializado el riesgo ya que desde el area adminstrtiva de la institucion y con apoyo de los pares administrativos de la subgerencia, se verifica que todas las instituciones a las que se les asigan recurso, cumplan con tadas las condiciones </t>
  </si>
  <si>
    <t>comite de contratacion y area adminstrtiva de la subgerencia.</t>
  </si>
  <si>
    <t xml:space="preserve">No se ha materializado este riesgo: controles efectivos </t>
  </si>
  <si>
    <t>comité de contratación y área administrativa de la subgerencia.</t>
  </si>
  <si>
    <t xml:space="preserve">
Proceder a remitir tras denuncia en fiscalia y entes de control el tema para que se de un proceso a quien  posiblemente haya recibido dádivas </t>
  </si>
  <si>
    <t>Copia de la denuncia en fiscalia y entes de control.</t>
  </si>
  <si>
    <t xml:space="preserve">Juegos Deportivos Institucionales </t>
  </si>
  <si>
    <t>Posibilidad de recibir o solicitar cualquier dádiva o beneficio a nombre propio o para terceros, manipulando la documentación para favorecer la participación o los resultados de los municipios en los diferentes juegos deportivos Institucionales.</t>
  </si>
  <si>
    <t xml:space="preserve">Facilidad de cambios de los parametros establecidos en la plataforma  por los operadores y/o funcionarios  vinculados al proceso.         </t>
  </si>
  <si>
    <t>Desmotivación en la participación de los municipios en los diferentes juegos deportivos programados por la Entidad.</t>
  </si>
  <si>
    <t>El profesional Universitario debe:
1. Establecer claves para el ingreso a la plataforma.
2. Realizar revisión documental acorde a los parametros establecidos en las cartas fundamentales.</t>
  </si>
  <si>
    <t>Si la revisión no coincide o no cumple con los requisitos, se niega la inscripción del municipio o deportista.</t>
  </si>
  <si>
    <t>Registro de la documentación revisada, aprobada o negada.</t>
  </si>
  <si>
    <t xml:space="preserve">Automático </t>
  </si>
  <si>
    <t xml:space="preserve">Realizar revisión documental actualizando la base de datos acorde a las edades establecidas por  y/o disciplinas y demás requerimientos. </t>
  </si>
  <si>
    <t>Revisión documental en la plataforma.</t>
  </si>
  <si>
    <t> El riesgo no se materializa para este periodo</t>
  </si>
  <si>
    <t> N/A</t>
  </si>
  <si>
    <t> </t>
  </si>
  <si>
    <t xml:space="preserve">Actividad Física </t>
  </si>
  <si>
    <t>Posibilidad de recibir o solicitar cualquier tipo de dádiva o beneficio, a nombre propio o para terceros, por la manipulación de la información que se utiliza como herramienta de gestión y de seguimiento para evaluación del “semáforo”, para favorecer a  municipios que no cumplieron requisitos para obtener un resultado positivo.</t>
  </si>
  <si>
    <t xml:space="preserve">Facilidad de emitir conceptos favorables para beneficio de un particular, considerando que la información que alimenta la herramienta de seguimiento, depende exclusivamente de la información recolectada en la visita y que presenta quien la realiza.       </t>
  </si>
  <si>
    <t>Pérdida de credibilidad, desconfianza y desmotivación de los municipios para la realización de actividades propuestas por el programa.</t>
  </si>
  <si>
    <t>El profesional especializado: 
1. Realizar seguimiento a los municipios de forma aleatoria y solicitar evidencia de la información consignada en el semaforo.       
2. Aplicación de encuesta de satisfacción por el servicio prestado.</t>
  </si>
  <si>
    <t>1.Se ajusta la herramienta de seguimiento (semaforo) 
2.Se realiza la tabulación y análisis de la información</t>
  </si>
  <si>
    <t>Correos electronicos 
Encuestas</t>
  </si>
  <si>
    <t>Se ajusta la herramienta de seguimiento (semaforo) y se realiza la tabulación y análisis de la información.</t>
  </si>
  <si>
    <t>Correo electronico Encuestas aplicadas</t>
  </si>
  <si>
    <t>El riesgo no se materializó para esta vigencia</t>
  </si>
  <si>
    <t>Jhon Jairo Velásquez</t>
  </si>
  <si>
    <t>Se procedería con la queja a la autoridad competente del posible hecho de corrupción del cual se tenga conocimiento.</t>
  </si>
  <si>
    <t>Documento, correo o registro en el que se presenta la queja.</t>
  </si>
  <si>
    <t>Se acoge la observación de control interno, resultado del seguimiento con corte a 30 de agosto de 2023, formulando la acción AF-05.</t>
  </si>
  <si>
    <t xml:space="preserve">Gestión Administrativa de los Recursos </t>
  </si>
  <si>
    <t xml:space="preserve">Posibilidad de recibir o solicitar dádivas o beneficio  a nombre propio o de terceros en la entrega de bienes muebles del Instituto  para uso personal. </t>
  </si>
  <si>
    <t>1. Falta de seguimiento periódico del inventario.</t>
  </si>
  <si>
    <t xml:space="preserve">Detrimento patrimonial
Los reportes contables no reflejen la realidad económica y patrimonial del Instituto. </t>
  </si>
  <si>
    <t xml:space="preserve">Los auxiliares administrativos,  realizan  inventario físico vs la información registrada en el sistema (cortes 30 de abril, 31 de agosto,  31 de diciembre). </t>
  </si>
  <si>
    <t xml:space="preserve">En caso de haber diferencias se verifican las órdenes de salida del almacén  y se realizan los ajustes pertinentes.
De continuar diferencias, se envía reporte a la Subgerencia Administrativa y financiera para continuar con el debido proceso. </t>
  </si>
  <si>
    <t>Inventarios fisicos vs inventarios del sistema</t>
  </si>
  <si>
    <t xml:space="preserve">Detectivo </t>
  </si>
  <si>
    <t>Cuatrimestral</t>
  </si>
  <si>
    <t>Informes de inventarios</t>
  </si>
  <si>
    <t xml:space="preserve">Informe del inventario </t>
  </si>
  <si>
    <t xml:space="preserve">El riesgo no se materializó para este periodo. </t>
  </si>
  <si>
    <t>Equipo almacén</t>
  </si>
  <si>
    <t xml:space="preserve">Controles duales, para los equipos de cómputo desde el área de Sistemas, se implementan controles para a entrega y devolución de equipos. Los informes de cierre mensual con detalle. </t>
  </si>
  <si>
    <t>Los formatos diligenciados desde Sistemas y los informes de cierre de Almacén mensuales.</t>
  </si>
  <si>
    <t xml:space="preserve">Posibilidad de recibir o solicitar dádivas o beneficio  a nombre propio o de terceros en la entrega de bienes muebles y/o de consumo, del Instituto  para uso personal. </t>
  </si>
  <si>
    <t xml:space="preserve">
2. Falta de un documento idóneo para generar la trazabilidad de entrega de los bienes muebles.</t>
  </si>
  <si>
    <t>El supervisor del contrato  y el auxiliar del almacén suscriben Acta de recibo de bienes, para realizar el ingreso de los mismos. (Entrada de mercancía).
Comprobante de entrada almacén (SICOF)</t>
  </si>
  <si>
    <t xml:space="preserve">Se verifica la existencia de los instrumentos diligenciados, en caso de existir novedad el responsable del Almacén realiza las correcciones en equipo con los responsables de entrega y recepción de los bienes. </t>
  </si>
  <si>
    <t>Acta de recibo a satisfacción  suscrita por el supervisor y el responsable del almacén.
Comprobante e entrada almacén (SICOF)</t>
  </si>
  <si>
    <t>Continuo</t>
  </si>
  <si>
    <t>Revisión de la documentacion cada que se realice la operación</t>
  </si>
  <si>
    <t xml:space="preserve">Acta de recibo suscrita por el supervisor del contrato y el delegado del almacén.
Formato de entrega del almacén a usuario final del bien, suscrito por el responsable de la entrega en el almacén y quien recibe. </t>
  </si>
  <si>
    <t>Informes de control interno como tercera línea de defensa</t>
  </si>
  <si>
    <t>Informes de control interno</t>
  </si>
  <si>
    <t xml:space="preserve">Posibilidad de recibir o solicitar dádivas o beneficio  a nombre propio o de terceros en la entrega de bienes muebles y/o de consumo del Instituto  para uso personal. </t>
  </si>
  <si>
    <t>3. Falta de un control dual y segregación de las funciones en el manejo de los inventarios.</t>
  </si>
  <si>
    <t xml:space="preserve">El supervisor revisa y recibe a satisfacción, posteriormente el auxiliar del Almacén verifica factura y remisión contra lo recibido físicamente y se realiza el respectivo ingreso al sistema. </t>
  </si>
  <si>
    <t xml:space="preserve">En caso de haber diferencias el auxiliar informa al supervisor la novedad para hacer las correcciones a las que haya lugar </t>
  </si>
  <si>
    <t xml:space="preserve">Formato de recibo con las observaciones. </t>
  </si>
  <si>
    <t xml:space="preserve">Formato de recibo diligenciado </t>
  </si>
  <si>
    <t>Equipo almacen</t>
  </si>
  <si>
    <t xml:space="preserve">A la fecha no se han establecido nuevos controles, o contingencias. </t>
  </si>
  <si>
    <t xml:space="preserve">Proceso Jurídico </t>
  </si>
  <si>
    <t>Posibilidad de recibir o solicitar beneficio alguno a nombre propio para expedir  actos administrativos y/o certificaciones, sin el cumplimiento de los requisitos</t>
  </si>
  <si>
    <t xml:space="preserve">Falta de control de los actos administrativos de registro y control </t>
  </si>
  <si>
    <t xml:space="preserve">Reprocesos administrativos
demandas
hallazgos penales, fiscales y disciplinarios
poca confiabilidad de la información generando perjuicios a organismos deportivos y terceros   </t>
  </si>
  <si>
    <t>Los documentos son trabajados por varias personas, unas que proyectan, otras que revisan y finalmente el funcionario que aprueba. Lo anterior, con el fin de ejercer control durante el proceso de elaboración y gestión de los documentos. Adicionalmente se requiere conocimiento de la normatividad, revisión de antecedentes del expediente</t>
  </si>
  <si>
    <t>capacitación
Emisión de Políticas</t>
  </si>
  <si>
    <t>actas y listado de asistencia</t>
  </si>
  <si>
    <t xml:space="preserve">Evitar </t>
  </si>
  <si>
    <t>diario</t>
  </si>
  <si>
    <t>revisiones, capacitaciones</t>
  </si>
  <si>
    <t>actos administrativos
actas</t>
  </si>
  <si>
    <t>No se materializo para esta vigencia</t>
  </si>
  <si>
    <r>
      <t>Se elimina este riesgo, debido a que esta inmerso en el de</t>
    </r>
    <r>
      <rPr>
        <b/>
        <i/>
        <u/>
        <sz val="11"/>
        <color theme="1"/>
        <rFont val="Calibri"/>
        <family val="2"/>
        <scheme val="minor"/>
      </rPr>
      <t xml:space="preserve"> posibilidad de recibir o solicitar beneficio alguno para realizar una débil representación judicial y extrajudicial dentro de los procesos judiciales adelantandos o seguidos contra INDEPORTES ANTIOQUIA </t>
    </r>
  </si>
  <si>
    <t xml:space="preserve">posibilidad de recibir o solicitar beneficio alguno para realizar una débil representación judicial y extrajudicial dentro de los procesos judiciales adelantandos o seguidos contra INDEPORTES ANTIOQUIA </t>
  </si>
  <si>
    <t>Falta de control de los procesos judiciales</t>
  </si>
  <si>
    <t>sentencias no favorables para la Entidad</t>
  </si>
  <si>
    <t xml:space="preserve">Ejercer orden y controles en la designación de tareas al interior del equipo, lo anterior con el fin de designar a los funcionarios más preparados en esas áreas. Adicionalmente, buscar apoyo en contratistas externos. </t>
  </si>
  <si>
    <t>capacitación y seguimiento
Emisión de Políticas</t>
  </si>
  <si>
    <t>expediente
actas</t>
  </si>
  <si>
    <t>seguimiento y capacitaciones</t>
  </si>
  <si>
    <t>expedientes</t>
  </si>
  <si>
    <t>No se materialzo para esta vigencia</t>
  </si>
  <si>
    <t xml:space="preserve">Iniciar las respectivas quejas disicplinarias, denuncias penales y fiscales y demandas a que hubiera lugar </t>
  </si>
  <si>
    <t>demanda, queja y/o denuncia</t>
  </si>
  <si>
    <t xml:space="preserve">Gestión del Talento Humano </t>
  </si>
  <si>
    <t>Posibilidad de modificación a los manuales de funciones favoreciendo a personas o perfiles en particular</t>
  </si>
  <si>
    <t xml:space="preserve">Interés particular de nombrar a determinadas personas.
Compromisos políticos </t>
  </si>
  <si>
    <t>Afectación de la prestación del servicio, el cumplimiento de objetivos y misión de la entidad</t>
  </si>
  <si>
    <t>Elaborar con la participación y/o revisión de la alta Gerencia el estudio técnico para soportar la modificación del Manual Específico de Funciones objetivo y riguroso con la normatividad existente.
Dar aplicación al art. 2.2.2.6.1 del Decreto 1083 de 2015, realizando la publicación y socialización del proyecto de acto administrativo y estudio técnico a la asociación sindical de empleados de Indeportes Antioquia.</t>
  </si>
  <si>
    <t>Emitir concepto  favorable o desfavorable que sea riguroso</t>
  </si>
  <si>
    <t>Concepto Técnico
Registros</t>
  </si>
  <si>
    <t xml:space="preserve">A demanda </t>
  </si>
  <si>
    <t xml:space="preserve">Desarrollar la modificación del manual de funciones de manera partipativa por diferentes áreas estratégicas de la Entidad para que se realice con criterios objetivos basados en las necesidades del servicio, la plataforma estratégica de la Entidad y la normativa que rige la función pública para cada empleo. </t>
  </si>
  <si>
    <t>Concepto en estudio técnico de modificación del manual de funciones</t>
  </si>
  <si>
    <t>La modificación del manual de funciones de algunos empleos, resultado de la modificación de la estructura y la planta de empleos de la Entidad dada a través de la resolución S2023000062 de 25/01/2023 se soporta en estudio técnico con participación de diferentes áreas estratégicas y de apoyo (Oficina Asesora Jurídica, Oficina Asesora de Planeación, Subgerencia Administrativa y Financiera y Oficina de Talent Humano. 
Se procederá a documentar procedimiento o instructivo para modificación de manual de funciones para incluir en las actividades lo indicado en el art. 2.2.2.6.1. del Decreto 1083 de 2015.</t>
  </si>
  <si>
    <t>Jefe Oficina de Talento Humano 
Profesional Especializado Oficina de Talento Humano</t>
  </si>
  <si>
    <t>A la fecha de seguimiento no se han realizado modificaciones al Manual Específico de Funciones y Competencias Laborales de la Entidad.</t>
  </si>
  <si>
    <t>Posibilidad de pérdida o utilización inadecuada de las historias laborales en beneficio de intereses personales que afecten la integridad de la Entidad y/o terceros</t>
  </si>
  <si>
    <t xml:space="preserve">Interés en divulgar u ocultar información de las historias laborales de los servidores públicos  activos o retirados para perjudicar su integridad o favorecer intereses particulares. </t>
  </si>
  <si>
    <t>Reclamación judicial a la Entidad por:
i) afectación de la imagen reputacional del servidor público y violación a los derechos de privacidad e  intimidad por divulgación de información y registros personales que reposan en la historia laboral
ii) Perjuicios causados a terceros o a la Entidad por ocultar o dar manejo inadecuado a la información que resposa en las historias laborales.</t>
  </si>
  <si>
    <t>Verificar que el archivo de las historias laborales en la oficina de talento humano esté adecuadamente conservado y controlado por una persona responsable y conforme a la normatividad aplicable y lineamientos institucionales.</t>
  </si>
  <si>
    <t>Se elabora plan de mejoramiento
Se reporta para acción disciplinaria en caso de materializarse el riesgo</t>
  </si>
  <si>
    <t xml:space="preserve">Registros </t>
  </si>
  <si>
    <t xml:space="preserve">Permanente </t>
  </si>
  <si>
    <t xml:space="preserve">Asignación de servidor de planta responsable de la custodia y manejo del archivo de las  historias laborales.
Documentar, institucionalizar y firmar acuerdos de confidencialidad por cada uno de los colaboradores que tienen acceso a la información de las historias laborales.
Implementar los registros de control de préstamo de las historias laborales.
Coordinar con el CADA la realización de auditorías al archivo de historias laborales para verificar la adherencia a los procedimientos y lineamientos institucionales. </t>
  </si>
  <si>
    <t>Documento Acuerdo de confidencialidad</t>
  </si>
  <si>
    <t>El registro de control de préstamo de historias laborales se implementa ante la necesidad de préstamo al personal de la Oficina de Talento Humano ante necesidades de consulta. 
Se procederá a la documentación e implementación del formato de compromiso de confidencialidad para el responsable del archivo de historias laborales.
Se solicitará a la profesional universitaria a cargo del CADA la realización de auditoría del archivo de historias laborales para verificar el adecuando manejo del mismo.</t>
  </si>
  <si>
    <t>Jefe Oficina de Talento Humano
Profesional Especializado Oficina de Talento Humano
Secretarias Oficina de Talento Humano</t>
  </si>
  <si>
    <t>Se tiene implementado formato de control de préstamo de historias laborales F-GD-33.
No se tiene avance en la documentación del formato de confidencialidad y solicitud y programación de auditoría interna a historias laborales.</t>
  </si>
  <si>
    <t xml:space="preserve">Gestión Documental </t>
  </si>
  <si>
    <t>Posibilidad de fuga o entrega de información por parte de los servidores públicos del CADA a cambio de dádivas</t>
  </si>
  <si>
    <t>Desconocimiento de las políticas de reservas de información
Ausencia de instrumentos que determinen los niveles de acceso y la reserva de la información institucional</t>
  </si>
  <si>
    <t>Violación a las normas de protección de datos y reservade información
Afectación de la imagen institucional</t>
  </si>
  <si>
    <t xml:space="preserve">El profesional universitario del CADA verifica, revisa, actualiza y socializa con el equipo de trabajo los instuctIvos relacionados con la distribución de documentos y con el desarrollo del acceso a la información a cargo del grupo de trabajo, garantizando el desarrollo de un trabajo ético y ajustado a la documentación que reposa en el Sistema Integrado de Gestión.
</t>
  </si>
  <si>
    <t>Se asienta el registro de entrega o consulta</t>
  </si>
  <si>
    <t>Distribución de documentos en Mercurio
Registros de Distribución de documentos físicos desde el CADA a las oficinas
Registros de consulta y acceso a la información</t>
  </si>
  <si>
    <t>La Revisión es mensual de los registros de distribución y consulta y acceso a la información a cargo del CADA</t>
  </si>
  <si>
    <t xml:space="preserve">Actas de reunión </t>
  </si>
  <si>
    <r>
      <rPr>
        <sz val="11"/>
        <color rgb="FF000000"/>
        <rFont val="Calibri"/>
        <family val="2"/>
      </rPr>
      <t xml:space="preserve">Durante el primer cuatrimestre de 2023 el equipo de trabajo del CADA elaboró la revisión y actualización de dos de los instructivos relativos a la radicación y distribución de documentos.
Estos son: </t>
    </r>
    <r>
      <rPr>
        <b/>
        <sz val="11"/>
        <color rgb="FF000000"/>
        <rFont val="Calibri"/>
        <family val="2"/>
      </rPr>
      <t>I-GD-06 Instructivo de Radicación_V4 e</t>
    </r>
    <r>
      <rPr>
        <sz val="11"/>
        <color rgb="FF000000"/>
        <rFont val="Calibri"/>
        <family val="2"/>
      </rPr>
      <t xml:space="preserve"> </t>
    </r>
    <r>
      <rPr>
        <b/>
        <sz val="11"/>
        <color rgb="FF000000"/>
        <rFont val="Calibri"/>
        <family val="2"/>
      </rPr>
      <t xml:space="preserve">I-GD-07_Instructivo_Distribucion_documentos_V3 </t>
    </r>
    <r>
      <rPr>
        <sz val="11"/>
        <color rgb="FF000000"/>
        <rFont val="Calibri"/>
        <family val="2"/>
      </rPr>
      <t>en ambos se ajustó la redacción de las actividades. 
Estos fueron socializados e implementados en el día a día por el equipo de trabajo se ajusta la redacción de las actividades Se ajusta los códigos de los formatos asociados al Instructivo. 
Las consultas y el acceso a la información a cargo del CADA se realizó dentro de los parámetros institucionales. 
Al hacer las revisiones del sistema de información Mercurio y el monitoreo de las planillas de distribución no se encontraron anomalías en el direccionamiento de comunicaciones.</t>
    </r>
  </si>
  <si>
    <t>Profesional Universitario Equipo CADA</t>
  </si>
  <si>
    <t>Durante el primer cuatrimestre de 2023 el equipo de trabajo del CADA elaboró la revisión y actualización de dos de los instructivos relativos a la radicación y distribución de documentos.
Estos son: I-GD-06 Instructivo de Radicación_V4 e I-GD-07_Instructivo_Distribucion_documentos_V3 en ambos se ajustó la redacción de las actividades. 
Estos fueron socializados e implementados en el día a día por el equipo de trabajo se ajusta la redacción de las actividades Se ajusta los códigos de los formatos asociados al Instructivo. 
Las consultas y el acceso a la información a cargo del CADA se realizó dentro de los parámetros institucionales. 
Al hacer las revisiones del sistema de información Mercurio y el monitoreo de las planillas de distribución no se encontraron anomalías en el direccionamiento de comunicaciones.</t>
  </si>
  <si>
    <t xml:space="preserve">Contratación y Adquisiciones </t>
  </si>
  <si>
    <t>Posibilidad de recibir y solicitar cualquier dadiva al contratar un proponente que no cumple con los requisitos para llevar a cabo el objeto de la contratación.</t>
  </si>
  <si>
    <t xml:space="preserve">No revisar los requisitos habilitantes y  no evaluar las propuestas de conformidad con lo señalado en el pliego de condiciones o invitación pública y adendas respectivas acorde con la normatividad vigente  </t>
  </si>
  <si>
    <t>Incumplimiento a obligaciones contractuales
contratar un proponente que no cumple con los requisitos
investigaciones
demandas</t>
  </si>
  <si>
    <t xml:space="preserve">Verificar el cumplimiento de los requisitos habilitantes y evaluar las propuestas de conformidad con lo señalado en el pliego de condiciones o invitación pública y adendas respectivas acorde con el Manual de Contratación, el procedimiento del Sistema Integrado de Gestión de Calidad y la normatividad vigente. Para esto, deberá realizarse la designación del personal de apoyo, conforme al perfil profesional, las cargas laborales y el conocimiento previo sobre el proceso. </t>
  </si>
  <si>
    <t xml:space="preserve">Investigaciones 
Revisar la evaluación de las ofertas presentadas </t>
  </si>
  <si>
    <t xml:space="preserve"> Informes de evaluación y en los requerimientos a subsanar o aclarar requisitos de la propuesta. </t>
  </si>
  <si>
    <t>mensual</t>
  </si>
  <si>
    <t xml:space="preserve">capacitaciones
seguimiento
 </t>
  </si>
  <si>
    <t>actas
informes de evaluación
listado de asistencia
contrato</t>
  </si>
  <si>
    <t>No se materializó para este periodo</t>
  </si>
  <si>
    <t>INDEPORTES ANTIOQUIA</t>
  </si>
  <si>
    <t xml:space="preserve">Presentar las respectivas acciones, denuncias y quejas ante los organos de control para su respectivo conocimiento y tramite </t>
  </si>
  <si>
    <t>demanda, denuncias y/o quejas</t>
  </si>
  <si>
    <t>Posibilidad de recibir y solicitar cualquier dadiva o beneficio a nombre propio para no liquidar en tiempo los contratos y convenios designados</t>
  </si>
  <si>
    <t xml:space="preserve">No revisar el estado del contrato en cuanto al término para ser liquidado  acorde con la normatividad aplicable, el Manual de Contratación y el procedimiento del Sistema Integrado de Gestión de Calidad      </t>
  </si>
  <si>
    <t>Pérdida de competencia para efectuar la liquidación
demandas</t>
  </si>
  <si>
    <t>Solicitar apoyo e información al supervisor, y también verificar   que la Entidad tenga competencia para efectuar la liquidación</t>
  </si>
  <si>
    <t>Investigaciones
pérdida de competencia
pérdida de dinero</t>
  </si>
  <si>
    <t xml:space="preserve">Contrato
 La solicitud de liquidación </t>
  </si>
  <si>
    <t>actas
listado de asistencia
contrato</t>
  </si>
  <si>
    <t xml:space="preserve">Presentar las respectivas acciones, denuncias y/o quejas ante las autoridades competentes para su respectivo conocimiento y tramite </t>
  </si>
  <si>
    <t>demanda, denuncia y/o queja</t>
  </si>
  <si>
    <t>Posibilidad de recibir y solicitar cualquier dadiva o beneficio por no informar del posible  incumplimiento del contratista de sus obligaciones contractuales para que se inicie los respectivos procesos contractuales sancionatorios</t>
  </si>
  <si>
    <t>Falta de seguimiento por parte del supervisor a la ejecuciòn del contratista
Débil análisis en la identificación de los riesgos derivados de la contratacion</t>
  </si>
  <si>
    <t>Terminación anticipada del contrato</t>
  </si>
  <si>
    <t xml:space="preserve">
Realizar seguimiento a la ejecución del contrato, para ello deberá realizar una correcta designación de los supervisores según el perfil profesional, los conocimientos en relación con el proceso, y la carga laboral. </t>
  </si>
  <si>
    <t>investigaciones
terminación anticipada del contrato</t>
  </si>
  <si>
    <t>informes de supervisión</t>
  </si>
  <si>
    <t>actas
informes
listado de asistencia
cuentas de pago
actas de recibo</t>
  </si>
  <si>
    <t>Presentar las respectivas acciones, denuncias y/o quejas ante las autoridades competentes para su</t>
  </si>
  <si>
    <t xml:space="preserve">Gestión Financiera </t>
  </si>
  <si>
    <t>Posibilidad de apropiación de recursos públicos para beneficio personal o de terceros en el manejo de los ingresos efectivos (bancos y caja menor).</t>
  </si>
  <si>
    <t>Falta de control duales en el manejo de recursos y segregación en las funciones.</t>
  </si>
  <si>
    <t xml:space="preserve">Detrimento patrimonial </t>
  </si>
  <si>
    <r>
      <rPr>
        <sz val="11"/>
        <color rgb="FF000000"/>
        <rFont val="Calibri"/>
        <family val="2"/>
      </rPr>
      <t xml:space="preserve">El Tesorero General </t>
    </r>
    <r>
      <rPr>
        <b/>
        <sz val="11"/>
        <color rgb="FF000000"/>
        <rFont val="Calibri"/>
        <family val="2"/>
      </rPr>
      <t>verifica</t>
    </r>
    <r>
      <rPr>
        <sz val="11"/>
        <color rgb="FF000000"/>
        <rFont val="Calibri"/>
        <family val="2"/>
      </rPr>
      <t xml:space="preserve"> mediante arqueos de la caja menor mensualmente, en días y horas indeterminadas,   el manejo de los recursos.
</t>
    </r>
  </si>
  <si>
    <t>En caso de presentar diferencias se deben informar formalmente a la Subgerente Administrativa y Financiera.</t>
  </si>
  <si>
    <t>Arqueos de caja, conciliaciones de bancos</t>
  </si>
  <si>
    <t xml:space="preserve">Conciliaciones de las cuentas bancarias entre el sistema bancario y en la informacion del ERP, arqueos de constantes a las cajas menores </t>
  </si>
  <si>
    <t>Conciliaciones bancarias revisadas por el lider del proceso contable</t>
  </si>
  <si>
    <t>Falta de controles transversales y conciliaciones entre las áreas financieras del Instituto: presupuesto, contabilidad y tesorería.</t>
  </si>
  <si>
    <r>
      <rPr>
        <sz val="11"/>
        <color rgb="FF000000"/>
        <rFont val="Calibri"/>
        <family val="2"/>
      </rPr>
      <t xml:space="preserve">El profesional universitario encargado de contabilidad </t>
    </r>
    <r>
      <rPr>
        <b/>
        <sz val="11"/>
        <color rgb="FF000000"/>
        <rFont val="Calibri"/>
        <family val="2"/>
      </rPr>
      <t>realiza</t>
    </r>
    <r>
      <rPr>
        <sz val="11"/>
        <color rgb="FF000000"/>
        <rFont val="Calibri"/>
        <family val="2"/>
      </rPr>
      <t xml:space="preserve"> las conciliaciones bancarias mensuales y las </t>
    </r>
    <r>
      <rPr>
        <b/>
        <sz val="11"/>
        <color rgb="FF000000"/>
        <rFont val="Calibri"/>
        <family val="2"/>
      </rPr>
      <t>valida</t>
    </r>
    <r>
      <rPr>
        <sz val="11"/>
        <color rgb="FF000000"/>
        <rFont val="Calibri"/>
        <family val="2"/>
      </rPr>
      <t xml:space="preserve"> con el  Tesorero General.</t>
    </r>
  </si>
  <si>
    <t>En caso de presentar diferencias se deben informar formalmente a la Gerente.</t>
  </si>
  <si>
    <t>Conciliaciones bancarias suscritas entre las partes</t>
  </si>
  <si>
    <t>Posibilidad de apropiación de recursos públicos por jineteo en cuentas bancarias para uso personal o en beneficio de terceros.</t>
  </si>
  <si>
    <t>Falta de controles duales en el manejo de recursos y segregación en las funciones.</t>
  </si>
  <si>
    <r>
      <rPr>
        <sz val="11"/>
        <color rgb="FF000000"/>
        <rFont val="Calibri"/>
        <family val="2"/>
      </rPr>
      <t xml:space="preserve">El profesional universitario de contabilidad, </t>
    </r>
    <r>
      <rPr>
        <b/>
        <sz val="11"/>
        <color rgb="FF000000"/>
        <rFont val="Calibri"/>
        <family val="2"/>
      </rPr>
      <t>realiza</t>
    </r>
    <r>
      <rPr>
        <sz val="11"/>
        <color rgb="FF000000"/>
        <rFont val="Calibri"/>
        <family val="2"/>
      </rPr>
      <t xml:space="preserve"> el registro contable en el ERP financiero el cual es </t>
    </r>
    <r>
      <rPr>
        <b/>
        <sz val="11"/>
        <color rgb="FF000000"/>
        <rFont val="Calibri"/>
        <family val="2"/>
      </rPr>
      <t>revisado</t>
    </r>
    <r>
      <rPr>
        <sz val="11"/>
        <color rgb="FF000000"/>
        <rFont val="Calibri"/>
        <family val="2"/>
      </rPr>
      <t xml:space="preserve"> y </t>
    </r>
    <r>
      <rPr>
        <b/>
        <sz val="11"/>
        <color rgb="FF000000"/>
        <rFont val="Calibri"/>
        <family val="2"/>
      </rPr>
      <t>aprobado</t>
    </r>
    <r>
      <rPr>
        <sz val="11"/>
        <color rgb="FF000000"/>
        <rFont val="Calibri"/>
        <family val="2"/>
      </rPr>
      <t xml:space="preserve"> por el profesional universitario de presupuesto quien elabora la orden de pago, posteriormente el técnico de tesorería elabora el comprobante de egreso el cual es </t>
    </r>
    <r>
      <rPr>
        <b/>
        <sz val="11"/>
        <color rgb="FF000000"/>
        <rFont val="Calibri"/>
        <family val="2"/>
      </rPr>
      <t>aprobado</t>
    </r>
    <r>
      <rPr>
        <sz val="11"/>
        <color rgb="FF000000"/>
        <rFont val="Calibri"/>
        <family val="2"/>
      </rPr>
      <t xml:space="preserve"> por el tesorero general  </t>
    </r>
  </si>
  <si>
    <t xml:space="preserve">En caso de presentar diferencias se informa a las áreas responsables para los ajustes respectivos. </t>
  </si>
  <si>
    <t>Registro en e ERP financiero por usuario y aplicativo</t>
  </si>
  <si>
    <r>
      <rPr>
        <sz val="11"/>
        <color rgb="FF000000"/>
        <rFont val="Calibri"/>
        <family val="2"/>
      </rPr>
      <t xml:space="preserve">El auxiliar administrativo recepciona el pago, el técnico administrativo lo prepara en el portal bancario y el tesorero </t>
    </r>
    <r>
      <rPr>
        <b/>
        <sz val="11"/>
        <color rgb="FF000000"/>
        <rFont val="Calibri"/>
        <family val="2"/>
      </rPr>
      <t xml:space="preserve">aprueba </t>
    </r>
    <r>
      <rPr>
        <sz val="11"/>
        <color rgb="FF000000"/>
        <rFont val="Calibri"/>
        <family val="2"/>
      </rPr>
      <t xml:space="preserve">el pago </t>
    </r>
  </si>
  <si>
    <t xml:space="preserve">Registro en portales bancarios de preparador y aprobador.
</t>
  </si>
  <si>
    <t xml:space="preserve">En caso de presentar diferencias se revisan las causas para hacer los ajustes respectivos. </t>
  </si>
  <si>
    <t xml:space="preserve">Asesoría para la construcción de escenarios deportivos </t>
  </si>
  <si>
    <t>Posibilidad de incumplimiento de las políticas de cofinanciación aprobando recursos de cofinanciacion a municipios que no cumplan con los requisitos.</t>
  </si>
  <si>
    <t>Favorecimiento en  cofinanciación sin cumplir requisitos</t>
  </si>
  <si>
    <t>1, Mala imagen a la entidad debido al incumplimiento de la política documentada
2, Demandas de los municipios por afectacion a los municipios</t>
  </si>
  <si>
    <t xml:space="preserve">
1, Revisar evaluación según politica donde se verifique el cumplimiento de los requisitos.
2, Atender las solicitudes de las veedurias respondiendo las PQRSD
Conformar equipo de evaluacion que verifique  el cumplimiento de las políticas de cofinanciación y de las metas institucionales</t>
  </si>
  <si>
    <t>Correccion a la evaluacion</t>
  </si>
  <si>
    <t xml:space="preserve">Documentos de evaluacion
</t>
  </si>
  <si>
    <t>Detectivo</t>
  </si>
  <si>
    <t>Conformar equipo de evaluacion que verifique  el cumplimiento de las políticas de cofinanciación y de las metas institucionales</t>
  </si>
  <si>
    <t>Registro de seguimiento</t>
  </si>
  <si>
    <t>Se materializó para este periodo</t>
  </si>
  <si>
    <t>Subgerente de Escenarios Deportivos y Equipamiento</t>
  </si>
  <si>
    <t>Posibilidad de favorecimiento por directrices políticas que afectan el principio de planeación estipulado en la Ley</t>
  </si>
  <si>
    <t>Proyectos inconclusos que pueden generar mayores inversiones con posibles detrimentos patrimoniales</t>
  </si>
  <si>
    <t>1, Mayores inversiones por falta de planeación.
2, Incumplimiento de los alcances del proyecto por disminución de recursos.
3, Obras sin finalizar con el posible detrimento patrimonial resultante.</t>
  </si>
  <si>
    <t xml:space="preserve">Hacer cumplir la politica de cofinanciacion, para garantizar la equidad y transparencia.
Seguir los lineamientos de la politica
</t>
  </si>
  <si>
    <t>Divulgacion de la informacion  de caracter publico para garantizar la transparencia</t>
  </si>
  <si>
    <t>Evaluaciones</t>
  </si>
  <si>
    <t>Evaluacion objetiva</t>
  </si>
  <si>
    <t>resultadois de la evaluacion</t>
  </si>
  <si>
    <t>Posibilidad de favorecer o ser favorecido por los interesados en un proceso en ejecucion de los proyectos aprobados con los municipios.</t>
  </si>
  <si>
    <t>Intereses particulares de ambas partes en que se lleven a cabo las obras de los proyectos aprobados, sacando beneficio económico</t>
  </si>
  <si>
    <t>Cambio en las especificaciones técnicas, omisión en la rigurosidad del proceso constructivo, avalar sobrecostos,  desmejorar obras y el no cumplimiento de especificaciones técnicas aprobadas.</t>
  </si>
  <si>
    <t xml:space="preserve">Socializacion de valores corporativos y de Etica profesional. asi como Campañas de sensibilizacion, motivacion y buen ambiente laboral.
Conformacion del Comite Asesor y Evaluador, quien  hace lel  filtro antes de que el proceso salga.
Implementar las obligaciones del contrato/convenio pertinentes al proceso
</t>
  </si>
  <si>
    <t>Concientizacion en los funcionarios.</t>
  </si>
  <si>
    <t>Capacitaciones e informe con la conclusiones aprobando el proceso enviado al comite de contratacion.</t>
  </si>
  <si>
    <t>Sensibilizacion del personal y conformacion CAE para los procesos de contratacion</t>
  </si>
  <si>
    <t>Actas de asistencia y resoluciones</t>
  </si>
  <si>
    <t xml:space="preserve">Evaluación y Control </t>
  </si>
  <si>
    <t>Posibilidad de desviar la ejecución de las auditorías y/o alterar el informe de auditoría por solicitudes internas o externas.</t>
  </si>
  <si>
    <t xml:space="preserve">Conflicto de intereses
Ocultamiento y desviación  de acciones no éticas
 </t>
  </si>
  <si>
    <t>Detrimento Patrimonial, mal uso del recurso público
Violación a los deberes de servidor público
Investigaciones penales, disciplinarias y fiscales
Sanciones penales, disciplinarias y fiscales</t>
  </si>
  <si>
    <t>El jefe de la oficina de Control Interno,de manera permanente,  gestiona la suscripción por parte del auditor de compromiso etico y conocimiento del Estatuto del Auditor Interno, (El Auditor Interno cumpla los requisitos de independencia, objetividad e integridad en la realización de la auditoría). En caso de existir desviaciones y observaciones se debe nombrar a otro auditor; quedando como eviencia el Compromiso Ético y conocimiento del Estatuto del Auditor Interno F-EC-08, firmado.</t>
  </si>
  <si>
    <t>Se debe nombrar a otro auditor</t>
  </si>
  <si>
    <t>F-EC-08 Compromiso Ético y conocimiento del Estatuto del Auditor Interno, firmado.</t>
  </si>
  <si>
    <t xml:space="preserve">Dar a conocer el Estatuto del Auditor Interno.
Suscribir compromiso ético por parte de auditor
</t>
  </si>
  <si>
    <t>Entrega copia de la Resolución Estatuto Auditor Interno.
Carta de Compromiso suscrita por auditor in terno</t>
  </si>
  <si>
    <t>31/01/2023: No se materializa el riesgo.
28/02/2023: No se materializa el riesgo.
31/03/2023: No se materializa el riesgo.
28/04/2023: No se materializa el riesgo. 
Se cuenta con la suscripción del compromiso ético y conocimiento del estatuto de auditoría por parte de los integrantes del eqipo de control interno para las auditorías programadas y asignadas para la vigencia 2023 (ver carpeta Share Point Equipo Control Interno)</t>
  </si>
  <si>
    <t>Jefe Oficina de Control Interno</t>
  </si>
  <si>
    <t>31/05/2023. No se materializo el riesgo. Ver actas de grupo primario de la Oficina de Control Interno donde reposa el analisis de los riesgos.</t>
  </si>
  <si>
    <t>Envio a oficina de procesos disciplinarios</t>
  </si>
  <si>
    <t>Expediente</t>
  </si>
  <si>
    <t>Gestión de la Plataforma TIC</t>
  </si>
  <si>
    <t xml:space="preserve">Posibilidad de suplantación de identidad para atribuirse los privilegios de otro usuario para beneficio propio o a un tercero </t>
  </si>
  <si>
    <t>No Implementación de factor de
doble autenticación en los sistemas de información.
Desactivación de cambio de contraseñas mensual a consecuencia de la pandemia. Pishing o indentificacion de contraseña personal por un tercero</t>
  </si>
  <si>
    <t xml:space="preserve">Conocimiento de información confidencial  para favorecimiento de si mismos y/o  priviligiar a terceros. 
Actuar en nombre de la persona a la que suplanta.
</t>
  </si>
  <si>
    <t>El técnico de la oficina solicita cambio de claves maximo cada 60 días, para todos los sistemas que posee el Instituto</t>
  </si>
  <si>
    <t xml:space="preserve">En caso de vencimiento de la clave cada usuario deberá actualizarla, de lo contrario no puede accedera al sistema. </t>
  </si>
  <si>
    <t>Sofftware de la red</t>
  </si>
  <si>
    <t xml:space="preserve">Manual </t>
  </si>
  <si>
    <t xml:space="preserve">Bimensual </t>
  </si>
  <si>
    <t>Asignación de claves con un nivel más alto de seguridad</t>
  </si>
  <si>
    <t xml:space="preserve">Política de expiración de claves en el directorio activo
Cambio de contraseñas aplicativos  </t>
  </si>
  <si>
    <t>El riesgo no se materializa para este periodo</t>
  </si>
  <si>
    <t>Posibilidad de Acceso no autorizado a la información de conformidad con la reserva de la misma para beneficio propio  o de terceros.</t>
  </si>
  <si>
    <t>Inexistencia del instrumento archivístico llamado  Tabla de control de acceso, que permita clasificar la información de acuerdo a los perfiles.
Sistemas sin configuraciones de control de acceso</t>
  </si>
  <si>
    <t>Incumplimiento a la norma 
y exposición indebida de la información. 
Perdida, alteración o acceso no aturoizado de información</t>
  </si>
  <si>
    <t>La Jefe y los técnicos de la oficina deben Asignar control de acceso a la información. 
Elaboración e implementación de tabla control de acceso</t>
  </si>
  <si>
    <t>Para el control de acceso, se puede autorizar o  bloquear</t>
  </si>
  <si>
    <t xml:space="preserve">Tabla de Control de Acceso </t>
  </si>
  <si>
    <t>Control del manejo la información 
Acceso controlado a la información  y tablas de control de acceso</t>
  </si>
  <si>
    <t>Tablas de control de acceso</t>
  </si>
  <si>
    <t>12/07/2023. No se materializo el riesgo.</t>
  </si>
  <si>
    <t>Posibilidad de Uso de software no licenciado para beneficio a nombre propio o de terceros.</t>
  </si>
  <si>
    <t xml:space="preserve">Desconocimiento de la normatividad en licenciamiento.
Descargue y utilización por parte de los servidores programas sin licencia.  </t>
  </si>
  <si>
    <t xml:space="preserve">Multas a la entidad. Riesgos de seguridad de la información. </t>
  </si>
  <si>
    <t xml:space="preserve">Implementación de herramienta de Inventory como apoyo al control y gestión de hardware y software, restringir los permisos de administrador unicamente al personal de sistemas, de manera que no se permita la instalación desde los usuarios sin aprobación. </t>
  </si>
  <si>
    <t>Desinstalar la herramienta</t>
  </si>
  <si>
    <t>Herramienta inventory</t>
  </si>
  <si>
    <t>Control sobre los bienes, Control de Hardware y Software implementado en las maquinas o usuarios finales</t>
  </si>
  <si>
    <t xml:space="preserve">Procedimientos establecidos en el SGC y definición de perfiles de los usuarios </t>
  </si>
  <si>
    <t>El riesgo no se materializa para este periodo, se realizó renovación de licenciamiento de herramienta de inventarios automáticos - Sysaid</t>
  </si>
  <si>
    <t xml:space="preserve">El riesgo no se materializa para este periodo, </t>
  </si>
  <si>
    <t>Escuelas Deporte Formativo</t>
  </si>
  <si>
    <t>Posibilidad de recibir o solicitar cualquier dádiva o beneficio a nombre propio o de terceros para beneficiar a municipios con dotación deportiva sin que cumplan los crieterios de selección.</t>
  </si>
  <si>
    <t>Favorecer a un municipio o particular desconociendo los criterios habilitantes en el proceso de cofinanciación para la entrega de dotación deportiva.</t>
  </si>
  <si>
    <t>Perdida de credibilidad, confianza y motivación por parte de los municipios para participar de los procesos de cofinanciación y  de las actividades propuestas por Indeportes Antioquia.</t>
  </si>
  <si>
    <t>El profesional y el grupo del programa
* verificar el cumplimiento de los criterios de inclusión en el proceso de cofinanciación.
* Aplicación de encuesta de satisfacción.</t>
  </si>
  <si>
    <t>* Ajustes en los criterios de selección.
* Verificación el adecuado diligenciamiento de la matriz de cofinanciación.</t>
  </si>
  <si>
    <t>Correos electrónicos y encuesta de satisfacción</t>
  </si>
  <si>
    <t>Hacer seguimiento de la matriz donde se registran los resultado</t>
  </si>
  <si>
    <t>Corre electrónico</t>
  </si>
  <si>
    <t>El riesgo no se materializó en esta vigencia</t>
  </si>
  <si>
    <t>El riesgo se identifica en el segundo cuatrimestre.</t>
  </si>
  <si>
    <t>PROBABILIDAD</t>
  </si>
  <si>
    <t xml:space="preserve">IMPACTO </t>
  </si>
  <si>
    <t xml:space="preserve">RIESGO INHERENTE </t>
  </si>
  <si>
    <t xml:space="preserve">ATRIBUTOS INFORMATIVOS </t>
  </si>
  <si>
    <t xml:space="preserve">IMPACTO RIESGOS DE CORRUPCIÓN </t>
  </si>
  <si>
    <t xml:space="preserve">SOLIDEZ INDIVIDUAL DE CADA CONTROL </t>
  </si>
  <si>
    <t>PREGUNTAS VALORACIÓN DE LOS CONTROLES</t>
  </si>
  <si>
    <t>Puntaje  Controles</t>
  </si>
  <si>
    <t>Probabilidad Residual</t>
  </si>
  <si>
    <t xml:space="preserve">Criterios de medición riesgos de corrupción </t>
  </si>
  <si>
    <t>Descripción</t>
  </si>
  <si>
    <t xml:space="preserve">Puntaje </t>
  </si>
  <si>
    <t>Probabilidad</t>
  </si>
  <si>
    <t>Impacto</t>
  </si>
  <si>
    <t>Concatenar</t>
  </si>
  <si>
    <t xml:space="preserve">Zona de Calor </t>
  </si>
  <si>
    <t xml:space="preserve">TIPOLOGIA DEL RIESGO </t>
  </si>
  <si>
    <t xml:space="preserve">TIPOLOGÍA DE CONTROL </t>
  </si>
  <si>
    <t xml:space="preserve">TRATAMIENTO DEL RIESGO </t>
  </si>
  <si>
    <t xml:space="preserve">SI/NO </t>
  </si>
  <si>
    <t xml:space="preserve">Número </t>
  </si>
  <si>
    <t xml:space="preserve">Concepto </t>
  </si>
  <si>
    <t xml:space="preserve">RANGO CALIFICACIÓN DE LA EJECUCIÓN </t>
  </si>
  <si>
    <t xml:space="preserve">FORMULA </t>
  </si>
  <si>
    <t xml:space="preserve">RESULTADO </t>
  </si>
  <si>
    <t xml:space="preserve">VALOR </t>
  </si>
  <si>
    <t>¿Existe un responsable asignado a la ejecución del control?</t>
  </si>
  <si>
    <t xml:space="preserve">  ¿El responsable tiene autoridad y adecuada segregación de funciones en la ejecución del control?</t>
  </si>
  <si>
    <t>¿La oportunidad en que se ejecuta el control ayuda a prevenir la mitigación del riesgo o a detectar la materialización del riesgo de manera oportuna?</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</si>
  <si>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</si>
  <si>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</si>
  <si>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</si>
  <si>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</si>
  <si>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Respuesta</t>
  </si>
  <si>
    <t>Valor</t>
  </si>
  <si>
    <t>Puntaje</t>
  </si>
  <si>
    <t xml:space="preserve">SI </t>
  </si>
  <si>
    <t xml:space="preserve">En Curso </t>
  </si>
  <si>
    <t xml:space="preserve">Muy Baja </t>
  </si>
  <si>
    <t xml:space="preserve">Leve </t>
  </si>
  <si>
    <t>BAJO</t>
  </si>
  <si>
    <t xml:space="preserve">Ambiental </t>
  </si>
  <si>
    <t xml:space="preserve">MODERADO </t>
  </si>
  <si>
    <t xml:space="preserve">Fuerte </t>
  </si>
  <si>
    <t>Asignado</t>
  </si>
  <si>
    <t>Adecuado</t>
  </si>
  <si>
    <t>Oportuna</t>
  </si>
  <si>
    <t>Prevenir</t>
  </si>
  <si>
    <t>Confiable</t>
  </si>
  <si>
    <t>Se investigan y se resuelven oportunamente</t>
  </si>
  <si>
    <t>Completa</t>
  </si>
  <si>
    <t>Fraude Externo</t>
  </si>
  <si>
    <t xml:space="preserve">Cerrada </t>
  </si>
  <si>
    <t>Baja</t>
  </si>
  <si>
    <t>Menor</t>
  </si>
  <si>
    <t xml:space="preserve">Cumplimiento </t>
  </si>
  <si>
    <t xml:space="preserve">Investigación </t>
  </si>
  <si>
    <t>Aleatoria</t>
  </si>
  <si>
    <t>Sin Registro</t>
  </si>
  <si>
    <t>No asignado</t>
  </si>
  <si>
    <t>Inadecuado</t>
  </si>
  <si>
    <t>Inoportuna</t>
  </si>
  <si>
    <t>Detectar</t>
  </si>
  <si>
    <t>No confiable</t>
  </si>
  <si>
    <t>No se investigan y se resuelven oportunamente</t>
  </si>
  <si>
    <t>Incompleta</t>
  </si>
  <si>
    <t xml:space="preserve">Fraude Interno </t>
  </si>
  <si>
    <t>No Aplica</t>
  </si>
  <si>
    <t>MODERADO</t>
  </si>
  <si>
    <t>Estratégico</t>
  </si>
  <si>
    <t xml:space="preserve">Asesoría Administrativa y Técnica </t>
  </si>
  <si>
    <t>Correctivo</t>
  </si>
  <si>
    <t>Compartir / Transferir</t>
  </si>
  <si>
    <t xml:space="preserve">Sin Autoevaluación </t>
  </si>
  <si>
    <t xml:space="preserve">Débil </t>
  </si>
  <si>
    <t>No es un control</t>
  </si>
  <si>
    <t>No existe</t>
  </si>
  <si>
    <t>Fallas Tencológicas</t>
  </si>
  <si>
    <t xml:space="preserve">ALTO </t>
  </si>
  <si>
    <t xml:space="preserve">Financiero </t>
  </si>
  <si>
    <t>PROBABLE</t>
  </si>
  <si>
    <t xml:space="preserve">Relaciones Laborales </t>
  </si>
  <si>
    <t xml:space="preserve">Muy Alta </t>
  </si>
  <si>
    <t>Catastrófico</t>
  </si>
  <si>
    <t>EXTREMO</t>
  </si>
  <si>
    <t xml:space="preserve">Imagen o Reputacional </t>
  </si>
  <si>
    <t xml:space="preserve">TIPO DE CONTROL </t>
  </si>
  <si>
    <t>CASI SEGURO</t>
  </si>
  <si>
    <t>Usuarios, productos y prácticas</t>
  </si>
  <si>
    <t xml:space="preserve">Operativo </t>
  </si>
  <si>
    <t xml:space="preserve">TRATAMIENTO DEL RIESGO CORRUPCIÓN  </t>
  </si>
  <si>
    <t>MAYOR</t>
  </si>
  <si>
    <t>Daños a activos fijos/eventos externos</t>
  </si>
  <si>
    <t xml:space="preserve">Seguridad Digital </t>
  </si>
  <si>
    <t xml:space="preserve">Recreación y Deporte </t>
  </si>
  <si>
    <t>Automático</t>
  </si>
  <si>
    <t>7 ¿En el tiempo que lleva la herramienta ha
demostrado ser efectiva?</t>
  </si>
  <si>
    <t xml:space="preserve">Tecnológico </t>
  </si>
  <si>
    <t xml:space="preserve">Eventos Deportivos Institucionales </t>
  </si>
  <si>
    <t xml:space="preserve">Compartir </t>
  </si>
  <si>
    <t xml:space="preserve">Único </t>
  </si>
  <si>
    <t>ALTO</t>
  </si>
  <si>
    <t>Mensual</t>
  </si>
  <si>
    <t xml:space="preserve">Gerenciales </t>
  </si>
  <si>
    <t>Bimensual</t>
  </si>
  <si>
    <t>Seguridad de la información</t>
  </si>
  <si>
    <t>Fuerte</t>
  </si>
  <si>
    <t>Calificación de controles</t>
  </si>
  <si>
    <t>puntaje  a disminuir</t>
  </si>
  <si>
    <t>Muy baja</t>
  </si>
  <si>
    <t xml:space="preserve">CLASE DE RIESGOS </t>
  </si>
  <si>
    <t xml:space="preserve">CATASTROFICO </t>
  </si>
  <si>
    <t>de 0 a 50</t>
  </si>
  <si>
    <t xml:space="preserve">Semestral </t>
  </si>
  <si>
    <t>de 51 a 75</t>
  </si>
  <si>
    <t xml:space="preserve">Fiscal </t>
  </si>
  <si>
    <t>Moderado</t>
  </si>
  <si>
    <t>de 76 a 100</t>
  </si>
  <si>
    <t>Alta</t>
  </si>
  <si>
    <t xml:space="preserve">Quincenal </t>
  </si>
  <si>
    <t>Muy alta</t>
  </si>
  <si>
    <t xml:space="preserve">Tesorería </t>
  </si>
  <si>
    <t>Débil</t>
  </si>
  <si>
    <t>Contabilidad</t>
  </si>
  <si>
    <t>Cuentas por Cobrar</t>
  </si>
  <si>
    <t xml:space="preserve">PROBABILIDAD CORRUPCIÓN </t>
  </si>
  <si>
    <t>Propiedad, planta y equipo</t>
  </si>
  <si>
    <t>Compras</t>
  </si>
  <si>
    <t xml:space="preserve">INSIGNIFICANTE </t>
  </si>
  <si>
    <t>Cuentas por pagar</t>
  </si>
  <si>
    <t>MENOR</t>
  </si>
  <si>
    <t>Nómina</t>
  </si>
  <si>
    <t>Planeación Organizacional</t>
  </si>
  <si>
    <t>CATASTRÓFICO</t>
  </si>
  <si>
    <t xml:space="preserve">CARGOS </t>
  </si>
  <si>
    <t>Auxiliar Administrativo</t>
  </si>
  <si>
    <t>Secretarias/os</t>
  </si>
  <si>
    <t xml:space="preserve">Técnico </t>
  </si>
  <si>
    <t>Profesional Universitario</t>
  </si>
  <si>
    <t xml:space="preserve">Profesional Especializado </t>
  </si>
  <si>
    <t xml:space="preserve">Jefe de Oficina </t>
  </si>
  <si>
    <t>Subgerente</t>
  </si>
  <si>
    <t xml:space="preserve">Gerente </t>
  </si>
  <si>
    <t xml:space="preserve">RIESGO INHERENTE Y RESIDUAL </t>
  </si>
  <si>
    <t xml:space="preserve">OBJETIVO </t>
  </si>
  <si>
    <t xml:space="preserve">LIDER </t>
  </si>
  <si>
    <t>Asegurar un ambiente de control que le permita a la entidad disponer de las condiciones mínimas para el ejercicio del control interno fundamentada en la información, el control y la evaluación, para la toma de decisiones y la mejora continua.</t>
  </si>
  <si>
    <t>Jefe de Control Interno</t>
  </si>
  <si>
    <t xml:space="preserve">Realizar la formulación, seguimiento y la evaluación de la gestión y desempeño de INDEPORTES ANTIOQUIA, bajo metodologías, normas y procedimientos que orientan la formulación, programación, ejecución y evaluación de planes, programas y proyectos para lograr los objetivos institucionales, en concordancia con el Ciclo de la Inversión Pública, para generar eficiencia en el gasto público y aportar al mejoramiento del sector.  </t>
  </si>
  <si>
    <t>Jefe Oficina Asesora de Planeación</t>
  </si>
  <si>
    <t>Identificar y desarrollar las potencialidades de mejora en los procesos institucionales a partir del seguimiento y evaluación de la gestión.</t>
  </si>
  <si>
    <t>Fortalecer la imagen institucional de Indeportes Antioquia, como referente social del deporte en el departamento.</t>
  </si>
  <si>
    <t>Jefe Oficina de Comunicaciones</t>
  </si>
  <si>
    <t xml:space="preserve"> Contribuir al mejoramiento del sector desde la política hasta la acción a partir de la validación y sistematización de datos e información y al desarrollo del acervo de conocimientos relativos a la Actividad física a los referentes sociales desde el deporte, a la inclusión y oportunidades de acceso y al desarrollo sectorial para contribuir a la mejoría de la calidad de vida.</t>
  </si>
  <si>
    <t>Coordinador de Investigación</t>
  </si>
  <si>
    <t xml:space="preserve">Acompañamiento Institucional </t>
  </si>
  <si>
    <t xml:space="preserve">Pendiente definir objetivo, toda vez que el proceso está en construcción </t>
  </si>
  <si>
    <t>Subgerente de Fomento y Desarrollo Deportivo</t>
  </si>
  <si>
    <t>Capacitación para organizaciones deportivas</t>
  </si>
  <si>
    <t>Promover los procesos de formación y capacitación no formal e informal con y para los actores del sector Deporte, la Recreación, la Actividad Física y la Educación Física en las 9 subregiones de Antioquia, partiendo de sus necesidades e intereses; propiciando la profundización, actualización, gestión y transferencia de conocimientos, que permitan el desarrollo de competencias y habilidades personales y profesionales, para usar y transferir conocimientos en diferentes contextos y afrontar los permanentes cambios que el sector requiere.</t>
  </si>
  <si>
    <t>Coordinador Sistema Departamental de Capacitación</t>
  </si>
  <si>
    <t>Promocionar la salud y prevenir la enfermedad mediante de la práctica de la actividad física.  El proceso está dirigido a los municipios y corregimientos del Departamento, para brindar una opción de lucha contra el sedentarismo, el tabaquismo y la inadecuada alimentación.</t>
  </si>
  <si>
    <t>Coordinador Programa Por su Salud Muévase Pues</t>
  </si>
  <si>
    <t>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t>
  </si>
  <si>
    <t>Subgerente de Altos Logros -  Jefe de Oficina de Medicina Deportiva</t>
  </si>
  <si>
    <t>Deporte</t>
  </si>
  <si>
    <t>Proporcionar a las escuelas deportivas del departamento de Antioquia herramientas y elementos físicos tales como asesorías, capacitaciones, entrega de dotaciones deportivas, festivales deportivos y alianzas con otras entidades, para que estas promuevan en los niños y niñas el desarrollo de las habilidades, capacidades motrices, físicas, psicológicas y sociales y así facilitarles la elección deportiva y/o la adquisición de hábitos de vida saludable.</t>
  </si>
  <si>
    <t xml:space="preserve">​​​​​​​Coordinador de Escuelas Deporte Formativo
</t>
  </si>
  <si>
    <r>
      <t> </t>
    </r>
    <r>
      <rPr>
        <sz val="11"/>
        <color rgb="FF323130"/>
        <rFont val="Segoe UI"/>
        <family val="2"/>
      </rPr>
      <t>Fomentar la práctica del deporte, la educación física y la recreación en el departamento de Antioquia a través del diseño y acompañamiento de programas y proyectos orientados a la población en general y grupos especiales.</t>
    </r>
  </si>
  <si>
    <t>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t>
  </si>
  <si>
    <t>Coordinador de Infraestructura Física</t>
  </si>
  <si>
    <t>Realizar la planificación financiera, aplicación y custodia de los recursos financieros de la entidad y gestionar la transferencia de los mismos.</t>
  </si>
  <si>
    <t>Subgerente Administrativo y Financiero</t>
  </si>
  <si>
    <t>Garantizar que contrataciones con clientes y proveedores de la entidad se realicen con calidad, oportunidad, eficiencia y cumpliendo de los términos legales.</t>
  </si>
  <si>
    <t>Jefe de Oficina Jurídica</t>
  </si>
  <si>
    <t>Apoyar el desarrollo eficiente de los procesos internos, mediante la administración de los bienes y prestación de los servicios internos requeridos.</t>
  </si>
  <si>
    <t>Coordinador Equipo Administrativo</t>
  </si>
  <si>
    <t>Asegurar que la Plataforma TIC esté disponible, funcional, optimizada y actualizada para que satisfaga las necesidades de los procesos de la entidad.</t>
  </si>
  <si>
    <t>Jefe de Oficina de Sistemas</t>
  </si>
  <si>
    <t>Coordinar el desarrollo de la función archivística en Indeportes Antioquia, mediante la administración de actividades e instrumentos propios de la gestión documental, garantizando así la eficacia en la conformación del sistema de archivos institucional y la preservación de la información durante el ciclo vital de los documentos.</t>
  </si>
  <si>
    <r>
      <t> </t>
    </r>
    <r>
      <rPr>
        <sz val="11"/>
        <color rgb="FF323130"/>
        <rFont val="Calibri"/>
        <family val="2"/>
        <scheme val="minor"/>
      </rPr>
      <t>Profesional Universitario Coordinador de Equipo "CADA".</t>
    </r>
  </si>
  <si>
    <t>lanear, organizar, ejecutar y hacer seguimiento a las acciones que promuevan el desarrollo del talento Humano durante el ciclo de vida laboral de los servidores públicos del instituto.</t>
  </si>
  <si>
    <t>Jefe de Oficina de Talento Humano</t>
  </si>
  <si>
    <t>Representar los intereses de INDEPORTES ANTIOQUIA en las controversias extracontractuales, contractuales y contenciosas en instancias administrativas y judiciales, que promueva o le sean promovidas, realizando entre otros llamamientos en garantía y/o acciones de repetición.  De la misma manera, acompañar las labores de reconocimiento y cancelación de la personería jurídica de organismos deportivos a nivel departamental, así como, prestar asesoría jurídica a los municipios y entidades del orden departamental que hacen parte del Sistema Nacional del Deporte.</t>
  </si>
  <si>
    <t>Promover en los municipios del Departamento de Antioquia, la apropiación y conocimiento de herramientas lúdico recreativas, mediante intervenciones de formación, asesoría y alianzas interinstitucionales para el aprovechamiento del tiempo libre.</t>
  </si>
  <si>
    <t>Líder de Recreación</t>
  </si>
  <si>
    <t xml:space="preserve">Servicio al Ciudadano </t>
  </si>
  <si>
    <t>Atender a la ciudadanía mediante la implementación de políticas de servicio y protocolos de atención, a través de los diferentes canales, satisfaciendo las necesidades y expectativas de los grupos de valor, con calidad, equidad y oportunidad. ​​​​​​​​​​​​​​​​​​​​​</t>
  </si>
  <si>
    <t xml:space="preserve">Líder administrativa y financiera </t>
  </si>
  <si>
    <r>
      <t xml:space="preserve">El Lider del proceso, (profesional Universitario) y  equipo de trabajo (técnicos y contratistas), continuamente </t>
    </r>
    <r>
      <rPr>
        <b/>
        <sz val="14"/>
        <color rgb="FF000000"/>
        <rFont val="Calibri"/>
        <scheme val="minor"/>
      </rPr>
      <t>Verifican</t>
    </r>
    <r>
      <rPr>
        <sz val="14"/>
        <color rgb="FF000000"/>
        <rFont val="Calibri"/>
        <scheme val="minor"/>
      </rPr>
      <t xml:space="preserve"> el cumplimiento de los criterios de selección de cada proceso con Aplicación de encuestas, circulares y resoluciones para cada evento. En caso de haber incumplimiento en los criterios de selección, se realiza un informe aclaratorio a los usuarios o solicitantes. como evidencia del control, quedan correo eletrónicos, circulares, resoluciones e informe aclaratorio.</t>
    </r>
  </si>
  <si>
    <t>En caso de haber incumplimiento en los criterios de selección, se realiza un informe aclaratorio a los usuarios o solicitantes.</t>
  </si>
  <si>
    <t>DISMINUYE DOS PUNTOS</t>
  </si>
  <si>
    <t>hacer seguimientos de los procesos de selección,  circulares, resoluciones e informes aclaratorios.</t>
  </si>
  <si>
    <t>El Lider del proceso, (profesional Universitario) y  equipo de trabajo (técnicos y contratistas), continuamente Verifican el cumplimiento de los criterios de selección de cada proceso con Aplicación de encuestas, circulares y resoluciones para cada evento. En caso de haber incumplimiento en los criterios de selección, se realiza un informe aclaratorio a los usuarios o solicitantes. como evidencia del control, quedan correo eletrónicos, circulares, resoluciones e informe aclaratorio.</t>
  </si>
  <si>
    <t xml:space="preserve">En caso de haber incumplimiento en los criterios de selección, se realiza un informe aclaratorio a los usuarios o solicitantes.
</t>
  </si>
  <si>
    <t xml:space="preserve">hacer seguimientos de los procesos de selección,  circulares, resoluciones e informes aclaratorios.
</t>
  </si>
  <si>
    <t>SC-RC1-CAU1-CON1</t>
  </si>
  <si>
    <t>Posibilidad de recibir , solicitar o exigir beneficios a nombre propio o de terceros al realizar solicitudes, asuntos o  requerimientos sin el pleno cumplimiento de los requisitos.</t>
  </si>
  <si>
    <t>Sí</t>
  </si>
  <si>
    <t>Falta de ética del servidor público.</t>
  </si>
  <si>
    <t xml:space="preserve">El profesional universitario encargado de servicio al ciudadano realiza con periodicidad anual  una sensibilización a la persona encargada de Atención al ciudadano  basada en los principios éticos  para evitar incurrir en la exigencia de beneficios.                        En caso de presentarse una dificultad con la sensibilización o capacitación, se debe realizar un refuerzo e infomar al Subegerente administrativo y financiero.   como evidencia del control estan cta/Correo electrónico con material para realizar las denuncias como formularios de PQRSDF publicado en la pagina de transparencia de INDEPORTES ANTIOQUIA                                                    </t>
  </si>
  <si>
    <t xml:space="preserve">En caso de presentarse una dificultad con la sensibilización o capacitación, se debe realizar un refuerzo e infomar al Subgerente administrativo y financiero </t>
  </si>
  <si>
    <t>SC-RC1-CAU1-CON1 Acta Correo electrónico con el código de etica.pdf</t>
  </si>
  <si>
    <t>DISMINUYE CERO PUNTOS</t>
  </si>
  <si>
    <t>Capacitar al recurso humano en los riesgos de corrupcion.</t>
  </si>
  <si>
    <t>Acta /Correo electronico con evidencia de sensibilización realizada.</t>
  </si>
  <si>
    <t>SC-RC1-CAU1-CON2</t>
  </si>
  <si>
    <t>El profesional universitario encargado de servicio al ciudadano realiza con periodicidad anual  una sensibilización a la persona encargada de Atención al ciudadano  sobre los canales de de denuncia habilitados por la entidad para el reporte de hechos de corrupción.                                                           En caso de presentarse una dificultad con la sensibilización o capacitación, se debe realizar un refuerzo e infomar al Subegerente administrativo y financiero.       como evidencia del control estan cta/Correo electrónico con material para realizar las denuncias como formularios de PQRSDF publicado en la pagina de transparencia de INDEPORTES ANTIOQUIA</t>
  </si>
  <si>
    <t xml:space="preserve">En caso de presentarse una dificultad con la sensibilización o capacitación, se debe realizar un refuerzo e infomar al Subegerente administrativo y financiero </t>
  </si>
  <si>
    <t>SC-RG2-CAU1-2-CON1-2</t>
  </si>
  <si>
    <t>DISMINUYE UN PUNTO</t>
  </si>
  <si>
    <t xml:space="preserve">Atender a la ciudadanía mediante la implementación de políticas de servicio y protocolos de atención, a través de los diferentes canales, satisfaciendo las necesidades y expectativas de los grupos de valor, con calidad, equidad y oportunidad. </t>
  </si>
  <si>
    <t>AF-RC1-CAU1-CON1</t>
  </si>
  <si>
    <t>R-RC1-CAU1-CON1</t>
  </si>
  <si>
    <t>CP-RC1-CAU1-CON1</t>
  </si>
  <si>
    <t>Posibilidad de recibir o solicitar cualquier tipo de dadiva beneficio, a nombre propio o para terceros, por la manipulacion de los certificados ylo constancias de participacion en eventos ylo capacitaciones realizadas por el Sistema Capacitaciones de INDEPORTES Antioquia, para favorecer a personas que no cumplieron requisitos para
obtener el certificado o la
constancia de participación</t>
  </si>
  <si>
    <t>Facilidad de cambio de los parámetros establecidos en la plataforma o plantilla de certificados y/o constancias de participación en eventos o capacitaciones realizadas por el Sistema Departamental de Capacitaciones de INDEPORTES Antioquia por parte de operadores y/o funcionarios vinculados al proceso.</t>
  </si>
  <si>
    <t>Pérdida de credibilidad, desconfianza y desmotivacion de los diferentes actores del Sistema Nacional de Deporte, para vinculacion y participacion en las capacitaciones ofrecidas por Sistema Departamental de Capacitaciones de INDEPORTES Antioquia</t>
  </si>
  <si>
    <t>Desde la Plataforma de Desportes Ant, cada usuario accede de manera autonoma y genera su certificado en linea. El tecnico administrativo realiza un control docente para determinar si se cumplen los requisitos y se pueda generar el certificado.</t>
  </si>
  <si>
    <t>Si la revision no coincide o no cumple con los requisitos, se niega la generacion y entrega del certificado</t>
  </si>
  <si>
    <t>Base de datos de personas que cumplen con los requisitos para certificacion y PDF firmados y protegidos</t>
  </si>
  <si>
    <t>Archivo de Excel</t>
  </si>
  <si>
    <t>JD-RC1-CAU1-CON1</t>
  </si>
  <si>
    <t> Fomentar la práctica del deporte, la educación física y la recreación en el departamento de Antioquia a través del diseño y acompañamiento de programas y proyectos orientados a la población en general y grupos especiales.</t>
  </si>
  <si>
    <t>Posibilidad de recibir o solicitar cualquier dádiva o beneficio a nombre propio o para terceros, manipulando la documentación para favorecer la participación de deportistas o los resultados de los municipios en los diferentes juegos deportivos Institucionales.</t>
  </si>
  <si>
    <t>si</t>
  </si>
  <si>
    <t xml:space="preserve">Facilidad de cambios de los requisitos establecidos en la plataforma  por los operadores y/o funcionarios  vinculados al proceso.         </t>
  </si>
  <si>
    <t>AT-RC1-CAU1-CON1</t>
  </si>
  <si>
    <t xml:space="preserve">El metodologo asignado al deporte cada mes Verifica  los listados oficiales para confirmar que los atletas esten en los listados que son objeto para otorgar apoyos y hacer seguimiento de cada apoyo otorgado a traves de las visitas y acompañamientos a sesiones de entrenamiento y competencias, esto se realiza mensualmente y cada que haya competencias oficiales.
En caso de detectar una desviación en el control expuesto, el metodólogo debe corregir la omisión de inmediato, incluyendo al atleta o los atletas en los listados y actualizando los registros, asi mismo debe informar al comité de apoyos, ajustar los procesos de verificación  y asegurar que los recursos se entreguen efectivamente.
Las evidencias del control son Resoluciones de apoyo, Listados oficiales y actas de reunión de comité evaluador; estos documentos quedan en carpeta compartidas de resoluciones, actas y listados en custodia del area social 
</t>
  </si>
  <si>
    <t xml:space="preserve">Resoluciones de apoyo, Listados oficiales y actas de reunión de comité evaluador; estos documentos quedan en carpeta compartidas de resoluciones, actas y listados en custodia del area social </t>
  </si>
  <si>
    <t>RD-RC1-CAU1-CON1</t>
  </si>
  <si>
    <t>Posibilidad de recibir o solicitar cualquier dádiva o beneficio a nombre propio o de terceros para beneficiar a municipios en los diferentes procesos del proyecto sin el cumpliemiento de los criterios de selección.</t>
  </si>
  <si>
    <t xml:space="preserve">Coordinador de Escuelas Deporte Formativo
</t>
  </si>
  <si>
    <t>AI-RC1-CAU1-CON1</t>
  </si>
  <si>
    <t>Orientar técnica y administrativamente los programas municipales de deporte formativo, recreación y actividad física para la adecuada planeación, ejecución e impacto en el territorio.</t>
  </si>
  <si>
    <t>Profesional especializado Acompañamiento Institucional</t>
  </si>
  <si>
    <t>Posibilidad de recibir o solicitar cualquier dádiva o beneficio a nombre propio o de terceros para beneficiar a municipios en las diferentes actividades del proceso sin el cumplimiento de las fases y  pasos.</t>
  </si>
  <si>
    <t>Favorecer a un municipio o particular desconociendo el cumplimiento de las fases, pasos y requisitos en las actividades ofertadas desde el proceso.</t>
  </si>
  <si>
    <t>Perdida de credibilidad, confianza y motivación por parte de los municipios para participar  de las actividades ofertadas desde el proceso.</t>
  </si>
  <si>
    <t>El líder del proceso (profesional especializado) y el equipo de trabajo (técnicos y contratistas), continuamente verifican el cumplimiento de las fases y pasos para el cumplimiento de la participación de los entes deportivos municipales en la asesoría DRAF, los encuentros de articulación y las convocatorias de cofinanciación con la aplicación de asistencias, el seguimiento de evidencias y la publicación de circulares. En caso de haber incumplimiento de alguno de los pasos o requisitos, se realiza un informe aclaratorio como evidencia del control. quedan correo eletrónicos, circulares, resoluciones e informe aclaratorio.</t>
  </si>
  <si>
    <t xml:space="preserve">En caso de haber incumplimiento de alguno de los pasos o requisitos, se realiza un informe aclaratorio </t>
  </si>
  <si>
    <t>Correo eletrónicos, circulares e informe aclaratorio.</t>
  </si>
  <si>
    <t xml:space="preserve">Hacer seguimiento a la implementación progresiva  de cada de la asesoría institucional , los encuentros de articulacíón y las convocatorias de cofinanciación. 
</t>
  </si>
  <si>
    <t>Carpetas y archivos del proceso.</t>
  </si>
  <si>
    <t>PO-RC1-CAU1-CON1</t>
  </si>
  <si>
    <t>Posibilidad de favorecer la gestión institucional presentando resultados del Plan de Desarrollo que no corresponde a la realidad de los productos y/o servicios entregados. (Abuso de Poder)</t>
  </si>
  <si>
    <t>Reportes con cifras alteradas presentadas por las áreas debido a la carencia de Controles para la verificación de información reportada</t>
  </si>
  <si>
    <t xml:space="preserve">Sanciones disciplinarias   Pérdida de credibilidad  </t>
  </si>
  <si>
    <t>Los profesionales y/o apoyos de la Oficina Asesora de Planeación, validan mensualmente  la información del avance del logro de los indicadores del Plan de Desarrollo reportados por las dependencias  en el aplicativo Sistema de Indicadores; este control se realiza de forma manual.                                                 En caso de no  concordar lo reportado con la evidencia, se envía correo al área correspondiente,  para que verique y realice las correcciones pertinentes.   El control se ejecutará de acuerdo a la periodicidad establecida para el reporte del indicador.                                          Como evidencia del control esta la Plataforma de Sistema de indicadores, Correo al área responsable del reporte, informando si las evidencias son correctas o si debe verificar y realizar las correcciones pertinentes.</t>
  </si>
  <si>
    <t>El profesional especializado de la OAP o el contratista de apoyo, recuerda a las áreas las fechas para reportar los indicadores en el aplicativo dispuesto para ello, y a partir de la aprobación y vigencia del Plan de Desarrollo 2024-2027 deberán cargar las evidencias que demuestren el cumplimiento del indicador;  documentos que serán la base para que la oficina Asesora de Planeación valide lo reportado por la depencia.      En caso de no  concordar lo reportado con la evidencia, se envía correo al área para que verique y realice las correcciones pertinentes.   El control se ejecutará de acuerdo a la periodicidad establecida para el reporte del indicador.</t>
  </si>
  <si>
    <t>Plataforma de Sistema de indicadores, Correo al área responsable del reporte, informando si las evidencias son correctas o si debe verificar y realizar las correcciones pertinentes.</t>
  </si>
  <si>
    <t>Cotejar el reporte de Indicadores con las evidencias entregadas,</t>
  </si>
  <si>
    <t>CC-RC1-CAU1-CON1</t>
  </si>
  <si>
    <t>Posibilidad de manipular información institucional en beneficio propio o de un particular</t>
  </si>
  <si>
    <t xml:space="preserve">Interés personal de percibir recursos económicos </t>
  </si>
  <si>
    <t>El jefe de la Oficina Asesora de Comunicaciones  será el encargado de la atención a medios de comunicación y el direccionamiento de los voceros. Y quien valide con la Gerencia, la información a entregar, antes de  publicar. 
Además, de acuerdo con la complejidad del tema, se validará también con la Oficina Asesora Jurídica antes de dar respuesta definitiva a periodistas y medios de comunicación.
Como evidencia de este control, quedará el documento con la información oficial a publicar. Y la periodicidad del control se realizará a necesidad.</t>
  </si>
  <si>
    <t xml:space="preserve">En caso de identificar que cualquier persona del equipo hace entrega de información institucional a publicar que no sea el profesional designado, se hará llamado de atención y se inicia proceso disciplinario. </t>
  </si>
  <si>
    <t>Como evidencia de este control, quedará el documento con la información oficial a publicar. Y la periodicidad del control se realizará a necesidad.</t>
  </si>
  <si>
    <t>1. Se valida el contendido a publicar con los Subgerentes y/o Jefes de Oficinas, y por último con el Gerente, antes de publicar la información.</t>
  </si>
  <si>
    <t>GA-RC1-CAU1-CON1</t>
  </si>
  <si>
    <t xml:space="preserve">Posibilidad de recibir, solicitar o exigir dádiva o prebenda, cualquier beneficio en dinero o en especie a nombre propio o de terceros, por la entrega o gestión de bienes muebles y/o de consumo del Instituto  para uso personal. </t>
  </si>
  <si>
    <t>Los auxiliares administrativos, cada 4 meses, validan  inventario físico vs la información registrada en el sistema (cortes 30 de abril, 31 de agosto,  31 de diciembre). 
En caso de haber diferencias se verifican las órdenes de salida del almacén  y se realizan los ajustes pertinentes.
Como evidencia queda el Inventarios fisicos vs inventarios del sistema.</t>
  </si>
  <si>
    <t>GA-RC1-CAU2-CON1</t>
  </si>
  <si>
    <t>El supervisor del contrato  y el auxiliar del almacén cotidianamente, validan la suscripción del Acta de recibo de bienes, para realizar el ingreso de los mismos. (Entrada de mercancía).
Comprobante de entrada almacén (SICOF).
en caso de inconsistencias se verifica la existencia de los instrumentos diligenciados, en caso de existir novedad el responsable del Almacén realiza las correcciones en equipo con los responsables de entrega y recepción de los bienes. 
como evidencia quedqa el acta de recibo a satisfacción  suscrita por el supervisor y el responsable del almacén.
Comprobante e entrada almacén (SICOF)</t>
  </si>
  <si>
    <t>GA-RC1-CAU3-CON1</t>
  </si>
  <si>
    <t xml:space="preserve">El supervisor mensualmente verifica y recibe a satisfacción, posteriormente el auxiliar del Almacén verifica factura y remisión contra lo recibido físicamente y se realiza el respectivo ingreso al sistema.                                                                                       En caso de haber diferencias el auxiliar informa al supervisor la novedad para hacer las correcciones a las que haya lugar.                                                                              como evidencia del control esta el Formato de recibo con las observaciones.                                </t>
  </si>
  <si>
    <t>GD-RC1-CAU1-CON1</t>
  </si>
  <si>
    <t> Profesional Universitario Coordinador de Equipo "CADA".</t>
  </si>
  <si>
    <t>Desconocimiento de las políticas de reservas de información y de los instrumentos que determinen los niveles de acceso y la reserva de la información institucional</t>
  </si>
  <si>
    <t>Violación a las normas de protección de datos y reserva de información, así como la afectación de la imagen institucional</t>
  </si>
  <si>
    <t xml:space="preserve">El profesional universitario del CADA, con una frecuencia mensual verifica, revisa, actualiza y socializa con el equipo de trabajo los instuctIvos relacionados con la distribución de documentos y con el desarrollo del acceso a la información a cargo del grupo de trabajo, garantizando el desarrollo de un trabajo ético y ajustado a la documentación que reposa en el Sistema Integrado de Gestión. Este control se realiza de manera manual y es preventivo. 
En caso de no aplicar el control el proceso puede terminar aplicando instructivos obsoletos.
Como evidencia de la aplicación del control se encuentran los radicados en el Sistema de Gestión Mercurio, los registros de distribución de documentos y  los formatos de acceso a la información en el CADA.
</t>
  </si>
  <si>
    <t>En caso de no aplicar el control el proceso puede terminar aplicando instructivos obsoletos.</t>
  </si>
  <si>
    <t>El equipo de radicación diligencia las fichas de radicación y distribuye los documentos en Mercurio.
El auxiliar de servicios generales diligencia los registros de Distribución de documentos físicos desde el CADA a las oficinas.
El equipo CADA diligencia los rgistros de consulta y acceso a la información.</t>
  </si>
  <si>
    <t>La Revisión es mensual de los registros de distribución, consulta y acceso a la información a cargo del CADA.
La información de consulta y acceso a la información del CADA se consolida en el informe de actividades semestral del equipo de trabajo.</t>
  </si>
  <si>
    <t>Registro de distribución de documentos físicos y registro de distribución de documentos en Mercurio.
Registros de consulta y acceso a la información.</t>
  </si>
  <si>
    <t>GF-RC1-CAU1-CON1</t>
  </si>
  <si>
    <t>Posibilidad de apropiación de recursos públicos para beneficio personal o de terceros en el manejo de los ingresos efectivos (bancos y caja menor). (Riesgo Fiscal)</t>
  </si>
  <si>
    <t>El Tesorero General verifica mensualmente, de manera preventiva y en días y horas indeterminadas, el manejo de los recursos de la caja menor mediante arqueos, asegurando la correcta administración de los ingresos efectivos. Este control se realiza de forma manual, y en caso de detectar diferencias o desviaciones en los fondos, se informa de manera formal a la Subgerente Administrativa y Financiera para tomar las medidas correctivas correspondientes. La evidencia de este control incluye los registros de los arqueos de caja y las conciliaciones bancarias.</t>
  </si>
  <si>
    <t xml:space="preserve">Arqueos de Caja revisados </t>
  </si>
  <si>
    <t>GF-RC1-CAU2-CON2</t>
  </si>
  <si>
    <t>Posibilidad de apropiación de recursos públicos para beneficio personal o de terceros en el manejo de los ingresos efectivos (bancos y caja menor).
(Riesgo Fiscal)</t>
  </si>
  <si>
    <t>El Profesional Universitario encargado de contabilidad realiza mensualmente las conciliaciones bancarias, las cuales son validadas conjuntamente con el Tesorero General, asegurando que los ingresos efectivos se manejen de manera adecuada. Este control se efectúa de forma manual, y en caso de presentarse diferencias o irregularidades en los registros, se informa formalmente a la Gerente para tomar las medidas correctivas necesarias. La evidencia de este control son las conciliaciones bancarias suscritas entre las partes involucradas.</t>
  </si>
  <si>
    <t>GF-RC2-CAU1-CON1</t>
  </si>
  <si>
    <t>Posibilidad de apropiación de recursos públicos por jineteo en cuentas bancarias para uso personal o en beneficio de terceros. (Riesgo Fiscal)</t>
  </si>
  <si>
    <t>El Profesional Universitario de Contabilidad realiza mensualmente el registro contable en el ERP financiero, el cual es revisado y aprobado por el Profesional Universitario de Presupuesto, quien elabora la orden de pago. Posteriormente, el Técnico de Tesorería elabora el comprobante de egreso, que es aprobado por el Tesorero General, siguiendo el Procedimiento de Pagos P-GF-07. Este control manual y preventivo garantiza la correcta administración de las cuentas bancarias. En caso de presentarse diferencias, se informa a las áreas responsables para realizar los ajustes correspondientes. La evidencia de este control es el registro en el ERP financiero por usuario y aplicativo.</t>
  </si>
  <si>
    <t xml:space="preserve">El profesional universitario de contabilidad, realiza el registro contable en el ERP financiero el cual es revisado y aprobado por el profesional universitario de presupuesto quien elabora la orden de pago, posteriormente el técnico de tesorería elabora el comprobante de egreso el cual es aprobado por el tesorero general  </t>
  </si>
  <si>
    <t>GF-RC2-CAU2-CON2</t>
  </si>
  <si>
    <t>El Auxiliar Administrativo recepciona los pagos, el Técnico Administrativo prepara las transacciones en el portal bancario, y el Tesorero aprueba el pago, siguiendo el Procedimiento de Pagos P-GF-07. Este control manual y preventivo se realiza mensualmente para asegurar que los pagos se ejecuten de manera correcta y evitar la apropiación indebida de recursos públicos. En caso de detectarse diferencias, se informa a las áreas responsables para realizar los ajustes correspondientes. La evidencia de este control es la aplicación y documentación del Procedimiento de Pagos P-GF-07.</t>
  </si>
  <si>
    <t>Procedimeinto de Pagos P-GF-07</t>
  </si>
  <si>
    <t xml:space="preserve">El auxiliar administrativo recepciona el pago, el técnico administrativo lo prepara en el portal bancario y el tesorero aprueba el pago </t>
  </si>
  <si>
    <t>GF-RC2-CAU3-CON3</t>
  </si>
  <si>
    <t>El Profesional Universitario encargado de Contabilidad realiza mensualmente las conciliaciones bancarias, las cuales son validadas con el Tesorero General, siguiendo el Procedimiento de Conciliación de Información Generada en los Diferentes Aplicativos P-GF-24. Este control se ejecuta de manera manual y preventiva para evitar la apropiación indebida de recursos públicos. En caso de presentarse diferencias, se revisan las causas y se hacen los ajustes respectivos. La evidencia de este control incluye las conciliaciones bancarias, los arqueos de caja y los comprobantes de egreso.</t>
  </si>
  <si>
    <t>RC -2</t>
  </si>
  <si>
    <t>PJ-RC1-CAU1-CON1</t>
  </si>
  <si>
    <t>Los documentos son trabajados por varias personas, unas que proyectan, otras que revisan y finalmente el funcionario que aprueba. Lo anterior, con el fin de ejercer control durante el proceso de elaboración y gestión de los documentos. Adicionalmente se requiere conocimiento de la normatividad, revisión de antecedentes del expediente. Igualmente se solicita información al supervisor del aboagdo externo de la entidad, quien tiene y realiza la representacion judicial y extrajudicial de Indeportes Antioquia</t>
  </si>
  <si>
    <t>Correo electronico</t>
  </si>
  <si>
    <t>Realizar seguimiento permanente a los procesos judiciales con el fin de identificar posibles actos de corrupcion</t>
  </si>
  <si>
    <t>Archivo de excel de  seguimiento de procesos judiciales</t>
  </si>
  <si>
    <t>PJ-RC2-CAU1-CON1</t>
  </si>
  <si>
    <t>Archivo de excel de seguimiento de procesos judiciales</t>
  </si>
  <si>
    <t>CA-RC1-CAU1-CON1</t>
  </si>
  <si>
    <t xml:space="preserve">Verificar el cumplimiento de los requisitos habilitantes y evaluar las propuestas de conformidad con lo señalado en el pliego de condiciones o invitación pública y adendas respectivas acorde con el Manual de Contratación, el procedimiento del Sistema Integrado de Gestión de Calidad y la normatividad vigente. Para esto, deberá realizarse la designación del personal de apoyo, conforme al perfil profesional, las cargas laborales y el conocimiento previo sobre el proceso. El supervisor del contrato del abogado externo solicitrá la información </t>
  </si>
  <si>
    <t>Investigaciones 
Revisar la evaluación de las ofertas presentadas. correo electronico</t>
  </si>
  <si>
    <t>CA-RC2-CAU1-CON1</t>
  </si>
  <si>
    <t>Solicitar apoyo e información al supervisor, y también verificar   que la Entidad tenga competencia para efectuar la liquidación. Solicitar información al abogado externo</t>
  </si>
  <si>
    <t>Investigaciones
pérdida de competencia
pérdida de dinero. Correo electronico</t>
  </si>
  <si>
    <t>CA-RC3-CAU1-CON1</t>
  </si>
  <si>
    <t xml:space="preserve">
Realizar seguimiento a la ejecución del contrato, para ello deberá realizar una correcta designación de los supervisores según el perfil profesional, los conocimientos en relación con el proceso, y la carga laboral. Solicitar información al aboagdo externo</t>
  </si>
  <si>
    <t>investigaciones
terminación anticipada del contrato. Correo electroncio</t>
  </si>
  <si>
    <t>TH-RC1-CAU1-CON1</t>
  </si>
  <si>
    <t xml:space="preserve">Afectación de la prestación del servicio, el cumplimiento de objetivos y misión de la entidad
</t>
  </si>
  <si>
    <t>Los Profesionales y/o apoyos de la Oficina de Talento Humano, elaboran  permanentemente con la participación y/o revisión de la alta Gerencia el estudio técnico para soportar la modificación del Manual Específico de Funciones objetivo y riguroso con la normatividad existente, dando  aplicación al art. 2.2.2.6.1 del Decreto 1083 de 2015, realizando la publicación y socialización del proyecto de acto administrativo y estudio técnico a la asociación sindical de empleados de Indeportes Antioquia. Este Control se realiza de forma manual.
En caso de no concordar lo reportado con la evidencia se emite el  concepto  desfavorable que sea riguroso para que se verifique y realice las correcciones pertinentes. El control se ejecutará de acuerdo a la periodicidadestablecida para el reporte del indicador.
Como veidencia del control está  el Concepto Técnico de Registros.</t>
  </si>
  <si>
    <t>El Profesional Especializado de la Oficina de Talento Humano en caso de no concordar lo reportado , debe emitir un concepto favorable o desfavorable, asegurando que este sea riguroso y fundamentado.</t>
  </si>
  <si>
    <t xml:space="preserve">Concepto en estudio técnico de modificación del manual de funciones
</t>
  </si>
  <si>
    <t>TH-RC2-CAU1-CON1</t>
  </si>
  <si>
    <t xml:space="preserve">
Los Profesionales y/o apoyos de la Oficina de Talento Humano, verifican  permanentemente que el archivo de las historias laborales en la oficina de talento humano esté adecuadamente conservado y controlado por una persona responsable y conforme a la normatividad aplicable y lineamientos institucionales. Este Control se realiza de forma manual.
En caso de no concordar lo reportado con la evidencia se  elabora plan de mejoramiento y se reporta para acción disciplinaria en caso de materializarse el riesgo.
Como veidencia del control está  el Concepto Técnico de Registros.</t>
  </si>
  <si>
    <t>GP-RC1-CAU1-CON1</t>
  </si>
  <si>
    <t>Posibilidad de suplantación de identidad para atribuirse los privilegios de otro usuario para beneficio propio o a un tercero</t>
  </si>
  <si>
    <t xml:space="preserve">Deficiencia en los metodos de autenticación de los sistemas de información. </t>
  </si>
  <si>
    <t>1. Perdida de la imagen institucional
2. Perdida de confianza en lo público
3. Investigaciones penales, disciplinarias o fiscales.
4. Detrimento Patrimonial
5. Enriquecimiento ilicito de contratistas o servidores públicos.</t>
  </si>
  <si>
    <t xml:space="preserve">La Jefe de la oficina de sistemas define la politica de seguridad de la información y la socializa para el conocimiento y cumplimiento de todo el personal. </t>
  </si>
  <si>
    <t>Los técnicos de la oficina deben Asignar control de acceso a la información segun los roles usuario y contraseña.</t>
  </si>
  <si>
    <t>sistemas de información con control de acceso</t>
  </si>
  <si>
    <t>Politica de seguridad de la información.
sistemas con control de acceso</t>
  </si>
  <si>
    <t>GP-RC1-CAU1-CON2</t>
  </si>
  <si>
    <t>Incidentes de Seguridad de la información.</t>
  </si>
  <si>
    <t>La Jefe y los técnicos de la oficina deben implementar mecanismos de protección de seguridad de la información.</t>
  </si>
  <si>
    <t>La jefe de la oficina debe implementar herramientas y politicas de protección</t>
  </si>
  <si>
    <t>Herramientas de protección implementadas</t>
  </si>
  <si>
    <t>Herramientas de seguridad implementadas</t>
  </si>
  <si>
    <t>Politica de seguridad de la información.
sistemas de seguridad implementados</t>
  </si>
  <si>
    <t>GP-RC2-CAU1-CON1</t>
  </si>
  <si>
    <t>1. Incumplimiento a la norma 
y exposición indebida de la información. 
2. Perdida, alteración o acceso no aturoizado de información</t>
  </si>
  <si>
    <t xml:space="preserve">La Jefe y los técnicos de la oficina deben Asignar control de acceso a la información segun los roles usuario y contraseña. </t>
  </si>
  <si>
    <t xml:space="preserve">Para el control de acceso, se puede autorizar o  bloquear. En caso de vencimiento de la clave cada usuario deberá actualizarla, de lo contrario no puede accedera al sistema. </t>
  </si>
  <si>
    <t>AC-RC1-CAU1-CON1</t>
  </si>
  <si>
    <t>Subgerente de escenarios deportivos y equipamieto</t>
  </si>
  <si>
    <t>Intereses políticos y/o particulares.</t>
  </si>
  <si>
    <t>1, Mala imagen a la entidad debido al incumplimiento de la política documentada
2, Posibles demandas</t>
  </si>
  <si>
    <t>El profesional técnico que participa en la viabilización anual de la convocatoria, valida el cumplimiento de todos los requisitos establecidos en la  ficha de viabilización de proyectos para decidir su aprobación de manera manual.                      
De aprobarse proyectos que no cumple con los requisitos,  es altamante probable que se presenten desviaciónes en el desarrollo de la ejecución de los convenios, lo que implica modificatorios a lo previsto inialmente. 
Como evidencia del proceso en sharepoint se carga la trazabilidad del proceso de viabilidad.</t>
  </si>
  <si>
    <t>El supervisor y/o superiores pueden ser sancionados..</t>
  </si>
  <si>
    <t xml:space="preserve"> ficha de viabilización completa y mesas técnicas realizadas.</t>
  </si>
  <si>
    <t>EC-RC1-CAU1-CON1</t>
  </si>
  <si>
    <t xml:space="preserve">1. Posibilidad de recibir o solicitar cualquier dádiva o beneficio a nombre propio o para terceros… con el fin de desviar la ejecución de las auditorías y/o alterar el informe de auditoría (por solicitudes internas o externas) </t>
  </si>
  <si>
    <t xml:space="preserve">1.Auditar a un proceso del cual el auditor hizo parte recientemente.
</t>
  </si>
  <si>
    <t>Detrimento Patrimonial, mal uso del recurso público
Violación a los deberes de servidor público
Investigaciones penales, disciplinarias y fiscales
Sanciones penales, disciplinarias y fiscales
Tipificación del conflicto de interes</t>
  </si>
  <si>
    <t>1. El jefe de la oficina de Control Interno, de manera permanente, gestiona la suscripción por parte del auditor de compromiso ético y conocimiento del Estatuto del Auditor Interno, (El Auditor Interno cumpla los requisitos de independencia, objetividad e integridad en la realización de la auditoría), en formato establecido en el SGC de forma manual. En caso de existir desviaciones y observaciones se  nombrara otro auditor; quedando como evidencia el Compromiso Ético y conocimiento del Estatuto del Auditor Interno F-EC-08, firmado.</t>
  </si>
  <si>
    <t>Dar a conocer el Estatuto del Auditor Interno.
Suscribir compromiso ético por parte de auditor</t>
  </si>
  <si>
    <t>EC-RC1-CAU2-CON1</t>
  </si>
  <si>
    <t>2.Auditar a un servidor con el cual posee vínculo familiar o personal.</t>
  </si>
  <si>
    <t>2. El Jefe de la Oficina de Control Interno revisa cada que se realice una auditoría, los informes preliminares y finales verificando la evidencias que soportan las observaciones, recomendando los ajustes a que haya lugar, a través de reuniones con el equipo auditor, quedando como evidencia los correos electrónicos y actas de grupo primario.En caso de existir desviaciones y observaciones se nombrar a otro auditor y el tipo e control es manual.</t>
  </si>
  <si>
    <t>Correos electrónicos
Acta Grupo Primario</t>
  </si>
  <si>
    <t>Realizar reuniones de grupo primario, en donde se da linea respecto a las auditorias</t>
  </si>
  <si>
    <t>Acta de grupo primario</t>
  </si>
  <si>
    <t>MC-RC1-CAU1-CON1</t>
  </si>
  <si>
    <t>Posibilidad de favorecer a los procesos, en los resultados de las auditorías internas al Sistema de Gestión de Calidad,  para beneficio propio o de terceros (desviación de la gestión de lo público)</t>
  </si>
  <si>
    <t>Informes de auditoría que no reflejan la realidad debido a vínculos afectivos o intereses personales relacionados con el proceso auditado, lo que puede llevar a la solicitud o recepción de dádivas y a la favorecimiento indebido de terceros.</t>
  </si>
  <si>
    <t xml:space="preserve">El líder auditor de la OAP deberá verificar anualmente, que los auditores principales y acompañantes no tengan ningún vínculo con el proceso que se va a auditar. En caso de detectar algún vínculo afectivo o interés relacionado con el proceso, se procederá a asignar a los auditores a otro proceso para garantizar la imparcialidad de la auditoría.  Como evidencia del control esta el programa de auditoria con las asignaciones de los procesos a auditar </t>
  </si>
  <si>
    <t>30/04/2024 El profesional universitario del proceso verificará, al momento de la inscripción en la plataforma para cada evento, que los requisitos cumplan con la normatividad y las cartas fundamentales correspondientes. Este proceso asegurará que los requisitos no sean manipulados ni alterados.                                               En caso de que algún deportista o municipio no cumpla con los requisitos establecidos, se les otorgará un plazo prudente para ajustar la documentación requerida.
Como evidencia del control, se mantendrá un cuadro de inscripción y aprobación, en el que constará el nombre del aprobador.</t>
  </si>
  <si>
    <t>se mantendrá un cuadro de inscripción y aprobación, en el que constará el nombre del aprobador.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</si>
</sst>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2" x14ac:knownFonts="1">
    <font>
      <sz val="11"/>
      <color theme="1"/>
      <name val="Calibri"/>
      <family val="2"/>
      <scheme val="minor"/>
    </font>
    <font>
      <b/>
      <sz val="11"/>
      <color theme="0"/>
      <name val="Calibri"/>
      <family val="2"/>
      <scheme val="minor"/>
    </font>
    <font>
      <b/>
      <sz val="14"/>
      <color theme="1"/>
      <name val="Calibri"/>
      <family val="2"/>
      <scheme val="minor"/>
    </font>
    <font>
      <sz val="10"/>
      <name val="Arial"/>
      <family val="2"/>
    </font>
    <font>
      <sz val="9"/>
      <color indexed="81"/>
      <name val="Tahoma"/>
      <family val="2"/>
    </font>
    <font>
      <b/>
      <sz val="12"/>
      <color indexed="81"/>
      <name val="Arial"/>
      <family val="2"/>
    </font>
    <font>
      <b/>
      <sz val="18"/>
      <color indexed="81"/>
      <name val="Arial"/>
      <family val="2"/>
    </font>
    <font>
      <b/>
      <sz val="14"/>
      <color indexed="81"/>
      <name val="Arial"/>
      <family val="2"/>
    </font>
    <font>
      <sz val="14"/>
      <color indexed="81"/>
      <name val="Arial"/>
      <family val="2"/>
    </font>
    <font>
      <b/>
      <u/>
      <sz val="14"/>
      <color indexed="81"/>
      <name val="Arial"/>
      <family val="2"/>
    </font>
    <font>
      <u/>
      <sz val="14"/>
      <color indexed="81"/>
      <name val="Arial"/>
      <family val="2"/>
    </font>
    <font>
      <sz val="10"/>
      <color indexed="81"/>
      <name val="Arial"/>
      <family val="2"/>
    </font>
    <font>
      <b/>
      <sz val="9"/>
      <color indexed="81"/>
      <name val="Tahoma"/>
      <family val="2"/>
    </font>
    <font>
      <sz val="14"/>
      <color rgb="FF000000"/>
      <name val="Arial"/>
      <family val="2"/>
    </font>
    <font>
      <b/>
      <sz val="25"/>
      <color theme="0"/>
      <name val="Calibri"/>
      <family val="2"/>
      <scheme val="minor"/>
    </font>
    <font>
      <b/>
      <sz val="14"/>
      <color theme="0"/>
      <name val="Calibri"/>
      <family val="2"/>
      <scheme val="minor"/>
    </font>
    <font>
      <b/>
      <sz val="16"/>
      <color theme="0"/>
      <name val="Arial"/>
      <family val="2"/>
    </font>
    <font>
      <b/>
      <sz val="16"/>
      <name val="Calibri"/>
      <family val="2"/>
      <scheme val="minor"/>
    </font>
    <font>
      <b/>
      <sz val="25"/>
      <color theme="0"/>
      <name val="Arial"/>
      <family val="2"/>
    </font>
    <font>
      <b/>
      <sz val="11"/>
      <color theme="0"/>
      <name val="Calibri"/>
      <family val="2"/>
    </font>
    <font>
      <b/>
      <sz val="11"/>
      <name val="Calibri"/>
      <family val="2"/>
    </font>
    <font>
      <b/>
      <sz val="9"/>
      <color theme="0"/>
      <name val="Calibri"/>
      <family val="2"/>
    </font>
    <font>
      <b/>
      <sz val="10"/>
      <color indexed="81"/>
      <name val="Arial"/>
      <family val="2"/>
    </font>
    <font>
      <b/>
      <sz val="14"/>
      <color rgb="FF000000"/>
      <name val="Arial"/>
      <family val="2"/>
    </font>
    <font>
      <sz val="18"/>
      <name val="Arial"/>
      <family val="2"/>
    </font>
    <font>
      <b/>
      <sz val="48"/>
      <color indexed="8"/>
      <name val="Calibri"/>
      <family val="2"/>
    </font>
    <font>
      <sz val="11"/>
      <name val="Calibri"/>
      <family val="2"/>
      <scheme val="minor"/>
    </font>
    <font>
      <sz val="11"/>
      <name val="Calibri"/>
      <family val="2"/>
    </font>
    <font>
      <sz val="11"/>
      <color rgb="FF000000"/>
      <name val="Calibri"/>
      <family val="2"/>
    </font>
    <font>
      <sz val="11"/>
      <color rgb="FF000000"/>
      <name val="Calibri"/>
      <family val="2"/>
      <scheme val="minor"/>
    </font>
    <font>
      <sz val="10"/>
      <color theme="1"/>
      <name val="Arial"/>
      <family val="2"/>
    </font>
    <font>
      <i/>
      <sz val="11"/>
      <color rgb="FF000000"/>
      <name val="Calibri"/>
      <family val="2"/>
    </font>
    <font>
      <sz val="11"/>
      <color rgb="FFFF0000"/>
      <name val="Calibri"/>
      <family val="2"/>
    </font>
    <font>
      <b/>
      <sz val="11"/>
      <color rgb="FF000000"/>
      <name val="Calibri"/>
      <family val="2"/>
    </font>
    <font>
      <sz val="11"/>
      <color theme="1"/>
      <name val="Calibri"/>
      <family val="2"/>
    </font>
    <font>
      <sz val="11"/>
      <color rgb="FF323130"/>
      <name val="Segoe UI"/>
      <family val="2"/>
    </font>
    <font>
      <sz val="11"/>
      <color rgb="FF323130"/>
      <name val="Calibri"/>
      <family val="2"/>
      <scheme val="minor"/>
    </font>
    <font>
      <sz val="10"/>
      <color rgb="FF000000"/>
      <name val="Arial"/>
      <family val="2"/>
    </font>
    <font>
      <sz val="11"/>
      <color rgb="FFFF0000"/>
      <name val="Calibri"/>
      <family val="2"/>
      <scheme val="minor"/>
    </font>
    <font>
      <sz val="9"/>
      <color rgb="FF444444"/>
      <name val="Calibri"/>
      <family val="2"/>
      <scheme val="minor"/>
    </font>
    <font>
      <b/>
      <i/>
      <u/>
      <sz val="11"/>
      <color theme="1"/>
      <name val="Calibri"/>
      <family val="2"/>
      <scheme val="minor"/>
    </font>
    <font>
      <sz val="14"/>
      <color theme="1"/>
      <name val="Calibri"/>
      <family val="2"/>
      <scheme val="minor"/>
    </font>
    <font>
      <sz val="14"/>
      <name val="Calibri"/>
      <family val="2"/>
    </font>
    <font>
      <sz val="14"/>
      <name val="Calibri"/>
      <family val="2"/>
      <scheme val="minor"/>
    </font>
    <font>
      <sz val="14"/>
      <color rgb="FF000000"/>
      <name val="Calibri"/>
      <family val="2"/>
    </font>
    <font>
      <sz val="14"/>
      <color rgb="FF000000"/>
      <name val="Calibri"/>
      <family val="2"/>
      <scheme val="minor"/>
    </font>
    <font>
      <sz val="14"/>
      <color theme="1"/>
      <name val="Arial"/>
      <family val="2"/>
    </font>
    <font>
      <sz val="14"/>
      <color rgb="FFFF0000"/>
      <name val="Calibri"/>
      <family val="2"/>
      <scheme val="minor"/>
    </font>
    <font>
      <sz val="14"/>
      <color theme="1"/>
      <name val="Calibri"/>
      <family val="2"/>
    </font>
    <font>
      <sz val="14"/>
      <color rgb="FF000000"/>
      <name val="Calibri"/>
      <scheme val="minor"/>
    </font>
    <font>
      <b/>
      <sz val="14"/>
      <color rgb="FF000000"/>
      <name val="Calibri"/>
      <scheme val="minor"/>
    </font>
    <font>
      <sz val="14"/>
      <color rgb="FF000000"/>
      <name val="Calibri"/>
      <charset val="1"/>
      <scheme val="minor"/>
    </font>
  </fonts>
  <fills count="28">
    <fill>
      <patternFill patternType="none"/>
    </fill>
    <fill>
      <patternFill patternType="gray125"/>
    </fill>
    <fill>
      <patternFill patternType="solid">
        <fgColor rgb="FF00B050"/>
        <bgColor rgb="FF000000"/>
      </patternFill>
    </fill>
    <fill>
      <patternFill patternType="solid">
        <fgColor rgb="FF108FA0"/>
        <bgColor indexed="64"/>
      </patternFill>
    </fill>
    <fill>
      <patternFill patternType="solid">
        <fgColor rgb="FFDE6DED"/>
        <bgColor indexed="64"/>
      </patternFill>
    </fill>
    <fill>
      <patternFill patternType="solid">
        <fgColor rgb="FFDF4145"/>
        <bgColor rgb="FF000000"/>
      </patternFill>
    </fill>
    <fill>
      <patternFill patternType="solid">
        <fgColor rgb="FFDE6DED"/>
        <bgColor rgb="FF000000"/>
      </patternFill>
    </fill>
    <fill>
      <patternFill patternType="solid">
        <fgColor rgb="FFF4BEBF"/>
        <bgColor rgb="FF000000"/>
      </patternFill>
    </fill>
    <fill>
      <patternFill patternType="solid">
        <fgColor rgb="FF108FA0"/>
        <bgColor rgb="FF000000"/>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DF4549"/>
        <bgColor rgb="FF000000"/>
      </patternFill>
    </fill>
    <fill>
      <patternFill patternType="solid">
        <fgColor theme="9"/>
        <bgColor indexed="64"/>
      </patternFill>
    </fill>
    <fill>
      <patternFill patternType="solid">
        <fgColor theme="9"/>
        <bgColor rgb="FF000000"/>
      </patternFill>
    </fill>
    <fill>
      <patternFill patternType="solid">
        <fgColor rgb="FF00B050"/>
        <bgColor indexed="64"/>
      </patternFill>
    </fill>
    <fill>
      <patternFill patternType="solid">
        <fgColor rgb="FFFF9900"/>
        <bgColor indexed="64"/>
      </patternFill>
    </fill>
    <fill>
      <patternFill patternType="solid">
        <fgColor rgb="FF4BC960"/>
        <bgColor indexed="64"/>
      </patternFill>
    </fill>
    <fill>
      <patternFill patternType="solid">
        <fgColor rgb="FFD92529"/>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61A1D"/>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00"/>
        <bgColor rgb="FF000000"/>
      </patternFill>
    </fill>
    <fill>
      <patternFill patternType="solid">
        <fgColor rgb="FFFF0000"/>
        <bgColor rgb="FF000000"/>
      </patternFill>
    </fill>
    <fill>
      <patternFill patternType="solid">
        <fgColor rgb="FFE28700"/>
        <bgColor rgb="FF000000"/>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cellStyleXfs>
  <cellXfs count="298">
    <xf numFmtId="0" fontId="0" fillId="0" borderId="0" xfId="0"/>
    <xf numFmtId="0" fontId="0" fillId="9" borderId="0" xfId="0" applyFill="1"/>
    <xf numFmtId="0" fontId="0" fillId="0" borderId="0" xfId="0" applyAlignment="1">
      <alignment horizontal="center" vertical="center"/>
    </xf>
    <xf numFmtId="0" fontId="15" fillId="12" borderId="15"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21" fillId="8" borderId="15" xfId="0" applyFont="1" applyFill="1" applyBorder="1" applyAlignment="1" applyProtection="1">
      <alignment horizontal="center" vertical="center" wrapText="1"/>
      <protection locked="0"/>
    </xf>
    <xf numFmtId="0" fontId="19" fillId="8" borderId="15" xfId="0" applyFont="1" applyFill="1" applyBorder="1" applyAlignment="1" applyProtection="1">
      <alignment horizontal="center" vertical="center" wrapText="1"/>
      <protection locked="0"/>
    </xf>
    <xf numFmtId="0" fontId="19" fillId="8" borderId="15" xfId="0" applyFont="1" applyFill="1" applyBorder="1" applyAlignment="1" applyProtection="1">
      <alignment vertical="center" wrapText="1"/>
      <protection locked="0"/>
    </xf>
    <xf numFmtId="0" fontId="0" fillId="0" borderId="15" xfId="0" applyBorder="1" applyAlignment="1">
      <alignment vertical="center" wrapText="1"/>
    </xf>
    <xf numFmtId="0" fontId="0" fillId="0" borderId="15" xfId="0" applyBorder="1" applyAlignment="1">
      <alignment horizontal="center" vertical="center"/>
    </xf>
    <xf numFmtId="0" fontId="0" fillId="0" borderId="15" xfId="0" applyBorder="1"/>
    <xf numFmtId="0" fontId="0" fillId="11" borderId="0" xfId="0" applyFill="1"/>
    <xf numFmtId="0" fontId="0" fillId="10" borderId="0" xfId="0" applyFill="1"/>
    <xf numFmtId="0" fontId="0" fillId="15" borderId="0" xfId="0" applyFill="1"/>
    <xf numFmtId="0" fontId="1" fillId="9" borderId="0" xfId="0" applyFont="1" applyFill="1" applyAlignment="1">
      <alignment vertical="center"/>
    </xf>
    <xf numFmtId="0" fontId="1" fillId="15" borderId="15" xfId="0" applyFont="1" applyFill="1" applyBorder="1" applyAlignment="1">
      <alignment wrapText="1"/>
    </xf>
    <xf numFmtId="0" fontId="1" fillId="15" borderId="16" xfId="0" applyFont="1" applyFill="1" applyBorder="1" applyAlignment="1">
      <alignment horizontal="center" vertical="center" wrapText="1"/>
    </xf>
    <xf numFmtId="0" fontId="0" fillId="0" borderId="15" xfId="0" applyBorder="1" applyAlignment="1">
      <alignment horizontal="center"/>
    </xf>
    <xf numFmtId="0" fontId="0" fillId="9" borderId="15" xfId="0" applyFill="1" applyBorder="1"/>
    <xf numFmtId="0" fontId="0" fillId="0" borderId="17" xfId="0" applyBorder="1"/>
    <xf numFmtId="164" fontId="3" fillId="16" borderId="15" xfId="1" applyNumberFormat="1" applyFill="1" applyBorder="1" applyAlignment="1" applyProtection="1">
      <alignment horizontal="left" vertical="center" wrapText="1"/>
      <protection hidden="1"/>
    </xf>
    <xf numFmtId="0" fontId="0" fillId="0" borderId="15" xfId="0" applyBorder="1" applyAlignment="1">
      <alignment wrapText="1"/>
    </xf>
    <xf numFmtId="0" fontId="0" fillId="0" borderId="12" xfId="0" applyBorder="1"/>
    <xf numFmtId="1" fontId="24" fillId="16" borderId="15" xfId="1" applyNumberFormat="1" applyFont="1" applyFill="1" applyBorder="1" applyAlignment="1" applyProtection="1">
      <alignment horizontal="right" vertical="center" wrapText="1"/>
      <protection hidden="1"/>
    </xf>
    <xf numFmtId="0" fontId="24" fillId="11" borderId="18" xfId="0" applyFont="1" applyFill="1" applyBorder="1" applyAlignment="1">
      <alignment vertical="top" wrapText="1"/>
    </xf>
    <xf numFmtId="0" fontId="24" fillId="10" borderId="19" xfId="0" applyFont="1" applyFill="1" applyBorder="1" applyAlignment="1">
      <alignment vertical="top" wrapText="1"/>
    </xf>
    <xf numFmtId="0" fontId="24" fillId="11" borderId="19" xfId="0" applyFont="1" applyFill="1" applyBorder="1" applyAlignment="1">
      <alignment vertical="top" wrapText="1"/>
    </xf>
    <xf numFmtId="0" fontId="24" fillId="17" borderId="20" xfId="0" applyFont="1" applyFill="1" applyBorder="1" applyAlignment="1">
      <alignment vertical="top" wrapText="1"/>
    </xf>
    <xf numFmtId="0" fontId="24" fillId="10" borderId="20" xfId="0" applyFont="1" applyFill="1" applyBorder="1" applyAlignment="1">
      <alignment vertical="top" wrapText="1"/>
    </xf>
    <xf numFmtId="0" fontId="24" fillId="11" borderId="20" xfId="0" applyFont="1" applyFill="1" applyBorder="1" applyAlignment="1">
      <alignment vertical="top" wrapText="1"/>
    </xf>
    <xf numFmtId="0" fontId="15" fillId="4" borderId="15" xfId="0" applyFont="1" applyFill="1" applyBorder="1" applyAlignment="1" applyProtection="1">
      <alignment vertical="center"/>
      <protection locked="0"/>
    </xf>
    <xf numFmtId="0" fontId="1" fillId="15" borderId="15" xfId="0" applyFont="1" applyFill="1" applyBorder="1" applyAlignment="1">
      <alignment horizontal="center" vertical="center"/>
    </xf>
    <xf numFmtId="0" fontId="1" fillId="15" borderId="15" xfId="0" applyFont="1" applyFill="1" applyBorder="1" applyAlignment="1">
      <alignment horizontal="center" vertical="center" wrapText="1"/>
    </xf>
    <xf numFmtId="0" fontId="0" fillId="0" borderId="0" xfId="0" applyAlignment="1">
      <alignment wrapText="1"/>
    </xf>
    <xf numFmtId="9" fontId="0" fillId="0" borderId="15" xfId="0" applyNumberFormat="1" applyBorder="1"/>
    <xf numFmtId="0" fontId="0" fillId="19" borderId="15" xfId="0" applyFill="1" applyBorder="1"/>
    <xf numFmtId="0" fontId="0" fillId="20" borderId="15" xfId="0" applyFill="1" applyBorder="1"/>
    <xf numFmtId="164" fontId="3" fillId="21" borderId="15" xfId="1" applyNumberFormat="1" applyFill="1" applyBorder="1" applyAlignment="1" applyProtection="1">
      <alignment horizontal="left" vertical="center" wrapText="1"/>
      <protection hidden="1"/>
    </xf>
    <xf numFmtId="0" fontId="1" fillId="15" borderId="0" xfId="0" applyFont="1" applyFill="1" applyAlignment="1">
      <alignment horizontal="center" vertical="center"/>
    </xf>
    <xf numFmtId="0" fontId="1" fillId="15" borderId="9" xfId="0" applyFont="1" applyFill="1" applyBorder="1" applyAlignment="1">
      <alignment vertical="center"/>
    </xf>
    <xf numFmtId="0" fontId="1" fillId="9" borderId="10" xfId="0" applyFont="1" applyFill="1" applyBorder="1" applyAlignment="1">
      <alignment vertical="center"/>
    </xf>
    <xf numFmtId="0" fontId="1" fillId="9" borderId="11" xfId="0" applyFont="1" applyFill="1" applyBorder="1" applyAlignment="1">
      <alignment vertical="center"/>
    </xf>
    <xf numFmtId="0" fontId="0" fillId="0" borderId="15" xfId="0" applyBorder="1" applyAlignment="1">
      <alignment horizontal="center" vertical="center" wrapText="1"/>
    </xf>
    <xf numFmtId="0" fontId="0" fillId="0" borderId="15" xfId="0" applyBorder="1" applyAlignment="1">
      <alignment horizontal="justify" vertical="center" wrapText="1"/>
    </xf>
    <xf numFmtId="0" fontId="26" fillId="0" borderId="0" xfId="0" applyFont="1"/>
    <xf numFmtId="0" fontId="26" fillId="9" borderId="15" xfId="0" applyFont="1" applyFill="1" applyBorder="1" applyAlignment="1">
      <alignment vertical="center"/>
    </xf>
    <xf numFmtId="0" fontId="27" fillId="0" borderId="11" xfId="0" applyFont="1" applyBorder="1" applyAlignment="1">
      <alignment horizontal="center" vertical="center"/>
    </xf>
    <xf numFmtId="0" fontId="27" fillId="0" borderId="11" xfId="0" applyFont="1" applyBorder="1" applyAlignment="1">
      <alignment horizontal="center" vertical="center" wrapText="1"/>
    </xf>
    <xf numFmtId="0" fontId="28" fillId="0" borderId="11" xfId="0" applyFont="1" applyBorder="1" applyAlignment="1">
      <alignment horizontal="center" vertical="center"/>
    </xf>
    <xf numFmtId="0" fontId="26" fillId="0" borderId="15" xfId="0" applyFont="1"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0" fillId="0" borderId="13" xfId="0" applyBorder="1" applyAlignment="1">
      <alignment horizontal="center" vertical="center" wrapText="1"/>
    </xf>
    <xf numFmtId="0" fontId="0" fillId="0" borderId="15" xfId="0" applyBorder="1" applyAlignment="1">
      <alignment horizontal="justify" vertical="center"/>
    </xf>
    <xf numFmtId="0" fontId="26" fillId="0" borderId="15" xfId="0" applyFont="1" applyBorder="1" applyAlignment="1">
      <alignment horizontal="center" vertical="center" wrapText="1"/>
    </xf>
    <xf numFmtId="0" fontId="30" fillId="0" borderId="15" xfId="0" applyFont="1" applyBorder="1" applyAlignment="1">
      <alignment horizontal="center" vertical="center"/>
    </xf>
    <xf numFmtId="0" fontId="0" fillId="9" borderId="15" xfId="0" applyFill="1" applyBorder="1" applyAlignment="1">
      <alignment horizontal="center" vertical="center"/>
    </xf>
    <xf numFmtId="0" fontId="26" fillId="0" borderId="15" xfId="0" applyFont="1" applyBorder="1" applyAlignment="1">
      <alignment horizontal="justify" vertical="center" wrapText="1"/>
    </xf>
    <xf numFmtId="0" fontId="0" fillId="0" borderId="13" xfId="0" applyBorder="1" applyAlignment="1">
      <alignment horizontal="center" vertical="center"/>
    </xf>
    <xf numFmtId="0" fontId="26" fillId="9" borderId="15" xfId="0" applyFont="1" applyFill="1" applyBorder="1" applyAlignment="1">
      <alignment horizontal="center" vertical="center"/>
    </xf>
    <xf numFmtId="0" fontId="26" fillId="9" borderId="15" xfId="0" applyFont="1" applyFill="1" applyBorder="1"/>
    <xf numFmtId="0" fontId="26" fillId="9" borderId="15" xfId="0" applyFont="1" applyFill="1" applyBorder="1" applyAlignment="1">
      <alignment horizontal="center" vertical="center" wrapText="1"/>
    </xf>
    <xf numFmtId="0" fontId="26" fillId="9" borderId="15" xfId="0" applyFont="1" applyFill="1" applyBorder="1" applyAlignment="1">
      <alignment vertical="center" wrapText="1"/>
    </xf>
    <xf numFmtId="0" fontId="26" fillId="9" borderId="15" xfId="0" applyFont="1" applyFill="1" applyBorder="1" applyAlignment="1">
      <alignment horizontal="justify" vertical="top" wrapText="1"/>
    </xf>
    <xf numFmtId="0" fontId="26" fillId="9" borderId="15" xfId="0" applyFont="1" applyFill="1" applyBorder="1" applyAlignment="1">
      <alignment horizontal="justify" vertical="center"/>
    </xf>
    <xf numFmtId="0" fontId="26" fillId="9" borderId="15" xfId="0" applyFont="1" applyFill="1" applyBorder="1" applyAlignment="1">
      <alignment horizontal="justify" vertical="center" wrapText="1"/>
    </xf>
    <xf numFmtId="0" fontId="27" fillId="9" borderId="15" xfId="0" applyFont="1" applyFill="1" applyBorder="1" applyAlignment="1">
      <alignment horizontal="center" vertical="center" wrapText="1"/>
    </xf>
    <xf numFmtId="0" fontId="27" fillId="9" borderId="15" xfId="0" applyFont="1" applyFill="1" applyBorder="1" applyAlignment="1">
      <alignment vertical="center" wrapText="1"/>
    </xf>
    <xf numFmtId="0" fontId="30" fillId="0" borderId="15" xfId="0" applyFont="1" applyBorder="1" applyAlignment="1">
      <alignment horizontal="justify" vertical="center" wrapText="1"/>
    </xf>
    <xf numFmtId="0" fontId="30" fillId="0" borderId="15" xfId="0" applyFont="1" applyBorder="1" applyAlignment="1">
      <alignment horizontal="center" vertical="center" wrapText="1"/>
    </xf>
    <xf numFmtId="0" fontId="27" fillId="22" borderId="15" xfId="0"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11" xfId="0" applyFont="1" applyFill="1" applyBorder="1" applyAlignment="1">
      <alignment horizontal="center" vertical="center"/>
    </xf>
    <xf numFmtId="0" fontId="26" fillId="9" borderId="15" xfId="0" applyFont="1" applyFill="1" applyBorder="1" applyAlignment="1">
      <alignment horizontal="left" vertical="center" wrapText="1"/>
    </xf>
    <xf numFmtId="0" fontId="28" fillId="0" borderId="15" xfId="0" applyFont="1" applyBorder="1" applyAlignment="1">
      <alignment vertical="center" wrapText="1"/>
    </xf>
    <xf numFmtId="0" fontId="28" fillId="0" borderId="13" xfId="0" applyFont="1" applyBorder="1" applyAlignment="1">
      <alignment vertical="center" wrapText="1"/>
    </xf>
    <xf numFmtId="0" fontId="28" fillId="0" borderId="11" xfId="0" applyFont="1" applyBorder="1" applyAlignment="1">
      <alignment vertical="center" wrapText="1"/>
    </xf>
    <xf numFmtId="0" fontId="28" fillId="0" borderId="11" xfId="0" applyFont="1" applyBorder="1" applyAlignment="1">
      <alignment vertical="center"/>
    </xf>
    <xf numFmtId="0" fontId="28" fillId="0" borderId="15" xfId="0" applyFont="1" applyBorder="1" applyAlignment="1">
      <alignment vertical="center"/>
    </xf>
    <xf numFmtId="0" fontId="28" fillId="0" borderId="8" xfId="0" applyFont="1" applyBorder="1" applyAlignment="1">
      <alignment vertical="center" wrapText="1"/>
    </xf>
    <xf numFmtId="0" fontId="28" fillId="0" borderId="8" xfId="0" applyFont="1" applyBorder="1" applyAlignment="1">
      <alignment vertical="center"/>
    </xf>
    <xf numFmtId="0" fontId="28" fillId="0" borderId="13" xfId="0" applyFont="1" applyBorder="1" applyAlignment="1">
      <alignment vertical="center"/>
    </xf>
    <xf numFmtId="0" fontId="0" fillId="0" borderId="15" xfId="0" applyBorder="1" applyAlignment="1">
      <alignment horizontal="justify" vertical="top" wrapText="1"/>
    </xf>
    <xf numFmtId="0" fontId="0" fillId="0" borderId="13" xfId="0" applyBorder="1" applyAlignment="1">
      <alignment horizontal="justify" vertical="top" wrapText="1"/>
    </xf>
    <xf numFmtId="0" fontId="0" fillId="0" borderId="15" xfId="0" applyBorder="1" applyAlignment="1">
      <alignment horizontal="justify" vertical="top"/>
    </xf>
    <xf numFmtId="0" fontId="28" fillId="0" borderId="15" xfId="0" applyFont="1" applyBorder="1" applyAlignment="1">
      <alignment horizontal="justify" vertical="center" wrapText="1"/>
    </xf>
    <xf numFmtId="0" fontId="0" fillId="0" borderId="15" xfId="0" applyBorder="1" applyAlignment="1">
      <alignment horizontal="center" wrapText="1"/>
    </xf>
    <xf numFmtId="0" fontId="28" fillId="0" borderId="15" xfId="0" applyFont="1" applyBorder="1" applyAlignment="1">
      <alignment horizontal="justify" vertical="center"/>
    </xf>
    <xf numFmtId="0" fontId="0" fillId="9" borderId="15" xfId="0" applyFill="1" applyBorder="1" applyAlignment="1">
      <alignment horizontal="justify" vertical="center"/>
    </xf>
    <xf numFmtId="0" fontId="29" fillId="23" borderId="15" xfId="0" applyFont="1" applyFill="1" applyBorder="1" applyAlignment="1">
      <alignment horizontal="center" vertical="center"/>
    </xf>
    <xf numFmtId="0" fontId="0" fillId="0" borderId="9" xfId="0" applyBorder="1" applyAlignment="1">
      <alignment horizontal="justify" vertical="center"/>
    </xf>
    <xf numFmtId="0" fontId="28" fillId="0" borderId="11" xfId="0" applyFont="1" applyBorder="1" applyAlignment="1">
      <alignment horizontal="justify" vertical="top" wrapText="1"/>
    </xf>
    <xf numFmtId="0" fontId="28" fillId="0" borderId="8" xfId="0" applyFont="1" applyBorder="1" applyAlignment="1">
      <alignment horizontal="justify" vertical="top" wrapText="1"/>
    </xf>
    <xf numFmtId="0" fontId="29" fillId="0" borderId="13" xfId="0" applyFont="1" applyBorder="1" applyAlignment="1">
      <alignment horizontal="center" vertical="center" wrapText="1"/>
    </xf>
    <xf numFmtId="0" fontId="0" fillId="0" borderId="13" xfId="0" applyBorder="1" applyAlignment="1">
      <alignment horizontal="justify" vertical="center"/>
    </xf>
    <xf numFmtId="0" fontId="0" fillId="23" borderId="13" xfId="0" applyFill="1" applyBorder="1" applyAlignment="1">
      <alignment horizontal="justify" vertical="center"/>
    </xf>
    <xf numFmtId="0" fontId="0" fillId="9" borderId="13" xfId="0" applyFill="1" applyBorder="1" applyAlignment="1">
      <alignment horizontal="center" vertical="center"/>
    </xf>
    <xf numFmtId="0" fontId="28" fillId="9" borderId="15" xfId="0" applyFont="1" applyFill="1" applyBorder="1" applyAlignment="1">
      <alignment horizontal="justify" vertical="center" wrapText="1"/>
    </xf>
    <xf numFmtId="0" fontId="30" fillId="0" borderId="13" xfId="0" applyFont="1" applyBorder="1" applyAlignment="1">
      <alignment horizontal="center" vertical="center"/>
    </xf>
    <xf numFmtId="0" fontId="26" fillId="23" borderId="13" xfId="0" applyFont="1" applyFill="1" applyBorder="1" applyAlignment="1">
      <alignment horizontal="justify" vertical="center" wrapText="1"/>
    </xf>
    <xf numFmtId="0" fontId="26" fillId="0" borderId="13" xfId="0" applyFont="1" applyBorder="1" applyAlignment="1">
      <alignment horizontal="justify" vertical="center" wrapText="1"/>
    </xf>
    <xf numFmtId="0" fontId="28" fillId="0" borderId="8" xfId="0" applyFont="1" applyBorder="1" applyAlignment="1">
      <alignment horizontal="center" vertical="center"/>
    </xf>
    <xf numFmtId="0" fontId="0" fillId="9" borderId="15" xfId="0" applyFill="1" applyBorder="1" applyAlignment="1">
      <alignment horizontal="justify" vertical="top" wrapText="1"/>
    </xf>
    <xf numFmtId="0" fontId="26" fillId="0" borderId="13" xfId="0" applyFont="1" applyBorder="1" applyAlignment="1">
      <alignment horizontal="center" vertical="center"/>
    </xf>
    <xf numFmtId="0" fontId="26" fillId="9" borderId="13" xfId="0" applyFont="1" applyFill="1" applyBorder="1" applyAlignment="1">
      <alignment horizontal="center" vertical="center"/>
    </xf>
    <xf numFmtId="0" fontId="0" fillId="9" borderId="13" xfId="0" applyFill="1" applyBorder="1" applyAlignment="1">
      <alignment horizontal="justify" vertical="top" wrapText="1"/>
    </xf>
    <xf numFmtId="0" fontId="26" fillId="9" borderId="13" xfId="0" applyFont="1" applyFill="1" applyBorder="1" applyAlignment="1">
      <alignment horizontal="justify" vertical="top" wrapText="1"/>
    </xf>
    <xf numFmtId="0" fontId="28" fillId="9" borderId="15" xfId="0" applyFont="1" applyFill="1" applyBorder="1" applyAlignment="1">
      <alignment horizontal="justify" vertical="top" wrapText="1"/>
    </xf>
    <xf numFmtId="0" fontId="27" fillId="24" borderId="11" xfId="0" applyFont="1" applyFill="1" applyBorder="1" applyAlignment="1">
      <alignment horizontal="justify" vertical="top" wrapText="1"/>
    </xf>
    <xf numFmtId="0" fontId="28" fillId="9" borderId="11" xfId="0" applyFont="1" applyFill="1" applyBorder="1" applyAlignment="1">
      <alignment horizontal="justify" vertical="top" wrapText="1"/>
    </xf>
    <xf numFmtId="0" fontId="28" fillId="9" borderId="8" xfId="0" applyFont="1" applyFill="1" applyBorder="1" applyAlignment="1">
      <alignment horizontal="justify" vertical="top" wrapText="1"/>
    </xf>
    <xf numFmtId="0" fontId="28" fillId="9" borderId="15" xfId="0" applyFont="1" applyFill="1" applyBorder="1" applyAlignment="1">
      <alignment horizontal="justify" vertical="top"/>
    </xf>
    <xf numFmtId="0" fontId="28" fillId="9" borderId="0" xfId="0" applyFont="1" applyFill="1" applyAlignment="1">
      <alignment horizontal="justify" vertical="top" wrapText="1"/>
    </xf>
    <xf numFmtId="0" fontId="0" fillId="0" borderId="15" xfId="0" quotePrefix="1" applyBorder="1"/>
    <xf numFmtId="0" fontId="28" fillId="0" borderId="11" xfId="0" applyFont="1" applyBorder="1" applyAlignment="1">
      <alignment horizontal="center" vertical="center" wrapText="1"/>
    </xf>
    <xf numFmtId="0" fontId="27" fillId="9" borderId="15" xfId="0" applyFont="1" applyFill="1" applyBorder="1" applyAlignment="1">
      <alignment horizontal="justify" vertical="center" wrapText="1"/>
    </xf>
    <xf numFmtId="0" fontId="27" fillId="22" borderId="11" xfId="0" applyFont="1" applyFill="1" applyBorder="1" applyAlignment="1">
      <alignment horizontal="justify" vertical="center" wrapText="1"/>
    </xf>
    <xf numFmtId="0" fontId="28" fillId="0" borderId="11" xfId="0" applyFont="1" applyBorder="1" applyAlignment="1">
      <alignment horizontal="justify" vertical="center" wrapText="1"/>
    </xf>
    <xf numFmtId="0" fontId="28" fillId="0" borderId="8" xfId="0" applyFont="1" applyBorder="1" applyAlignment="1">
      <alignment horizontal="justify" vertical="center" wrapText="1"/>
    </xf>
    <xf numFmtId="0" fontId="28" fillId="0" borderId="0" xfId="0" applyFont="1" applyAlignment="1">
      <alignment horizontal="justify" vertical="center" wrapText="1"/>
    </xf>
    <xf numFmtId="0" fontId="0" fillId="9" borderId="15" xfId="0" applyFill="1" applyBorder="1" applyAlignment="1">
      <alignment horizontal="center" vertical="center" wrapText="1"/>
    </xf>
    <xf numFmtId="0" fontId="30" fillId="9" borderId="8" xfId="0" applyFont="1" applyFill="1" applyBorder="1" applyAlignment="1">
      <alignment horizontal="justify" vertical="center" wrapText="1"/>
    </xf>
    <xf numFmtId="0" fontId="32" fillId="0" borderId="11" xfId="0" applyFont="1" applyBorder="1" applyAlignment="1">
      <alignment horizontal="center" vertical="center"/>
    </xf>
    <xf numFmtId="0" fontId="19" fillId="6" borderId="15"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protection locked="0"/>
    </xf>
    <xf numFmtId="0" fontId="28" fillId="9" borderId="15" xfId="0" applyFont="1" applyFill="1" applyBorder="1" applyAlignment="1">
      <alignment horizontal="justify" vertical="center"/>
    </xf>
    <xf numFmtId="0" fontId="29" fillId="0" borderId="15" xfId="0" applyFont="1" applyBorder="1" applyAlignment="1">
      <alignment vertical="center" wrapText="1"/>
    </xf>
    <xf numFmtId="0" fontId="0" fillId="10" borderId="15" xfId="0" applyFill="1" applyBorder="1" applyAlignment="1">
      <alignment horizontal="center" vertical="center" wrapText="1"/>
    </xf>
    <xf numFmtId="0" fontId="0" fillId="10" borderId="15" xfId="0" applyFill="1" applyBorder="1" applyAlignment="1">
      <alignment vertical="center" wrapText="1"/>
    </xf>
    <xf numFmtId="0" fontId="0" fillId="10" borderId="15" xfId="0" applyFill="1" applyBorder="1" applyAlignment="1">
      <alignment horizontal="justify" wrapText="1"/>
    </xf>
    <xf numFmtId="0" fontId="29" fillId="10" borderId="15" xfId="0" applyFont="1" applyFill="1" applyBorder="1" applyAlignment="1">
      <alignment vertical="center" wrapText="1"/>
    </xf>
    <xf numFmtId="0" fontId="0" fillId="10" borderId="15" xfId="0" applyFill="1" applyBorder="1"/>
    <xf numFmtId="0" fontId="34" fillId="22" borderId="11" xfId="0" applyFont="1" applyFill="1" applyBorder="1" applyAlignment="1">
      <alignment horizontal="center" vertical="center"/>
    </xf>
    <xf numFmtId="0" fontId="26" fillId="22" borderId="11" xfId="0" applyFont="1" applyFill="1" applyBorder="1" applyAlignment="1">
      <alignment horizontal="center" vertical="center"/>
    </xf>
    <xf numFmtId="0" fontId="26" fillId="22" borderId="11" xfId="0" applyFont="1" applyFill="1" applyBorder="1" applyAlignment="1">
      <alignment horizontal="justify" vertical="center" wrapText="1"/>
    </xf>
    <xf numFmtId="0" fontId="28" fillId="0" borderId="15" xfId="0" applyFont="1" applyBorder="1" applyAlignment="1">
      <alignment horizontal="center" vertical="center"/>
    </xf>
    <xf numFmtId="0" fontId="28" fillId="0" borderId="15" xfId="0" applyFont="1" applyBorder="1" applyAlignment="1">
      <alignment horizontal="center" vertical="center" wrapText="1"/>
    </xf>
    <xf numFmtId="0" fontId="39" fillId="0" borderId="15" xfId="0" applyFont="1" applyBorder="1" applyAlignment="1">
      <alignment horizontal="center" vertical="center"/>
    </xf>
    <xf numFmtId="0" fontId="16" fillId="12" borderId="15" xfId="0" applyFont="1" applyFill="1" applyBorder="1" applyAlignment="1" applyProtection="1">
      <alignment horizontal="center" vertical="center" wrapText="1"/>
      <protection locked="0"/>
    </xf>
    <xf numFmtId="0" fontId="26" fillId="22" borderId="15" xfId="0" applyFont="1" applyFill="1" applyBorder="1" applyAlignment="1">
      <alignment horizontal="center" vertical="center" wrapText="1"/>
    </xf>
    <xf numFmtId="0" fontId="0" fillId="0" borderId="13" xfId="0" applyBorder="1"/>
    <xf numFmtId="0" fontId="26" fillId="22" borderId="15" xfId="0" applyFont="1" applyFill="1" applyBorder="1" applyAlignment="1">
      <alignment horizontal="justify" vertical="center" wrapText="1"/>
    </xf>
    <xf numFmtId="0" fontId="29" fillId="0" borderId="11" xfId="0" applyFont="1" applyBorder="1" applyAlignment="1">
      <alignment vertical="center"/>
    </xf>
    <xf numFmtId="0" fontId="0" fillId="0" borderId="13" xfId="0" applyBorder="1" applyAlignment="1">
      <alignment vertical="center" wrapText="1"/>
    </xf>
    <xf numFmtId="0" fontId="29" fillId="0" borderId="13" xfId="0" applyFont="1" applyBorder="1" applyAlignment="1">
      <alignment vertical="center" wrapText="1"/>
    </xf>
    <xf numFmtId="0" fontId="29" fillId="0" borderId="8" xfId="0" applyFont="1" applyBorder="1" applyAlignment="1">
      <alignment vertical="center"/>
    </xf>
    <xf numFmtId="0" fontId="29" fillId="0" borderId="15" xfId="0" applyFont="1" applyBorder="1" applyAlignment="1">
      <alignment vertical="center"/>
    </xf>
    <xf numFmtId="0" fontId="29" fillId="0" borderId="9" xfId="0" applyFont="1" applyBorder="1" applyAlignment="1">
      <alignment vertical="center"/>
    </xf>
    <xf numFmtId="0" fontId="29" fillId="0" borderId="15" xfId="0" applyFont="1" applyBorder="1" applyAlignment="1">
      <alignment horizontal="center" vertical="center"/>
    </xf>
    <xf numFmtId="0" fontId="29" fillId="0" borderId="21" xfId="0" applyFont="1" applyBorder="1" applyAlignment="1">
      <alignment vertical="center"/>
    </xf>
    <xf numFmtId="0" fontId="29" fillId="0" borderId="11" xfId="0" applyFont="1" applyBorder="1" applyAlignment="1">
      <alignment horizontal="center" vertical="center" wrapText="1"/>
    </xf>
    <xf numFmtId="0" fontId="29" fillId="0" borderId="15" xfId="0" applyFont="1" applyBorder="1" applyAlignment="1">
      <alignment horizontal="justify" vertical="center" wrapText="1"/>
    </xf>
    <xf numFmtId="0" fontId="26" fillId="22" borderId="15" xfId="0" applyFont="1" applyFill="1" applyBorder="1" applyAlignment="1">
      <alignment horizontal="justify" vertical="center"/>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0" fillId="0" borderId="6" xfId="0" applyBorder="1" applyAlignment="1">
      <alignment horizontal="justify" vertical="center"/>
    </xf>
    <xf numFmtId="0" fontId="37" fillId="0" borderId="15" xfId="0" applyFont="1" applyBorder="1" applyAlignment="1">
      <alignment horizontal="center" vertical="center" wrapText="1"/>
    </xf>
    <xf numFmtId="0" fontId="0" fillId="22" borderId="15" xfId="0" applyFill="1" applyBorder="1" applyAlignment="1">
      <alignment horizontal="justify" vertical="center"/>
    </xf>
    <xf numFmtId="0" fontId="37" fillId="22" borderId="1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justify" vertical="center" wrapText="1"/>
    </xf>
    <xf numFmtId="0" fontId="41" fillId="0" borderId="13" xfId="0" applyFont="1" applyBorder="1" applyAlignment="1">
      <alignment horizontal="justify" vertical="center" wrapText="1"/>
    </xf>
    <xf numFmtId="0" fontId="41" fillId="0" borderId="13" xfId="0" applyFont="1" applyBorder="1" applyAlignment="1">
      <alignment horizontal="center" vertical="center" wrapText="1"/>
    </xf>
    <xf numFmtId="0" fontId="41" fillId="0" borderId="15" xfId="0" applyFont="1" applyBorder="1" applyAlignment="1">
      <alignment horizontal="center" vertical="center"/>
    </xf>
    <xf numFmtId="0" fontId="41" fillId="0" borderId="15" xfId="0" applyFont="1" applyBorder="1" applyAlignment="1">
      <alignment horizontal="justify" vertical="top"/>
    </xf>
    <xf numFmtId="0" fontId="41" fillId="0" borderId="15" xfId="0" applyFont="1" applyBorder="1" applyAlignment="1">
      <alignment horizontal="center" vertical="center" wrapText="1"/>
    </xf>
    <xf numFmtId="0" fontId="41" fillId="0" borderId="15" xfId="0" applyFont="1" applyBorder="1" applyAlignment="1">
      <alignment horizontal="justify" vertical="center" wrapText="1"/>
    </xf>
    <xf numFmtId="0" fontId="42" fillId="22" borderId="11" xfId="0" applyFont="1" applyFill="1" applyBorder="1" applyAlignment="1">
      <alignment horizontal="justify" vertical="center" wrapText="1"/>
    </xf>
    <xf numFmtId="0" fontId="41" fillId="0" borderId="15" xfId="0" applyFont="1" applyBorder="1" applyAlignment="1">
      <alignment horizontal="justify" vertical="center"/>
    </xf>
    <xf numFmtId="0" fontId="41" fillId="9" borderId="15" xfId="0" applyFont="1" applyFill="1" applyBorder="1" applyAlignment="1">
      <alignment horizontal="justify" vertical="top" wrapText="1"/>
    </xf>
    <xf numFmtId="0" fontId="41" fillId="0" borderId="13" xfId="0" applyFont="1" applyBorder="1" applyAlignment="1">
      <alignment horizontal="center" vertical="center"/>
    </xf>
    <xf numFmtId="0" fontId="41" fillId="0" borderId="13" xfId="0" applyFont="1" applyBorder="1" applyAlignment="1">
      <alignment horizontal="justify" vertical="center"/>
    </xf>
    <xf numFmtId="0" fontId="43" fillId="9" borderId="15" xfId="0" applyFont="1" applyFill="1" applyBorder="1" applyAlignment="1">
      <alignment horizontal="justify" vertical="top" wrapText="1"/>
    </xf>
    <xf numFmtId="0" fontId="41" fillId="9" borderId="15" xfId="0" applyFont="1" applyFill="1" applyBorder="1" applyAlignment="1">
      <alignment horizontal="center" vertical="center" wrapText="1"/>
    </xf>
    <xf numFmtId="0" fontId="41" fillId="9" borderId="15" xfId="0" applyFont="1" applyFill="1" applyBorder="1" applyAlignment="1">
      <alignment horizontal="center" vertical="center"/>
    </xf>
    <xf numFmtId="0" fontId="45" fillId="0" borderId="11" xfId="0" applyFont="1" applyBorder="1" applyAlignment="1">
      <alignment horizontal="center" vertical="center"/>
    </xf>
    <xf numFmtId="0" fontId="45" fillId="0" borderId="11" xfId="0" applyFont="1" applyBorder="1" applyAlignment="1">
      <alignment horizontal="center" vertical="center" wrapText="1"/>
    </xf>
    <xf numFmtId="0" fontId="43" fillId="9" borderId="15" xfId="0" applyFont="1" applyFill="1" applyBorder="1" applyAlignment="1">
      <alignment horizontal="center" vertical="center"/>
    </xf>
    <xf numFmtId="0" fontId="46" fillId="9" borderId="15" xfId="0" applyFont="1" applyFill="1" applyBorder="1" applyAlignment="1">
      <alignment horizontal="justify" vertical="center" wrapText="1"/>
    </xf>
    <xf numFmtId="0" fontId="46" fillId="0" borderId="15" xfId="0" applyFont="1" applyBorder="1" applyAlignment="1">
      <alignment horizontal="center" vertical="center"/>
    </xf>
    <xf numFmtId="0" fontId="43" fillId="9" borderId="15" xfId="0" applyFont="1" applyFill="1" applyBorder="1" applyAlignment="1">
      <alignment horizontal="justify" vertical="center" wrapText="1"/>
    </xf>
    <xf numFmtId="0" fontId="46" fillId="0" borderId="15" xfId="0" applyFont="1" applyBorder="1" applyAlignment="1">
      <alignment horizontal="center" vertical="center" wrapText="1"/>
    </xf>
    <xf numFmtId="0" fontId="43" fillId="9" borderId="15" xfId="0" applyFont="1" applyFill="1" applyBorder="1" applyAlignment="1">
      <alignment horizontal="justify" vertical="center"/>
    </xf>
    <xf numFmtId="0" fontId="42" fillId="9" borderId="15" xfId="0" applyFont="1" applyFill="1" applyBorder="1" applyAlignment="1">
      <alignment horizontal="center" vertical="center" wrapText="1"/>
    </xf>
    <xf numFmtId="0" fontId="43" fillId="9" borderId="15" xfId="0" applyFont="1" applyFill="1" applyBorder="1" applyAlignment="1">
      <alignment horizontal="justify" vertical="top"/>
    </xf>
    <xf numFmtId="0" fontId="43" fillId="9" borderId="15" xfId="0" applyFont="1" applyFill="1" applyBorder="1" applyAlignment="1">
      <alignment horizontal="center" vertical="center" wrapText="1"/>
    </xf>
    <xf numFmtId="0" fontId="43" fillId="0" borderId="13" xfId="0" applyFont="1" applyBorder="1" applyAlignment="1">
      <alignment horizontal="justify" vertical="center" wrapText="1"/>
    </xf>
    <xf numFmtId="0" fontId="43" fillId="0" borderId="15" xfId="0" applyFont="1" applyBorder="1" applyAlignment="1">
      <alignment horizontal="justify" vertical="center" wrapText="1"/>
    </xf>
    <xf numFmtId="0" fontId="44" fillId="9" borderId="15" xfId="0" applyFont="1" applyFill="1" applyBorder="1" applyAlignment="1">
      <alignment horizontal="justify" vertical="top" wrapText="1"/>
    </xf>
    <xf numFmtId="0" fontId="44" fillId="0" borderId="0" xfId="0" applyFont="1" applyAlignment="1">
      <alignment horizontal="justify" vertical="center" wrapText="1"/>
    </xf>
    <xf numFmtId="0" fontId="44" fillId="9" borderId="0" xfId="0" applyFont="1" applyFill="1" applyAlignment="1">
      <alignment horizontal="justify" vertical="top" wrapText="1"/>
    </xf>
    <xf numFmtId="0" fontId="44" fillId="0" borderId="15" xfId="0" applyFont="1" applyBorder="1" applyAlignment="1">
      <alignment horizontal="justify" vertical="center"/>
    </xf>
    <xf numFmtId="0" fontId="44" fillId="9" borderId="15" xfId="0" applyFont="1" applyFill="1" applyBorder="1" applyAlignment="1">
      <alignment horizontal="justify" vertical="top"/>
    </xf>
    <xf numFmtId="0" fontId="43" fillId="0" borderId="15" xfId="0" applyFont="1" applyBorder="1" applyAlignment="1">
      <alignment horizontal="center" vertical="center" wrapText="1"/>
    </xf>
    <xf numFmtId="0" fontId="41" fillId="0" borderId="15" xfId="0" applyFont="1" applyBorder="1" applyAlignment="1">
      <alignment horizontal="justify" vertical="top" wrapText="1"/>
    </xf>
    <xf numFmtId="0" fontId="41" fillId="9" borderId="15" xfId="0" applyFont="1" applyFill="1" applyBorder="1" applyAlignment="1">
      <alignment horizontal="justify" vertical="center"/>
    </xf>
    <xf numFmtId="0" fontId="42" fillId="9" borderId="15" xfId="0" applyFont="1" applyFill="1" applyBorder="1" applyAlignment="1">
      <alignment horizontal="justify" vertical="center" wrapText="1"/>
    </xf>
    <xf numFmtId="0" fontId="44" fillId="0" borderId="8" xfId="0" applyFont="1" applyBorder="1" applyAlignment="1">
      <alignment horizontal="justify" vertical="center" wrapText="1"/>
    </xf>
    <xf numFmtId="0" fontId="45" fillId="0" borderId="8" xfId="0" applyFont="1" applyBorder="1" applyAlignment="1">
      <alignment horizontal="justify" vertical="center" wrapText="1"/>
    </xf>
    <xf numFmtId="0" fontId="44" fillId="0" borderId="11" xfId="0" applyFont="1" applyBorder="1" applyAlignment="1">
      <alignment horizontal="center" vertical="center" wrapText="1"/>
    </xf>
    <xf numFmtId="0" fontId="44" fillId="0" borderId="8" xfId="0" applyFont="1" applyBorder="1" applyAlignment="1">
      <alignment vertical="center" wrapText="1"/>
    </xf>
    <xf numFmtId="0" fontId="44" fillId="0" borderId="11" xfId="0" applyFont="1" applyBorder="1" applyAlignment="1">
      <alignment vertical="center" wrapText="1"/>
    </xf>
    <xf numFmtId="0" fontId="44" fillId="0" borderId="8" xfId="0" applyFont="1" applyBorder="1" applyAlignment="1">
      <alignment vertical="center"/>
    </xf>
    <xf numFmtId="0" fontId="44" fillId="0" borderId="8" xfId="0" applyFont="1" applyBorder="1" applyAlignment="1">
      <alignment horizontal="center" vertical="center"/>
    </xf>
    <xf numFmtId="0" fontId="44" fillId="0" borderId="15" xfId="0" applyFont="1" applyBorder="1" applyAlignment="1">
      <alignment vertical="center"/>
    </xf>
    <xf numFmtId="0" fontId="44" fillId="9" borderId="8" xfId="0" applyFont="1" applyFill="1" applyBorder="1" applyAlignment="1">
      <alignment horizontal="justify" vertical="top" wrapText="1"/>
    </xf>
    <xf numFmtId="0" fontId="44" fillId="0" borderId="8" xfId="0" applyFont="1" applyBorder="1" applyAlignment="1">
      <alignment horizontal="justify" vertical="top" wrapText="1"/>
    </xf>
    <xf numFmtId="0" fontId="44" fillId="0" borderId="13" xfId="0" applyFont="1" applyBorder="1" applyAlignment="1">
      <alignment vertical="center" wrapText="1"/>
    </xf>
    <xf numFmtId="0" fontId="44" fillId="0" borderId="11" xfId="0" applyFont="1" applyBorder="1" applyAlignment="1">
      <alignment horizontal="justify" vertical="center" wrapText="1"/>
    </xf>
    <xf numFmtId="0" fontId="44" fillId="0" borderId="11" xfId="0" applyFont="1" applyBorder="1" applyAlignment="1">
      <alignment vertical="center"/>
    </xf>
    <xf numFmtId="0" fontId="44" fillId="0" borderId="11" xfId="0" applyFont="1" applyBorder="1" applyAlignment="1">
      <alignment horizontal="center" vertical="center"/>
    </xf>
    <xf numFmtId="0" fontId="44" fillId="0" borderId="11" xfId="0" applyFont="1" applyBorder="1" applyAlignment="1">
      <alignment horizontal="justify" vertical="top" wrapText="1"/>
    </xf>
    <xf numFmtId="0" fontId="44" fillId="9" borderId="11" xfId="0" applyFont="1" applyFill="1" applyBorder="1" applyAlignment="1">
      <alignment horizontal="justify" vertical="top" wrapText="1"/>
    </xf>
    <xf numFmtId="0" fontId="44" fillId="0" borderId="15" xfId="0" applyFont="1" applyBorder="1" applyAlignment="1">
      <alignment vertical="center" wrapText="1"/>
    </xf>
    <xf numFmtId="0" fontId="47" fillId="9" borderId="15" xfId="0" applyFont="1" applyFill="1" applyBorder="1" applyAlignment="1">
      <alignment horizontal="justify" vertical="top" wrapText="1"/>
    </xf>
    <xf numFmtId="0" fontId="42" fillId="22" borderId="11" xfId="0" applyFont="1" applyFill="1" applyBorder="1" applyAlignment="1">
      <alignment horizontal="center" vertical="center"/>
    </xf>
    <xf numFmtId="0" fontId="42" fillId="22" borderId="11" xfId="0" applyFont="1" applyFill="1" applyBorder="1" applyAlignment="1">
      <alignment horizontal="center" vertical="center" wrapText="1"/>
    </xf>
    <xf numFmtId="0" fontId="42" fillId="22" borderId="11" xfId="0" applyFont="1" applyFill="1" applyBorder="1" applyAlignment="1">
      <alignment horizontal="justify" vertical="top" wrapText="1"/>
    </xf>
    <xf numFmtId="0" fontId="42" fillId="24" borderId="11" xfId="0" applyFont="1" applyFill="1" applyBorder="1" applyAlignment="1">
      <alignment horizontal="justify" vertical="top" wrapText="1"/>
    </xf>
    <xf numFmtId="0" fontId="42" fillId="22" borderId="15" xfId="0" applyFont="1" applyFill="1" applyBorder="1" applyAlignment="1">
      <alignment horizontal="center" vertical="center" wrapText="1"/>
    </xf>
    <xf numFmtId="0" fontId="42" fillId="9" borderId="15" xfId="0" applyFont="1" applyFill="1" applyBorder="1" applyAlignment="1">
      <alignment horizontal="justify" vertical="top" wrapText="1"/>
    </xf>
    <xf numFmtId="0" fontId="48" fillId="9" borderId="15" xfId="0" applyFont="1" applyFill="1" applyBorder="1" applyAlignment="1">
      <alignment horizontal="justify" vertical="top" wrapText="1"/>
    </xf>
    <xf numFmtId="0" fontId="43" fillId="23" borderId="13" xfId="0" applyFont="1" applyFill="1" applyBorder="1" applyAlignment="1">
      <alignment horizontal="justify" vertical="center" wrapText="1"/>
    </xf>
    <xf numFmtId="0" fontId="43" fillId="0" borderId="13" xfId="0" applyFont="1" applyBorder="1" applyAlignment="1">
      <alignment horizontal="justify" vertical="top" wrapText="1"/>
    </xf>
    <xf numFmtId="0" fontId="43" fillId="9" borderId="13" xfId="0" applyFont="1" applyFill="1" applyBorder="1" applyAlignment="1">
      <alignment horizontal="justify" vertical="top" wrapText="1"/>
    </xf>
    <xf numFmtId="0" fontId="41" fillId="23" borderId="13" xfId="0" applyFont="1" applyFill="1" applyBorder="1" applyAlignment="1">
      <alignment horizontal="justify" vertical="center"/>
    </xf>
    <xf numFmtId="0" fontId="41" fillId="9" borderId="13" xfId="0" applyFont="1" applyFill="1" applyBorder="1" applyAlignment="1">
      <alignment horizontal="justify" vertical="top" wrapText="1"/>
    </xf>
    <xf numFmtId="0" fontId="19" fillId="25" borderId="15" xfId="0" applyFont="1" applyFill="1" applyBorder="1" applyAlignment="1" applyProtection="1">
      <alignment horizontal="center" vertical="center" wrapText="1"/>
      <protection locked="0"/>
    </xf>
    <xf numFmtId="0" fontId="33" fillId="25" borderId="15" xfId="0" applyFont="1" applyFill="1" applyBorder="1" applyAlignment="1" applyProtection="1">
      <alignment horizontal="center" vertical="center" wrapText="1"/>
      <protection locked="0"/>
    </xf>
    <xf numFmtId="0" fontId="33" fillId="25" borderId="15" xfId="0" applyFont="1" applyFill="1" applyBorder="1" applyAlignment="1" applyProtection="1">
      <alignment vertical="center" wrapText="1"/>
      <protection locked="0"/>
    </xf>
    <xf numFmtId="0" fontId="26" fillId="22" borderId="8" xfId="0" applyFont="1" applyFill="1" applyBorder="1" applyAlignment="1">
      <alignment vertical="center" wrapText="1"/>
    </xf>
    <xf numFmtId="0" fontId="51" fillId="0" borderId="21" xfId="0" applyFont="1" applyBorder="1" applyAlignment="1">
      <alignment horizontal="center" vertical="center"/>
    </xf>
    <xf numFmtId="0" fontId="45" fillId="0" borderId="21" xfId="0" applyFont="1" applyBorder="1" applyAlignment="1">
      <alignment horizontal="center" vertical="center"/>
    </xf>
    <xf numFmtId="0" fontId="51" fillId="0" borderId="0" xfId="0" applyFont="1" applyAlignment="1">
      <alignment horizontal="center" vertical="center"/>
    </xf>
    <xf numFmtId="0" fontId="45" fillId="0" borderId="13" xfId="0" applyFont="1" applyBorder="1" applyAlignment="1">
      <alignment horizontal="justify" vertical="center" wrapText="1"/>
    </xf>
    <xf numFmtId="0" fontId="29" fillId="0" borderId="11" xfId="0" applyFont="1" applyBorder="1" applyAlignment="1">
      <alignment horizontal="center" vertical="center"/>
    </xf>
    <xf numFmtId="0" fontId="29" fillId="2" borderId="1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3" xfId="0" applyFont="1" applyBorder="1" applyAlignment="1">
      <alignment horizontal="center" vertical="center"/>
    </xf>
    <xf numFmtId="0" fontId="26" fillId="27" borderId="15" xfId="0" applyFont="1" applyFill="1" applyBorder="1" applyAlignment="1">
      <alignment horizontal="center" vertical="center"/>
    </xf>
    <xf numFmtId="0" fontId="49" fillId="22" borderId="13" xfId="0" applyFont="1" applyFill="1" applyBorder="1" applyAlignment="1">
      <alignment horizontal="justify" vertical="center" wrapText="1"/>
    </xf>
    <xf numFmtId="0" fontId="45" fillId="0" borderId="13" xfId="0" applyFont="1" applyBorder="1" applyAlignment="1">
      <alignment horizontal="center" vertical="center" wrapText="1"/>
    </xf>
    <xf numFmtId="0" fontId="29" fillId="26" borderId="13" xfId="0" applyFont="1" applyFill="1" applyBorder="1" applyAlignment="1">
      <alignment horizontal="center" vertical="center"/>
    </xf>
    <xf numFmtId="0" fontId="19" fillId="6" borderId="15" xfId="0" applyFont="1" applyFill="1" applyBorder="1" applyAlignment="1" applyProtection="1">
      <alignment horizontal="center" vertical="center" wrapText="1"/>
      <protection locked="0"/>
    </xf>
    <xf numFmtId="0" fontId="20" fillId="14" borderId="9" xfId="0" applyFont="1" applyFill="1" applyBorder="1" applyAlignment="1" applyProtection="1">
      <alignment horizontal="center" vertical="center" wrapText="1"/>
      <protection locked="0"/>
    </xf>
    <xf numFmtId="0" fontId="19" fillId="25" borderId="15"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protection locked="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0" fillId="14" borderId="15" xfId="0" applyFont="1" applyFill="1" applyBorder="1" applyAlignment="1" applyProtection="1">
      <alignment horizontal="center" vertical="center" wrapTex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14" fillId="2" borderId="15" xfId="0" applyFont="1" applyFill="1" applyBorder="1" applyAlignment="1" applyProtection="1">
      <alignment horizontal="center" vertical="center"/>
      <protection locked="0"/>
    </xf>
    <xf numFmtId="0" fontId="14" fillId="3" borderId="15" xfId="0" applyFont="1" applyFill="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7" fillId="13" borderId="15" xfId="0" applyFont="1" applyFill="1" applyBorder="1" applyAlignment="1">
      <alignment horizontal="center" vertical="center"/>
    </xf>
    <xf numFmtId="0" fontId="18" fillId="6" borderId="15"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protection locked="0"/>
    </xf>
    <xf numFmtId="0" fontId="1" fillId="10" borderId="15" xfId="0" applyFont="1" applyFill="1" applyBorder="1" applyAlignment="1" applyProtection="1">
      <alignment horizontal="center" vertical="center" wrapText="1"/>
      <protection locked="0"/>
    </xf>
    <xf numFmtId="0" fontId="37" fillId="0" borderId="15"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15" fillId="7" borderId="15" xfId="0" applyFont="1" applyFill="1" applyBorder="1" applyAlignment="1" applyProtection="1">
      <alignment horizontal="center" vertical="center" wrapText="1"/>
      <protection locked="0"/>
    </xf>
    <xf numFmtId="0" fontId="15" fillId="7" borderId="15" xfId="0" applyFont="1" applyFill="1" applyBorder="1" applyAlignment="1" applyProtection="1">
      <alignment horizontal="center" vertical="center"/>
      <protection locked="0"/>
    </xf>
    <xf numFmtId="0" fontId="2" fillId="0" borderId="14"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0" fontId="15" fillId="12" borderId="15" xfId="0" applyFont="1" applyFill="1" applyBorder="1" applyAlignment="1" applyProtection="1">
      <alignment horizontal="center" vertical="center" wrapText="1"/>
      <protection locked="0"/>
    </xf>
    <xf numFmtId="0" fontId="15" fillId="5" borderId="15" xfId="0" applyFont="1" applyFill="1" applyBorder="1" applyAlignment="1" applyProtection="1">
      <alignment horizontal="center" vertical="center" wrapText="1"/>
      <protection locked="0"/>
    </xf>
    <xf numFmtId="0" fontId="16" fillId="12" borderId="15" xfId="0" applyFont="1" applyFill="1" applyBorder="1" applyAlignment="1" applyProtection="1">
      <alignment horizontal="center" vertical="center" wrapText="1"/>
      <protection locked="0"/>
    </xf>
    <xf numFmtId="0" fontId="15" fillId="18" borderId="15" xfId="0" applyFont="1" applyFill="1" applyBorder="1" applyAlignment="1" applyProtection="1">
      <alignment horizontal="center" vertical="center" wrapText="1"/>
      <protection locked="0"/>
    </xf>
    <xf numFmtId="0" fontId="1" fillId="15" borderId="9" xfId="0" applyFont="1" applyFill="1" applyBorder="1" applyAlignment="1">
      <alignment horizontal="center" vertical="center"/>
    </xf>
    <xf numFmtId="0" fontId="1" fillId="15" borderId="11" xfId="0" applyFont="1" applyFill="1" applyBorder="1" applyAlignment="1">
      <alignment horizontal="center" vertical="center"/>
    </xf>
    <xf numFmtId="0" fontId="1" fillId="15" borderId="9"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15" borderId="11" xfId="0" applyFont="1" applyFill="1" applyBorder="1" applyAlignment="1">
      <alignment horizontal="center" vertical="center" wrapText="1"/>
    </xf>
    <xf numFmtId="0" fontId="1" fillId="15" borderId="10" xfId="0" applyFont="1" applyFill="1" applyBorder="1" applyAlignment="1">
      <alignment horizontal="center" vertical="center"/>
    </xf>
    <xf numFmtId="0" fontId="1" fillId="15" borderId="15" xfId="0" applyFont="1" applyFill="1" applyBorder="1" applyAlignment="1">
      <alignment horizontal="center" vertical="center"/>
    </xf>
    <xf numFmtId="0" fontId="1" fillId="15" borderId="15" xfId="0" applyFont="1" applyFill="1" applyBorder="1" applyAlignment="1">
      <alignment horizontal="center" vertical="center" wrapText="1"/>
    </xf>
    <xf numFmtId="0" fontId="1" fillId="15" borderId="7" xfId="0" applyFont="1" applyFill="1" applyBorder="1" applyAlignment="1">
      <alignment horizontal="center" vertical="center"/>
    </xf>
    <xf numFmtId="0" fontId="0" fillId="9" borderId="13" xfId="0" applyFill="1" applyBorder="1" applyAlignment="1">
      <alignment horizontal="center" vertical="center" wrapText="1"/>
    </xf>
  </cellXfs>
  <cellStyles count="2">
    <cellStyle name="Normal" xfId="0" builtinId="0"/>
    <cellStyle name="Normal_Matriz de Riesgos y Graficas" xfId="1" xr:uid="{00000000-0005-0000-0000-000002000000}"/>
  </cellStyles>
  <dxfs count="102">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indexed="10"/>
        </patternFill>
      </fill>
    </dxf>
    <dxf>
      <fill>
        <patternFill>
          <bgColor indexed="52"/>
        </patternFill>
      </fill>
    </dxf>
    <dxf>
      <fill>
        <patternFill>
          <bgColor indexed="13"/>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E2870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theme="9" tint="0.59996337778862885"/>
        </patternFill>
      </fill>
    </dxf>
    <dxf>
      <fill>
        <patternFill>
          <bgColor rgb="FFFFFF00"/>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00000000-0011-0000-FFFF-FFFF00000000}"/>
  </tableStyles>
  <colors>
    <mruColors>
      <color rgb="FFD92529"/>
      <color rgb="FF009900"/>
      <color rgb="FF00CC00"/>
      <color rgb="FF961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2000250</xdr:colOff>
          <xdr:row>1</xdr:row>
          <xdr:rowOff>95250</xdr:rowOff>
        </xdr:from>
        <xdr:to>
          <xdr:col>3</xdr:col>
          <xdr:colOff>123825</xdr:colOff>
          <xdr:row>4</xdr:row>
          <xdr:rowOff>457200</xdr:rowOff>
        </xdr:to>
        <xdr:sp macro="" textlink="">
          <xdr:nvSpPr>
            <xdr:cNvPr id="10258" name="Object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2000250</xdr:colOff>
          <xdr:row>1</xdr:row>
          <xdr:rowOff>95250</xdr:rowOff>
        </xdr:from>
        <xdr:to>
          <xdr:col>2</xdr:col>
          <xdr:colOff>123825</xdr:colOff>
          <xdr:row>4</xdr:row>
          <xdr:rowOff>457200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J45"/>
  <sheetViews>
    <sheetView showGridLines="0" tabSelected="1" zoomScale="50" zoomScaleNormal="50" workbookViewId="0">
      <selection activeCell="A37" sqref="A37:BJ38"/>
    </sheetView>
  </sheetViews>
  <sheetFormatPr baseColWidth="10" defaultColWidth="11.5703125" defaultRowHeight="24" customHeight="1" x14ac:dyDescent="0.25"/>
  <cols>
    <col min="1" max="1" width="21.42578125" style="33" customWidth="1"/>
    <col min="2" max="2" width="21.42578125" customWidth="1"/>
    <col min="3" max="3" width="44.85546875" customWidth="1"/>
    <col min="4" max="4" width="19.7109375" customWidth="1"/>
    <col min="5" max="5" width="34.28515625" customWidth="1"/>
    <col min="6" max="6" width="14.5703125" style="2" bestFit="1" customWidth="1"/>
    <col min="7" max="7" width="13.7109375" style="2" bestFit="1" customWidth="1"/>
    <col min="8" max="8" width="20" style="2" bestFit="1" customWidth="1"/>
    <col min="9" max="9" width="15.7109375" style="2" bestFit="1" customWidth="1"/>
    <col min="10" max="10" width="16.5703125" style="2" customWidth="1"/>
    <col min="11" max="11" width="21.28515625" style="2" customWidth="1"/>
    <col min="12" max="12" width="23.5703125" style="2" customWidth="1"/>
    <col min="13" max="14" width="16.85546875" style="2" customWidth="1"/>
    <col min="15" max="15" width="15.42578125" style="2" customWidth="1"/>
    <col min="16" max="16" width="17.7109375" style="2" customWidth="1"/>
    <col min="17" max="31" width="11.5703125" style="2" customWidth="1"/>
    <col min="32" max="32" width="24.42578125" style="2" customWidth="1"/>
    <col min="33" max="33" width="21.28515625" style="2" customWidth="1"/>
    <col min="34" max="34" width="16.85546875" style="2" customWidth="1"/>
    <col min="35" max="35" width="30.28515625" style="2" customWidth="1"/>
    <col min="36" max="36" width="13.5703125" style="2" customWidth="1"/>
    <col min="37" max="37" width="13.85546875" style="2" customWidth="1"/>
    <col min="38" max="38" width="31.140625" style="2" customWidth="1"/>
    <col min="39" max="39" width="28.85546875" style="2" customWidth="1"/>
    <col min="40" max="40" width="22" style="2" customWidth="1"/>
    <col min="41" max="41" width="19.28515625" style="2" customWidth="1"/>
    <col min="42" max="42" width="17.5703125" style="2" customWidth="1"/>
    <col min="43" max="43" width="18.42578125" style="2" customWidth="1"/>
    <col min="44" max="44" width="19.28515625" style="2" customWidth="1"/>
    <col min="45" max="49" width="11.5703125" style="2" customWidth="1"/>
    <col min="50" max="50" width="10.28515625" style="2" customWidth="1"/>
    <col min="51" max="51" width="23.140625" style="2" customWidth="1"/>
    <col min="52" max="52" width="11.5703125" style="2" customWidth="1"/>
    <col min="53" max="53" width="16" style="2" customWidth="1"/>
    <col min="54" max="54" width="11.5703125" style="2" customWidth="1"/>
    <col min="55" max="55" width="17.85546875" style="2" customWidth="1"/>
    <col min="56" max="56" width="11.5703125" style="2" customWidth="1"/>
    <col min="57" max="57" width="25.7109375" style="2" customWidth="1"/>
    <col min="58" max="58" width="18" style="2" customWidth="1"/>
    <col min="59" max="59" width="20.7109375" style="2" customWidth="1"/>
    <col min="60" max="62" width="21.42578125" style="2" customWidth="1"/>
  </cols>
  <sheetData>
    <row r="1" spans="1:62" ht="15" x14ac:dyDescent="0.25">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row>
    <row r="2" spans="1:62" ht="14.45" customHeight="1" x14ac:dyDescent="0.25">
      <c r="A2" s="264"/>
      <c r="B2" s="265"/>
      <c r="C2" s="265"/>
      <c r="D2" s="266"/>
      <c r="E2" s="253" t="s">
        <v>0</v>
      </c>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54"/>
    </row>
    <row r="3" spans="1:62" ht="14.45" customHeight="1" x14ac:dyDescent="0.25">
      <c r="A3" s="267"/>
      <c r="B3" s="268"/>
      <c r="C3" s="268"/>
      <c r="D3" s="269"/>
      <c r="E3" s="256"/>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row>
    <row r="4" spans="1:62" ht="14.45" customHeight="1" x14ac:dyDescent="0.25">
      <c r="A4" s="267"/>
      <c r="B4" s="268"/>
      <c r="C4" s="268"/>
      <c r="D4" s="269"/>
      <c r="E4" s="256"/>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row>
    <row r="5" spans="1:62" ht="28.15" customHeight="1" x14ac:dyDescent="0.25">
      <c r="A5" s="270"/>
      <c r="B5" s="271"/>
      <c r="C5" s="271"/>
      <c r="D5" s="272"/>
      <c r="E5" s="259"/>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row>
    <row r="6" spans="1:62" ht="15" x14ac:dyDescent="0.25">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ht="15" x14ac:dyDescent="0.25">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ht="57" customHeight="1" x14ac:dyDescent="0.25">
      <c r="A8" s="262" t="s">
        <v>2</v>
      </c>
      <c r="B8" s="262"/>
      <c r="C8" s="262"/>
      <c r="D8" s="262"/>
      <c r="E8" s="262"/>
      <c r="F8" s="262"/>
      <c r="G8" s="262"/>
      <c r="H8" s="262"/>
      <c r="I8" s="262"/>
      <c r="J8" s="262"/>
      <c r="K8" s="262"/>
      <c r="L8" s="262"/>
      <c r="M8" s="263" t="s">
        <v>3</v>
      </c>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46"/>
      <c r="AM8" s="246"/>
      <c r="AN8" s="246"/>
      <c r="AO8" s="246"/>
      <c r="AP8" s="246"/>
      <c r="AQ8" s="246"/>
      <c r="AR8" s="246"/>
      <c r="AS8" s="246"/>
      <c r="AT8" s="246"/>
      <c r="AU8" s="246"/>
      <c r="AV8" s="246"/>
      <c r="AW8" s="246"/>
      <c r="AX8" s="246"/>
      <c r="AY8" s="246"/>
      <c r="AZ8" s="246"/>
      <c r="BA8" s="246"/>
      <c r="BB8" s="246"/>
      <c r="BC8" s="246"/>
      <c r="BD8" s="246"/>
      <c r="BE8" s="246"/>
      <c r="BF8" s="246"/>
      <c r="BG8" s="124"/>
      <c r="BH8" s="124"/>
      <c r="BI8" s="124"/>
      <c r="BJ8" s="124"/>
    </row>
    <row r="9" spans="1:62" ht="14.45" customHeight="1" x14ac:dyDescent="0.25">
      <c r="A9" s="262"/>
      <c r="B9" s="262"/>
      <c r="C9" s="262"/>
      <c r="D9" s="262"/>
      <c r="E9" s="262"/>
      <c r="F9" s="262"/>
      <c r="G9" s="262"/>
      <c r="H9" s="262"/>
      <c r="I9" s="262"/>
      <c r="J9" s="262"/>
      <c r="K9" s="262"/>
      <c r="L9" s="262"/>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74"/>
      <c r="AM9" s="274"/>
      <c r="AN9" s="274"/>
      <c r="AO9" s="274"/>
      <c r="AP9" s="274"/>
      <c r="AQ9" s="246" t="s">
        <v>7</v>
      </c>
      <c r="AR9" s="246"/>
      <c r="AS9" s="246"/>
      <c r="AT9" s="246"/>
      <c r="AU9" s="246"/>
      <c r="AV9" s="246"/>
      <c r="AW9" s="246"/>
      <c r="AX9" s="246"/>
      <c r="AY9" s="246"/>
      <c r="AZ9" s="30"/>
      <c r="BA9" s="30"/>
      <c r="BB9" s="30"/>
      <c r="BC9" s="30"/>
      <c r="BD9" s="30"/>
      <c r="BE9" s="30"/>
      <c r="BF9" s="30"/>
      <c r="BG9" s="30"/>
      <c r="BH9" s="30"/>
      <c r="BI9" s="30"/>
      <c r="BJ9" s="30"/>
    </row>
    <row r="10" spans="1:62" ht="14.45" customHeight="1" x14ac:dyDescent="0.25">
      <c r="A10" s="262"/>
      <c r="B10" s="262"/>
      <c r="C10" s="262"/>
      <c r="D10" s="262"/>
      <c r="E10" s="262"/>
      <c r="F10" s="262"/>
      <c r="G10" s="262"/>
      <c r="H10" s="262"/>
      <c r="I10" s="262"/>
      <c r="J10" s="262"/>
      <c r="K10" s="262"/>
      <c r="L10" s="262"/>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74"/>
      <c r="AM10" s="274"/>
      <c r="AN10" s="274"/>
      <c r="AO10" s="274"/>
      <c r="AP10" s="274"/>
      <c r="AQ10" s="275" t="s">
        <v>7</v>
      </c>
      <c r="AR10" s="275"/>
      <c r="AS10" s="275"/>
      <c r="AT10" s="275"/>
      <c r="AU10" s="275"/>
      <c r="AV10" s="275"/>
      <c r="AW10" s="275"/>
      <c r="AX10" s="276" t="s">
        <v>8</v>
      </c>
      <c r="AY10" s="276"/>
      <c r="AZ10" s="245" t="s">
        <v>9</v>
      </c>
      <c r="BA10" s="123"/>
      <c r="BB10" s="245" t="s">
        <v>10</v>
      </c>
      <c r="BC10" s="245" t="s">
        <v>11</v>
      </c>
      <c r="BD10" s="245" t="s">
        <v>12</v>
      </c>
      <c r="BE10" s="245" t="s">
        <v>13</v>
      </c>
      <c r="BF10" s="245" t="s">
        <v>14</v>
      </c>
      <c r="BG10" s="243" t="s">
        <v>15</v>
      </c>
      <c r="BH10" s="243" t="s">
        <v>16</v>
      </c>
      <c r="BI10" s="243" t="s">
        <v>17</v>
      </c>
      <c r="BJ10" s="243" t="s">
        <v>18</v>
      </c>
    </row>
    <row r="11" spans="1:62" ht="84.75" customHeight="1" x14ac:dyDescent="0.25">
      <c r="A11" s="4" t="s">
        <v>21</v>
      </c>
      <c r="B11" s="4" t="s">
        <v>22</v>
      </c>
      <c r="C11" s="4" t="s">
        <v>23</v>
      </c>
      <c r="D11" s="4" t="s">
        <v>24</v>
      </c>
      <c r="E11" s="4" t="s">
        <v>25</v>
      </c>
      <c r="F11" s="4" t="s">
        <v>26</v>
      </c>
      <c r="G11" s="4" t="s">
        <v>27</v>
      </c>
      <c r="H11" s="4" t="s">
        <v>28</v>
      </c>
      <c r="I11" s="4" t="s">
        <v>29</v>
      </c>
      <c r="J11" s="4" t="s">
        <v>30</v>
      </c>
      <c r="K11" s="4" t="s">
        <v>31</v>
      </c>
      <c r="L11" s="4" t="s">
        <v>32</v>
      </c>
      <c r="M11" s="5" t="s">
        <v>33</v>
      </c>
      <c r="N11" s="5" t="s">
        <v>34</v>
      </c>
      <c r="O11" s="5" t="s">
        <v>35</v>
      </c>
      <c r="P11" s="5" t="s">
        <v>36</v>
      </c>
      <c r="Q11" s="5" t="s">
        <v>37</v>
      </c>
      <c r="R11" s="5" t="s">
        <v>38</v>
      </c>
      <c r="S11" s="5" t="s">
        <v>39</v>
      </c>
      <c r="T11" s="5" t="s">
        <v>40</v>
      </c>
      <c r="U11" s="5" t="s">
        <v>41</v>
      </c>
      <c r="V11" s="5" t="s">
        <v>42</v>
      </c>
      <c r="W11" s="5" t="s">
        <v>43</v>
      </c>
      <c r="X11" s="5" t="s">
        <v>44</v>
      </c>
      <c r="Y11" s="5" t="s">
        <v>45</v>
      </c>
      <c r="Z11" s="5" t="s">
        <v>46</v>
      </c>
      <c r="AA11" s="5" t="s">
        <v>47</v>
      </c>
      <c r="AB11" s="5" t="s">
        <v>48</v>
      </c>
      <c r="AC11" s="5" t="s">
        <v>49</v>
      </c>
      <c r="AD11" s="5" t="s">
        <v>50</v>
      </c>
      <c r="AE11" s="5" t="s">
        <v>51</v>
      </c>
      <c r="AF11" s="228" t="s">
        <v>52</v>
      </c>
      <c r="AG11" s="6" t="s">
        <v>53</v>
      </c>
      <c r="AH11" s="228" t="s">
        <v>10</v>
      </c>
      <c r="AI11" s="228" t="s">
        <v>54</v>
      </c>
      <c r="AJ11" s="228" t="s">
        <v>12</v>
      </c>
      <c r="AK11" s="229" t="s">
        <v>55</v>
      </c>
      <c r="AL11" s="123" t="s">
        <v>56</v>
      </c>
      <c r="AM11" s="123" t="s">
        <v>57</v>
      </c>
      <c r="AN11" s="123" t="s">
        <v>58</v>
      </c>
      <c r="AO11" s="123" t="s">
        <v>59</v>
      </c>
      <c r="AP11" s="123" t="s">
        <v>60</v>
      </c>
      <c r="AQ11" s="123" t="s">
        <v>61</v>
      </c>
      <c r="AR11" s="123" t="s">
        <v>62</v>
      </c>
      <c r="AS11" s="123" t="s">
        <v>63</v>
      </c>
      <c r="AT11" s="123" t="s">
        <v>64</v>
      </c>
      <c r="AU11" s="123" t="s">
        <v>65</v>
      </c>
      <c r="AV11" s="123" t="s">
        <v>66</v>
      </c>
      <c r="AW11" s="123" t="s">
        <v>67</v>
      </c>
      <c r="AX11" s="276"/>
      <c r="AY11" s="276"/>
      <c r="AZ11" s="245"/>
      <c r="BA11" s="227" t="s">
        <v>68</v>
      </c>
      <c r="BB11" s="245"/>
      <c r="BC11" s="245"/>
      <c r="BD11" s="245"/>
      <c r="BE11" s="245"/>
      <c r="BF11" s="245"/>
      <c r="BG11" s="243"/>
      <c r="BH11" s="243"/>
      <c r="BI11" s="243"/>
      <c r="BJ11" s="243"/>
    </row>
    <row r="12" spans="1:62" s="51" customFormat="1" ht="148.5" customHeight="1" x14ac:dyDescent="0.25">
      <c r="A12" s="158" t="s">
        <v>232</v>
      </c>
      <c r="B12" s="162" t="s">
        <v>688</v>
      </c>
      <c r="C12" s="161" t="s">
        <v>637</v>
      </c>
      <c r="D12" s="165" t="s">
        <v>638</v>
      </c>
      <c r="E12" s="230" t="s">
        <v>69</v>
      </c>
      <c r="F12" s="231" t="s">
        <v>70</v>
      </c>
      <c r="G12" s="232" t="s">
        <v>70</v>
      </c>
      <c r="H12" s="231" t="s">
        <v>70</v>
      </c>
      <c r="I12" s="233" t="s">
        <v>70</v>
      </c>
      <c r="J12" s="232" t="s">
        <v>71</v>
      </c>
      <c r="K12" s="198" t="s">
        <v>72</v>
      </c>
      <c r="L12" s="234" t="s">
        <v>73</v>
      </c>
      <c r="M12" s="235" t="s">
        <v>70</v>
      </c>
      <c r="N12" s="235" t="s">
        <v>70</v>
      </c>
      <c r="O12" s="235" t="s">
        <v>70</v>
      </c>
      <c r="P12" s="235" t="s">
        <v>70</v>
      </c>
      <c r="Q12" s="235" t="s">
        <v>70</v>
      </c>
      <c r="R12" s="235" t="s">
        <v>74</v>
      </c>
      <c r="S12" s="235" t="s">
        <v>70</v>
      </c>
      <c r="T12" s="235" t="s">
        <v>74</v>
      </c>
      <c r="U12" s="235" t="s">
        <v>74</v>
      </c>
      <c r="V12" s="235" t="s">
        <v>70</v>
      </c>
      <c r="W12" s="235" t="s">
        <v>70</v>
      </c>
      <c r="X12" s="235" t="s">
        <v>70</v>
      </c>
      <c r="Y12" s="235" t="s">
        <v>70</v>
      </c>
      <c r="Z12" s="235" t="s">
        <v>70</v>
      </c>
      <c r="AA12" s="235" t="s">
        <v>70</v>
      </c>
      <c r="AB12" s="235" t="s">
        <v>74</v>
      </c>
      <c r="AC12" s="235" t="s">
        <v>70</v>
      </c>
      <c r="AD12" s="235" t="s">
        <v>74</v>
      </c>
      <c r="AE12" s="235" t="s">
        <v>74</v>
      </c>
      <c r="AF12" s="235">
        <v>13</v>
      </c>
      <c r="AG12" s="236" t="s">
        <v>75</v>
      </c>
      <c r="AH12" s="235">
        <v>1</v>
      </c>
      <c r="AI12" s="237" t="s">
        <v>609</v>
      </c>
      <c r="AJ12" s="238">
        <v>5</v>
      </c>
      <c r="AK12" s="239" t="s">
        <v>577</v>
      </c>
      <c r="AL12" s="240" t="s">
        <v>665</v>
      </c>
      <c r="AM12" s="234" t="s">
        <v>666</v>
      </c>
      <c r="AN12" s="234" t="s">
        <v>76</v>
      </c>
      <c r="AO12" s="241" t="s">
        <v>77</v>
      </c>
      <c r="AP12" s="241" t="s">
        <v>78</v>
      </c>
      <c r="AQ12" s="175" t="s">
        <v>70</v>
      </c>
      <c r="AR12" s="175" t="s">
        <v>70</v>
      </c>
      <c r="AS12" s="175" t="s">
        <v>70</v>
      </c>
      <c r="AT12" s="175" t="s">
        <v>70</v>
      </c>
      <c r="AU12" s="175" t="s">
        <v>70</v>
      </c>
      <c r="AV12" s="175" t="s">
        <v>70</v>
      </c>
      <c r="AW12" s="175" t="s">
        <v>70</v>
      </c>
      <c r="AX12" s="235">
        <v>100</v>
      </c>
      <c r="AY12" s="150" t="s">
        <v>667</v>
      </c>
      <c r="AZ12" s="235">
        <v>1</v>
      </c>
      <c r="BA12" s="236" t="s">
        <v>75</v>
      </c>
      <c r="BB12" s="238">
        <v>1</v>
      </c>
      <c r="BC12" s="242" t="s">
        <v>609</v>
      </c>
      <c r="BD12" s="235">
        <v>5</v>
      </c>
      <c r="BE12" s="96" t="s">
        <v>577</v>
      </c>
      <c r="BF12" s="93">
        <v>5</v>
      </c>
      <c r="BG12" s="175" t="s">
        <v>79</v>
      </c>
      <c r="BH12" s="176" t="s">
        <v>80</v>
      </c>
      <c r="BI12" s="234" t="s">
        <v>668</v>
      </c>
      <c r="BJ12" s="234" t="s">
        <v>81</v>
      </c>
    </row>
    <row r="13" spans="1:62" ht="141" customHeight="1" x14ac:dyDescent="0.25">
      <c r="A13" s="165" t="s">
        <v>87</v>
      </c>
      <c r="B13" s="162" t="s">
        <v>689</v>
      </c>
      <c r="C13" s="161" t="s">
        <v>660</v>
      </c>
      <c r="D13" s="165" t="s">
        <v>661</v>
      </c>
      <c r="E13" s="121" t="s">
        <v>69</v>
      </c>
      <c r="F13" s="163" t="s">
        <v>70</v>
      </c>
      <c r="G13" s="210" t="s">
        <v>70</v>
      </c>
      <c r="H13" s="163" t="s">
        <v>70</v>
      </c>
      <c r="I13" s="163" t="s">
        <v>70</v>
      </c>
      <c r="J13" s="163" t="s">
        <v>71</v>
      </c>
      <c r="K13" s="161" t="s">
        <v>72</v>
      </c>
      <c r="L13" s="161" t="s">
        <v>73</v>
      </c>
      <c r="M13" s="9" t="s">
        <v>70</v>
      </c>
      <c r="N13" s="9" t="s">
        <v>70</v>
      </c>
      <c r="O13" s="9" t="s">
        <v>70</v>
      </c>
      <c r="P13" s="9" t="s">
        <v>70</v>
      </c>
      <c r="Q13" s="9" t="s">
        <v>70</v>
      </c>
      <c r="R13" s="9" t="s">
        <v>74</v>
      </c>
      <c r="S13" s="9" t="s">
        <v>70</v>
      </c>
      <c r="T13" s="9" t="s">
        <v>74</v>
      </c>
      <c r="U13" s="9" t="s">
        <v>74</v>
      </c>
      <c r="V13" s="9" t="s">
        <v>70</v>
      </c>
      <c r="W13" s="9" t="s">
        <v>70</v>
      </c>
      <c r="X13" s="9" t="s">
        <v>70</v>
      </c>
      <c r="Y13" s="9" t="s">
        <v>70</v>
      </c>
      <c r="Z13" s="9" t="s">
        <v>70</v>
      </c>
      <c r="AA13" s="9" t="s">
        <v>70</v>
      </c>
      <c r="AB13" s="9" t="s">
        <v>74</v>
      </c>
      <c r="AC13" s="9" t="s">
        <v>70</v>
      </c>
      <c r="AD13" s="9" t="s">
        <v>74</v>
      </c>
      <c r="AE13" s="9" t="s">
        <v>74</v>
      </c>
      <c r="AF13" s="48">
        <v>13</v>
      </c>
      <c r="AG13" s="9" t="s">
        <v>75</v>
      </c>
      <c r="AH13" s="48">
        <v>1</v>
      </c>
      <c r="AI13" s="48" t="s">
        <v>609</v>
      </c>
      <c r="AJ13" s="58">
        <v>5</v>
      </c>
      <c r="AK13" s="59" t="s">
        <v>577</v>
      </c>
      <c r="AL13" s="226" t="s">
        <v>669</v>
      </c>
      <c r="AM13" s="223" t="s">
        <v>670</v>
      </c>
      <c r="AN13" s="163" t="s">
        <v>76</v>
      </c>
      <c r="AO13" s="186" t="s">
        <v>77</v>
      </c>
      <c r="AP13" s="162" t="s">
        <v>78</v>
      </c>
      <c r="AQ13" s="210" t="s">
        <v>70</v>
      </c>
      <c r="AR13" s="210" t="s">
        <v>70</v>
      </c>
      <c r="AS13" s="210" t="s">
        <v>70</v>
      </c>
      <c r="AT13" s="210" t="s">
        <v>70</v>
      </c>
      <c r="AU13" s="210" t="s">
        <v>70</v>
      </c>
      <c r="AV13" s="210" t="s">
        <v>70</v>
      </c>
      <c r="AW13" s="210" t="s">
        <v>70</v>
      </c>
      <c r="AX13" s="48">
        <v>100</v>
      </c>
      <c r="AY13" s="114" t="s">
        <v>667</v>
      </c>
      <c r="AZ13" s="48">
        <v>1</v>
      </c>
      <c r="BA13" s="48" t="s">
        <v>75</v>
      </c>
      <c r="BB13" s="58">
        <v>1</v>
      </c>
      <c r="BC13" s="96" t="s">
        <v>609</v>
      </c>
      <c r="BD13" s="48">
        <v>5</v>
      </c>
      <c r="BE13" s="96" t="s">
        <v>577</v>
      </c>
      <c r="BF13" s="52">
        <v>5</v>
      </c>
      <c r="BG13" s="210" t="s">
        <v>79</v>
      </c>
      <c r="BH13" s="163" t="s">
        <v>80</v>
      </c>
      <c r="BI13" s="161" t="s">
        <v>671</v>
      </c>
      <c r="BJ13" s="234" t="s">
        <v>81</v>
      </c>
    </row>
    <row r="14" spans="1:62" ht="141" customHeight="1" x14ac:dyDescent="0.25">
      <c r="A14" s="165" t="s">
        <v>662</v>
      </c>
      <c r="B14" s="162" t="s">
        <v>672</v>
      </c>
      <c r="C14" s="161" t="s">
        <v>687</v>
      </c>
      <c r="D14" s="165" t="s">
        <v>664</v>
      </c>
      <c r="E14" s="121" t="s">
        <v>673</v>
      </c>
      <c r="F14" s="165" t="s">
        <v>674</v>
      </c>
      <c r="G14" s="165" t="s">
        <v>674</v>
      </c>
      <c r="H14" s="165" t="s">
        <v>674</v>
      </c>
      <c r="I14" s="165" t="s">
        <v>674</v>
      </c>
      <c r="J14" s="165" t="s">
        <v>110</v>
      </c>
      <c r="K14" s="225" t="s">
        <v>675</v>
      </c>
      <c r="L14" s="171" t="s">
        <v>112</v>
      </c>
      <c r="M14" s="52" t="s">
        <v>70</v>
      </c>
      <c r="N14" s="52" t="s">
        <v>70</v>
      </c>
      <c r="O14" s="52" t="s">
        <v>70</v>
      </c>
      <c r="P14" s="52" t="s">
        <v>70</v>
      </c>
      <c r="Q14" s="52" t="s">
        <v>70</v>
      </c>
      <c r="R14" s="93" t="s">
        <v>74</v>
      </c>
      <c r="S14" s="52" t="s">
        <v>70</v>
      </c>
      <c r="T14" s="52" t="s">
        <v>74</v>
      </c>
      <c r="U14" s="93" t="s">
        <v>74</v>
      </c>
      <c r="V14" s="52" t="s">
        <v>70</v>
      </c>
      <c r="W14" s="52" t="s">
        <v>70</v>
      </c>
      <c r="X14" s="52" t="s">
        <v>70</v>
      </c>
      <c r="Y14" s="93" t="s">
        <v>74</v>
      </c>
      <c r="Z14" s="52" t="s">
        <v>74</v>
      </c>
      <c r="AA14" s="52" t="s">
        <v>70</v>
      </c>
      <c r="AB14" s="52" t="s">
        <v>74</v>
      </c>
      <c r="AC14" s="52" t="s">
        <v>70</v>
      </c>
      <c r="AD14" s="52" t="s">
        <v>74</v>
      </c>
      <c r="AE14" s="52" t="s">
        <v>74</v>
      </c>
      <c r="AF14" s="48">
        <v>11</v>
      </c>
      <c r="AG14" s="98" t="s">
        <v>75</v>
      </c>
      <c r="AH14" s="48">
        <v>1</v>
      </c>
      <c r="AI14" s="48" t="s">
        <v>567</v>
      </c>
      <c r="AJ14" s="58">
        <v>4</v>
      </c>
      <c r="AK14" s="59" t="s">
        <v>577</v>
      </c>
      <c r="AL14" s="224" t="s">
        <v>676</v>
      </c>
      <c r="AM14" s="223" t="s">
        <v>677</v>
      </c>
      <c r="AN14" s="162" t="s">
        <v>678</v>
      </c>
      <c r="AO14" s="222" t="s">
        <v>77</v>
      </c>
      <c r="AP14" s="162" t="s">
        <v>78</v>
      </c>
      <c r="AQ14" s="210" t="s">
        <v>74</v>
      </c>
      <c r="AR14" s="210" t="s">
        <v>70</v>
      </c>
      <c r="AS14" s="210" t="s">
        <v>74</v>
      </c>
      <c r="AT14" s="210" t="s">
        <v>70</v>
      </c>
      <c r="AU14" s="210" t="s">
        <v>70</v>
      </c>
      <c r="AV14" s="210" t="s">
        <v>70</v>
      </c>
      <c r="AW14" s="210" t="s">
        <v>74</v>
      </c>
      <c r="AX14" s="48">
        <v>40</v>
      </c>
      <c r="AY14" s="114" t="s">
        <v>679</v>
      </c>
      <c r="AZ14" s="48">
        <v>1</v>
      </c>
      <c r="BA14" s="48" t="s">
        <v>75</v>
      </c>
      <c r="BB14" s="58">
        <v>1</v>
      </c>
      <c r="BC14" s="96" t="s">
        <v>567</v>
      </c>
      <c r="BD14" s="48">
        <v>4</v>
      </c>
      <c r="BE14" s="96" t="s">
        <v>577</v>
      </c>
      <c r="BF14" s="52">
        <v>4</v>
      </c>
      <c r="BG14" s="162" t="s">
        <v>79</v>
      </c>
      <c r="BH14" s="170" t="s">
        <v>137</v>
      </c>
      <c r="BI14" s="161" t="s">
        <v>680</v>
      </c>
      <c r="BJ14" s="234" t="s">
        <v>681</v>
      </c>
    </row>
    <row r="15" spans="1:62" ht="148.5" customHeight="1" x14ac:dyDescent="0.25">
      <c r="A15" s="165" t="s">
        <v>662</v>
      </c>
      <c r="B15" s="162" t="s">
        <v>682</v>
      </c>
      <c r="C15" s="161" t="s">
        <v>687</v>
      </c>
      <c r="D15" s="165" t="s">
        <v>664</v>
      </c>
      <c r="E15" s="172" t="s">
        <v>673</v>
      </c>
      <c r="F15" s="177" t="s">
        <v>674</v>
      </c>
      <c r="G15" s="177" t="s">
        <v>674</v>
      </c>
      <c r="H15" s="185" t="s">
        <v>674</v>
      </c>
      <c r="I15" s="185" t="s">
        <v>674</v>
      </c>
      <c r="J15" s="185" t="s">
        <v>110</v>
      </c>
      <c r="K15" s="182" t="s">
        <v>675</v>
      </c>
      <c r="L15" s="180" t="s">
        <v>112</v>
      </c>
      <c r="M15" s="59" t="s">
        <v>70</v>
      </c>
      <c r="N15" s="59" t="s">
        <v>70</v>
      </c>
      <c r="O15" s="59" t="s">
        <v>70</v>
      </c>
      <c r="P15" s="59" t="s">
        <v>70</v>
      </c>
      <c r="Q15" s="59" t="s">
        <v>70</v>
      </c>
      <c r="R15" s="59" t="s">
        <v>74</v>
      </c>
      <c r="S15" s="59" t="s">
        <v>70</v>
      </c>
      <c r="T15" s="59" t="s">
        <v>74</v>
      </c>
      <c r="U15" s="59" t="s">
        <v>74</v>
      </c>
      <c r="V15" s="59" t="s">
        <v>70</v>
      </c>
      <c r="W15" s="59" t="s">
        <v>70</v>
      </c>
      <c r="X15" s="59" t="s">
        <v>70</v>
      </c>
      <c r="Y15" s="59" t="s">
        <v>74</v>
      </c>
      <c r="Z15" s="59" t="s">
        <v>74</v>
      </c>
      <c r="AA15" s="59" t="s">
        <v>70</v>
      </c>
      <c r="AB15" s="59" t="s">
        <v>74</v>
      </c>
      <c r="AC15" s="59" t="s">
        <v>70</v>
      </c>
      <c r="AD15" s="59" t="s">
        <v>74</v>
      </c>
      <c r="AE15" s="59" t="s">
        <v>74</v>
      </c>
      <c r="AF15" s="48">
        <v>11</v>
      </c>
      <c r="AG15" s="59" t="s">
        <v>75</v>
      </c>
      <c r="AH15" s="48">
        <v>1</v>
      </c>
      <c r="AI15" s="48" t="s">
        <v>567</v>
      </c>
      <c r="AJ15" s="58">
        <v>4</v>
      </c>
      <c r="AK15" s="59" t="s">
        <v>577</v>
      </c>
      <c r="AL15" s="221" t="s">
        <v>683</v>
      </c>
      <c r="AM15" s="184" t="s">
        <v>684</v>
      </c>
      <c r="AN15" s="182" t="s">
        <v>685</v>
      </c>
      <c r="AO15" s="177" t="s">
        <v>77</v>
      </c>
      <c r="AP15" s="177" t="s">
        <v>78</v>
      </c>
      <c r="AQ15" s="210" t="s">
        <v>74</v>
      </c>
      <c r="AR15" s="210" t="s">
        <v>70</v>
      </c>
      <c r="AS15" s="210" t="s">
        <v>74</v>
      </c>
      <c r="AT15" s="210" t="s">
        <v>70</v>
      </c>
      <c r="AU15" s="210" t="s">
        <v>70</v>
      </c>
      <c r="AV15" s="210" t="s">
        <v>70</v>
      </c>
      <c r="AW15" s="210" t="s">
        <v>70</v>
      </c>
      <c r="AX15" s="48">
        <v>70</v>
      </c>
      <c r="AY15" s="114" t="s">
        <v>686</v>
      </c>
      <c r="AZ15" s="48">
        <v>1</v>
      </c>
      <c r="BA15" s="48" t="s">
        <v>75</v>
      </c>
      <c r="BB15" s="58">
        <v>1</v>
      </c>
      <c r="BC15" s="96" t="s">
        <v>567</v>
      </c>
      <c r="BD15" s="48">
        <v>4</v>
      </c>
      <c r="BE15" s="96" t="s">
        <v>577</v>
      </c>
      <c r="BF15" s="52">
        <v>4</v>
      </c>
      <c r="BG15" s="177" t="s">
        <v>79</v>
      </c>
      <c r="BH15" s="177" t="s">
        <v>137</v>
      </c>
      <c r="BI15" s="180" t="s">
        <v>680</v>
      </c>
      <c r="BJ15" s="234" t="s">
        <v>681</v>
      </c>
    </row>
    <row r="16" spans="1:62" s="33" customFormat="1" ht="405.75" customHeight="1" x14ac:dyDescent="0.25">
      <c r="A16" s="185" t="s">
        <v>634</v>
      </c>
      <c r="B16" s="162" t="s">
        <v>690</v>
      </c>
      <c r="C16" s="161" t="s">
        <v>635</v>
      </c>
      <c r="D16" s="165" t="s">
        <v>636</v>
      </c>
      <c r="E16" s="172" t="s">
        <v>691</v>
      </c>
      <c r="F16" s="185" t="s">
        <v>70</v>
      </c>
      <c r="G16" s="185" t="s">
        <v>70</v>
      </c>
      <c r="H16" s="185" t="s">
        <v>70</v>
      </c>
      <c r="I16" s="185" t="s">
        <v>70</v>
      </c>
      <c r="J16" s="185" t="s">
        <v>71</v>
      </c>
      <c r="K16" s="180" t="s">
        <v>692</v>
      </c>
      <c r="L16" s="180" t="s">
        <v>693</v>
      </c>
      <c r="M16" s="61" t="s">
        <v>70</v>
      </c>
      <c r="N16" s="61" t="s">
        <v>70</v>
      </c>
      <c r="O16" s="61" t="s">
        <v>70</v>
      </c>
      <c r="P16" s="61" t="s">
        <v>70</v>
      </c>
      <c r="Q16" s="61" t="s">
        <v>70</v>
      </c>
      <c r="R16" s="61" t="s">
        <v>74</v>
      </c>
      <c r="S16" s="61" t="s">
        <v>70</v>
      </c>
      <c r="T16" s="61" t="s">
        <v>74</v>
      </c>
      <c r="U16" s="61" t="s">
        <v>74</v>
      </c>
      <c r="V16" s="61" t="s">
        <v>70</v>
      </c>
      <c r="W16" s="61" t="s">
        <v>70</v>
      </c>
      <c r="X16" s="61" t="s">
        <v>70</v>
      </c>
      <c r="Y16" s="61" t="s">
        <v>70</v>
      </c>
      <c r="Z16" s="61" t="s">
        <v>70</v>
      </c>
      <c r="AA16" s="61" t="s">
        <v>70</v>
      </c>
      <c r="AB16" s="61" t="s">
        <v>74</v>
      </c>
      <c r="AC16" s="61" t="s">
        <v>70</v>
      </c>
      <c r="AD16" s="61" t="s">
        <v>70</v>
      </c>
      <c r="AE16" s="61" t="s">
        <v>74</v>
      </c>
      <c r="AF16" s="114">
        <v>14</v>
      </c>
      <c r="AG16" s="61" t="s">
        <v>75</v>
      </c>
      <c r="AH16" s="114">
        <v>1</v>
      </c>
      <c r="AI16" s="114" t="s">
        <v>609</v>
      </c>
      <c r="AJ16" s="52">
        <v>5</v>
      </c>
      <c r="AK16" s="61" t="s">
        <v>577</v>
      </c>
      <c r="AL16" s="172" t="s">
        <v>694</v>
      </c>
      <c r="AM16" s="220" t="s">
        <v>695</v>
      </c>
      <c r="AN16" s="180" t="s">
        <v>696</v>
      </c>
      <c r="AO16" s="183" t="s">
        <v>77</v>
      </c>
      <c r="AP16" s="185" t="s">
        <v>78</v>
      </c>
      <c r="AQ16" s="199" t="s">
        <v>70</v>
      </c>
      <c r="AR16" s="199" t="s">
        <v>70</v>
      </c>
      <c r="AS16" s="199" t="s">
        <v>74</v>
      </c>
      <c r="AT16" s="199" t="s">
        <v>70</v>
      </c>
      <c r="AU16" s="199" t="s">
        <v>70</v>
      </c>
      <c r="AV16" s="199" t="s">
        <v>74</v>
      </c>
      <c r="AW16" s="199" t="s">
        <v>70</v>
      </c>
      <c r="AX16" s="114">
        <v>75</v>
      </c>
      <c r="AY16" s="114" t="s">
        <v>686</v>
      </c>
      <c r="AZ16" s="114">
        <v>1</v>
      </c>
      <c r="BA16" s="114" t="s">
        <v>75</v>
      </c>
      <c r="BB16" s="52">
        <v>1</v>
      </c>
      <c r="BC16" s="297" t="s">
        <v>609</v>
      </c>
      <c r="BD16" s="114">
        <v>3</v>
      </c>
      <c r="BE16" s="297" t="s">
        <v>544</v>
      </c>
      <c r="BF16" s="52">
        <v>3</v>
      </c>
      <c r="BG16" s="185" t="s">
        <v>79</v>
      </c>
      <c r="BH16" s="185" t="s">
        <v>169</v>
      </c>
      <c r="BI16" s="196" t="s">
        <v>170</v>
      </c>
      <c r="BJ16" s="234" t="s">
        <v>697</v>
      </c>
    </row>
    <row r="17" spans="1:114" ht="170.25" customHeight="1" x14ac:dyDescent="0.25">
      <c r="A17" s="185" t="s">
        <v>219</v>
      </c>
      <c r="B17" s="162" t="s">
        <v>698</v>
      </c>
      <c r="C17" s="161" t="s">
        <v>699</v>
      </c>
      <c r="D17" s="165" t="s">
        <v>633</v>
      </c>
      <c r="E17" s="172" t="s">
        <v>700</v>
      </c>
      <c r="F17" s="177" t="s">
        <v>701</v>
      </c>
      <c r="G17" s="177" t="s">
        <v>701</v>
      </c>
      <c r="H17" s="185" t="s">
        <v>701</v>
      </c>
      <c r="I17" s="185" t="s">
        <v>701</v>
      </c>
      <c r="J17" s="185" t="s">
        <v>71</v>
      </c>
      <c r="K17" s="182" t="s">
        <v>702</v>
      </c>
      <c r="L17" s="180" t="s">
        <v>222</v>
      </c>
      <c r="M17" s="59" t="s">
        <v>164</v>
      </c>
      <c r="N17" s="59" t="s">
        <v>161</v>
      </c>
      <c r="O17" s="59" t="s">
        <v>161</v>
      </c>
      <c r="P17" s="59" t="s">
        <v>161</v>
      </c>
      <c r="Q17" s="59" t="s">
        <v>161</v>
      </c>
      <c r="R17" s="59" t="s">
        <v>164</v>
      </c>
      <c r="S17" s="59" t="s">
        <v>161</v>
      </c>
      <c r="T17" s="59" t="s">
        <v>161</v>
      </c>
      <c r="U17" s="59" t="s">
        <v>164</v>
      </c>
      <c r="V17" s="59" t="s">
        <v>161</v>
      </c>
      <c r="W17" s="59" t="s">
        <v>161</v>
      </c>
      <c r="X17" s="59" t="s">
        <v>161</v>
      </c>
      <c r="Y17" s="59" t="s">
        <v>164</v>
      </c>
      <c r="Z17" s="59" t="s">
        <v>161</v>
      </c>
      <c r="AA17" s="59" t="s">
        <v>161</v>
      </c>
      <c r="AB17" s="59" t="s">
        <v>164</v>
      </c>
      <c r="AC17" s="59" t="s">
        <v>161</v>
      </c>
      <c r="AD17" s="59" t="s">
        <v>161</v>
      </c>
      <c r="AE17" s="59" t="s">
        <v>164</v>
      </c>
      <c r="AF17" s="48">
        <v>13</v>
      </c>
      <c r="AG17" s="59" t="s">
        <v>75</v>
      </c>
      <c r="AH17" s="48">
        <v>1</v>
      </c>
      <c r="AI17" s="48" t="s">
        <v>609</v>
      </c>
      <c r="AJ17" s="58">
        <v>5</v>
      </c>
      <c r="AK17" s="59" t="s">
        <v>577</v>
      </c>
      <c r="AL17" s="172" t="s">
        <v>834</v>
      </c>
      <c r="AM17" s="220" t="s">
        <v>224</v>
      </c>
      <c r="AN17" s="180" t="s">
        <v>835</v>
      </c>
      <c r="AO17" s="177" t="s">
        <v>226</v>
      </c>
      <c r="AP17" s="177" t="s">
        <v>78</v>
      </c>
      <c r="AQ17" s="210" t="s">
        <v>74</v>
      </c>
      <c r="AR17" s="210" t="s">
        <v>70</v>
      </c>
      <c r="AS17" s="210" t="s">
        <v>70</v>
      </c>
      <c r="AT17" s="210" t="s">
        <v>70</v>
      </c>
      <c r="AU17" s="210" t="s">
        <v>70</v>
      </c>
      <c r="AV17" s="210" t="s">
        <v>70</v>
      </c>
      <c r="AW17" s="210" t="s">
        <v>70</v>
      </c>
      <c r="AX17" s="48">
        <v>85</v>
      </c>
      <c r="AY17" s="114" t="s">
        <v>667</v>
      </c>
      <c r="AZ17" s="48">
        <v>1</v>
      </c>
      <c r="BA17" s="48" t="s">
        <v>75</v>
      </c>
      <c r="BB17" s="58">
        <v>1</v>
      </c>
      <c r="BC17" s="96" t="s">
        <v>609</v>
      </c>
      <c r="BD17" s="48">
        <v>5</v>
      </c>
      <c r="BE17" s="96" t="s">
        <v>577</v>
      </c>
      <c r="BF17" s="52">
        <v>5</v>
      </c>
      <c r="BG17" s="177" t="s">
        <v>79</v>
      </c>
      <c r="BH17" s="177" t="s">
        <v>80</v>
      </c>
      <c r="BI17" s="180" t="s">
        <v>227</v>
      </c>
      <c r="BJ17" s="234" t="s">
        <v>228</v>
      </c>
    </row>
    <row r="18" spans="1:114" ht="229.5" customHeight="1" x14ac:dyDescent="0.25">
      <c r="A18" s="185" t="s">
        <v>175</v>
      </c>
      <c r="B18" s="162" t="s">
        <v>703</v>
      </c>
      <c r="C18" s="161" t="s">
        <v>639</v>
      </c>
      <c r="D18" s="165" t="s">
        <v>640</v>
      </c>
      <c r="E18" s="172" t="s">
        <v>176</v>
      </c>
      <c r="F18" s="177" t="s">
        <v>161</v>
      </c>
      <c r="G18" s="177" t="s">
        <v>161</v>
      </c>
      <c r="H18" s="185" t="s">
        <v>161</v>
      </c>
      <c r="I18" s="185" t="s">
        <v>161</v>
      </c>
      <c r="J18" s="185" t="s">
        <v>110</v>
      </c>
      <c r="K18" s="182" t="s">
        <v>177</v>
      </c>
      <c r="L18" s="180" t="s">
        <v>178</v>
      </c>
      <c r="M18" s="59" t="s">
        <v>161</v>
      </c>
      <c r="N18" s="59" t="s">
        <v>161</v>
      </c>
      <c r="O18" s="59" t="s">
        <v>161</v>
      </c>
      <c r="P18" s="59" t="s">
        <v>161</v>
      </c>
      <c r="Q18" s="59" t="s">
        <v>161</v>
      </c>
      <c r="R18" s="59" t="s">
        <v>161</v>
      </c>
      <c r="S18" s="59" t="s">
        <v>161</v>
      </c>
      <c r="T18" s="59" t="s">
        <v>161</v>
      </c>
      <c r="U18" s="59" t="s">
        <v>132</v>
      </c>
      <c r="V18" s="59" t="s">
        <v>161</v>
      </c>
      <c r="W18" s="59" t="s">
        <v>161</v>
      </c>
      <c r="X18" s="59" t="s">
        <v>161</v>
      </c>
      <c r="Y18" s="59" t="s">
        <v>161</v>
      </c>
      <c r="Z18" s="59" t="s">
        <v>161</v>
      </c>
      <c r="AA18" s="59" t="s">
        <v>161</v>
      </c>
      <c r="AB18" s="59" t="s">
        <v>132</v>
      </c>
      <c r="AC18" s="59" t="s">
        <v>161</v>
      </c>
      <c r="AD18" s="59" t="s">
        <v>161</v>
      </c>
      <c r="AE18" s="59" t="s">
        <v>132</v>
      </c>
      <c r="AF18" s="48">
        <v>16</v>
      </c>
      <c r="AG18" s="59" t="s">
        <v>165</v>
      </c>
      <c r="AH18" s="48">
        <v>4</v>
      </c>
      <c r="AI18" s="48" t="s">
        <v>609</v>
      </c>
      <c r="AJ18" s="58">
        <v>5</v>
      </c>
      <c r="AK18" s="59" t="s">
        <v>560</v>
      </c>
      <c r="AL18" s="172" t="s">
        <v>704</v>
      </c>
      <c r="AM18" s="184" t="s">
        <v>180</v>
      </c>
      <c r="AN18" s="180" t="s">
        <v>705</v>
      </c>
      <c r="AO18" s="177" t="s">
        <v>77</v>
      </c>
      <c r="AP18" s="177" t="s">
        <v>78</v>
      </c>
      <c r="AQ18" s="210" t="s">
        <v>70</v>
      </c>
      <c r="AR18" s="210" t="s">
        <v>70</v>
      </c>
      <c r="AS18" s="210" t="s">
        <v>74</v>
      </c>
      <c r="AT18" s="210" t="s">
        <v>70</v>
      </c>
      <c r="AU18" s="210" t="s">
        <v>70</v>
      </c>
      <c r="AV18" s="210" t="s">
        <v>70</v>
      </c>
      <c r="AW18" s="210" t="s">
        <v>70</v>
      </c>
      <c r="AX18" s="48">
        <v>85</v>
      </c>
      <c r="AY18" s="114" t="s">
        <v>667</v>
      </c>
      <c r="AZ18" s="48">
        <v>4</v>
      </c>
      <c r="BA18" s="48" t="s">
        <v>149</v>
      </c>
      <c r="BB18" s="58">
        <v>2</v>
      </c>
      <c r="BC18" s="96" t="s">
        <v>609</v>
      </c>
      <c r="BD18" s="48">
        <v>5</v>
      </c>
      <c r="BE18" s="96" t="s">
        <v>560</v>
      </c>
      <c r="BF18" s="52">
        <v>10</v>
      </c>
      <c r="BG18" s="177" t="s">
        <v>79</v>
      </c>
      <c r="BH18" s="177" t="s">
        <v>578</v>
      </c>
      <c r="BI18" s="196" t="s">
        <v>183</v>
      </c>
      <c r="BJ18" s="234" t="s">
        <v>184</v>
      </c>
    </row>
    <row r="19" spans="1:114" ht="222" customHeight="1" x14ac:dyDescent="0.25">
      <c r="A19" s="219" t="s">
        <v>641</v>
      </c>
      <c r="B19" s="162" t="s">
        <v>706</v>
      </c>
      <c r="C19" s="161" t="s">
        <v>642</v>
      </c>
      <c r="D19" s="165" t="s">
        <v>708</v>
      </c>
      <c r="E19" s="172" t="s">
        <v>707</v>
      </c>
      <c r="F19" s="215" t="s">
        <v>70</v>
      </c>
      <c r="G19" s="215" t="s">
        <v>70</v>
      </c>
      <c r="H19" s="216" t="s">
        <v>70</v>
      </c>
      <c r="I19" s="216" t="s">
        <v>70</v>
      </c>
      <c r="J19" s="216" t="s">
        <v>71</v>
      </c>
      <c r="K19" s="216" t="s">
        <v>72</v>
      </c>
      <c r="L19" s="216" t="s">
        <v>73</v>
      </c>
      <c r="M19" s="132" t="s">
        <v>70</v>
      </c>
      <c r="N19" s="132" t="s">
        <v>70</v>
      </c>
      <c r="O19" s="132" t="s">
        <v>70</v>
      </c>
      <c r="P19" s="132" t="s">
        <v>70</v>
      </c>
      <c r="Q19" s="132" t="s">
        <v>70</v>
      </c>
      <c r="R19" s="132" t="s">
        <v>74</v>
      </c>
      <c r="S19" s="132" t="s">
        <v>70</v>
      </c>
      <c r="T19" s="132" t="s">
        <v>74</v>
      </c>
      <c r="U19" s="132" t="s">
        <v>74</v>
      </c>
      <c r="V19" s="132" t="s">
        <v>70</v>
      </c>
      <c r="W19" s="72" t="s">
        <v>70</v>
      </c>
      <c r="X19" s="72" t="s">
        <v>70</v>
      </c>
      <c r="Y19" s="72" t="s">
        <v>70</v>
      </c>
      <c r="Z19" s="72" t="s">
        <v>70</v>
      </c>
      <c r="AA19" s="72" t="s">
        <v>70</v>
      </c>
      <c r="AB19" s="72" t="s">
        <v>74</v>
      </c>
      <c r="AC19" s="72" t="s">
        <v>70</v>
      </c>
      <c r="AD19" s="72" t="s">
        <v>70</v>
      </c>
      <c r="AE19" s="72" t="s">
        <v>74</v>
      </c>
      <c r="AF19" s="48">
        <v>14</v>
      </c>
      <c r="AG19" s="72" t="s">
        <v>75</v>
      </c>
      <c r="AH19" s="48">
        <v>1</v>
      </c>
      <c r="AI19" s="48" t="s">
        <v>609</v>
      </c>
      <c r="AJ19" s="58">
        <v>5</v>
      </c>
      <c r="AK19" s="59" t="s">
        <v>577</v>
      </c>
      <c r="AL19" s="218" t="s">
        <v>669</v>
      </c>
      <c r="AM19" s="217" t="s">
        <v>670</v>
      </c>
      <c r="AN19" s="216" t="s">
        <v>76</v>
      </c>
      <c r="AO19" s="215" t="s">
        <v>77</v>
      </c>
      <c r="AP19" s="215" t="s">
        <v>78</v>
      </c>
      <c r="AQ19" s="210" t="s">
        <v>70</v>
      </c>
      <c r="AR19" s="210" t="s">
        <v>70</v>
      </c>
      <c r="AS19" s="210" t="s">
        <v>70</v>
      </c>
      <c r="AT19" s="210" t="s">
        <v>70</v>
      </c>
      <c r="AU19" s="210" t="s">
        <v>70</v>
      </c>
      <c r="AV19" s="210" t="s">
        <v>70</v>
      </c>
      <c r="AW19" s="210" t="s">
        <v>70</v>
      </c>
      <c r="AX19" s="48">
        <v>100</v>
      </c>
      <c r="AY19" s="114" t="s">
        <v>667</v>
      </c>
      <c r="AZ19" s="48">
        <v>1</v>
      </c>
      <c r="BA19" s="48" t="s">
        <v>75</v>
      </c>
      <c r="BB19" s="58">
        <v>1</v>
      </c>
      <c r="BC19" s="96" t="s">
        <v>609</v>
      </c>
      <c r="BD19" s="48">
        <v>5</v>
      </c>
      <c r="BE19" s="96" t="s">
        <v>577</v>
      </c>
      <c r="BF19" s="52">
        <v>5</v>
      </c>
      <c r="BG19" s="215" t="s">
        <v>79</v>
      </c>
      <c r="BH19" s="215" t="s">
        <v>80</v>
      </c>
      <c r="BI19" s="167" t="s">
        <v>671</v>
      </c>
      <c r="BJ19" s="234" t="s">
        <v>81</v>
      </c>
    </row>
    <row r="20" spans="1:114" ht="132" customHeight="1" x14ac:dyDescent="0.25">
      <c r="A20" s="185" t="s">
        <v>631</v>
      </c>
      <c r="B20" s="162" t="s">
        <v>709</v>
      </c>
      <c r="C20" s="161" t="s">
        <v>710</v>
      </c>
      <c r="D20" s="165" t="s">
        <v>711</v>
      </c>
      <c r="E20" s="172" t="s">
        <v>712</v>
      </c>
      <c r="F20" s="185" t="s">
        <v>70</v>
      </c>
      <c r="G20" s="185" t="s">
        <v>70</v>
      </c>
      <c r="H20" s="185" t="s">
        <v>70</v>
      </c>
      <c r="I20" s="185" t="s">
        <v>70</v>
      </c>
      <c r="J20" s="185" t="s">
        <v>71</v>
      </c>
      <c r="K20" s="180" t="s">
        <v>713</v>
      </c>
      <c r="L20" s="180" t="s">
        <v>714</v>
      </c>
      <c r="M20" s="61" t="s">
        <v>70</v>
      </c>
      <c r="N20" s="61" t="s">
        <v>70</v>
      </c>
      <c r="O20" s="61" t="s">
        <v>70</v>
      </c>
      <c r="P20" s="61" t="s">
        <v>70</v>
      </c>
      <c r="Q20" s="61" t="s">
        <v>70</v>
      </c>
      <c r="R20" s="61" t="s">
        <v>74</v>
      </c>
      <c r="S20" s="61" t="s">
        <v>70</v>
      </c>
      <c r="T20" s="61" t="s">
        <v>74</v>
      </c>
      <c r="U20" s="61" t="s">
        <v>74</v>
      </c>
      <c r="V20" s="61" t="s">
        <v>70</v>
      </c>
      <c r="W20" s="61" t="s">
        <v>70</v>
      </c>
      <c r="X20" s="61" t="s">
        <v>70</v>
      </c>
      <c r="Y20" s="61" t="s">
        <v>70</v>
      </c>
      <c r="Z20" s="61" t="s">
        <v>70</v>
      </c>
      <c r="AA20" s="61" t="s">
        <v>70</v>
      </c>
      <c r="AB20" s="61" t="s">
        <v>74</v>
      </c>
      <c r="AC20" s="61" t="s">
        <v>70</v>
      </c>
      <c r="AD20" s="61" t="s">
        <v>70</v>
      </c>
      <c r="AE20" s="61" t="s">
        <v>74</v>
      </c>
      <c r="AF20" s="136">
        <v>14</v>
      </c>
      <c r="AG20" s="61" t="s">
        <v>75</v>
      </c>
      <c r="AH20" s="114">
        <v>1</v>
      </c>
      <c r="AI20" s="136" t="s">
        <v>609</v>
      </c>
      <c r="AJ20" s="52">
        <v>5</v>
      </c>
      <c r="AK20" s="61" t="s">
        <v>577</v>
      </c>
      <c r="AL20" s="214" t="s">
        <v>715</v>
      </c>
      <c r="AM20" s="172" t="s">
        <v>716</v>
      </c>
      <c r="AN20" s="180" t="s">
        <v>717</v>
      </c>
      <c r="AO20" s="185" t="s">
        <v>77</v>
      </c>
      <c r="AP20" s="185" t="s">
        <v>78</v>
      </c>
      <c r="AQ20" s="199" t="s">
        <v>70</v>
      </c>
      <c r="AR20" s="199" t="s">
        <v>70</v>
      </c>
      <c r="AS20" s="199" t="s">
        <v>70</v>
      </c>
      <c r="AT20" s="199" t="s">
        <v>70</v>
      </c>
      <c r="AU20" s="199" t="s">
        <v>70</v>
      </c>
      <c r="AV20" s="199" t="s">
        <v>70</v>
      </c>
      <c r="AW20" s="199" t="s">
        <v>70</v>
      </c>
      <c r="AX20" s="114">
        <v>100</v>
      </c>
      <c r="AY20" s="136" t="s">
        <v>667</v>
      </c>
      <c r="AZ20" s="136">
        <v>1</v>
      </c>
      <c r="BA20" s="114" t="s">
        <v>75</v>
      </c>
      <c r="BB20" s="42">
        <v>1</v>
      </c>
      <c r="BC20" s="120" t="s">
        <v>609</v>
      </c>
      <c r="BD20" s="136">
        <v>5</v>
      </c>
      <c r="BE20" s="297" t="s">
        <v>577</v>
      </c>
      <c r="BF20" s="52">
        <v>5</v>
      </c>
      <c r="BG20" s="185" t="s">
        <v>79</v>
      </c>
      <c r="BH20" s="185" t="s">
        <v>80</v>
      </c>
      <c r="BI20" s="180" t="s">
        <v>718</v>
      </c>
      <c r="BJ20" s="234" t="s">
        <v>719</v>
      </c>
    </row>
    <row r="21" spans="1:114" s="21" customFormat="1" ht="226.5" customHeight="1" x14ac:dyDescent="0.25">
      <c r="A21" s="165" t="s">
        <v>108</v>
      </c>
      <c r="B21" s="162" t="s">
        <v>720</v>
      </c>
      <c r="C21" s="161" t="s">
        <v>624</v>
      </c>
      <c r="D21" s="165" t="s">
        <v>625</v>
      </c>
      <c r="E21" s="194" t="s">
        <v>721</v>
      </c>
      <c r="F21" s="165" t="s">
        <v>161</v>
      </c>
      <c r="G21" s="165" t="s">
        <v>161</v>
      </c>
      <c r="H21" s="165" t="s">
        <v>161</v>
      </c>
      <c r="I21" s="165" t="s">
        <v>161</v>
      </c>
      <c r="J21" s="165" t="s">
        <v>110</v>
      </c>
      <c r="K21" s="165" t="s">
        <v>722</v>
      </c>
      <c r="L21" s="165" t="s">
        <v>723</v>
      </c>
      <c r="M21" s="42" t="s">
        <v>161</v>
      </c>
      <c r="N21" s="42" t="s">
        <v>161</v>
      </c>
      <c r="O21" s="42" t="s">
        <v>161</v>
      </c>
      <c r="P21" s="42" t="s">
        <v>161</v>
      </c>
      <c r="Q21" s="42" t="s">
        <v>161</v>
      </c>
      <c r="R21" s="42" t="s">
        <v>161</v>
      </c>
      <c r="S21" s="42" t="s">
        <v>164</v>
      </c>
      <c r="T21" s="42" t="s">
        <v>164</v>
      </c>
      <c r="U21" s="42" t="s">
        <v>161</v>
      </c>
      <c r="V21" s="42" t="s">
        <v>161</v>
      </c>
      <c r="W21" s="42" t="s">
        <v>161</v>
      </c>
      <c r="X21" s="42" t="s">
        <v>161</v>
      </c>
      <c r="Y21" s="42" t="s">
        <v>161</v>
      </c>
      <c r="Z21" s="42" t="s">
        <v>161</v>
      </c>
      <c r="AA21" s="42" t="s">
        <v>161</v>
      </c>
      <c r="AB21" s="42" t="s">
        <v>164</v>
      </c>
      <c r="AC21" s="42" t="s">
        <v>161</v>
      </c>
      <c r="AD21" s="42" t="s">
        <v>164</v>
      </c>
      <c r="AE21" s="42" t="s">
        <v>164</v>
      </c>
      <c r="AF21" s="48">
        <v>14</v>
      </c>
      <c r="AG21" s="42" t="s">
        <v>113</v>
      </c>
      <c r="AH21" s="48">
        <v>3</v>
      </c>
      <c r="AI21" s="48" t="s">
        <v>609</v>
      </c>
      <c r="AJ21" s="58">
        <v>5</v>
      </c>
      <c r="AK21" s="59" t="s">
        <v>560</v>
      </c>
      <c r="AL21" s="169" t="s">
        <v>724</v>
      </c>
      <c r="AM21" s="194" t="s">
        <v>725</v>
      </c>
      <c r="AN21" s="165" t="s">
        <v>726</v>
      </c>
      <c r="AO21" s="165" t="s">
        <v>77</v>
      </c>
      <c r="AP21" s="165" t="s">
        <v>78</v>
      </c>
      <c r="AQ21" s="210" t="s">
        <v>74</v>
      </c>
      <c r="AR21" s="210" t="s">
        <v>70</v>
      </c>
      <c r="AS21" s="210" t="s">
        <v>74</v>
      </c>
      <c r="AT21" s="210" t="s">
        <v>70</v>
      </c>
      <c r="AU21" s="210" t="s">
        <v>70</v>
      </c>
      <c r="AV21" s="210" t="s">
        <v>74</v>
      </c>
      <c r="AW21" s="210" t="s">
        <v>70</v>
      </c>
      <c r="AX21" s="48">
        <v>30</v>
      </c>
      <c r="AY21" s="114" t="s">
        <v>679</v>
      </c>
      <c r="AZ21" s="48">
        <v>3</v>
      </c>
      <c r="BA21" s="48" t="s">
        <v>113</v>
      </c>
      <c r="BB21" s="58">
        <v>3</v>
      </c>
      <c r="BC21" s="96" t="s">
        <v>609</v>
      </c>
      <c r="BD21" s="48">
        <v>5</v>
      </c>
      <c r="BE21" s="96" t="s">
        <v>560</v>
      </c>
      <c r="BF21" s="52">
        <v>20</v>
      </c>
      <c r="BG21" s="165" t="s">
        <v>79</v>
      </c>
      <c r="BH21" s="165" t="s">
        <v>80</v>
      </c>
      <c r="BI21" s="166" t="s">
        <v>727</v>
      </c>
      <c r="BJ21" s="234" t="s">
        <v>726</v>
      </c>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row>
    <row r="22" spans="1:114" s="21" customFormat="1" ht="151.5" customHeight="1" x14ac:dyDescent="0.25">
      <c r="A22" s="165" t="s">
        <v>145</v>
      </c>
      <c r="B22" s="162" t="s">
        <v>728</v>
      </c>
      <c r="C22" s="161" t="s">
        <v>627</v>
      </c>
      <c r="D22" s="165" t="s">
        <v>628</v>
      </c>
      <c r="E22" s="194" t="s">
        <v>729</v>
      </c>
      <c r="F22" s="165" t="s">
        <v>701</v>
      </c>
      <c r="G22" s="165" t="s">
        <v>701</v>
      </c>
      <c r="H22" s="165" t="s">
        <v>701</v>
      </c>
      <c r="I22" s="165" t="s">
        <v>701</v>
      </c>
      <c r="J22" s="165" t="s">
        <v>71</v>
      </c>
      <c r="K22" s="165" t="s">
        <v>730</v>
      </c>
      <c r="L22" s="165" t="s">
        <v>148</v>
      </c>
      <c r="M22" s="42" t="s">
        <v>674</v>
      </c>
      <c r="N22" s="42" t="s">
        <v>674</v>
      </c>
      <c r="O22" s="42" t="s">
        <v>164</v>
      </c>
      <c r="P22" s="42" t="s">
        <v>164</v>
      </c>
      <c r="Q22" s="42" t="s">
        <v>674</v>
      </c>
      <c r="R22" s="42" t="s">
        <v>674</v>
      </c>
      <c r="S22" s="42" t="s">
        <v>164</v>
      </c>
      <c r="T22" s="42" t="s">
        <v>164</v>
      </c>
      <c r="U22" s="42" t="s">
        <v>674</v>
      </c>
      <c r="V22" s="42" t="s">
        <v>674</v>
      </c>
      <c r="W22" s="42" t="s">
        <v>674</v>
      </c>
      <c r="X22" s="42" t="s">
        <v>674</v>
      </c>
      <c r="Y22" s="42" t="s">
        <v>674</v>
      </c>
      <c r="Z22" s="42" t="s">
        <v>674</v>
      </c>
      <c r="AA22" s="42" t="s">
        <v>674</v>
      </c>
      <c r="AB22" s="42" t="s">
        <v>164</v>
      </c>
      <c r="AC22" s="42" t="s">
        <v>674</v>
      </c>
      <c r="AD22" s="42" t="s">
        <v>674</v>
      </c>
      <c r="AE22" s="42" t="s">
        <v>164</v>
      </c>
      <c r="AF22" s="48">
        <v>0</v>
      </c>
      <c r="AG22" s="42" t="s">
        <v>75</v>
      </c>
      <c r="AH22" s="48">
        <v>1</v>
      </c>
      <c r="AI22" s="48" t="s">
        <v>544</v>
      </c>
      <c r="AJ22" s="58">
        <v>3</v>
      </c>
      <c r="AK22" s="59" t="s">
        <v>544</v>
      </c>
      <c r="AL22" s="169" t="s">
        <v>731</v>
      </c>
      <c r="AM22" s="194" t="s">
        <v>732</v>
      </c>
      <c r="AN22" s="165" t="s">
        <v>733</v>
      </c>
      <c r="AO22" s="165" t="s">
        <v>77</v>
      </c>
      <c r="AP22" s="165" t="s">
        <v>78</v>
      </c>
      <c r="AQ22" s="210" t="s">
        <v>74</v>
      </c>
      <c r="AR22" s="210" t="s">
        <v>70</v>
      </c>
      <c r="AS22" s="210" t="s">
        <v>74</v>
      </c>
      <c r="AT22" s="210" t="s">
        <v>70</v>
      </c>
      <c r="AU22" s="210" t="s">
        <v>70</v>
      </c>
      <c r="AV22" s="210" t="s">
        <v>70</v>
      </c>
      <c r="AW22" s="210" t="s">
        <v>70</v>
      </c>
      <c r="AX22" s="48">
        <v>70</v>
      </c>
      <c r="AY22" s="114" t="s">
        <v>686</v>
      </c>
      <c r="AZ22" s="48">
        <v>1</v>
      </c>
      <c r="BA22" s="48" t="s">
        <v>75</v>
      </c>
      <c r="BB22" s="58">
        <v>1</v>
      </c>
      <c r="BC22" s="96" t="s">
        <v>544</v>
      </c>
      <c r="BD22" s="48">
        <v>3</v>
      </c>
      <c r="BE22" s="96" t="s">
        <v>544</v>
      </c>
      <c r="BF22" s="52">
        <v>3</v>
      </c>
      <c r="BG22" s="165" t="s">
        <v>79</v>
      </c>
      <c r="BH22" s="165" t="s">
        <v>154</v>
      </c>
      <c r="BI22" s="166" t="s">
        <v>734</v>
      </c>
      <c r="BJ22" s="234" t="s">
        <v>156</v>
      </c>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row>
    <row r="23" spans="1:114" s="21" customFormat="1" ht="133.5" customHeight="1" x14ac:dyDescent="0.25">
      <c r="A23" s="165" t="s">
        <v>246</v>
      </c>
      <c r="B23" s="162" t="s">
        <v>735</v>
      </c>
      <c r="C23" s="161" t="s">
        <v>651</v>
      </c>
      <c r="D23" s="165" t="s">
        <v>652</v>
      </c>
      <c r="E23" s="194" t="s">
        <v>736</v>
      </c>
      <c r="F23" s="165" t="s">
        <v>674</v>
      </c>
      <c r="G23" s="165" t="s">
        <v>674</v>
      </c>
      <c r="H23" s="165" t="s">
        <v>674</v>
      </c>
      <c r="I23" s="165" t="s">
        <v>674</v>
      </c>
      <c r="J23" s="165" t="s">
        <v>110</v>
      </c>
      <c r="K23" s="165" t="s">
        <v>248</v>
      </c>
      <c r="L23" s="165" t="s">
        <v>249</v>
      </c>
      <c r="M23" s="42" t="s">
        <v>161</v>
      </c>
      <c r="N23" s="42" t="s">
        <v>161</v>
      </c>
      <c r="O23" s="42" t="s">
        <v>161</v>
      </c>
      <c r="P23" s="42" t="s">
        <v>161</v>
      </c>
      <c r="Q23" s="42" t="s">
        <v>161</v>
      </c>
      <c r="R23" s="42" t="s">
        <v>161</v>
      </c>
      <c r="S23" s="42" t="s">
        <v>161</v>
      </c>
      <c r="T23" s="42" t="s">
        <v>132</v>
      </c>
      <c r="U23" s="42" t="s">
        <v>161</v>
      </c>
      <c r="V23" s="42" t="s">
        <v>161</v>
      </c>
      <c r="W23" s="42" t="s">
        <v>161</v>
      </c>
      <c r="X23" s="42" t="s">
        <v>161</v>
      </c>
      <c r="Y23" s="42" t="s">
        <v>161</v>
      </c>
      <c r="Z23" s="42" t="s">
        <v>161</v>
      </c>
      <c r="AA23" s="42" t="s">
        <v>161</v>
      </c>
      <c r="AB23" s="42" t="s">
        <v>132</v>
      </c>
      <c r="AC23" s="42" t="s">
        <v>161</v>
      </c>
      <c r="AD23" s="42" t="s">
        <v>132</v>
      </c>
      <c r="AE23" s="42" t="s">
        <v>132</v>
      </c>
      <c r="AF23" s="48">
        <v>15</v>
      </c>
      <c r="AG23" s="42" t="s">
        <v>165</v>
      </c>
      <c r="AH23" s="48">
        <v>4</v>
      </c>
      <c r="AI23" s="48" t="s">
        <v>609</v>
      </c>
      <c r="AJ23" s="58">
        <v>5</v>
      </c>
      <c r="AK23" s="59" t="s">
        <v>560</v>
      </c>
      <c r="AL23" s="169" t="s">
        <v>737</v>
      </c>
      <c r="AM23" s="194" t="s">
        <v>251</v>
      </c>
      <c r="AN23" s="165" t="s">
        <v>252</v>
      </c>
      <c r="AO23" s="165" t="s">
        <v>77</v>
      </c>
      <c r="AP23" s="165" t="s">
        <v>399</v>
      </c>
      <c r="AQ23" s="210" t="s">
        <v>70</v>
      </c>
      <c r="AR23" s="210" t="s">
        <v>70</v>
      </c>
      <c r="AS23" s="210" t="s">
        <v>74</v>
      </c>
      <c r="AT23" s="210" t="s">
        <v>70</v>
      </c>
      <c r="AU23" s="210" t="s">
        <v>70</v>
      </c>
      <c r="AV23" s="210" t="s">
        <v>70</v>
      </c>
      <c r="AW23" s="210" t="s">
        <v>70</v>
      </c>
      <c r="AX23" s="48">
        <v>85</v>
      </c>
      <c r="AY23" s="114" t="s">
        <v>667</v>
      </c>
      <c r="AZ23" s="48">
        <v>4</v>
      </c>
      <c r="BA23" s="48" t="s">
        <v>149</v>
      </c>
      <c r="BB23" s="58">
        <v>2</v>
      </c>
      <c r="BC23" s="96" t="s">
        <v>609</v>
      </c>
      <c r="BD23" s="48">
        <v>5</v>
      </c>
      <c r="BE23" s="96" t="s">
        <v>560</v>
      </c>
      <c r="BF23" s="52">
        <v>10</v>
      </c>
      <c r="BG23" s="165" t="s">
        <v>79</v>
      </c>
      <c r="BH23" s="165" t="s">
        <v>254</v>
      </c>
      <c r="BI23" s="166" t="s">
        <v>255</v>
      </c>
      <c r="BJ23" s="234" t="s">
        <v>256</v>
      </c>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row>
    <row r="24" spans="1:114" ht="133.5" customHeight="1" x14ac:dyDescent="0.25">
      <c r="A24" s="165" t="s">
        <v>246</v>
      </c>
      <c r="B24" s="162" t="s">
        <v>738</v>
      </c>
      <c r="C24" s="161" t="s">
        <v>651</v>
      </c>
      <c r="D24" s="165" t="s">
        <v>652</v>
      </c>
      <c r="E24" s="194" t="s">
        <v>736</v>
      </c>
      <c r="F24" s="165" t="s">
        <v>674</v>
      </c>
      <c r="G24" s="165" t="s">
        <v>674</v>
      </c>
      <c r="H24" s="165" t="s">
        <v>674</v>
      </c>
      <c r="I24" s="165" t="s">
        <v>674</v>
      </c>
      <c r="J24" s="165" t="s">
        <v>110</v>
      </c>
      <c r="K24" s="165" t="s">
        <v>262</v>
      </c>
      <c r="L24" s="165" t="s">
        <v>249</v>
      </c>
      <c r="M24" s="42" t="s">
        <v>161</v>
      </c>
      <c r="N24" s="42" t="s">
        <v>161</v>
      </c>
      <c r="O24" s="42" t="s">
        <v>161</v>
      </c>
      <c r="P24" s="42" t="s">
        <v>161</v>
      </c>
      <c r="Q24" s="42" t="s">
        <v>161</v>
      </c>
      <c r="R24" s="42" t="s">
        <v>161</v>
      </c>
      <c r="S24" s="42" t="s">
        <v>161</v>
      </c>
      <c r="T24" s="42" t="s">
        <v>132</v>
      </c>
      <c r="U24" s="42" t="s">
        <v>161</v>
      </c>
      <c r="V24" s="42" t="s">
        <v>161</v>
      </c>
      <c r="W24" s="42" t="s">
        <v>161</v>
      </c>
      <c r="X24" s="42" t="s">
        <v>161</v>
      </c>
      <c r="Y24" s="42" t="s">
        <v>161</v>
      </c>
      <c r="Z24" s="42" t="s">
        <v>161</v>
      </c>
      <c r="AA24" s="42" t="s">
        <v>161</v>
      </c>
      <c r="AB24" s="42" t="s">
        <v>132</v>
      </c>
      <c r="AC24" s="42" t="s">
        <v>161</v>
      </c>
      <c r="AD24" s="42" t="s">
        <v>132</v>
      </c>
      <c r="AE24" s="42" t="s">
        <v>132</v>
      </c>
      <c r="AF24" s="48">
        <v>15</v>
      </c>
      <c r="AG24" s="42" t="s">
        <v>165</v>
      </c>
      <c r="AH24" s="48">
        <v>4</v>
      </c>
      <c r="AI24" s="48" t="s">
        <v>609</v>
      </c>
      <c r="AJ24" s="58">
        <v>5</v>
      </c>
      <c r="AK24" s="59" t="s">
        <v>560</v>
      </c>
      <c r="AL24" s="169" t="s">
        <v>739</v>
      </c>
      <c r="AM24" s="194" t="s">
        <v>264</v>
      </c>
      <c r="AN24" s="165" t="s">
        <v>265</v>
      </c>
      <c r="AO24" s="165" t="s">
        <v>77</v>
      </c>
      <c r="AP24" s="165" t="s">
        <v>78</v>
      </c>
      <c r="AQ24" s="210" t="s">
        <v>70</v>
      </c>
      <c r="AR24" s="210" t="s">
        <v>70</v>
      </c>
      <c r="AS24" s="210" t="s">
        <v>74</v>
      </c>
      <c r="AT24" s="210" t="s">
        <v>70</v>
      </c>
      <c r="AU24" s="210" t="s">
        <v>70</v>
      </c>
      <c r="AV24" s="210" t="s">
        <v>70</v>
      </c>
      <c r="AW24" s="210" t="s">
        <v>70</v>
      </c>
      <c r="AX24" s="48">
        <v>85</v>
      </c>
      <c r="AY24" s="114" t="s">
        <v>667</v>
      </c>
      <c r="AZ24" s="48">
        <v>4</v>
      </c>
      <c r="BA24" s="48" t="s">
        <v>149</v>
      </c>
      <c r="BB24" s="58">
        <v>2</v>
      </c>
      <c r="BC24" s="96" t="s">
        <v>609</v>
      </c>
      <c r="BD24" s="48">
        <v>5</v>
      </c>
      <c r="BE24" s="96" t="s">
        <v>560</v>
      </c>
      <c r="BF24" s="52">
        <v>10</v>
      </c>
      <c r="BG24" s="165" t="s">
        <v>79</v>
      </c>
      <c r="BH24" s="165" t="s">
        <v>154</v>
      </c>
      <c r="BI24" s="166" t="s">
        <v>267</v>
      </c>
      <c r="BJ24" s="234" t="s">
        <v>268</v>
      </c>
    </row>
    <row r="25" spans="1:114" ht="133.5" customHeight="1" x14ac:dyDescent="0.25">
      <c r="A25" s="165" t="s">
        <v>246</v>
      </c>
      <c r="B25" s="162" t="s">
        <v>740</v>
      </c>
      <c r="C25" s="161" t="s">
        <v>651</v>
      </c>
      <c r="D25" s="165" t="s">
        <v>652</v>
      </c>
      <c r="E25" s="194" t="s">
        <v>736</v>
      </c>
      <c r="F25" s="165" t="s">
        <v>674</v>
      </c>
      <c r="G25" s="165" t="s">
        <v>674</v>
      </c>
      <c r="H25" s="165" t="s">
        <v>674</v>
      </c>
      <c r="I25" s="165" t="s">
        <v>674</v>
      </c>
      <c r="J25" s="165" t="s">
        <v>110</v>
      </c>
      <c r="K25" s="165" t="s">
        <v>272</v>
      </c>
      <c r="L25" s="165" t="s">
        <v>249</v>
      </c>
      <c r="M25" s="42" t="s">
        <v>161</v>
      </c>
      <c r="N25" s="42" t="s">
        <v>161</v>
      </c>
      <c r="O25" s="42" t="s">
        <v>161</v>
      </c>
      <c r="P25" s="42" t="s">
        <v>161</v>
      </c>
      <c r="Q25" s="42" t="s">
        <v>161</v>
      </c>
      <c r="R25" s="42" t="s">
        <v>161</v>
      </c>
      <c r="S25" s="42" t="s">
        <v>161</v>
      </c>
      <c r="T25" s="42" t="s">
        <v>132</v>
      </c>
      <c r="U25" s="42" t="s">
        <v>161</v>
      </c>
      <c r="V25" s="42" t="s">
        <v>161</v>
      </c>
      <c r="W25" s="42" t="s">
        <v>161</v>
      </c>
      <c r="X25" s="42" t="s">
        <v>161</v>
      </c>
      <c r="Y25" s="42" t="s">
        <v>161</v>
      </c>
      <c r="Z25" s="42" t="s">
        <v>161</v>
      </c>
      <c r="AA25" s="42" t="s">
        <v>161</v>
      </c>
      <c r="AB25" s="42" t="s">
        <v>132</v>
      </c>
      <c r="AC25" s="42" t="s">
        <v>161</v>
      </c>
      <c r="AD25" s="42" t="s">
        <v>132</v>
      </c>
      <c r="AE25" s="42" t="s">
        <v>132</v>
      </c>
      <c r="AF25" s="48">
        <v>15</v>
      </c>
      <c r="AG25" s="42" t="s">
        <v>165</v>
      </c>
      <c r="AH25" s="48">
        <v>4</v>
      </c>
      <c r="AI25" s="48" t="s">
        <v>609</v>
      </c>
      <c r="AJ25" s="58">
        <v>5</v>
      </c>
      <c r="AK25" s="59" t="s">
        <v>560</v>
      </c>
      <c r="AL25" s="169" t="s">
        <v>741</v>
      </c>
      <c r="AM25" s="194" t="s">
        <v>274</v>
      </c>
      <c r="AN25" s="165" t="s">
        <v>275</v>
      </c>
      <c r="AO25" s="165" t="s">
        <v>77</v>
      </c>
      <c r="AP25" s="165" t="s">
        <v>78</v>
      </c>
      <c r="AQ25" s="210" t="s">
        <v>70</v>
      </c>
      <c r="AR25" s="210" t="s">
        <v>70</v>
      </c>
      <c r="AS25" s="210" t="s">
        <v>74</v>
      </c>
      <c r="AT25" s="210" t="s">
        <v>70</v>
      </c>
      <c r="AU25" s="210" t="s">
        <v>70</v>
      </c>
      <c r="AV25" s="210" t="s">
        <v>70</v>
      </c>
      <c r="AW25" s="210" t="s">
        <v>70</v>
      </c>
      <c r="AX25" s="48">
        <v>85</v>
      </c>
      <c r="AY25" s="114" t="s">
        <v>667</v>
      </c>
      <c r="AZ25" s="48">
        <v>4</v>
      </c>
      <c r="BA25" s="48" t="s">
        <v>149</v>
      </c>
      <c r="BB25" s="58">
        <v>2</v>
      </c>
      <c r="BC25" s="96" t="s">
        <v>609</v>
      </c>
      <c r="BD25" s="48">
        <v>5</v>
      </c>
      <c r="BE25" s="96" t="s">
        <v>560</v>
      </c>
      <c r="BF25" s="52">
        <v>10</v>
      </c>
      <c r="BG25" s="165" t="s">
        <v>79</v>
      </c>
      <c r="BH25" s="165" t="s">
        <v>578</v>
      </c>
      <c r="BI25" s="166" t="s">
        <v>267</v>
      </c>
      <c r="BJ25" s="234" t="s">
        <v>276</v>
      </c>
    </row>
    <row r="26" spans="1:114" ht="192.75" customHeight="1" x14ac:dyDescent="0.25">
      <c r="A26" s="213" t="s">
        <v>328</v>
      </c>
      <c r="B26" s="162" t="s">
        <v>742</v>
      </c>
      <c r="C26" s="161" t="s">
        <v>655</v>
      </c>
      <c r="D26" s="165" t="s">
        <v>743</v>
      </c>
      <c r="E26" s="211" t="s">
        <v>329</v>
      </c>
      <c r="F26" s="209" t="s">
        <v>161</v>
      </c>
      <c r="G26" s="209" t="s">
        <v>161</v>
      </c>
      <c r="H26" s="209" t="s">
        <v>161</v>
      </c>
      <c r="I26" s="209" t="s">
        <v>161</v>
      </c>
      <c r="J26" s="210" t="s">
        <v>71</v>
      </c>
      <c r="K26" s="201" t="s">
        <v>744</v>
      </c>
      <c r="L26" s="201" t="s">
        <v>745</v>
      </c>
      <c r="M26" s="77" t="s">
        <v>161</v>
      </c>
      <c r="N26" s="77" t="s">
        <v>161</v>
      </c>
      <c r="O26" s="77" t="s">
        <v>164</v>
      </c>
      <c r="P26" s="77" t="s">
        <v>164</v>
      </c>
      <c r="Q26" s="77" t="s">
        <v>161</v>
      </c>
      <c r="R26" s="77" t="s">
        <v>164</v>
      </c>
      <c r="S26" s="77" t="s">
        <v>164</v>
      </c>
      <c r="T26" s="77" t="s">
        <v>164</v>
      </c>
      <c r="U26" s="77" t="s">
        <v>161</v>
      </c>
      <c r="V26" s="77" t="s">
        <v>164</v>
      </c>
      <c r="W26" s="77" t="s">
        <v>164</v>
      </c>
      <c r="X26" s="77" t="s">
        <v>161</v>
      </c>
      <c r="Y26" s="77" t="s">
        <v>164</v>
      </c>
      <c r="Z26" s="77" t="s">
        <v>164</v>
      </c>
      <c r="AA26" s="77" t="s">
        <v>161</v>
      </c>
      <c r="AB26" s="77" t="s">
        <v>164</v>
      </c>
      <c r="AC26" s="77" t="s">
        <v>164</v>
      </c>
      <c r="AD26" s="77" t="s">
        <v>164</v>
      </c>
      <c r="AE26" s="77" t="s">
        <v>164</v>
      </c>
      <c r="AF26" s="48">
        <v>6</v>
      </c>
      <c r="AG26" s="77" t="s">
        <v>75</v>
      </c>
      <c r="AH26" s="48">
        <v>1</v>
      </c>
      <c r="AI26" s="48" t="s">
        <v>567</v>
      </c>
      <c r="AJ26" s="58">
        <v>4</v>
      </c>
      <c r="AK26" s="59" t="s">
        <v>577</v>
      </c>
      <c r="AL26" s="212" t="s">
        <v>746</v>
      </c>
      <c r="AM26" s="211" t="s">
        <v>747</v>
      </c>
      <c r="AN26" s="201" t="s">
        <v>748</v>
      </c>
      <c r="AO26" s="209" t="s">
        <v>77</v>
      </c>
      <c r="AP26" s="209" t="s">
        <v>78</v>
      </c>
      <c r="AQ26" s="210" t="s">
        <v>70</v>
      </c>
      <c r="AR26" s="210" t="s">
        <v>70</v>
      </c>
      <c r="AS26" s="210" t="s">
        <v>74</v>
      </c>
      <c r="AT26" s="210" t="s">
        <v>70</v>
      </c>
      <c r="AU26" s="210" t="s">
        <v>70</v>
      </c>
      <c r="AV26" s="210" t="s">
        <v>70</v>
      </c>
      <c r="AW26" s="210" t="s">
        <v>70</v>
      </c>
      <c r="AX26" s="48">
        <v>85</v>
      </c>
      <c r="AY26" s="114" t="s">
        <v>667</v>
      </c>
      <c r="AZ26" s="48">
        <v>1</v>
      </c>
      <c r="BA26" s="48" t="s">
        <v>75</v>
      </c>
      <c r="BB26" s="58">
        <v>1</v>
      </c>
      <c r="BC26" s="96" t="s">
        <v>567</v>
      </c>
      <c r="BD26" s="48">
        <v>4</v>
      </c>
      <c r="BE26" s="96" t="s">
        <v>577</v>
      </c>
      <c r="BF26" s="52">
        <v>4</v>
      </c>
      <c r="BG26" s="210" t="s">
        <v>79</v>
      </c>
      <c r="BH26" s="209" t="s">
        <v>578</v>
      </c>
      <c r="BI26" s="208" t="s">
        <v>749</v>
      </c>
      <c r="BJ26" s="234" t="s">
        <v>750</v>
      </c>
    </row>
    <row r="27" spans="1:114" ht="91.5" customHeight="1" x14ac:dyDescent="0.25">
      <c r="A27" s="207" t="s">
        <v>371</v>
      </c>
      <c r="B27" s="162" t="s">
        <v>751</v>
      </c>
      <c r="C27" s="161" t="s">
        <v>647</v>
      </c>
      <c r="D27" s="165" t="s">
        <v>648</v>
      </c>
      <c r="E27" s="206" t="s">
        <v>752</v>
      </c>
      <c r="F27" s="202" t="s">
        <v>161</v>
      </c>
      <c r="G27" s="202" t="s">
        <v>161</v>
      </c>
      <c r="H27" s="202" t="s">
        <v>70</v>
      </c>
      <c r="I27" s="202" t="s">
        <v>70</v>
      </c>
      <c r="J27" s="203" t="s">
        <v>110</v>
      </c>
      <c r="K27" s="200" t="s">
        <v>373</v>
      </c>
      <c r="L27" s="200" t="s">
        <v>374</v>
      </c>
      <c r="M27" s="80" t="s">
        <v>161</v>
      </c>
      <c r="N27" s="80" t="s">
        <v>161</v>
      </c>
      <c r="O27" s="80" t="s">
        <v>161</v>
      </c>
      <c r="P27" s="80" t="s">
        <v>161</v>
      </c>
      <c r="Q27" s="80" t="s">
        <v>161</v>
      </c>
      <c r="R27" s="80" t="s">
        <v>161</v>
      </c>
      <c r="S27" s="80" t="s">
        <v>161</v>
      </c>
      <c r="T27" s="80" t="s">
        <v>161</v>
      </c>
      <c r="U27" s="80" t="s">
        <v>161</v>
      </c>
      <c r="V27" s="80" t="s">
        <v>161</v>
      </c>
      <c r="W27" s="80" t="s">
        <v>161</v>
      </c>
      <c r="X27" s="80" t="s">
        <v>161</v>
      </c>
      <c r="Y27" s="80" t="s">
        <v>161</v>
      </c>
      <c r="Z27" s="80" t="s">
        <v>161</v>
      </c>
      <c r="AA27" s="80" t="s">
        <v>161</v>
      </c>
      <c r="AB27" s="80" t="s">
        <v>132</v>
      </c>
      <c r="AC27" s="80" t="s">
        <v>161</v>
      </c>
      <c r="AD27" s="80" t="s">
        <v>161</v>
      </c>
      <c r="AE27" s="80" t="s">
        <v>132</v>
      </c>
      <c r="AF27" s="48">
        <v>17</v>
      </c>
      <c r="AG27" s="80" t="s">
        <v>113</v>
      </c>
      <c r="AH27" s="48">
        <v>3</v>
      </c>
      <c r="AI27" s="48" t="s">
        <v>609</v>
      </c>
      <c r="AJ27" s="58">
        <v>5</v>
      </c>
      <c r="AK27" s="59" t="s">
        <v>560</v>
      </c>
      <c r="AL27" s="205" t="s">
        <v>753</v>
      </c>
      <c r="AM27" s="194" t="s">
        <v>376</v>
      </c>
      <c r="AN27" s="204" t="s">
        <v>377</v>
      </c>
      <c r="AO27" s="202" t="s">
        <v>77</v>
      </c>
      <c r="AP27" s="202" t="s">
        <v>153</v>
      </c>
      <c r="AQ27" s="210" t="s">
        <v>70</v>
      </c>
      <c r="AR27" s="210" t="s">
        <v>70</v>
      </c>
      <c r="AS27" s="210" t="s">
        <v>74</v>
      </c>
      <c r="AT27" s="210" t="s">
        <v>70</v>
      </c>
      <c r="AU27" s="210" t="s">
        <v>70</v>
      </c>
      <c r="AV27" s="210" t="s">
        <v>70</v>
      </c>
      <c r="AW27" s="210" t="s">
        <v>70</v>
      </c>
      <c r="AX27" s="48">
        <v>85</v>
      </c>
      <c r="AY27" s="114" t="s">
        <v>667</v>
      </c>
      <c r="AZ27" s="48">
        <v>3</v>
      </c>
      <c r="BA27" s="48" t="s">
        <v>75</v>
      </c>
      <c r="BB27" s="58">
        <v>1</v>
      </c>
      <c r="BC27" s="96" t="s">
        <v>609</v>
      </c>
      <c r="BD27" s="48">
        <v>5</v>
      </c>
      <c r="BE27" s="96" t="s">
        <v>577</v>
      </c>
      <c r="BF27" s="52">
        <v>5</v>
      </c>
      <c r="BG27" s="203" t="s">
        <v>286</v>
      </c>
      <c r="BH27" s="202" t="s">
        <v>154</v>
      </c>
      <c r="BI27" s="197" t="s">
        <v>378</v>
      </c>
      <c r="BJ27" s="234" t="s">
        <v>754</v>
      </c>
    </row>
    <row r="28" spans="1:114" ht="91.5" customHeight="1" x14ac:dyDescent="0.25">
      <c r="A28" s="185" t="s">
        <v>371</v>
      </c>
      <c r="B28" s="162" t="s">
        <v>755</v>
      </c>
      <c r="C28" s="161" t="s">
        <v>647</v>
      </c>
      <c r="D28" s="165" t="s">
        <v>648</v>
      </c>
      <c r="E28" s="172" t="s">
        <v>756</v>
      </c>
      <c r="F28" s="177" t="s">
        <v>161</v>
      </c>
      <c r="G28" s="177" t="s">
        <v>161</v>
      </c>
      <c r="H28" s="185" t="s">
        <v>70</v>
      </c>
      <c r="I28" s="185" t="s">
        <v>70</v>
      </c>
      <c r="J28" s="185" t="s">
        <v>110</v>
      </c>
      <c r="K28" s="180" t="s">
        <v>380</v>
      </c>
      <c r="L28" s="180" t="s">
        <v>374</v>
      </c>
      <c r="M28" s="59" t="s">
        <v>161</v>
      </c>
      <c r="N28" s="59" t="s">
        <v>161</v>
      </c>
      <c r="O28" s="59" t="s">
        <v>161</v>
      </c>
      <c r="P28" s="59" t="s">
        <v>161</v>
      </c>
      <c r="Q28" s="59" t="s">
        <v>161</v>
      </c>
      <c r="R28" s="59" t="s">
        <v>161</v>
      </c>
      <c r="S28" s="59" t="s">
        <v>161</v>
      </c>
      <c r="T28" s="59" t="s">
        <v>161</v>
      </c>
      <c r="U28" s="59" t="s">
        <v>161</v>
      </c>
      <c r="V28" s="59" t="s">
        <v>161</v>
      </c>
      <c r="W28" s="59" t="s">
        <v>161</v>
      </c>
      <c r="X28" s="59" t="s">
        <v>161</v>
      </c>
      <c r="Y28" s="59" t="s">
        <v>161</v>
      </c>
      <c r="Z28" s="59" t="s">
        <v>161</v>
      </c>
      <c r="AA28" s="59" t="s">
        <v>161</v>
      </c>
      <c r="AB28" s="59" t="s">
        <v>132</v>
      </c>
      <c r="AC28" s="59" t="s">
        <v>161</v>
      </c>
      <c r="AD28" s="59" t="s">
        <v>161</v>
      </c>
      <c r="AE28" s="59" t="s">
        <v>132</v>
      </c>
      <c r="AF28" s="48">
        <v>17</v>
      </c>
      <c r="AG28" s="59" t="s">
        <v>113</v>
      </c>
      <c r="AH28" s="48">
        <v>3</v>
      </c>
      <c r="AI28" s="48" t="s">
        <v>609</v>
      </c>
      <c r="AJ28" s="58">
        <v>5</v>
      </c>
      <c r="AK28" s="59" t="s">
        <v>560</v>
      </c>
      <c r="AL28" s="172" t="s">
        <v>757</v>
      </c>
      <c r="AM28" s="184" t="s">
        <v>382</v>
      </c>
      <c r="AN28" s="180" t="s">
        <v>383</v>
      </c>
      <c r="AO28" s="177" t="s">
        <v>77</v>
      </c>
      <c r="AP28" s="177" t="s">
        <v>153</v>
      </c>
      <c r="AQ28" s="210" t="s">
        <v>70</v>
      </c>
      <c r="AR28" s="210" t="s">
        <v>70</v>
      </c>
      <c r="AS28" s="210" t="s">
        <v>74</v>
      </c>
      <c r="AT28" s="210" t="s">
        <v>70</v>
      </c>
      <c r="AU28" s="210" t="s">
        <v>70</v>
      </c>
      <c r="AV28" s="210" t="s">
        <v>70</v>
      </c>
      <c r="AW28" s="210" t="s">
        <v>70</v>
      </c>
      <c r="AX28" s="48">
        <v>85</v>
      </c>
      <c r="AY28" s="114" t="s">
        <v>667</v>
      </c>
      <c r="AZ28" s="48">
        <v>3</v>
      </c>
      <c r="BA28" s="48" t="s">
        <v>75</v>
      </c>
      <c r="BB28" s="58">
        <v>1</v>
      </c>
      <c r="BC28" s="96" t="s">
        <v>609</v>
      </c>
      <c r="BD28" s="48">
        <v>5</v>
      </c>
      <c r="BE28" s="96" t="s">
        <v>577</v>
      </c>
      <c r="BF28" s="52">
        <v>5</v>
      </c>
      <c r="BG28" s="177" t="s">
        <v>286</v>
      </c>
      <c r="BH28" s="177" t="s">
        <v>154</v>
      </c>
      <c r="BI28" s="185" t="s">
        <v>378</v>
      </c>
      <c r="BJ28" s="234" t="s">
        <v>379</v>
      </c>
    </row>
    <row r="29" spans="1:114" ht="91.5" customHeight="1" x14ac:dyDescent="0.25">
      <c r="A29" s="165" t="s">
        <v>371</v>
      </c>
      <c r="B29" s="162" t="s">
        <v>758</v>
      </c>
      <c r="C29" s="161" t="s">
        <v>647</v>
      </c>
      <c r="D29" s="165" t="s">
        <v>648</v>
      </c>
      <c r="E29" s="194" t="s">
        <v>759</v>
      </c>
      <c r="F29" s="163" t="s">
        <v>161</v>
      </c>
      <c r="G29" s="163" t="s">
        <v>161</v>
      </c>
      <c r="H29" s="163" t="s">
        <v>70</v>
      </c>
      <c r="I29" s="163" t="s">
        <v>70</v>
      </c>
      <c r="J29" s="163" t="s">
        <v>110</v>
      </c>
      <c r="K29" s="168" t="s">
        <v>385</v>
      </c>
      <c r="L29" s="168" t="s">
        <v>374</v>
      </c>
      <c r="M29" s="9" t="s">
        <v>161</v>
      </c>
      <c r="N29" s="9" t="s">
        <v>161</v>
      </c>
      <c r="O29" s="9" t="s">
        <v>161</v>
      </c>
      <c r="P29" s="9" t="s">
        <v>161</v>
      </c>
      <c r="Q29" s="9" t="s">
        <v>161</v>
      </c>
      <c r="R29" s="9" t="s">
        <v>161</v>
      </c>
      <c r="S29" s="9" t="s">
        <v>161</v>
      </c>
      <c r="T29" s="9" t="s">
        <v>161</v>
      </c>
      <c r="U29" s="9" t="s">
        <v>161</v>
      </c>
      <c r="V29" s="9" t="s">
        <v>161</v>
      </c>
      <c r="W29" s="9" t="s">
        <v>161</v>
      </c>
      <c r="X29" s="9" t="s">
        <v>161</v>
      </c>
      <c r="Y29" s="9" t="s">
        <v>161</v>
      </c>
      <c r="Z29" s="9" t="s">
        <v>161</v>
      </c>
      <c r="AA29" s="9" t="s">
        <v>161</v>
      </c>
      <c r="AB29" s="9" t="s">
        <v>132</v>
      </c>
      <c r="AC29" s="9" t="s">
        <v>161</v>
      </c>
      <c r="AD29" s="9" t="s">
        <v>161</v>
      </c>
      <c r="AE29" s="9" t="s">
        <v>132</v>
      </c>
      <c r="AF29" s="48">
        <v>17</v>
      </c>
      <c r="AG29" s="55" t="s">
        <v>113</v>
      </c>
      <c r="AH29" s="48">
        <v>3</v>
      </c>
      <c r="AI29" s="48" t="s">
        <v>609</v>
      </c>
      <c r="AJ29" s="58">
        <v>5</v>
      </c>
      <c r="AK29" s="59" t="s">
        <v>560</v>
      </c>
      <c r="AL29" s="172" t="s">
        <v>760</v>
      </c>
      <c r="AM29" s="194" t="s">
        <v>387</v>
      </c>
      <c r="AN29" s="193" t="s">
        <v>388</v>
      </c>
      <c r="AO29" s="163" t="s">
        <v>77</v>
      </c>
      <c r="AP29" s="163" t="s">
        <v>153</v>
      </c>
      <c r="AQ29" s="210" t="s">
        <v>70</v>
      </c>
      <c r="AR29" s="210" t="s">
        <v>70</v>
      </c>
      <c r="AS29" s="210" t="s">
        <v>74</v>
      </c>
      <c r="AT29" s="210" t="s">
        <v>70</v>
      </c>
      <c r="AU29" s="210" t="s">
        <v>70</v>
      </c>
      <c r="AV29" s="210" t="s">
        <v>70</v>
      </c>
      <c r="AW29" s="210" t="s">
        <v>70</v>
      </c>
      <c r="AX29" s="48">
        <v>85</v>
      </c>
      <c r="AY29" s="114" t="s">
        <v>667</v>
      </c>
      <c r="AZ29" s="48">
        <v>3</v>
      </c>
      <c r="BA29" s="48" t="s">
        <v>75</v>
      </c>
      <c r="BB29" s="58">
        <v>1</v>
      </c>
      <c r="BC29" s="96" t="s">
        <v>609</v>
      </c>
      <c r="BD29" s="48">
        <v>5</v>
      </c>
      <c r="BE29" s="96" t="s">
        <v>577</v>
      </c>
      <c r="BF29" s="52">
        <v>5</v>
      </c>
      <c r="BG29" s="163" t="s">
        <v>286</v>
      </c>
      <c r="BH29" s="163" t="s">
        <v>154</v>
      </c>
      <c r="BI29" s="166" t="s">
        <v>761</v>
      </c>
      <c r="BJ29" s="234" t="s">
        <v>388</v>
      </c>
    </row>
    <row r="30" spans="1:114" ht="91.5" customHeight="1" x14ac:dyDescent="0.25">
      <c r="A30" s="165" t="s">
        <v>371</v>
      </c>
      <c r="B30" s="162" t="s">
        <v>762</v>
      </c>
      <c r="C30" s="161" t="s">
        <v>647</v>
      </c>
      <c r="D30" s="165" t="s">
        <v>648</v>
      </c>
      <c r="E30" s="169" t="s">
        <v>759</v>
      </c>
      <c r="F30" s="174" t="s">
        <v>161</v>
      </c>
      <c r="G30" s="174" t="s">
        <v>161</v>
      </c>
      <c r="H30" s="174" t="s">
        <v>70</v>
      </c>
      <c r="I30" s="174" t="s">
        <v>70</v>
      </c>
      <c r="J30" s="174" t="s">
        <v>110</v>
      </c>
      <c r="K30" s="195" t="s">
        <v>385</v>
      </c>
      <c r="L30" s="168" t="s">
        <v>374</v>
      </c>
      <c r="M30" s="9" t="s">
        <v>161</v>
      </c>
      <c r="N30" s="9" t="s">
        <v>161</v>
      </c>
      <c r="O30" s="9" t="s">
        <v>161</v>
      </c>
      <c r="P30" s="9" t="s">
        <v>161</v>
      </c>
      <c r="Q30" s="9" t="s">
        <v>161</v>
      </c>
      <c r="R30" s="9" t="s">
        <v>161</v>
      </c>
      <c r="S30" s="9" t="s">
        <v>161</v>
      </c>
      <c r="T30" s="9" t="s">
        <v>161</v>
      </c>
      <c r="U30" s="9" t="s">
        <v>161</v>
      </c>
      <c r="V30" s="9" t="s">
        <v>161</v>
      </c>
      <c r="W30" s="9" t="s">
        <v>161</v>
      </c>
      <c r="X30" s="9" t="s">
        <v>161</v>
      </c>
      <c r="Y30" s="9" t="s">
        <v>161</v>
      </c>
      <c r="Z30" s="9" t="s">
        <v>161</v>
      </c>
      <c r="AA30" s="9" t="s">
        <v>161</v>
      </c>
      <c r="AB30" s="9" t="s">
        <v>132</v>
      </c>
      <c r="AC30" s="9" t="s">
        <v>161</v>
      </c>
      <c r="AD30" s="9" t="s">
        <v>161</v>
      </c>
      <c r="AE30" s="9" t="s">
        <v>132</v>
      </c>
      <c r="AF30" s="48">
        <v>17</v>
      </c>
      <c r="AG30" s="55" t="s">
        <v>113</v>
      </c>
      <c r="AH30" s="48">
        <v>3</v>
      </c>
      <c r="AI30" s="48" t="s">
        <v>609</v>
      </c>
      <c r="AJ30" s="58">
        <v>5</v>
      </c>
      <c r="AK30" s="59" t="s">
        <v>560</v>
      </c>
      <c r="AL30" s="172" t="s">
        <v>763</v>
      </c>
      <c r="AM30" s="194" t="s">
        <v>387</v>
      </c>
      <c r="AN30" s="193" t="s">
        <v>764</v>
      </c>
      <c r="AO30" s="163" t="s">
        <v>77</v>
      </c>
      <c r="AP30" s="163" t="s">
        <v>153</v>
      </c>
      <c r="AQ30" s="210" t="s">
        <v>70</v>
      </c>
      <c r="AR30" s="210" t="s">
        <v>70</v>
      </c>
      <c r="AS30" s="210" t="s">
        <v>74</v>
      </c>
      <c r="AT30" s="210" t="s">
        <v>70</v>
      </c>
      <c r="AU30" s="210" t="s">
        <v>70</v>
      </c>
      <c r="AV30" s="210" t="s">
        <v>70</v>
      </c>
      <c r="AW30" s="210" t="s">
        <v>70</v>
      </c>
      <c r="AX30" s="48">
        <v>85</v>
      </c>
      <c r="AY30" s="114" t="s">
        <v>667</v>
      </c>
      <c r="AZ30" s="48">
        <v>3</v>
      </c>
      <c r="BA30" s="48" t="s">
        <v>75</v>
      </c>
      <c r="BB30" s="58">
        <v>1</v>
      </c>
      <c r="BC30" s="96" t="s">
        <v>609</v>
      </c>
      <c r="BD30" s="48">
        <v>5</v>
      </c>
      <c r="BE30" s="96" t="s">
        <v>577</v>
      </c>
      <c r="BF30" s="52">
        <v>5</v>
      </c>
      <c r="BG30" s="163" t="s">
        <v>286</v>
      </c>
      <c r="BH30" s="163" t="s">
        <v>154</v>
      </c>
      <c r="BI30" s="166" t="s">
        <v>765</v>
      </c>
      <c r="BJ30" s="234" t="s">
        <v>390</v>
      </c>
    </row>
    <row r="31" spans="1:114" ht="91.5" customHeight="1" x14ac:dyDescent="0.25">
      <c r="A31" s="165" t="s">
        <v>371</v>
      </c>
      <c r="B31" s="162" t="s">
        <v>766</v>
      </c>
      <c r="C31" s="161" t="s">
        <v>647</v>
      </c>
      <c r="D31" s="165" t="s">
        <v>648</v>
      </c>
      <c r="E31" s="194" t="s">
        <v>759</v>
      </c>
      <c r="F31" s="163" t="s">
        <v>161</v>
      </c>
      <c r="G31" s="163" t="s">
        <v>161</v>
      </c>
      <c r="H31" s="163" t="s">
        <v>70</v>
      </c>
      <c r="I31" s="163" t="s">
        <v>70</v>
      </c>
      <c r="J31" s="163" t="s">
        <v>110</v>
      </c>
      <c r="K31" s="166" t="s">
        <v>385</v>
      </c>
      <c r="L31" s="168" t="s">
        <v>374</v>
      </c>
      <c r="M31" s="9" t="s">
        <v>161</v>
      </c>
      <c r="N31" s="9" t="s">
        <v>161</v>
      </c>
      <c r="O31" s="9" t="s">
        <v>161</v>
      </c>
      <c r="P31" s="9" t="s">
        <v>161</v>
      </c>
      <c r="Q31" s="9" t="s">
        <v>161</v>
      </c>
      <c r="R31" s="9" t="s">
        <v>161</v>
      </c>
      <c r="S31" s="9" t="s">
        <v>161</v>
      </c>
      <c r="T31" s="9" t="s">
        <v>161</v>
      </c>
      <c r="U31" s="9" t="s">
        <v>161</v>
      </c>
      <c r="V31" s="9" t="s">
        <v>161</v>
      </c>
      <c r="W31" s="9" t="s">
        <v>161</v>
      </c>
      <c r="X31" s="9" t="s">
        <v>161</v>
      </c>
      <c r="Y31" s="9" t="s">
        <v>161</v>
      </c>
      <c r="Z31" s="9" t="s">
        <v>161</v>
      </c>
      <c r="AA31" s="9" t="s">
        <v>161</v>
      </c>
      <c r="AB31" s="9" t="s">
        <v>132</v>
      </c>
      <c r="AC31" s="9" t="s">
        <v>161</v>
      </c>
      <c r="AD31" s="9" t="s">
        <v>161</v>
      </c>
      <c r="AE31" s="9" t="s">
        <v>132</v>
      </c>
      <c r="AF31" s="48">
        <v>17</v>
      </c>
      <c r="AG31" s="55" t="s">
        <v>113</v>
      </c>
      <c r="AH31" s="48">
        <v>3</v>
      </c>
      <c r="AI31" s="48" t="s">
        <v>609</v>
      </c>
      <c r="AJ31" s="58">
        <v>5</v>
      </c>
      <c r="AK31" s="59" t="s">
        <v>560</v>
      </c>
      <c r="AL31" s="172" t="s">
        <v>767</v>
      </c>
      <c r="AM31" s="194" t="s">
        <v>391</v>
      </c>
      <c r="AN31" s="193" t="s">
        <v>768</v>
      </c>
      <c r="AO31" s="163" t="s">
        <v>77</v>
      </c>
      <c r="AP31" s="163" t="s">
        <v>153</v>
      </c>
      <c r="AQ31" s="210" t="s">
        <v>70</v>
      </c>
      <c r="AR31" s="210" t="s">
        <v>70</v>
      </c>
      <c r="AS31" s="210" t="s">
        <v>74</v>
      </c>
      <c r="AT31" s="210" t="s">
        <v>70</v>
      </c>
      <c r="AU31" s="210" t="s">
        <v>70</v>
      </c>
      <c r="AV31" s="210" t="s">
        <v>70</v>
      </c>
      <c r="AW31" s="210" t="s">
        <v>70</v>
      </c>
      <c r="AX31" s="48">
        <v>85</v>
      </c>
      <c r="AY31" s="114" t="s">
        <v>667</v>
      </c>
      <c r="AZ31" s="48">
        <v>3</v>
      </c>
      <c r="BA31" s="48" t="s">
        <v>75</v>
      </c>
      <c r="BB31" s="58">
        <v>1</v>
      </c>
      <c r="BC31" s="96" t="s">
        <v>609</v>
      </c>
      <c r="BD31" s="48">
        <v>5</v>
      </c>
      <c r="BE31" s="96" t="s">
        <v>577</v>
      </c>
      <c r="BF31" s="52">
        <v>5</v>
      </c>
      <c r="BG31" s="163" t="s">
        <v>286</v>
      </c>
      <c r="BH31" s="163" t="s">
        <v>154</v>
      </c>
      <c r="BI31" s="166" t="s">
        <v>378</v>
      </c>
      <c r="BJ31" s="234" t="s">
        <v>379</v>
      </c>
    </row>
    <row r="32" spans="1:114" ht="127.5" customHeight="1" x14ac:dyDescent="0.25">
      <c r="A32" s="165" t="s">
        <v>279</v>
      </c>
      <c r="B32" s="162" t="s">
        <v>769</v>
      </c>
      <c r="C32" s="161" t="s">
        <v>659</v>
      </c>
      <c r="D32" s="165" t="s">
        <v>650</v>
      </c>
      <c r="E32" s="164" t="s">
        <v>280</v>
      </c>
      <c r="F32" s="163" t="s">
        <v>70</v>
      </c>
      <c r="G32" s="163" t="s">
        <v>70</v>
      </c>
      <c r="H32" s="163" t="s">
        <v>70</v>
      </c>
      <c r="I32" s="163" t="s">
        <v>70</v>
      </c>
      <c r="J32" s="163" t="s">
        <v>110</v>
      </c>
      <c r="K32" s="168" t="s">
        <v>281</v>
      </c>
      <c r="L32" s="166" t="s">
        <v>282</v>
      </c>
      <c r="M32" s="9" t="s">
        <v>161</v>
      </c>
      <c r="N32" s="9" t="s">
        <v>161</v>
      </c>
      <c r="O32" s="9" t="s">
        <v>161</v>
      </c>
      <c r="P32" s="9" t="s">
        <v>161</v>
      </c>
      <c r="Q32" s="9" t="s">
        <v>161</v>
      </c>
      <c r="R32" s="9" t="s">
        <v>161</v>
      </c>
      <c r="S32" s="9" t="s">
        <v>164</v>
      </c>
      <c r="T32" s="42" t="s">
        <v>161</v>
      </c>
      <c r="U32" s="9" t="s">
        <v>161</v>
      </c>
      <c r="V32" s="9" t="s">
        <v>161</v>
      </c>
      <c r="W32" s="9" t="s">
        <v>161</v>
      </c>
      <c r="X32" s="9" t="s">
        <v>161</v>
      </c>
      <c r="Y32" s="9" t="s">
        <v>161</v>
      </c>
      <c r="Z32" s="9" t="s">
        <v>161</v>
      </c>
      <c r="AA32" s="9" t="s">
        <v>161</v>
      </c>
      <c r="AB32" s="9" t="s">
        <v>164</v>
      </c>
      <c r="AC32" s="9" t="s">
        <v>161</v>
      </c>
      <c r="AD32" s="9" t="s">
        <v>164</v>
      </c>
      <c r="AE32" s="9" t="s">
        <v>164</v>
      </c>
      <c r="AF32" s="48">
        <v>15</v>
      </c>
      <c r="AG32" s="9" t="s">
        <v>75</v>
      </c>
      <c r="AH32" s="48">
        <v>1</v>
      </c>
      <c r="AI32" s="48" t="s">
        <v>609</v>
      </c>
      <c r="AJ32" s="58">
        <v>5</v>
      </c>
      <c r="AK32" s="59" t="s">
        <v>577</v>
      </c>
      <c r="AL32" s="188" t="s">
        <v>770</v>
      </c>
      <c r="AM32" s="194" t="s">
        <v>284</v>
      </c>
      <c r="AN32" s="168" t="s">
        <v>771</v>
      </c>
      <c r="AO32" s="163" t="s">
        <v>77</v>
      </c>
      <c r="AP32" s="163" t="s">
        <v>78</v>
      </c>
      <c r="AQ32" s="210" t="s">
        <v>70</v>
      </c>
      <c r="AR32" s="210" t="s">
        <v>70</v>
      </c>
      <c r="AS32" s="210" t="s">
        <v>74</v>
      </c>
      <c r="AT32" s="210" t="s">
        <v>70</v>
      </c>
      <c r="AU32" s="210" t="s">
        <v>70</v>
      </c>
      <c r="AV32" s="210" t="s">
        <v>70</v>
      </c>
      <c r="AW32" s="210" t="s">
        <v>70</v>
      </c>
      <c r="AX32" s="48">
        <v>85</v>
      </c>
      <c r="AY32" s="114" t="s">
        <v>667</v>
      </c>
      <c r="AZ32" s="48">
        <v>1</v>
      </c>
      <c r="BA32" s="48" t="s">
        <v>75</v>
      </c>
      <c r="BB32" s="58">
        <v>1</v>
      </c>
      <c r="BC32" s="96" t="s">
        <v>609</v>
      </c>
      <c r="BD32" s="48">
        <v>5</v>
      </c>
      <c r="BE32" s="96" t="s">
        <v>577</v>
      </c>
      <c r="BF32" s="52">
        <v>5</v>
      </c>
      <c r="BG32" s="163" t="s">
        <v>79</v>
      </c>
      <c r="BH32" s="163" t="s">
        <v>580</v>
      </c>
      <c r="BI32" s="168" t="s">
        <v>772</v>
      </c>
      <c r="BJ32" s="234" t="s">
        <v>773</v>
      </c>
    </row>
    <row r="33" spans="1:62" ht="127.5" customHeight="1" x14ac:dyDescent="0.25">
      <c r="A33" s="165" t="s">
        <v>279</v>
      </c>
      <c r="B33" s="162" t="s">
        <v>774</v>
      </c>
      <c r="C33" s="161" t="s">
        <v>659</v>
      </c>
      <c r="D33" s="165" t="s">
        <v>650</v>
      </c>
      <c r="E33" s="164" t="s">
        <v>292</v>
      </c>
      <c r="F33" s="163" t="s">
        <v>70</v>
      </c>
      <c r="G33" s="163" t="s">
        <v>70</v>
      </c>
      <c r="H33" s="163" t="s">
        <v>70</v>
      </c>
      <c r="I33" s="163" t="s">
        <v>70</v>
      </c>
      <c r="J33" s="163" t="s">
        <v>110</v>
      </c>
      <c r="K33" s="168" t="s">
        <v>293</v>
      </c>
      <c r="L33" s="168" t="s">
        <v>294</v>
      </c>
      <c r="M33" s="9" t="s">
        <v>161</v>
      </c>
      <c r="N33" s="9" t="s">
        <v>161</v>
      </c>
      <c r="O33" s="9" t="s">
        <v>161</v>
      </c>
      <c r="P33" s="9" t="s">
        <v>161</v>
      </c>
      <c r="Q33" s="9" t="s">
        <v>161</v>
      </c>
      <c r="R33" s="9" t="s">
        <v>161</v>
      </c>
      <c r="S33" s="9" t="s">
        <v>164</v>
      </c>
      <c r="T33" s="42" t="s">
        <v>164</v>
      </c>
      <c r="U33" s="42" t="s">
        <v>164</v>
      </c>
      <c r="V33" s="9" t="s">
        <v>161</v>
      </c>
      <c r="W33" s="9" t="s">
        <v>161</v>
      </c>
      <c r="X33" s="9" t="s">
        <v>161</v>
      </c>
      <c r="Y33" s="9" t="s">
        <v>161</v>
      </c>
      <c r="Z33" s="9" t="s">
        <v>161</v>
      </c>
      <c r="AA33" s="9" t="s">
        <v>161</v>
      </c>
      <c r="AB33" s="9" t="s">
        <v>164</v>
      </c>
      <c r="AC33" s="9" t="s">
        <v>161</v>
      </c>
      <c r="AD33" s="9" t="s">
        <v>164</v>
      </c>
      <c r="AE33" s="9" t="s">
        <v>164</v>
      </c>
      <c r="AF33" s="48">
        <v>13</v>
      </c>
      <c r="AG33" s="9" t="s">
        <v>75</v>
      </c>
      <c r="AH33" s="48">
        <v>1</v>
      </c>
      <c r="AI33" s="48" t="s">
        <v>609</v>
      </c>
      <c r="AJ33" s="58">
        <v>5</v>
      </c>
      <c r="AK33" s="59" t="s">
        <v>577</v>
      </c>
      <c r="AL33" s="188" t="s">
        <v>295</v>
      </c>
      <c r="AM33" s="194" t="s">
        <v>296</v>
      </c>
      <c r="AN33" s="166" t="s">
        <v>297</v>
      </c>
      <c r="AO33" s="163" t="s">
        <v>77</v>
      </c>
      <c r="AP33" s="163" t="s">
        <v>78</v>
      </c>
      <c r="AQ33" s="210" t="s">
        <v>70</v>
      </c>
      <c r="AR33" s="210" t="s">
        <v>70</v>
      </c>
      <c r="AS33" s="210" t="s">
        <v>74</v>
      </c>
      <c r="AT33" s="210" t="s">
        <v>70</v>
      </c>
      <c r="AU33" s="210" t="s">
        <v>70</v>
      </c>
      <c r="AV33" s="210" t="s">
        <v>70</v>
      </c>
      <c r="AW33" s="210" t="s">
        <v>70</v>
      </c>
      <c r="AX33" s="48">
        <v>85</v>
      </c>
      <c r="AY33" s="114" t="s">
        <v>667</v>
      </c>
      <c r="AZ33" s="48">
        <v>1</v>
      </c>
      <c r="BA33" s="48" t="s">
        <v>75</v>
      </c>
      <c r="BB33" s="58">
        <v>1</v>
      </c>
      <c r="BC33" s="96" t="s">
        <v>609</v>
      </c>
      <c r="BD33" s="48">
        <v>5</v>
      </c>
      <c r="BE33" s="96" t="s">
        <v>577</v>
      </c>
      <c r="BF33" s="52">
        <v>5</v>
      </c>
      <c r="BG33" s="163" t="s">
        <v>79</v>
      </c>
      <c r="BH33" s="163" t="s">
        <v>580</v>
      </c>
      <c r="BI33" s="168" t="s">
        <v>772</v>
      </c>
      <c r="BJ33" s="234" t="s">
        <v>775</v>
      </c>
    </row>
    <row r="34" spans="1:62" ht="117" customHeight="1" x14ac:dyDescent="0.25">
      <c r="A34" s="165" t="s">
        <v>340</v>
      </c>
      <c r="B34" s="162" t="s">
        <v>776</v>
      </c>
      <c r="C34" s="161" t="s">
        <v>649</v>
      </c>
      <c r="D34" s="165" t="s">
        <v>650</v>
      </c>
      <c r="E34" s="164" t="s">
        <v>341</v>
      </c>
      <c r="F34" s="163" t="s">
        <v>70</v>
      </c>
      <c r="G34" s="163" t="s">
        <v>70</v>
      </c>
      <c r="H34" s="163" t="s">
        <v>70</v>
      </c>
      <c r="I34" s="163" t="s">
        <v>70</v>
      </c>
      <c r="J34" s="163" t="s">
        <v>110</v>
      </c>
      <c r="K34" s="168" t="s">
        <v>342</v>
      </c>
      <c r="L34" s="166" t="s">
        <v>343</v>
      </c>
      <c r="M34" s="9" t="s">
        <v>161</v>
      </c>
      <c r="N34" s="9" t="s">
        <v>161</v>
      </c>
      <c r="O34" s="9" t="s">
        <v>161</v>
      </c>
      <c r="P34" s="9" t="s">
        <v>161</v>
      </c>
      <c r="Q34" s="9" t="s">
        <v>161</v>
      </c>
      <c r="R34" s="9" t="s">
        <v>161</v>
      </c>
      <c r="S34" s="9" t="s">
        <v>161</v>
      </c>
      <c r="T34" s="42" t="s">
        <v>161</v>
      </c>
      <c r="U34" s="9" t="s">
        <v>161</v>
      </c>
      <c r="V34" s="9" t="s">
        <v>161</v>
      </c>
      <c r="W34" s="9" t="s">
        <v>161</v>
      </c>
      <c r="X34" s="9" t="s">
        <v>161</v>
      </c>
      <c r="Y34" s="9" t="s">
        <v>161</v>
      </c>
      <c r="Z34" s="9" t="s">
        <v>161</v>
      </c>
      <c r="AA34" s="9" t="s">
        <v>161</v>
      </c>
      <c r="AB34" s="9" t="s">
        <v>164</v>
      </c>
      <c r="AC34" s="9" t="s">
        <v>161</v>
      </c>
      <c r="AD34" s="9" t="s">
        <v>164</v>
      </c>
      <c r="AE34" s="9" t="s">
        <v>164</v>
      </c>
      <c r="AF34" s="48">
        <v>16</v>
      </c>
      <c r="AG34" s="9" t="s">
        <v>113</v>
      </c>
      <c r="AH34" s="48">
        <v>3</v>
      </c>
      <c r="AI34" s="48" t="s">
        <v>609</v>
      </c>
      <c r="AJ34" s="58">
        <v>5</v>
      </c>
      <c r="AK34" s="59" t="s">
        <v>560</v>
      </c>
      <c r="AL34" s="192" t="s">
        <v>777</v>
      </c>
      <c r="AM34" s="194" t="s">
        <v>778</v>
      </c>
      <c r="AN34" s="168" t="s">
        <v>346</v>
      </c>
      <c r="AO34" s="163" t="s">
        <v>77</v>
      </c>
      <c r="AP34" s="163" t="s">
        <v>78</v>
      </c>
      <c r="AQ34" s="210" t="s">
        <v>70</v>
      </c>
      <c r="AR34" s="210" t="s">
        <v>70</v>
      </c>
      <c r="AS34" s="210" t="s">
        <v>74</v>
      </c>
      <c r="AT34" s="210" t="s">
        <v>70</v>
      </c>
      <c r="AU34" s="210" t="s">
        <v>70</v>
      </c>
      <c r="AV34" s="210" t="s">
        <v>70</v>
      </c>
      <c r="AW34" s="210" t="s">
        <v>70</v>
      </c>
      <c r="AX34" s="48">
        <v>85</v>
      </c>
      <c r="AY34" s="114" t="s">
        <v>667</v>
      </c>
      <c r="AZ34" s="48">
        <v>3</v>
      </c>
      <c r="BA34" s="48" t="s">
        <v>75</v>
      </c>
      <c r="BB34" s="58">
        <v>1</v>
      </c>
      <c r="BC34" s="96" t="s">
        <v>609</v>
      </c>
      <c r="BD34" s="48">
        <v>5</v>
      </c>
      <c r="BE34" s="96" t="s">
        <v>577</v>
      </c>
      <c r="BF34" s="52">
        <v>5</v>
      </c>
      <c r="BG34" s="163" t="s">
        <v>79</v>
      </c>
      <c r="BH34" s="163" t="s">
        <v>580</v>
      </c>
      <c r="BI34" s="191" t="s">
        <v>772</v>
      </c>
      <c r="BJ34" s="234" t="s">
        <v>773</v>
      </c>
    </row>
    <row r="35" spans="1:62" ht="117" customHeight="1" x14ac:dyDescent="0.25">
      <c r="A35" s="165" t="s">
        <v>340</v>
      </c>
      <c r="B35" s="162" t="s">
        <v>779</v>
      </c>
      <c r="C35" s="161" t="s">
        <v>649</v>
      </c>
      <c r="D35" s="165" t="s">
        <v>650</v>
      </c>
      <c r="E35" s="164" t="s">
        <v>354</v>
      </c>
      <c r="F35" s="163" t="s">
        <v>70</v>
      </c>
      <c r="G35" s="163" t="s">
        <v>70</v>
      </c>
      <c r="H35" s="163" t="s">
        <v>70</v>
      </c>
      <c r="I35" s="163" t="s">
        <v>70</v>
      </c>
      <c r="J35" s="163" t="s">
        <v>110</v>
      </c>
      <c r="K35" s="168" t="s">
        <v>355</v>
      </c>
      <c r="L35" s="166" t="s">
        <v>356</v>
      </c>
      <c r="M35" s="9" t="s">
        <v>161</v>
      </c>
      <c r="N35" s="9" t="s">
        <v>161</v>
      </c>
      <c r="O35" s="9" t="s">
        <v>161</v>
      </c>
      <c r="P35" s="9" t="s">
        <v>161</v>
      </c>
      <c r="Q35" s="9" t="s">
        <v>161</v>
      </c>
      <c r="R35" s="9" t="s">
        <v>161</v>
      </c>
      <c r="S35" s="9" t="s">
        <v>161</v>
      </c>
      <c r="T35" s="42" t="s">
        <v>161</v>
      </c>
      <c r="U35" s="42" t="s">
        <v>161</v>
      </c>
      <c r="V35" s="9" t="s">
        <v>161</v>
      </c>
      <c r="W35" s="9" t="s">
        <v>161</v>
      </c>
      <c r="X35" s="9" t="s">
        <v>161</v>
      </c>
      <c r="Y35" s="9" t="s">
        <v>161</v>
      </c>
      <c r="Z35" s="9" t="s">
        <v>161</v>
      </c>
      <c r="AA35" s="9" t="s">
        <v>161</v>
      </c>
      <c r="AB35" s="9" t="s">
        <v>164</v>
      </c>
      <c r="AC35" s="9" t="s">
        <v>161</v>
      </c>
      <c r="AD35" s="9" t="s">
        <v>164</v>
      </c>
      <c r="AE35" s="9" t="s">
        <v>164</v>
      </c>
      <c r="AF35" s="48">
        <v>16</v>
      </c>
      <c r="AG35" s="9" t="s">
        <v>113</v>
      </c>
      <c r="AH35" s="48">
        <v>3</v>
      </c>
      <c r="AI35" s="48" t="s">
        <v>609</v>
      </c>
      <c r="AJ35" s="58">
        <v>5</v>
      </c>
      <c r="AK35" s="59" t="s">
        <v>560</v>
      </c>
      <c r="AL35" s="190" t="s">
        <v>780</v>
      </c>
      <c r="AM35" s="194" t="s">
        <v>781</v>
      </c>
      <c r="AN35" s="166" t="s">
        <v>359</v>
      </c>
      <c r="AO35" s="163" t="s">
        <v>77</v>
      </c>
      <c r="AP35" s="163" t="s">
        <v>78</v>
      </c>
      <c r="AQ35" s="210" t="s">
        <v>70</v>
      </c>
      <c r="AR35" s="210" t="s">
        <v>70</v>
      </c>
      <c r="AS35" s="210" t="s">
        <v>74</v>
      </c>
      <c r="AT35" s="210" t="s">
        <v>70</v>
      </c>
      <c r="AU35" s="210" t="s">
        <v>70</v>
      </c>
      <c r="AV35" s="210" t="s">
        <v>70</v>
      </c>
      <c r="AW35" s="210" t="s">
        <v>70</v>
      </c>
      <c r="AX35" s="48">
        <v>85</v>
      </c>
      <c r="AY35" s="114" t="s">
        <v>667</v>
      </c>
      <c r="AZ35" s="48">
        <v>3</v>
      </c>
      <c r="BA35" s="48" t="s">
        <v>75</v>
      </c>
      <c r="BB35" s="58">
        <v>1</v>
      </c>
      <c r="BC35" s="96" t="s">
        <v>609</v>
      </c>
      <c r="BD35" s="48">
        <v>5</v>
      </c>
      <c r="BE35" s="96" t="s">
        <v>577</v>
      </c>
      <c r="BF35" s="52">
        <v>5</v>
      </c>
      <c r="BG35" s="163" t="s">
        <v>79</v>
      </c>
      <c r="BH35" s="163" t="s">
        <v>580</v>
      </c>
      <c r="BI35" s="189" t="s">
        <v>772</v>
      </c>
      <c r="BJ35" s="234" t="s">
        <v>773</v>
      </c>
    </row>
    <row r="36" spans="1:62" ht="117" customHeight="1" x14ac:dyDescent="0.25">
      <c r="A36" s="165" t="s">
        <v>340</v>
      </c>
      <c r="B36" s="162" t="s">
        <v>782</v>
      </c>
      <c r="C36" s="161" t="s">
        <v>649</v>
      </c>
      <c r="D36" s="165" t="s">
        <v>650</v>
      </c>
      <c r="E36" s="164" t="s">
        <v>363</v>
      </c>
      <c r="F36" s="163" t="s">
        <v>70</v>
      </c>
      <c r="G36" s="163" t="s">
        <v>70</v>
      </c>
      <c r="H36" s="163" t="s">
        <v>70</v>
      </c>
      <c r="I36" s="163" t="s">
        <v>70</v>
      </c>
      <c r="J36" s="163" t="s">
        <v>110</v>
      </c>
      <c r="K36" s="166" t="s">
        <v>364</v>
      </c>
      <c r="L36" s="168" t="s">
        <v>365</v>
      </c>
      <c r="M36" s="9" t="s">
        <v>161</v>
      </c>
      <c r="N36" s="9" t="s">
        <v>161</v>
      </c>
      <c r="O36" s="9" t="s">
        <v>161</v>
      </c>
      <c r="P36" s="9" t="s">
        <v>161</v>
      </c>
      <c r="Q36" s="9" t="s">
        <v>161</v>
      </c>
      <c r="R36" s="9" t="s">
        <v>161</v>
      </c>
      <c r="S36" s="42" t="s">
        <v>161</v>
      </c>
      <c r="T36" s="42" t="s">
        <v>161</v>
      </c>
      <c r="U36" s="9" t="s">
        <v>161</v>
      </c>
      <c r="V36" s="9" t="s">
        <v>161</v>
      </c>
      <c r="W36" s="9" t="s">
        <v>161</v>
      </c>
      <c r="X36" s="9" t="s">
        <v>161</v>
      </c>
      <c r="Y36" s="9" t="s">
        <v>161</v>
      </c>
      <c r="Z36" s="9" t="s">
        <v>161</v>
      </c>
      <c r="AA36" s="9" t="s">
        <v>161</v>
      </c>
      <c r="AB36" s="9" t="s">
        <v>164</v>
      </c>
      <c r="AC36" s="9" t="s">
        <v>161</v>
      </c>
      <c r="AD36" s="9" t="s">
        <v>164</v>
      </c>
      <c r="AE36" s="9" t="s">
        <v>164</v>
      </c>
      <c r="AF36" s="48">
        <v>16</v>
      </c>
      <c r="AG36" s="9" t="s">
        <v>113</v>
      </c>
      <c r="AH36" s="48">
        <v>3</v>
      </c>
      <c r="AI36" s="48" t="s">
        <v>609</v>
      </c>
      <c r="AJ36" s="58">
        <v>5</v>
      </c>
      <c r="AK36" s="59" t="s">
        <v>560</v>
      </c>
      <c r="AL36" s="188" t="s">
        <v>783</v>
      </c>
      <c r="AM36" s="194" t="s">
        <v>784</v>
      </c>
      <c r="AN36" s="168" t="s">
        <v>368</v>
      </c>
      <c r="AO36" s="163" t="s">
        <v>77</v>
      </c>
      <c r="AP36" s="163" t="s">
        <v>78</v>
      </c>
      <c r="AQ36" s="210" t="s">
        <v>70</v>
      </c>
      <c r="AR36" s="210" t="s">
        <v>70</v>
      </c>
      <c r="AS36" s="210" t="s">
        <v>74</v>
      </c>
      <c r="AT36" s="210" t="s">
        <v>70</v>
      </c>
      <c r="AU36" s="210" t="s">
        <v>70</v>
      </c>
      <c r="AV36" s="210" t="s">
        <v>70</v>
      </c>
      <c r="AW36" s="210" t="s">
        <v>70</v>
      </c>
      <c r="AX36" s="48">
        <v>85</v>
      </c>
      <c r="AY36" s="114" t="s">
        <v>667</v>
      </c>
      <c r="AZ36" s="48">
        <v>3</v>
      </c>
      <c r="BA36" s="48" t="s">
        <v>75</v>
      </c>
      <c r="BB36" s="58">
        <v>1</v>
      </c>
      <c r="BC36" s="96" t="s">
        <v>609</v>
      </c>
      <c r="BD36" s="48">
        <v>5</v>
      </c>
      <c r="BE36" s="96" t="s">
        <v>577</v>
      </c>
      <c r="BF36" s="52">
        <v>5</v>
      </c>
      <c r="BG36" s="163" t="s">
        <v>79</v>
      </c>
      <c r="BH36" s="163" t="s">
        <v>580</v>
      </c>
      <c r="BI36" s="168" t="s">
        <v>772</v>
      </c>
      <c r="BJ36" s="234" t="s">
        <v>773</v>
      </c>
    </row>
    <row r="37" spans="1:62" ht="109.5" customHeight="1" x14ac:dyDescent="0.25">
      <c r="A37" s="185" t="s">
        <v>303</v>
      </c>
      <c r="B37" s="162" t="s">
        <v>785</v>
      </c>
      <c r="C37" s="161" t="s">
        <v>657</v>
      </c>
      <c r="D37" s="165" t="s">
        <v>658</v>
      </c>
      <c r="E37" s="172" t="s">
        <v>304</v>
      </c>
      <c r="F37" s="177" t="s">
        <v>161</v>
      </c>
      <c r="G37" s="177" t="s">
        <v>161</v>
      </c>
      <c r="H37" s="185" t="s">
        <v>161</v>
      </c>
      <c r="I37" s="185" t="s">
        <v>161</v>
      </c>
      <c r="J37" s="185" t="s">
        <v>71</v>
      </c>
      <c r="K37" s="180" t="s">
        <v>305</v>
      </c>
      <c r="L37" s="180" t="s">
        <v>786</v>
      </c>
      <c r="M37" s="59" t="s">
        <v>161</v>
      </c>
      <c r="N37" s="59" t="s">
        <v>161</v>
      </c>
      <c r="O37" s="59" t="s">
        <v>161</v>
      </c>
      <c r="P37" s="59" t="s">
        <v>74</v>
      </c>
      <c r="Q37" s="59" t="s">
        <v>161</v>
      </c>
      <c r="R37" s="59" t="s">
        <v>161</v>
      </c>
      <c r="S37" s="59" t="s">
        <v>161</v>
      </c>
      <c r="T37" s="61" t="s">
        <v>164</v>
      </c>
      <c r="U37" s="59" t="s">
        <v>164</v>
      </c>
      <c r="V37" s="61" t="s">
        <v>161</v>
      </c>
      <c r="W37" s="59" t="s">
        <v>161</v>
      </c>
      <c r="X37" s="59" t="s">
        <v>161</v>
      </c>
      <c r="Y37" s="59" t="s">
        <v>161</v>
      </c>
      <c r="Z37" s="59" t="s">
        <v>161</v>
      </c>
      <c r="AA37" s="59" t="s">
        <v>161</v>
      </c>
      <c r="AB37" s="59" t="s">
        <v>161</v>
      </c>
      <c r="AC37" s="59" t="s">
        <v>161</v>
      </c>
      <c r="AD37" s="59" t="s">
        <v>164</v>
      </c>
      <c r="AE37" s="59" t="s">
        <v>164</v>
      </c>
      <c r="AF37" s="48">
        <v>14</v>
      </c>
      <c r="AG37" s="59" t="s">
        <v>165</v>
      </c>
      <c r="AH37" s="48">
        <v>4</v>
      </c>
      <c r="AI37" s="48" t="s">
        <v>609</v>
      </c>
      <c r="AJ37" s="58">
        <v>5</v>
      </c>
      <c r="AK37" s="59" t="s">
        <v>560</v>
      </c>
      <c r="AL37" s="172" t="s">
        <v>787</v>
      </c>
      <c r="AM37" s="184" t="s">
        <v>788</v>
      </c>
      <c r="AN37" s="180" t="s">
        <v>309</v>
      </c>
      <c r="AO37" s="185" t="s">
        <v>77</v>
      </c>
      <c r="AP37" s="177" t="s">
        <v>153</v>
      </c>
      <c r="AQ37" s="210" t="s">
        <v>74</v>
      </c>
      <c r="AR37" s="199" t="s">
        <v>70</v>
      </c>
      <c r="AS37" s="210" t="s">
        <v>74</v>
      </c>
      <c r="AT37" s="210" t="s">
        <v>70</v>
      </c>
      <c r="AU37" s="210" t="s">
        <v>70</v>
      </c>
      <c r="AV37" s="210" t="s">
        <v>70</v>
      </c>
      <c r="AW37" s="210" t="s">
        <v>74</v>
      </c>
      <c r="AX37" s="48">
        <v>40</v>
      </c>
      <c r="AY37" s="114" t="s">
        <v>679</v>
      </c>
      <c r="AZ37" s="48">
        <v>4</v>
      </c>
      <c r="BA37" s="48" t="s">
        <v>165</v>
      </c>
      <c r="BB37" s="58">
        <v>4</v>
      </c>
      <c r="BC37" s="96" t="s">
        <v>609</v>
      </c>
      <c r="BD37" s="48">
        <v>5</v>
      </c>
      <c r="BE37" s="96" t="s">
        <v>560</v>
      </c>
      <c r="BF37" s="52">
        <v>20</v>
      </c>
      <c r="BG37" s="177" t="s">
        <v>79</v>
      </c>
      <c r="BH37" s="177" t="s">
        <v>154</v>
      </c>
      <c r="BI37" s="187" t="s">
        <v>311</v>
      </c>
      <c r="BJ37" s="234" t="s">
        <v>789</v>
      </c>
    </row>
    <row r="38" spans="1:62" s="44" customFormat="1" ht="109.5" customHeight="1" x14ac:dyDescent="0.25">
      <c r="A38" s="185" t="s">
        <v>303</v>
      </c>
      <c r="B38" s="162" t="s">
        <v>790</v>
      </c>
      <c r="C38" s="161" t="s">
        <v>657</v>
      </c>
      <c r="D38" s="165" t="s">
        <v>658</v>
      </c>
      <c r="E38" s="172" t="s">
        <v>316</v>
      </c>
      <c r="F38" s="177" t="s">
        <v>161</v>
      </c>
      <c r="G38" s="177" t="s">
        <v>161</v>
      </c>
      <c r="H38" s="185" t="s">
        <v>161</v>
      </c>
      <c r="I38" s="185" t="s">
        <v>701</v>
      </c>
      <c r="J38" s="185" t="s">
        <v>71</v>
      </c>
      <c r="K38" s="182" t="s">
        <v>317</v>
      </c>
      <c r="L38" s="180" t="s">
        <v>318</v>
      </c>
      <c r="M38" s="59" t="s">
        <v>161</v>
      </c>
      <c r="N38" s="59" t="s">
        <v>161</v>
      </c>
      <c r="O38" s="59" t="s">
        <v>161</v>
      </c>
      <c r="P38" s="59" t="s">
        <v>161</v>
      </c>
      <c r="Q38" s="59" t="s">
        <v>161</v>
      </c>
      <c r="R38" s="59" t="s">
        <v>701</v>
      </c>
      <c r="S38" s="59" t="s">
        <v>164</v>
      </c>
      <c r="T38" s="61" t="s">
        <v>161</v>
      </c>
      <c r="U38" s="61" t="s">
        <v>161</v>
      </c>
      <c r="V38" s="59" t="s">
        <v>161</v>
      </c>
      <c r="W38" s="59" t="s">
        <v>161</v>
      </c>
      <c r="X38" s="59" t="s">
        <v>161</v>
      </c>
      <c r="Y38" s="59" t="s">
        <v>161</v>
      </c>
      <c r="Z38" s="59" t="s">
        <v>161</v>
      </c>
      <c r="AA38" s="59" t="s">
        <v>161</v>
      </c>
      <c r="AB38" s="59" t="s">
        <v>161</v>
      </c>
      <c r="AC38" s="59" t="s">
        <v>161</v>
      </c>
      <c r="AD38" s="59" t="s">
        <v>164</v>
      </c>
      <c r="AE38" s="59" t="s">
        <v>164</v>
      </c>
      <c r="AF38" s="46">
        <v>16</v>
      </c>
      <c r="AG38" s="59" t="s">
        <v>113</v>
      </c>
      <c r="AH38" s="48">
        <v>3</v>
      </c>
      <c r="AI38" s="46" t="s">
        <v>609</v>
      </c>
      <c r="AJ38" s="58">
        <v>5</v>
      </c>
      <c r="AK38" s="59" t="s">
        <v>560</v>
      </c>
      <c r="AL38" s="172" t="s">
        <v>791</v>
      </c>
      <c r="AM38" s="172" t="s">
        <v>320</v>
      </c>
      <c r="AN38" s="182" t="s">
        <v>321</v>
      </c>
      <c r="AO38" s="185" t="s">
        <v>77</v>
      </c>
      <c r="AP38" s="177" t="s">
        <v>153</v>
      </c>
      <c r="AQ38" s="199" t="s">
        <v>70</v>
      </c>
      <c r="AR38" s="210" t="s">
        <v>70</v>
      </c>
      <c r="AS38" s="210" t="s">
        <v>74</v>
      </c>
      <c r="AT38" s="210" t="s">
        <v>70</v>
      </c>
      <c r="AU38" s="210" t="s">
        <v>70</v>
      </c>
      <c r="AV38" s="210" t="s">
        <v>70</v>
      </c>
      <c r="AW38" s="210" t="s">
        <v>74</v>
      </c>
      <c r="AX38" s="48">
        <v>55</v>
      </c>
      <c r="AY38" s="47" t="s">
        <v>686</v>
      </c>
      <c r="AZ38" s="48">
        <v>3</v>
      </c>
      <c r="BA38" s="48" t="s">
        <v>149</v>
      </c>
      <c r="BB38" s="58">
        <v>2</v>
      </c>
      <c r="BC38" s="96" t="s">
        <v>609</v>
      </c>
      <c r="BD38" s="48">
        <v>5</v>
      </c>
      <c r="BE38" s="96" t="s">
        <v>560</v>
      </c>
      <c r="BF38" s="52">
        <v>10</v>
      </c>
      <c r="BG38" s="177" t="s">
        <v>79</v>
      </c>
      <c r="BH38" s="177" t="s">
        <v>154</v>
      </c>
      <c r="BI38" s="180" t="s">
        <v>323</v>
      </c>
      <c r="BJ38" s="234" t="s">
        <v>324</v>
      </c>
    </row>
    <row r="39" spans="1:62" ht="102" customHeight="1" x14ac:dyDescent="0.25">
      <c r="A39" s="185" t="s">
        <v>434</v>
      </c>
      <c r="B39" s="162" t="s">
        <v>792</v>
      </c>
      <c r="C39" s="161" t="s">
        <v>653</v>
      </c>
      <c r="D39" s="165" t="s">
        <v>654</v>
      </c>
      <c r="E39" s="172" t="s">
        <v>793</v>
      </c>
      <c r="F39" s="177" t="s">
        <v>70</v>
      </c>
      <c r="G39" s="177" t="s">
        <v>74</v>
      </c>
      <c r="H39" s="185" t="s">
        <v>70</v>
      </c>
      <c r="I39" s="185" t="s">
        <v>70</v>
      </c>
      <c r="J39" s="185" t="s">
        <v>110</v>
      </c>
      <c r="K39" s="182" t="s">
        <v>794</v>
      </c>
      <c r="L39" s="180" t="s">
        <v>795</v>
      </c>
      <c r="M39" s="59" t="s">
        <v>70</v>
      </c>
      <c r="N39" s="59" t="s">
        <v>74</v>
      </c>
      <c r="O39" s="59" t="s">
        <v>70</v>
      </c>
      <c r="P39" s="59" t="s">
        <v>70</v>
      </c>
      <c r="Q39" s="59" t="s">
        <v>70</v>
      </c>
      <c r="R39" s="59" t="s">
        <v>70</v>
      </c>
      <c r="S39" s="59" t="s">
        <v>70</v>
      </c>
      <c r="T39" s="59" t="s">
        <v>74</v>
      </c>
      <c r="U39" s="59" t="s">
        <v>70</v>
      </c>
      <c r="V39" s="59" t="s">
        <v>70</v>
      </c>
      <c r="W39" s="59" t="s">
        <v>70</v>
      </c>
      <c r="X39" s="59" t="s">
        <v>70</v>
      </c>
      <c r="Y39" s="59" t="s">
        <v>70</v>
      </c>
      <c r="Z39" s="59" t="s">
        <v>70</v>
      </c>
      <c r="AA39" s="59" t="s">
        <v>70</v>
      </c>
      <c r="AB39" s="59" t="s">
        <v>74</v>
      </c>
      <c r="AC39" s="59" t="s">
        <v>70</v>
      </c>
      <c r="AD39" s="59" t="s">
        <v>74</v>
      </c>
      <c r="AE39" s="59" t="s">
        <v>74</v>
      </c>
      <c r="AF39" s="48">
        <v>14</v>
      </c>
      <c r="AG39" s="59" t="s">
        <v>113</v>
      </c>
      <c r="AH39" s="48">
        <v>3</v>
      </c>
      <c r="AI39" s="48" t="s">
        <v>609</v>
      </c>
      <c r="AJ39" s="58">
        <v>5</v>
      </c>
      <c r="AK39" s="59" t="s">
        <v>560</v>
      </c>
      <c r="AL39" s="172" t="s">
        <v>796</v>
      </c>
      <c r="AM39" s="184" t="s">
        <v>797</v>
      </c>
      <c r="AN39" s="182" t="s">
        <v>798</v>
      </c>
      <c r="AO39" s="183" t="s">
        <v>77</v>
      </c>
      <c r="AP39" s="177" t="s">
        <v>78</v>
      </c>
      <c r="AQ39" s="210" t="s">
        <v>74</v>
      </c>
      <c r="AR39" s="210" t="s">
        <v>70</v>
      </c>
      <c r="AS39" s="210" t="s">
        <v>74</v>
      </c>
      <c r="AT39" s="210" t="s">
        <v>70</v>
      </c>
      <c r="AU39" s="210" t="s">
        <v>70</v>
      </c>
      <c r="AV39" s="210" t="s">
        <v>70</v>
      </c>
      <c r="AW39" s="210" t="s">
        <v>70</v>
      </c>
      <c r="AX39" s="48">
        <v>70</v>
      </c>
      <c r="AY39" s="114" t="s">
        <v>686</v>
      </c>
      <c r="AZ39" s="48">
        <v>3</v>
      </c>
      <c r="BA39" s="48" t="s">
        <v>149</v>
      </c>
      <c r="BB39" s="58">
        <v>2</v>
      </c>
      <c r="BC39" s="96" t="s">
        <v>609</v>
      </c>
      <c r="BD39" s="48">
        <v>5</v>
      </c>
      <c r="BE39" s="96" t="s">
        <v>560</v>
      </c>
      <c r="BF39" s="52">
        <v>10</v>
      </c>
      <c r="BG39" s="177" t="s">
        <v>79</v>
      </c>
      <c r="BH39" s="177" t="s">
        <v>576</v>
      </c>
      <c r="BI39" s="180" t="s">
        <v>443</v>
      </c>
      <c r="BJ39" s="234" t="s">
        <v>799</v>
      </c>
    </row>
    <row r="40" spans="1:62" ht="102" customHeight="1" x14ac:dyDescent="0.25">
      <c r="A40" s="181" t="s">
        <v>434</v>
      </c>
      <c r="B40" s="162" t="s">
        <v>800</v>
      </c>
      <c r="C40" s="161" t="s">
        <v>653</v>
      </c>
      <c r="D40" s="165" t="s">
        <v>654</v>
      </c>
      <c r="E40" s="172" t="s">
        <v>793</v>
      </c>
      <c r="F40" s="179" t="s">
        <v>70</v>
      </c>
      <c r="G40" s="179" t="s">
        <v>74</v>
      </c>
      <c r="H40" s="179" t="s">
        <v>70</v>
      </c>
      <c r="I40" s="179" t="s">
        <v>70</v>
      </c>
      <c r="J40" s="179" t="s">
        <v>110</v>
      </c>
      <c r="K40" s="172" t="s">
        <v>801</v>
      </c>
      <c r="L40" s="172" t="s">
        <v>795</v>
      </c>
      <c r="M40" s="55" t="s">
        <v>70</v>
      </c>
      <c r="N40" s="55" t="s">
        <v>74</v>
      </c>
      <c r="O40" s="55" t="s">
        <v>70</v>
      </c>
      <c r="P40" s="55" t="s">
        <v>70</v>
      </c>
      <c r="Q40" s="55" t="s">
        <v>70</v>
      </c>
      <c r="R40" s="55" t="s">
        <v>70</v>
      </c>
      <c r="S40" s="55" t="s">
        <v>70</v>
      </c>
      <c r="T40" s="55" t="s">
        <v>74</v>
      </c>
      <c r="U40" s="55" t="s">
        <v>70</v>
      </c>
      <c r="V40" s="55" t="s">
        <v>70</v>
      </c>
      <c r="W40" s="55" t="s">
        <v>70</v>
      </c>
      <c r="X40" s="55" t="s">
        <v>70</v>
      </c>
      <c r="Y40" s="55" t="s">
        <v>70</v>
      </c>
      <c r="Z40" s="55" t="s">
        <v>70</v>
      </c>
      <c r="AA40" s="55" t="s">
        <v>70</v>
      </c>
      <c r="AB40" s="55" t="s">
        <v>74</v>
      </c>
      <c r="AC40" s="55" t="s">
        <v>70</v>
      </c>
      <c r="AD40" s="55" t="s">
        <v>74</v>
      </c>
      <c r="AE40" s="55" t="s">
        <v>74</v>
      </c>
      <c r="AF40" s="48">
        <v>14</v>
      </c>
      <c r="AG40" s="55" t="s">
        <v>563</v>
      </c>
      <c r="AH40" s="48">
        <v>5</v>
      </c>
      <c r="AI40" s="48" t="s">
        <v>609</v>
      </c>
      <c r="AJ40" s="58">
        <v>5</v>
      </c>
      <c r="AK40" s="59" t="s">
        <v>560</v>
      </c>
      <c r="AL40" s="172" t="s">
        <v>802</v>
      </c>
      <c r="AM40" s="173" t="s">
        <v>803</v>
      </c>
      <c r="AN40" s="180" t="s">
        <v>804</v>
      </c>
      <c r="AO40" s="179" t="s">
        <v>77</v>
      </c>
      <c r="AP40" s="179" t="s">
        <v>78</v>
      </c>
      <c r="AQ40" s="210" t="s">
        <v>74</v>
      </c>
      <c r="AR40" s="210" t="s">
        <v>70</v>
      </c>
      <c r="AS40" s="210" t="s">
        <v>74</v>
      </c>
      <c r="AT40" s="210" t="s">
        <v>70</v>
      </c>
      <c r="AU40" s="210" t="s">
        <v>70</v>
      </c>
      <c r="AV40" s="210" t="s">
        <v>70</v>
      </c>
      <c r="AW40" s="210" t="s">
        <v>70</v>
      </c>
      <c r="AX40" s="48">
        <v>70</v>
      </c>
      <c r="AY40" s="114" t="s">
        <v>686</v>
      </c>
      <c r="AZ40" s="48">
        <v>5</v>
      </c>
      <c r="BA40" s="48" t="s">
        <v>165</v>
      </c>
      <c r="BB40" s="58">
        <v>4</v>
      </c>
      <c r="BC40" s="56" t="s">
        <v>609</v>
      </c>
      <c r="BD40" s="135">
        <v>5</v>
      </c>
      <c r="BE40" s="96" t="s">
        <v>560</v>
      </c>
      <c r="BF40" s="52">
        <v>20</v>
      </c>
      <c r="BG40" s="179" t="s">
        <v>79</v>
      </c>
      <c r="BH40" s="179" t="s">
        <v>137</v>
      </c>
      <c r="BI40" s="178" t="s">
        <v>805</v>
      </c>
      <c r="BJ40" s="234" t="s">
        <v>806</v>
      </c>
    </row>
    <row r="41" spans="1:62" ht="102" customHeight="1" x14ac:dyDescent="0.25">
      <c r="A41" s="181" t="s">
        <v>434</v>
      </c>
      <c r="B41" s="162" t="s">
        <v>807</v>
      </c>
      <c r="C41" s="161" t="s">
        <v>653</v>
      </c>
      <c r="D41" s="165" t="s">
        <v>654</v>
      </c>
      <c r="E41" s="172" t="s">
        <v>446</v>
      </c>
      <c r="F41" s="179" t="s">
        <v>70</v>
      </c>
      <c r="G41" s="179" t="s">
        <v>74</v>
      </c>
      <c r="H41" s="179" t="s">
        <v>74</v>
      </c>
      <c r="I41" s="179" t="s">
        <v>70</v>
      </c>
      <c r="J41" s="179" t="s">
        <v>110</v>
      </c>
      <c r="K41" s="172" t="s">
        <v>794</v>
      </c>
      <c r="L41" s="172" t="s">
        <v>808</v>
      </c>
      <c r="M41" s="55" t="s">
        <v>74</v>
      </c>
      <c r="N41" s="55" t="s">
        <v>74</v>
      </c>
      <c r="O41" s="55" t="s">
        <v>74</v>
      </c>
      <c r="P41" s="55" t="s">
        <v>74</v>
      </c>
      <c r="Q41" s="55" t="s">
        <v>70</v>
      </c>
      <c r="R41" s="55" t="s">
        <v>74</v>
      </c>
      <c r="S41" s="55" t="s">
        <v>74</v>
      </c>
      <c r="T41" s="55" t="s">
        <v>74</v>
      </c>
      <c r="U41" s="55" t="s">
        <v>70</v>
      </c>
      <c r="V41" s="55" t="s">
        <v>70</v>
      </c>
      <c r="W41" s="55" t="s">
        <v>74</v>
      </c>
      <c r="X41" s="55" t="s">
        <v>70</v>
      </c>
      <c r="Y41" s="55" t="s">
        <v>74</v>
      </c>
      <c r="Z41" s="55" t="s">
        <v>74</v>
      </c>
      <c r="AA41" s="55" t="s">
        <v>70</v>
      </c>
      <c r="AB41" s="55" t="s">
        <v>74</v>
      </c>
      <c r="AC41" s="55" t="s">
        <v>70</v>
      </c>
      <c r="AD41" s="55" t="s">
        <v>74</v>
      </c>
      <c r="AE41" s="55" t="s">
        <v>74</v>
      </c>
      <c r="AF41" s="48">
        <v>6</v>
      </c>
      <c r="AG41" s="55" t="s">
        <v>113</v>
      </c>
      <c r="AH41" s="48">
        <v>3</v>
      </c>
      <c r="AI41" s="48" t="s">
        <v>567</v>
      </c>
      <c r="AJ41" s="58">
        <v>4</v>
      </c>
      <c r="AK41" s="59" t="s">
        <v>560</v>
      </c>
      <c r="AL41" s="172" t="s">
        <v>809</v>
      </c>
      <c r="AM41" s="173" t="s">
        <v>810</v>
      </c>
      <c r="AN41" s="180" t="s">
        <v>798</v>
      </c>
      <c r="AO41" s="179" t="s">
        <v>77</v>
      </c>
      <c r="AP41" s="179" t="s">
        <v>78</v>
      </c>
      <c r="AQ41" s="210" t="s">
        <v>70</v>
      </c>
      <c r="AR41" s="210" t="s">
        <v>70</v>
      </c>
      <c r="AS41" s="210" t="s">
        <v>70</v>
      </c>
      <c r="AT41" s="210" t="s">
        <v>74</v>
      </c>
      <c r="AU41" s="210" t="s">
        <v>70</v>
      </c>
      <c r="AV41" s="210" t="s">
        <v>70</v>
      </c>
      <c r="AW41" s="210" t="s">
        <v>70</v>
      </c>
      <c r="AX41" s="48">
        <v>90</v>
      </c>
      <c r="AY41" s="114" t="s">
        <v>667</v>
      </c>
      <c r="AZ41" s="48">
        <v>3</v>
      </c>
      <c r="BA41" s="48" t="s">
        <v>75</v>
      </c>
      <c r="BB41" s="58">
        <v>1</v>
      </c>
      <c r="BC41" s="56" t="s">
        <v>567</v>
      </c>
      <c r="BD41" s="135">
        <v>4</v>
      </c>
      <c r="BE41" s="96" t="s">
        <v>577</v>
      </c>
      <c r="BF41" s="52">
        <v>4</v>
      </c>
      <c r="BG41" s="179" t="s">
        <v>79</v>
      </c>
      <c r="BH41" s="179" t="s">
        <v>80</v>
      </c>
      <c r="BI41" s="178" t="s">
        <v>452</v>
      </c>
      <c r="BJ41" s="234" t="s">
        <v>462</v>
      </c>
    </row>
    <row r="42" spans="1:62" ht="119.25" customHeight="1" x14ac:dyDescent="0.25">
      <c r="A42" s="181" t="s">
        <v>392</v>
      </c>
      <c r="B42" s="162" t="s">
        <v>811</v>
      </c>
      <c r="C42" s="161" t="s">
        <v>645</v>
      </c>
      <c r="D42" s="165" t="s">
        <v>812</v>
      </c>
      <c r="E42" s="172" t="s">
        <v>393</v>
      </c>
      <c r="F42" s="179" t="s">
        <v>70</v>
      </c>
      <c r="G42" s="179" t="s">
        <v>70</v>
      </c>
      <c r="H42" s="179" t="s">
        <v>70</v>
      </c>
      <c r="I42" s="179" t="s">
        <v>70</v>
      </c>
      <c r="J42" s="179" t="s">
        <v>71</v>
      </c>
      <c r="K42" s="172" t="s">
        <v>813</v>
      </c>
      <c r="L42" s="172" t="s">
        <v>814</v>
      </c>
      <c r="M42" s="55" t="s">
        <v>161</v>
      </c>
      <c r="N42" s="55" t="s">
        <v>164</v>
      </c>
      <c r="O42" s="55" t="s">
        <v>164</v>
      </c>
      <c r="P42" s="55" t="s">
        <v>164</v>
      </c>
      <c r="Q42" s="55" t="s">
        <v>161</v>
      </c>
      <c r="R42" s="55" t="s">
        <v>161</v>
      </c>
      <c r="S42" s="55" t="s">
        <v>161</v>
      </c>
      <c r="T42" s="55" t="s">
        <v>164</v>
      </c>
      <c r="U42" s="55" t="s">
        <v>164</v>
      </c>
      <c r="V42" s="55" t="s">
        <v>161</v>
      </c>
      <c r="W42" s="55" t="s">
        <v>161</v>
      </c>
      <c r="X42" s="55" t="s">
        <v>161</v>
      </c>
      <c r="Y42" s="55" t="s">
        <v>161</v>
      </c>
      <c r="Z42" s="55" t="s">
        <v>161</v>
      </c>
      <c r="AA42" s="55" t="s">
        <v>161</v>
      </c>
      <c r="AB42" s="55" t="s">
        <v>164</v>
      </c>
      <c r="AC42" s="55" t="s">
        <v>161</v>
      </c>
      <c r="AD42" s="55" t="s">
        <v>161</v>
      </c>
      <c r="AE42" s="55" t="s">
        <v>164</v>
      </c>
      <c r="AF42" s="48">
        <v>12</v>
      </c>
      <c r="AG42" s="55" t="s">
        <v>165</v>
      </c>
      <c r="AH42" s="48">
        <v>4</v>
      </c>
      <c r="AI42" s="48" t="s">
        <v>609</v>
      </c>
      <c r="AJ42" s="58">
        <v>5</v>
      </c>
      <c r="AK42" s="59" t="s">
        <v>560</v>
      </c>
      <c r="AL42" s="172" t="s">
        <v>815</v>
      </c>
      <c r="AM42" s="173" t="s">
        <v>816</v>
      </c>
      <c r="AN42" s="180" t="s">
        <v>817</v>
      </c>
      <c r="AO42" s="179" t="s">
        <v>77</v>
      </c>
      <c r="AP42" s="179" t="s">
        <v>78</v>
      </c>
      <c r="AQ42" s="210" t="s">
        <v>70</v>
      </c>
      <c r="AR42" s="210" t="s">
        <v>70</v>
      </c>
      <c r="AS42" s="210" t="s">
        <v>74</v>
      </c>
      <c r="AT42" s="210" t="s">
        <v>70</v>
      </c>
      <c r="AU42" s="210" t="s">
        <v>70</v>
      </c>
      <c r="AV42" s="210" t="s">
        <v>70</v>
      </c>
      <c r="AW42" s="210" t="s">
        <v>70</v>
      </c>
      <c r="AX42" s="48">
        <v>85</v>
      </c>
      <c r="AY42" s="114" t="s">
        <v>667</v>
      </c>
      <c r="AZ42" s="48">
        <v>4</v>
      </c>
      <c r="BA42" s="48" t="s">
        <v>149</v>
      </c>
      <c r="BB42" s="58">
        <v>2</v>
      </c>
      <c r="BC42" s="56" t="s">
        <v>609</v>
      </c>
      <c r="BD42" s="135">
        <v>5</v>
      </c>
      <c r="BE42" s="96" t="s">
        <v>560</v>
      </c>
      <c r="BF42" s="52">
        <v>10</v>
      </c>
      <c r="BG42" s="179" t="s">
        <v>79</v>
      </c>
      <c r="BH42" s="179" t="s">
        <v>137</v>
      </c>
      <c r="BI42" s="178" t="s">
        <v>400</v>
      </c>
      <c r="BJ42" s="234" t="s">
        <v>401</v>
      </c>
    </row>
    <row r="43" spans="1:62" ht="168.75" customHeight="1" x14ac:dyDescent="0.25">
      <c r="A43" s="181" t="s">
        <v>420</v>
      </c>
      <c r="B43" s="162" t="s">
        <v>818</v>
      </c>
      <c r="C43" s="161" t="s">
        <v>622</v>
      </c>
      <c r="D43" s="165" t="s">
        <v>623</v>
      </c>
      <c r="E43" s="172" t="s">
        <v>819</v>
      </c>
      <c r="F43" s="179" t="s">
        <v>70</v>
      </c>
      <c r="G43" s="179" t="s">
        <v>70</v>
      </c>
      <c r="H43" s="179" t="s">
        <v>70</v>
      </c>
      <c r="I43" s="179" t="s">
        <v>70</v>
      </c>
      <c r="J43" s="179" t="s">
        <v>110</v>
      </c>
      <c r="K43" s="172" t="s">
        <v>820</v>
      </c>
      <c r="L43" s="172" t="s">
        <v>821</v>
      </c>
      <c r="M43" s="55" t="s">
        <v>70</v>
      </c>
      <c r="N43" s="55" t="s">
        <v>70</v>
      </c>
      <c r="O43" s="55" t="s">
        <v>74</v>
      </c>
      <c r="P43" s="55" t="s">
        <v>74</v>
      </c>
      <c r="Q43" s="55" t="s">
        <v>70</v>
      </c>
      <c r="R43" s="55" t="s">
        <v>70</v>
      </c>
      <c r="S43" s="55" t="s">
        <v>70</v>
      </c>
      <c r="T43" s="55" t="s">
        <v>74</v>
      </c>
      <c r="U43" s="55" t="s">
        <v>70</v>
      </c>
      <c r="V43" s="55" t="s">
        <v>70</v>
      </c>
      <c r="W43" s="55" t="s">
        <v>70</v>
      </c>
      <c r="X43" s="55" t="s">
        <v>70</v>
      </c>
      <c r="Y43" s="55" t="s">
        <v>70</v>
      </c>
      <c r="Z43" s="55" t="s">
        <v>70</v>
      </c>
      <c r="AA43" s="55" t="s">
        <v>70</v>
      </c>
      <c r="AB43" s="55" t="s">
        <v>74</v>
      </c>
      <c r="AC43" s="55" t="s">
        <v>70</v>
      </c>
      <c r="AD43" s="55" t="s">
        <v>74</v>
      </c>
      <c r="AE43" s="55" t="s">
        <v>74</v>
      </c>
      <c r="AF43" s="48">
        <v>13</v>
      </c>
      <c r="AG43" s="55" t="s">
        <v>75</v>
      </c>
      <c r="AH43" s="48">
        <v>1</v>
      </c>
      <c r="AI43" s="48" t="s">
        <v>609</v>
      </c>
      <c r="AJ43" s="58">
        <v>5</v>
      </c>
      <c r="AK43" s="59" t="s">
        <v>560</v>
      </c>
      <c r="AL43" s="172" t="s">
        <v>822</v>
      </c>
      <c r="AM43" s="173" t="s">
        <v>425</v>
      </c>
      <c r="AN43" s="180" t="s">
        <v>426</v>
      </c>
      <c r="AO43" s="179" t="s">
        <v>77</v>
      </c>
      <c r="AP43" s="179" t="s">
        <v>78</v>
      </c>
      <c r="AQ43" s="210" t="s">
        <v>70</v>
      </c>
      <c r="AR43" s="210" t="s">
        <v>70</v>
      </c>
      <c r="AS43" s="210" t="s">
        <v>74</v>
      </c>
      <c r="AT43" s="210" t="s">
        <v>70</v>
      </c>
      <c r="AU43" s="210" t="s">
        <v>70</v>
      </c>
      <c r="AV43" s="210" t="s">
        <v>70</v>
      </c>
      <c r="AW43" s="210" t="s">
        <v>70</v>
      </c>
      <c r="AX43" s="48">
        <v>85</v>
      </c>
      <c r="AY43" s="114" t="s">
        <v>667</v>
      </c>
      <c r="AZ43" s="48">
        <v>1</v>
      </c>
      <c r="BA43" s="48" t="s">
        <v>75</v>
      </c>
      <c r="BB43" s="58">
        <v>1</v>
      </c>
      <c r="BC43" s="56" t="s">
        <v>609</v>
      </c>
      <c r="BD43" s="135">
        <v>5</v>
      </c>
      <c r="BE43" s="96" t="s">
        <v>560</v>
      </c>
      <c r="BF43" s="52">
        <v>5</v>
      </c>
      <c r="BG43" s="179" t="s">
        <v>79</v>
      </c>
      <c r="BH43" s="179" t="s">
        <v>578</v>
      </c>
      <c r="BI43" s="178" t="s">
        <v>823</v>
      </c>
      <c r="BJ43" s="234" t="s">
        <v>428</v>
      </c>
    </row>
    <row r="44" spans="1:62" ht="168.75" customHeight="1" x14ac:dyDescent="0.25">
      <c r="A44" s="181" t="s">
        <v>420</v>
      </c>
      <c r="B44" s="162" t="s">
        <v>824</v>
      </c>
      <c r="C44" s="161" t="s">
        <v>622</v>
      </c>
      <c r="D44" s="165" t="s">
        <v>623</v>
      </c>
      <c r="E44" s="172" t="s">
        <v>819</v>
      </c>
      <c r="F44" s="179" t="s">
        <v>70</v>
      </c>
      <c r="G44" s="179" t="s">
        <v>70</v>
      </c>
      <c r="H44" s="179" t="s">
        <v>70</v>
      </c>
      <c r="I44" s="179" t="s">
        <v>70</v>
      </c>
      <c r="J44" s="179" t="s">
        <v>110</v>
      </c>
      <c r="K44" s="172" t="s">
        <v>825</v>
      </c>
      <c r="L44" s="172" t="s">
        <v>821</v>
      </c>
      <c r="M44" s="55" t="s">
        <v>70</v>
      </c>
      <c r="N44" s="55" t="s">
        <v>70</v>
      </c>
      <c r="O44" s="55" t="s">
        <v>74</v>
      </c>
      <c r="P44" s="55" t="s">
        <v>74</v>
      </c>
      <c r="Q44" s="55" t="s">
        <v>70</v>
      </c>
      <c r="R44" s="55" t="s">
        <v>70</v>
      </c>
      <c r="S44" s="55" t="s">
        <v>70</v>
      </c>
      <c r="T44" s="55" t="s">
        <v>74</v>
      </c>
      <c r="U44" s="55" t="s">
        <v>70</v>
      </c>
      <c r="V44" s="55" t="s">
        <v>70</v>
      </c>
      <c r="W44" s="55" t="s">
        <v>70</v>
      </c>
      <c r="X44" s="55" t="s">
        <v>70</v>
      </c>
      <c r="Y44" s="55" t="s">
        <v>70</v>
      </c>
      <c r="Z44" s="55" t="s">
        <v>70</v>
      </c>
      <c r="AA44" s="55" t="s">
        <v>70</v>
      </c>
      <c r="AB44" s="55" t="s">
        <v>74</v>
      </c>
      <c r="AC44" s="55" t="s">
        <v>70</v>
      </c>
      <c r="AD44" s="55" t="s">
        <v>74</v>
      </c>
      <c r="AE44" s="55" t="s">
        <v>74</v>
      </c>
      <c r="AF44" s="48">
        <v>13</v>
      </c>
      <c r="AG44" s="55" t="s">
        <v>75</v>
      </c>
      <c r="AH44" s="48">
        <v>1</v>
      </c>
      <c r="AI44" s="48" t="s">
        <v>609</v>
      </c>
      <c r="AJ44" s="58">
        <v>5</v>
      </c>
      <c r="AK44" s="59" t="s">
        <v>560</v>
      </c>
      <c r="AL44" s="172" t="s">
        <v>826</v>
      </c>
      <c r="AM44" s="173" t="s">
        <v>425</v>
      </c>
      <c r="AN44" s="180" t="s">
        <v>827</v>
      </c>
      <c r="AO44" s="179" t="s">
        <v>77</v>
      </c>
      <c r="AP44" s="179" t="s">
        <v>399</v>
      </c>
      <c r="AQ44" s="210" t="s">
        <v>70</v>
      </c>
      <c r="AR44" s="210" t="s">
        <v>70</v>
      </c>
      <c r="AS44" s="210" t="s">
        <v>74</v>
      </c>
      <c r="AT44" s="210" t="s">
        <v>70</v>
      </c>
      <c r="AU44" s="210" t="s">
        <v>70</v>
      </c>
      <c r="AV44" s="210" t="s">
        <v>70</v>
      </c>
      <c r="AW44" s="210" t="s">
        <v>70</v>
      </c>
      <c r="AX44" s="48">
        <v>85</v>
      </c>
      <c r="AY44" s="114" t="s">
        <v>667</v>
      </c>
      <c r="AZ44" s="48">
        <v>1</v>
      </c>
      <c r="BA44" s="48" t="s">
        <v>75</v>
      </c>
      <c r="BB44" s="58">
        <v>1</v>
      </c>
      <c r="BC44" s="56" t="s">
        <v>609</v>
      </c>
      <c r="BD44" s="135">
        <v>5</v>
      </c>
      <c r="BE44" s="96" t="s">
        <v>560</v>
      </c>
      <c r="BF44" s="52">
        <v>5</v>
      </c>
      <c r="BG44" s="179" t="s">
        <v>79</v>
      </c>
      <c r="BH44" s="179" t="s">
        <v>578</v>
      </c>
      <c r="BI44" s="178" t="s">
        <v>828</v>
      </c>
      <c r="BJ44" s="234" t="s">
        <v>829</v>
      </c>
    </row>
    <row r="45" spans="1:62" ht="176.25" customHeight="1" x14ac:dyDescent="0.25">
      <c r="A45" s="181" t="s">
        <v>128</v>
      </c>
      <c r="B45" s="162" t="s">
        <v>830</v>
      </c>
      <c r="C45" s="161" t="s">
        <v>626</v>
      </c>
      <c r="D45" s="165" t="s">
        <v>625</v>
      </c>
      <c r="E45" s="172" t="s">
        <v>831</v>
      </c>
      <c r="F45" s="179" t="s">
        <v>701</v>
      </c>
      <c r="G45" s="179" t="s">
        <v>701</v>
      </c>
      <c r="H45" s="179" t="s">
        <v>701</v>
      </c>
      <c r="I45" s="179" t="s">
        <v>701</v>
      </c>
      <c r="J45" s="179" t="s">
        <v>71</v>
      </c>
      <c r="K45" s="172" t="s">
        <v>832</v>
      </c>
      <c r="L45" s="172" t="s">
        <v>131</v>
      </c>
      <c r="M45" s="55" t="s">
        <v>161</v>
      </c>
      <c r="N45" s="55" t="s">
        <v>161</v>
      </c>
      <c r="O45" s="55" t="s">
        <v>164</v>
      </c>
      <c r="P45" s="55" t="s">
        <v>164</v>
      </c>
      <c r="Q45" s="55" t="s">
        <v>161</v>
      </c>
      <c r="R45" s="55" t="s">
        <v>161</v>
      </c>
      <c r="S45" s="55" t="s">
        <v>161</v>
      </c>
      <c r="T45" s="69" t="s">
        <v>164</v>
      </c>
      <c r="U45" s="55" t="s">
        <v>161</v>
      </c>
      <c r="V45" s="55" t="s">
        <v>161</v>
      </c>
      <c r="W45" s="55" t="s">
        <v>161</v>
      </c>
      <c r="X45" s="55" t="s">
        <v>161</v>
      </c>
      <c r="Y45" s="55" t="s">
        <v>164</v>
      </c>
      <c r="Z45" s="55" t="s">
        <v>161</v>
      </c>
      <c r="AA45" s="55" t="s">
        <v>161</v>
      </c>
      <c r="AB45" s="55" t="s">
        <v>164</v>
      </c>
      <c r="AC45" s="55" t="s">
        <v>161</v>
      </c>
      <c r="AD45" s="55" t="s">
        <v>164</v>
      </c>
      <c r="AE45" s="55" t="s">
        <v>164</v>
      </c>
      <c r="AF45" s="48">
        <v>12</v>
      </c>
      <c r="AG45" s="55" t="s">
        <v>149</v>
      </c>
      <c r="AH45" s="48">
        <v>2</v>
      </c>
      <c r="AI45" s="48" t="s">
        <v>609</v>
      </c>
      <c r="AJ45" s="58">
        <v>5</v>
      </c>
      <c r="AK45" s="59" t="s">
        <v>560</v>
      </c>
      <c r="AL45" s="172" t="s">
        <v>833</v>
      </c>
      <c r="AM45" s="173" t="s">
        <v>134</v>
      </c>
      <c r="AN45" s="180" t="s">
        <v>135</v>
      </c>
      <c r="AO45" s="179" t="s">
        <v>77</v>
      </c>
      <c r="AP45" s="179" t="s">
        <v>78</v>
      </c>
      <c r="AQ45" s="210" t="s">
        <v>70</v>
      </c>
      <c r="AR45" s="210" t="s">
        <v>70</v>
      </c>
      <c r="AS45" s="210" t="s">
        <v>74</v>
      </c>
      <c r="AT45" s="210" t="s">
        <v>70</v>
      </c>
      <c r="AU45" s="210" t="s">
        <v>70</v>
      </c>
      <c r="AV45" s="210" t="s">
        <v>70</v>
      </c>
      <c r="AW45" s="210" t="s">
        <v>70</v>
      </c>
      <c r="AX45" s="48">
        <v>85</v>
      </c>
      <c r="AY45" s="114" t="s">
        <v>667</v>
      </c>
      <c r="AZ45" s="48">
        <v>2</v>
      </c>
      <c r="BA45" s="48" t="s">
        <v>75</v>
      </c>
      <c r="BB45" s="58">
        <v>1</v>
      </c>
      <c r="BC45" s="56" t="s">
        <v>609</v>
      </c>
      <c r="BD45" s="135">
        <v>5</v>
      </c>
      <c r="BE45" s="96" t="s">
        <v>577</v>
      </c>
      <c r="BF45" s="52">
        <v>5</v>
      </c>
      <c r="BG45" s="179" t="s">
        <v>286</v>
      </c>
      <c r="BH45" s="179" t="s">
        <v>137</v>
      </c>
      <c r="BI45" s="178" t="s">
        <v>138</v>
      </c>
      <c r="BJ45" s="234" t="s">
        <v>139</v>
      </c>
    </row>
  </sheetData>
  <autoFilter ref="A11:BJ45" xr:uid="{00000000-0009-0000-0000-000001000000}"/>
  <mergeCells count="19">
    <mergeCell ref="E2:BJ5"/>
    <mergeCell ref="A8:L10"/>
    <mergeCell ref="M8:AK10"/>
    <mergeCell ref="A2:D5"/>
    <mergeCell ref="BG10:BG11"/>
    <mergeCell ref="AL9:AP10"/>
    <mergeCell ref="AQ9:AY9"/>
    <mergeCell ref="AQ10:AW10"/>
    <mergeCell ref="AX10:AY11"/>
    <mergeCell ref="AZ10:AZ11"/>
    <mergeCell ref="BB10:BB11"/>
    <mergeCell ref="BC10:BC11"/>
    <mergeCell ref="AL8:BF8"/>
    <mergeCell ref="BD10:BD11"/>
    <mergeCell ref="BE10:BE11"/>
    <mergeCell ref="BF10:BF11"/>
    <mergeCell ref="BH10:BH11"/>
    <mergeCell ref="BI10:BI11"/>
    <mergeCell ref="BJ10:BJ11"/>
  </mergeCells>
  <conditionalFormatting sqref="AG13:AG45">
    <cfRule type="containsText" dxfId="101" priority="1" operator="containsText" text="CASI SEGURO">
      <formula>NOT(ISERROR(SEARCH("CASI SEGURO",AG13)))</formula>
    </cfRule>
    <cfRule type="containsText" dxfId="100" priority="2" operator="containsText" text="PROBABLE'">
      <formula>NOT(ISERROR(SEARCH("PROBABLE'",AG13)))</formula>
    </cfRule>
    <cfRule type="containsText" dxfId="99" priority="3" operator="containsText" text="POSIBLE">
      <formula>NOT(ISERROR(SEARCH("POSIBLE",AG13)))</formula>
    </cfRule>
    <cfRule type="containsText" dxfId="98" priority="4" operator="containsText" text="IMPROBABLE">
      <formula>NOT(ISERROR(SEARCH("IMPROBABLE",AG13)))</formula>
    </cfRule>
    <cfRule type="containsText" dxfId="97" priority="5" operator="containsText" text="RARA VEZ">
      <formula>NOT(ISERROR(SEARCH("RARA VEZ",AG13)))</formula>
    </cfRule>
  </conditionalFormatting>
  <conditionalFormatting sqref="AI13:AI45">
    <cfRule type="cellIs" dxfId="96" priority="14" operator="equal">
      <formula>"CATASTRÓFICO"</formula>
    </cfRule>
    <cfRule type="cellIs" dxfId="95" priority="15" operator="equal">
      <formula>"MAYOR"</formula>
    </cfRule>
    <cfRule type="cellIs" dxfId="94" priority="16" operator="equal">
      <formula>"MODERADO"</formula>
    </cfRule>
  </conditionalFormatting>
  <conditionalFormatting sqref="AK13:AK45">
    <cfRule type="containsText" dxfId="93" priority="17" operator="containsText" text="BAJO">
      <formula>NOT(ISERROR(SEARCH("BAJO",AK13)))</formula>
    </cfRule>
    <cfRule type="containsText" dxfId="92" priority="18" operator="containsText" text="MODERADO">
      <formula>NOT(ISERROR(SEARCH("MODERADO",AK13)))</formula>
    </cfRule>
    <cfRule type="containsText" dxfId="91" priority="19" operator="containsText" text="ALTO">
      <formula>NOT(ISERROR(SEARCH("ALTO",AK13)))</formula>
    </cfRule>
    <cfRule type="containsText" dxfId="90" priority="20" operator="containsText" text="EXTREMO">
      <formula>NOT(ISERROR(SEARCH("EXTREMO",AK13)))</formula>
    </cfRule>
  </conditionalFormatting>
  <conditionalFormatting sqref="BA13:BA45">
    <cfRule type="containsText" dxfId="89" priority="6" operator="containsText" text="CASI SEGURO">
      <formula>NOT(ISERROR(SEARCH("CASI SEGURO",BA13)))</formula>
    </cfRule>
    <cfRule type="containsText" dxfId="88" priority="7" operator="containsText" text="PROBABLE'">
      <formula>NOT(ISERROR(SEARCH("PROBABLE'",BA13)))</formula>
    </cfRule>
    <cfRule type="containsText" dxfId="87" priority="8" operator="containsText" text="POSIBLE">
      <formula>NOT(ISERROR(SEARCH("POSIBLE",BA13)))</formula>
    </cfRule>
    <cfRule type="containsText" dxfId="86" priority="9" stopIfTrue="1" operator="containsText" text="IMPROBABLE">
      <formula>NOT(ISERROR(SEARCH("IMPROBABLE",BA13)))</formula>
    </cfRule>
    <cfRule type="containsText" dxfId="85" priority="10" operator="containsText" text="RARA VEZ">
      <formula>NOT(ISERROR(SEARCH("RARA VEZ",BA13)))</formula>
    </cfRule>
  </conditionalFormatting>
  <conditionalFormatting sqref="BC13:BC45">
    <cfRule type="containsText" dxfId="84" priority="11" operator="containsText" text="MODERADO">
      <formula>NOT(ISERROR(SEARCH("MODERADO",BC13)))</formula>
    </cfRule>
    <cfRule type="containsText" dxfId="83" priority="12" operator="containsText" text="MAYO">
      <formula>NOT(ISERROR(SEARCH("MAYO",BC13)))</formula>
    </cfRule>
    <cfRule type="containsText" dxfId="82" priority="13" operator="containsText" text="CATASTRÓFICO">
      <formula>NOT(ISERROR(SEARCH("CATASTRÓFICO",BC13)))</formula>
    </cfRule>
  </conditionalFormatting>
  <conditionalFormatting sqref="BE12:BE45">
    <cfRule type="containsText" dxfId="81" priority="21" operator="containsText" text="BAJO">
      <formula>NOT(ISERROR(SEARCH("BAJO",BE12)))</formula>
    </cfRule>
    <cfRule type="containsText" dxfId="80" priority="22" operator="containsText" text="MODERADO">
      <formula>NOT(ISERROR(SEARCH("MODERADO",BE12)))</formula>
    </cfRule>
    <cfRule type="containsText" dxfId="79" priority="23" operator="containsText" text="ALTO">
      <formula>NOT(ISERROR(SEARCH("ALTO",BE12)))</formula>
    </cfRule>
    <cfRule type="containsText" dxfId="78" priority="24" operator="containsText" text="EXTREMO">
      <formula>NOT(ISERROR(SEARCH("EXTREMO",BE12)))</formula>
    </cfRule>
  </conditionalFormatting>
  <dataValidations count="2">
    <dataValidation type="list" allowBlank="1" showInputMessage="1" showErrorMessage="1" sqref="AS46:AS1048576" xr:uid="{00000000-0002-0000-0100-000000000000}">
      <formula1>#REF!</formula1>
    </dataValidation>
    <dataValidation type="list" allowBlank="1" showInputMessage="1" showErrorMessage="1" sqref="AQ13:AW45" xr:uid="{00000000-0002-0000-0100-000001000000}">
      <formula1>"SI,NO"</formula1>
    </dataValidation>
  </dataValidations>
  <pageMargins left="0.23622047244094491" right="0.23622047244094491" top="0.74803149606299213" bottom="0.74803149606299213" header="0.31496062992125984" footer="0.31496062992125984"/>
  <pageSetup paperSize="5" scale="10" orientation="landscape" horizontalDpi="4294967293" r:id="rId1"/>
  <drawing r:id="rId2"/>
  <legacyDrawing r:id="rId3"/>
  <oleObjects>
    <mc:AlternateContent xmlns:mc="http://schemas.openxmlformats.org/markup-compatibility/2006">
      <mc:Choice Requires="x14">
        <oleObject progId="PBrush" shapeId="10258" r:id="rId4">
          <objectPr defaultSize="0" autoPict="0" r:id="rId5">
            <anchor moveWithCells="1" sizeWithCells="1">
              <from>
                <xdr:col>0</xdr:col>
                <xdr:colOff>2000250</xdr:colOff>
                <xdr:row>1</xdr:row>
                <xdr:rowOff>95250</xdr:rowOff>
              </from>
              <to>
                <xdr:col>3</xdr:col>
                <xdr:colOff>123825</xdr:colOff>
                <xdr:row>4</xdr:row>
                <xdr:rowOff>457200</xdr:rowOff>
              </to>
            </anchor>
          </objectPr>
        </oleObject>
      </mc:Choice>
      <mc:Fallback>
        <oleObject progId="PBrush" shapeId="10258" r:id="rId4"/>
      </mc:Fallback>
    </mc:AlternateContent>
  </oleObjec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9000000}">
          <x14:formula1>
            <xm:f>'Fórmulas '!$B$47:$B$68</xm:f>
          </x14:formula1>
          <xm:sqref>B46:B1048576 A13:A1048576</xm:sqref>
        </x14:dataValidation>
        <x14:dataValidation type="list" allowBlank="1" showInputMessage="1" showErrorMessage="1" xr:uid="{00000000-0002-0000-0100-000003000000}">
          <x14:formula1>
            <xm:f>'Fórmulas '!$B$26:$B$30</xm:f>
          </x14:formula1>
          <xm:sqref>AG13:AG1048576</xm:sqref>
        </x14:dataValidation>
        <x14:dataValidation type="list" allowBlank="1" showInputMessage="1" showErrorMessage="1" xr:uid="{00000000-0002-0000-0100-000005000000}">
          <x14:formula1>
            <xm:f>'Fórmulas '!$Q$10:$Q$11</xm:f>
          </x14:formula1>
          <xm:sqref>AO13:AO1048576</xm:sqref>
        </x14:dataValidation>
        <x14:dataValidation type="list" allowBlank="1" showInputMessage="1" showErrorMessage="1" xr:uid="{00000000-0002-0000-0100-000006000000}">
          <x14:formula1>
            <xm:f>'Fórmulas '!$Q$5:$Q$7</xm:f>
          </x14:formula1>
          <xm:sqref>AP13:AP1048576</xm:sqref>
        </x14:dataValidation>
        <x14:dataValidation type="list" allowBlank="1" showInputMessage="1" showErrorMessage="1" xr:uid="{00000000-0002-0000-0100-000007000000}">
          <x14:formula1>
            <xm:f>'Fórmulas '!$Y$6:$Y$8</xm:f>
          </x14:formula1>
          <xm:sqref>BG13:BG1048576</xm:sqref>
        </x14:dataValidation>
        <x14:dataValidation type="list" allowBlank="1" showInputMessage="1" showErrorMessage="1" xr:uid="{00000000-0002-0000-0100-000008000000}">
          <x14:formula1>
            <xm:f>'Fórmulas '!$B$13:$B$22</xm:f>
          </x14:formula1>
          <xm:sqref>BH13:BH1048576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filterMode="1">
    <pageSetUpPr fitToPage="1"/>
  </sheetPr>
  <dimension ref="A1:DS44"/>
  <sheetViews>
    <sheetView showGridLines="0" topLeftCell="BP8" zoomScale="70" zoomScaleNormal="70" workbookViewId="0">
      <pane ySplit="4" topLeftCell="A18" activePane="bottomLeft" state="frozen"/>
      <selection activeCell="AG8" sqref="AG8"/>
      <selection pane="bottomLeft" activeCell="BR16" sqref="BR16:BR18"/>
    </sheetView>
  </sheetViews>
  <sheetFormatPr baseColWidth="10" defaultColWidth="11.5703125" defaultRowHeight="15" x14ac:dyDescent="0.25"/>
  <cols>
    <col min="1" max="1" width="21.42578125" customWidth="1"/>
    <col min="2" max="2" width="44.85546875" customWidth="1"/>
    <col min="3" max="3" width="19.7109375" customWidth="1"/>
    <col min="4" max="4" width="34.28515625" customWidth="1"/>
    <col min="5" max="5" width="14.5703125" style="2" bestFit="1" customWidth="1"/>
    <col min="6" max="6" width="13.7109375" style="2" bestFit="1" customWidth="1"/>
    <col min="7" max="7" width="20" style="2" bestFit="1" customWidth="1"/>
    <col min="8" max="8" width="15.7109375" style="2" bestFit="1" customWidth="1"/>
    <col min="9" max="9" width="16.5703125" style="2" customWidth="1"/>
    <col min="10" max="10" width="21.28515625" style="2" customWidth="1"/>
    <col min="11" max="11" width="23.5703125" style="2" customWidth="1"/>
    <col min="12" max="13" width="16.85546875" style="2" customWidth="1"/>
    <col min="14" max="14" width="15.42578125" style="2" customWidth="1"/>
    <col min="15" max="15" width="17.7109375" style="2" customWidth="1"/>
    <col min="16" max="30" width="11.5703125" style="2" customWidth="1"/>
    <col min="31" max="31" width="24.42578125" style="2" customWidth="1"/>
    <col min="32" max="32" width="21.28515625" style="2" customWidth="1"/>
    <col min="33" max="33" width="16.85546875" style="2" customWidth="1"/>
    <col min="34" max="34" width="18.7109375" style="2" customWidth="1"/>
    <col min="35" max="35" width="13.5703125" style="2" customWidth="1"/>
    <col min="36" max="36" width="13.85546875" style="2" customWidth="1"/>
    <col min="37" max="37" width="31.140625" style="2" customWidth="1"/>
    <col min="38" max="38" width="28.85546875" style="2" customWidth="1"/>
    <col min="39" max="39" width="22" style="2" customWidth="1"/>
    <col min="40" max="40" width="19.28515625" style="2" customWidth="1"/>
    <col min="41" max="41" width="17.5703125" style="2" customWidth="1"/>
    <col min="42" max="42" width="18.42578125" style="2" customWidth="1"/>
    <col min="43" max="43" width="19.28515625" style="2" customWidth="1"/>
    <col min="44" max="48" width="11.5703125" style="2" customWidth="1"/>
    <col min="49" max="49" width="10.28515625" style="2" customWidth="1"/>
    <col min="50" max="50" width="23.140625" style="2" customWidth="1"/>
    <col min="51" max="51" width="11.5703125" style="2" customWidth="1"/>
    <col min="52" max="52" width="16" style="2" customWidth="1"/>
    <col min="53" max="53" width="11.5703125" style="2" customWidth="1"/>
    <col min="54" max="54" width="17.85546875" style="2" customWidth="1"/>
    <col min="55" max="56" width="11.5703125" style="2" customWidth="1"/>
    <col min="57" max="57" width="18" style="2" customWidth="1"/>
    <col min="58" max="58" width="20.7109375" style="2" customWidth="1"/>
    <col min="59" max="61" width="21.42578125" style="2" customWidth="1"/>
    <col min="62" max="62" width="41.42578125" style="2" customWidth="1"/>
    <col min="63" max="63" width="24.7109375" style="51" customWidth="1"/>
    <col min="64" max="64" width="42.7109375" customWidth="1"/>
    <col min="65" max="67" width="32.28515625" customWidth="1"/>
    <col min="68" max="68" width="33.5703125" customWidth="1"/>
    <col min="69" max="69" width="34.85546875" customWidth="1"/>
    <col min="70" max="70" width="35.5703125" customWidth="1"/>
  </cols>
  <sheetData>
    <row r="1" spans="1:70" x14ac:dyDescent="0.25">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row>
    <row r="2" spans="1:70" ht="14.45" customHeight="1" x14ac:dyDescent="0.25">
      <c r="A2" s="264"/>
      <c r="B2" s="265"/>
      <c r="C2" s="266"/>
      <c r="D2" s="253" t="s">
        <v>0</v>
      </c>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54"/>
      <c r="BK2" s="254"/>
      <c r="BL2" s="254"/>
      <c r="BM2" s="254"/>
      <c r="BN2" s="254"/>
      <c r="BO2" s="255"/>
      <c r="BP2" s="249" t="s">
        <v>1</v>
      </c>
      <c r="BQ2" s="282" t="s">
        <v>98</v>
      </c>
    </row>
    <row r="3" spans="1:70" ht="14.45" customHeight="1" x14ac:dyDescent="0.25">
      <c r="A3" s="267"/>
      <c r="B3" s="268"/>
      <c r="C3" s="269"/>
      <c r="D3" s="256"/>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c r="BG3" s="257"/>
      <c r="BH3" s="257"/>
      <c r="BI3" s="257"/>
      <c r="BJ3" s="257"/>
      <c r="BK3" s="257"/>
      <c r="BL3" s="257"/>
      <c r="BM3" s="257"/>
      <c r="BN3" s="257"/>
      <c r="BO3" s="258"/>
      <c r="BP3" s="250"/>
      <c r="BQ3" s="247"/>
    </row>
    <row r="4" spans="1:70" ht="14.45" customHeight="1" x14ac:dyDescent="0.25">
      <c r="A4" s="267"/>
      <c r="B4" s="268"/>
      <c r="C4" s="269"/>
      <c r="D4" s="256"/>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c r="BN4" s="257"/>
      <c r="BO4" s="258"/>
      <c r="BP4" s="250"/>
      <c r="BQ4" s="247"/>
    </row>
    <row r="5" spans="1:70" ht="28.15" customHeight="1" x14ac:dyDescent="0.25">
      <c r="A5" s="270"/>
      <c r="B5" s="271"/>
      <c r="C5" s="272"/>
      <c r="D5" s="259"/>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0"/>
      <c r="BA5" s="260"/>
      <c r="BB5" s="260"/>
      <c r="BC5" s="260"/>
      <c r="BD5" s="260"/>
      <c r="BE5" s="260"/>
      <c r="BF5" s="260"/>
      <c r="BG5" s="260"/>
      <c r="BH5" s="260"/>
      <c r="BI5" s="260"/>
      <c r="BJ5" s="260"/>
      <c r="BK5" s="260"/>
      <c r="BL5" s="260"/>
      <c r="BM5" s="260"/>
      <c r="BN5" s="260"/>
      <c r="BO5" s="261"/>
      <c r="BP5" s="251"/>
      <c r="BQ5" s="248"/>
    </row>
    <row r="6" spans="1:70" x14ac:dyDescent="0.25">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row>
    <row r="7" spans="1:70" x14ac:dyDescent="0.25">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row>
    <row r="8" spans="1:70" ht="57" customHeight="1" x14ac:dyDescent="0.25">
      <c r="A8" s="262" t="s">
        <v>2</v>
      </c>
      <c r="B8" s="262"/>
      <c r="C8" s="262"/>
      <c r="D8" s="262"/>
      <c r="E8" s="262"/>
      <c r="F8" s="262"/>
      <c r="G8" s="262"/>
      <c r="H8" s="262"/>
      <c r="I8" s="262"/>
      <c r="J8" s="262"/>
      <c r="K8" s="262"/>
      <c r="L8" s="263" t="s">
        <v>3</v>
      </c>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46"/>
      <c r="AL8" s="246"/>
      <c r="AM8" s="246"/>
      <c r="AN8" s="246"/>
      <c r="AO8" s="246"/>
      <c r="AP8" s="246"/>
      <c r="AQ8" s="246"/>
      <c r="AR8" s="246"/>
      <c r="AS8" s="246"/>
      <c r="AT8" s="246"/>
      <c r="AU8" s="246"/>
      <c r="AV8" s="246"/>
      <c r="AW8" s="246"/>
      <c r="AX8" s="246"/>
      <c r="AY8" s="246"/>
      <c r="AZ8" s="246"/>
      <c r="BA8" s="246"/>
      <c r="BB8" s="246"/>
      <c r="BC8" s="246"/>
      <c r="BD8" s="246"/>
      <c r="BE8" s="246"/>
      <c r="BF8" s="124"/>
      <c r="BG8" s="124"/>
      <c r="BH8" s="124"/>
      <c r="BI8" s="124"/>
      <c r="BJ8" s="286" t="s">
        <v>99</v>
      </c>
      <c r="BK8" s="286"/>
      <c r="BL8" s="286"/>
      <c r="BM8" s="286"/>
      <c r="BN8" s="138"/>
      <c r="BO8" s="138"/>
      <c r="BP8" s="273" t="s">
        <v>4</v>
      </c>
      <c r="BQ8" s="273"/>
      <c r="BR8" s="244" t="s">
        <v>5</v>
      </c>
    </row>
    <row r="9" spans="1:70" ht="14.45" customHeight="1" x14ac:dyDescent="0.25">
      <c r="A9" s="262"/>
      <c r="B9" s="262"/>
      <c r="C9" s="262"/>
      <c r="D9" s="262"/>
      <c r="E9" s="262"/>
      <c r="F9" s="262"/>
      <c r="G9" s="262"/>
      <c r="H9" s="262"/>
      <c r="I9" s="262"/>
      <c r="J9" s="262"/>
      <c r="K9" s="262"/>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74"/>
      <c r="AL9" s="274"/>
      <c r="AM9" s="274"/>
      <c r="AN9" s="274"/>
      <c r="AO9" s="274"/>
      <c r="AP9" s="246" t="s">
        <v>7</v>
      </c>
      <c r="AQ9" s="246"/>
      <c r="AR9" s="246"/>
      <c r="AS9" s="246"/>
      <c r="AT9" s="246"/>
      <c r="AU9" s="246"/>
      <c r="AV9" s="246"/>
      <c r="AW9" s="246"/>
      <c r="AX9" s="246"/>
      <c r="AY9" s="30"/>
      <c r="AZ9" s="30"/>
      <c r="BA9" s="30"/>
      <c r="BB9" s="30"/>
      <c r="BC9" s="30"/>
      <c r="BD9" s="30"/>
      <c r="BE9" s="30"/>
      <c r="BF9" s="30"/>
      <c r="BG9" s="30"/>
      <c r="BH9" s="30"/>
      <c r="BI9" s="30"/>
      <c r="BJ9" s="3" t="s">
        <v>100</v>
      </c>
      <c r="BK9" s="3"/>
      <c r="BL9" s="284" t="s">
        <v>101</v>
      </c>
      <c r="BM9" s="284"/>
      <c r="BN9" s="284" t="s">
        <v>102</v>
      </c>
      <c r="BO9" s="284"/>
      <c r="BP9" s="273"/>
      <c r="BQ9" s="273"/>
      <c r="BR9" s="244"/>
    </row>
    <row r="10" spans="1:70" ht="14.45" customHeight="1" x14ac:dyDescent="0.25">
      <c r="A10" s="262"/>
      <c r="B10" s="262"/>
      <c r="C10" s="262"/>
      <c r="D10" s="262"/>
      <c r="E10" s="262"/>
      <c r="F10" s="262"/>
      <c r="G10" s="262"/>
      <c r="H10" s="262"/>
      <c r="I10" s="262"/>
      <c r="J10" s="262"/>
      <c r="K10" s="262"/>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74"/>
      <c r="AL10" s="274"/>
      <c r="AM10" s="274"/>
      <c r="AN10" s="274"/>
      <c r="AO10" s="274"/>
      <c r="AP10" s="275" t="s">
        <v>7</v>
      </c>
      <c r="AQ10" s="275"/>
      <c r="AR10" s="275"/>
      <c r="AS10" s="275"/>
      <c r="AT10" s="275"/>
      <c r="AU10" s="275"/>
      <c r="AV10" s="275"/>
      <c r="AW10" s="283" t="s">
        <v>8</v>
      </c>
      <c r="AX10" s="283"/>
      <c r="AY10" s="243" t="s">
        <v>9</v>
      </c>
      <c r="AZ10" s="123"/>
      <c r="BA10" s="243" t="s">
        <v>10</v>
      </c>
      <c r="BB10" s="243" t="s">
        <v>11</v>
      </c>
      <c r="BC10" s="243" t="s">
        <v>12</v>
      </c>
      <c r="BD10" s="243" t="s">
        <v>13</v>
      </c>
      <c r="BE10" s="243" t="s">
        <v>14</v>
      </c>
      <c r="BF10" s="243" t="s">
        <v>15</v>
      </c>
      <c r="BG10" s="243" t="s">
        <v>16</v>
      </c>
      <c r="BH10" s="243" t="s">
        <v>17</v>
      </c>
      <c r="BI10" s="243" t="s">
        <v>18</v>
      </c>
      <c r="BJ10" s="280" t="s">
        <v>103</v>
      </c>
      <c r="BK10" s="280" t="s">
        <v>104</v>
      </c>
      <c r="BL10" s="285" t="s">
        <v>105</v>
      </c>
      <c r="BM10" s="285" t="s">
        <v>104</v>
      </c>
      <c r="BN10" s="287" t="s">
        <v>106</v>
      </c>
      <c r="BO10" s="287" t="s">
        <v>104</v>
      </c>
      <c r="BP10" s="252" t="s">
        <v>19</v>
      </c>
      <c r="BQ10" s="252" t="s">
        <v>20</v>
      </c>
      <c r="BR10" s="244"/>
    </row>
    <row r="11" spans="1:70" ht="135" customHeight="1" x14ac:dyDescent="0.25">
      <c r="A11" s="4" t="s">
        <v>21</v>
      </c>
      <c r="B11" s="4" t="s">
        <v>23</v>
      </c>
      <c r="C11" s="4" t="s">
        <v>24</v>
      </c>
      <c r="D11" s="4" t="s">
        <v>25</v>
      </c>
      <c r="E11" s="4" t="s">
        <v>26</v>
      </c>
      <c r="F11" s="4" t="s">
        <v>27</v>
      </c>
      <c r="G11" s="4" t="s">
        <v>28</v>
      </c>
      <c r="H11" s="4" t="s">
        <v>29</v>
      </c>
      <c r="I11" s="4" t="s">
        <v>30</v>
      </c>
      <c r="J11" s="4" t="s">
        <v>31</v>
      </c>
      <c r="K11" s="4" t="s">
        <v>32</v>
      </c>
      <c r="L11" s="5" t="s">
        <v>33</v>
      </c>
      <c r="M11" s="5" t="s">
        <v>34</v>
      </c>
      <c r="N11" s="5" t="s">
        <v>35</v>
      </c>
      <c r="O11" s="5" t="s">
        <v>36</v>
      </c>
      <c r="P11" s="5" t="s">
        <v>37</v>
      </c>
      <c r="Q11" s="5" t="s">
        <v>38</v>
      </c>
      <c r="R11" s="5" t="s">
        <v>39</v>
      </c>
      <c r="S11" s="5" t="s">
        <v>40</v>
      </c>
      <c r="T11" s="5" t="s">
        <v>41</v>
      </c>
      <c r="U11" s="5" t="s">
        <v>42</v>
      </c>
      <c r="V11" s="5" t="s">
        <v>43</v>
      </c>
      <c r="W11" s="5" t="s">
        <v>44</v>
      </c>
      <c r="X11" s="5" t="s">
        <v>45</v>
      </c>
      <c r="Y11" s="5" t="s">
        <v>46</v>
      </c>
      <c r="Z11" s="5" t="s">
        <v>47</v>
      </c>
      <c r="AA11" s="5" t="s">
        <v>48</v>
      </c>
      <c r="AB11" s="5" t="s">
        <v>49</v>
      </c>
      <c r="AC11" s="5" t="s">
        <v>50</v>
      </c>
      <c r="AD11" s="5" t="s">
        <v>51</v>
      </c>
      <c r="AE11" s="6" t="s">
        <v>52</v>
      </c>
      <c r="AF11" s="6" t="s">
        <v>53</v>
      </c>
      <c r="AG11" s="6" t="s">
        <v>10</v>
      </c>
      <c r="AH11" s="6" t="s">
        <v>83</v>
      </c>
      <c r="AI11" s="6" t="s">
        <v>12</v>
      </c>
      <c r="AJ11" s="7" t="s">
        <v>55</v>
      </c>
      <c r="AK11" s="123" t="s">
        <v>107</v>
      </c>
      <c r="AL11" s="123" t="s">
        <v>57</v>
      </c>
      <c r="AM11" s="123" t="s">
        <v>58</v>
      </c>
      <c r="AN11" s="123" t="s">
        <v>59</v>
      </c>
      <c r="AO11" s="123" t="s">
        <v>60</v>
      </c>
      <c r="AP11" s="123" t="s">
        <v>61</v>
      </c>
      <c r="AQ11" s="123" t="s">
        <v>62</v>
      </c>
      <c r="AR11" s="123" t="s">
        <v>63</v>
      </c>
      <c r="AS11" s="123" t="s">
        <v>64</v>
      </c>
      <c r="AT11" s="123" t="s">
        <v>65</v>
      </c>
      <c r="AU11" s="123" t="s">
        <v>66</v>
      </c>
      <c r="AV11" s="123" t="s">
        <v>67</v>
      </c>
      <c r="AW11" s="283"/>
      <c r="AX11" s="283"/>
      <c r="AY11" s="243"/>
      <c r="AZ11" s="123" t="s">
        <v>68</v>
      </c>
      <c r="BA11" s="243"/>
      <c r="BB11" s="243"/>
      <c r="BC11" s="243"/>
      <c r="BD11" s="243"/>
      <c r="BE11" s="243"/>
      <c r="BF11" s="243"/>
      <c r="BG11" s="243"/>
      <c r="BH11" s="243"/>
      <c r="BI11" s="243"/>
      <c r="BJ11" s="281"/>
      <c r="BK11" s="281"/>
      <c r="BL11" s="285"/>
      <c r="BM11" s="285"/>
      <c r="BN11" s="287"/>
      <c r="BO11" s="287"/>
      <c r="BP11" s="252"/>
      <c r="BQ11" s="252"/>
      <c r="BR11" s="244"/>
    </row>
    <row r="12" spans="1:70" s="51" customFormat="1" ht="286.89999999999998" hidden="1" customHeight="1" x14ac:dyDescent="0.25">
      <c r="A12" s="42" t="s">
        <v>108</v>
      </c>
      <c r="B12" s="50" t="str">
        <f>VLOOKUP(A12,'Fórmulas '!$B$47:$C$66,2,FALSE)</f>
        <v xml:space="preserve">Realizar la formulación, seguimiento y la evaluación de la gestión y desempeño de INDEPORTES ANTIOQUIA, bajo metodologías, normas y procedimientos que orientan la formulación, programación, ejecución y evaluación de planes, programas y proyectos para lograr los objetivos institucionales, en concordancia con el Ciclo de la Inversión Pública, para generar eficiencia en el gasto público y aportar al mejoramiento del sector.  </v>
      </c>
      <c r="C12" s="42" t="str">
        <f>VLOOKUP(A12,'Fórmulas '!$F$47:$G$66,2,FALSE)</f>
        <v>Jefe Oficina Asesora de Planeación</v>
      </c>
      <c r="D12" s="83" t="s">
        <v>109</v>
      </c>
      <c r="E12" s="48" t="s">
        <v>70</v>
      </c>
      <c r="F12" s="48" t="s">
        <v>70</v>
      </c>
      <c r="G12" s="48" t="s">
        <v>70</v>
      </c>
      <c r="H12" s="48" t="s">
        <v>70</v>
      </c>
      <c r="I12" s="48" t="s">
        <v>110</v>
      </c>
      <c r="J12" s="50" t="s">
        <v>111</v>
      </c>
      <c r="K12" s="50" t="s">
        <v>112</v>
      </c>
      <c r="L12" s="48" t="s">
        <v>70</v>
      </c>
      <c r="M12" s="48" t="s">
        <v>74</v>
      </c>
      <c r="N12" s="122" t="s">
        <v>70</v>
      </c>
      <c r="O12" s="48" t="s">
        <v>70</v>
      </c>
      <c r="P12" s="48" t="s">
        <v>70</v>
      </c>
      <c r="Q12" s="48" t="s">
        <v>74</v>
      </c>
      <c r="R12" s="48" t="s">
        <v>74</v>
      </c>
      <c r="S12" s="48" t="s">
        <v>74</v>
      </c>
      <c r="T12" s="48" t="s">
        <v>74</v>
      </c>
      <c r="U12" s="48" t="s">
        <v>70</v>
      </c>
      <c r="V12" s="48" t="s">
        <v>70</v>
      </c>
      <c r="W12" s="48" t="s">
        <v>70</v>
      </c>
      <c r="X12" s="48" t="s">
        <v>74</v>
      </c>
      <c r="Y12" s="48" t="s">
        <v>74</v>
      </c>
      <c r="Z12" s="48" t="s">
        <v>70</v>
      </c>
      <c r="AA12" s="48" t="s">
        <v>74</v>
      </c>
      <c r="AB12" s="48" t="s">
        <v>70</v>
      </c>
      <c r="AC12" s="48" t="s">
        <v>74</v>
      </c>
      <c r="AD12" s="48" t="s">
        <v>74</v>
      </c>
      <c r="AE12" s="48">
        <f>+COUNTIF(L12:AD12,"SI")</f>
        <v>9</v>
      </c>
      <c r="AF12" s="48" t="s">
        <v>113</v>
      </c>
      <c r="AG12" s="48">
        <f>IFERROR(VLOOKUP(AF12,'Fórmulas '!$B$26:$C$30,2,0),"")</f>
        <v>3</v>
      </c>
      <c r="AH12" s="48" t="str">
        <f>IF(AE12&lt;=5,"MODERADO",IF(AE12&lt;=11,"MAYOR","CATASTRÓFICO"))</f>
        <v>MAYOR</v>
      </c>
      <c r="AI12" s="58">
        <f>+IFERROR(VLOOKUP(AH12,'Fórmulas '!$E$28:$F$30,2,),"")</f>
        <v>4</v>
      </c>
      <c r="AJ12" s="59" t="str">
        <f>IFERROR(VLOOKUP(CONCATENATE(AG12,AI12),'Fórmulas '!$J$47:$K$71,2,),"")</f>
        <v>EXTREMO</v>
      </c>
      <c r="AK12" s="105" t="s">
        <v>114</v>
      </c>
      <c r="AL12" s="50" t="s">
        <v>115</v>
      </c>
      <c r="AM12" s="50" t="s">
        <v>116</v>
      </c>
      <c r="AN12" s="52" t="s">
        <v>77</v>
      </c>
      <c r="AO12" s="52" t="s">
        <v>78</v>
      </c>
      <c r="AP12" s="48">
        <v>0</v>
      </c>
      <c r="AQ12" s="48">
        <v>5</v>
      </c>
      <c r="AR12" s="48">
        <v>0</v>
      </c>
      <c r="AS12" s="48">
        <v>10</v>
      </c>
      <c r="AT12" s="48">
        <v>15</v>
      </c>
      <c r="AU12" s="48">
        <v>0</v>
      </c>
      <c r="AV12" s="48">
        <v>0</v>
      </c>
      <c r="AW12" s="48">
        <f t="shared" ref="AW12:AW18" si="0">SUM(AP12:AV12)</f>
        <v>30</v>
      </c>
      <c r="AX12" s="114" t="str">
        <f>IF(AW12=" "," ",IF(AW12&lt;=50,"DISMINUYE CERO PUNTOS",IF(AW12&lt;=75,"DISMINUYE UN PUNTO",IF(AW12&lt;=100,"DISMINUYE DOS PUNTOS"))))</f>
        <v>DISMINUYE CERO PUNTOS</v>
      </c>
      <c r="AY12" s="48">
        <f>+AG12</f>
        <v>3</v>
      </c>
      <c r="AZ12" s="48" t="str">
        <f>IF(BA12=1,"RARA VEZ",IF(BA12=2,"IMPROBABLE",IF(BA12=3,"POSIBLE",IF(BA12=4,"PROBABLE'","CASI SEGURO"))))</f>
        <v>POSIBLE</v>
      </c>
      <c r="BA12" s="58">
        <f>IF(AG12&lt;=2,1,IF(AX12="DISMINUYE CERO PUNTOS",AG12,IF(AX12="DISMINUYE UN PUNTO",AG12-1,AG12-2)))</f>
        <v>3</v>
      </c>
      <c r="BB12" s="96" t="str">
        <f>AH12</f>
        <v>MAYOR</v>
      </c>
      <c r="BC12" s="48">
        <f>AI12</f>
        <v>4</v>
      </c>
      <c r="BD12" s="96" t="str">
        <f>IFERROR(VLOOKUP(CONCATENATE(BA12,BC12),'Fórmulas '!$J$47:$K$71,2,),"")</f>
        <v>EXTREMO</v>
      </c>
      <c r="BE12" s="52" t="s">
        <v>117</v>
      </c>
      <c r="BF12" s="48" t="s">
        <v>79</v>
      </c>
      <c r="BG12" s="48" t="s">
        <v>118</v>
      </c>
      <c r="BH12" s="50" t="s">
        <v>119</v>
      </c>
      <c r="BI12" s="50" t="s">
        <v>120</v>
      </c>
      <c r="BJ12" s="50" t="s">
        <v>121</v>
      </c>
      <c r="BK12" s="50" t="s">
        <v>122</v>
      </c>
      <c r="BL12" s="50" t="s">
        <v>123</v>
      </c>
      <c r="BM12" s="50" t="s">
        <v>124</v>
      </c>
      <c r="BN12" s="50"/>
      <c r="BO12" s="50"/>
      <c r="BP12" s="50" t="s">
        <v>125</v>
      </c>
      <c r="BQ12" s="50" t="s">
        <v>126</v>
      </c>
      <c r="BR12" s="50" t="s">
        <v>127</v>
      </c>
    </row>
    <row r="13" spans="1:70" ht="284.45" hidden="1" customHeight="1" x14ac:dyDescent="0.25">
      <c r="A13" s="42" t="s">
        <v>128</v>
      </c>
      <c r="B13" s="50" t="str">
        <f>VLOOKUP(A13,'Fórmulas '!$B$47:$C$66,2,FALSE)</f>
        <v>Identificar y desarrollar las potencialidades de mejora en los procesos institucionales a partir del seguimiento y evaluación de la gestión.</v>
      </c>
      <c r="C13" s="42" t="str">
        <f>VLOOKUP(A13,'Fórmulas '!$F$47:$G$66,2,FALSE)</f>
        <v>Jefe Oficina Asesora de Planeación</v>
      </c>
      <c r="D13" s="84" t="s">
        <v>129</v>
      </c>
      <c r="E13" s="9" t="s">
        <v>70</v>
      </c>
      <c r="F13" s="48" t="s">
        <v>70</v>
      </c>
      <c r="G13" s="9" t="s">
        <v>70</v>
      </c>
      <c r="H13" s="9" t="s">
        <v>70</v>
      </c>
      <c r="I13" s="9" t="s">
        <v>110</v>
      </c>
      <c r="J13" s="50" t="s">
        <v>130</v>
      </c>
      <c r="K13" s="50" t="s">
        <v>131</v>
      </c>
      <c r="L13" s="9" t="s">
        <v>70</v>
      </c>
      <c r="M13" s="9" t="s">
        <v>70</v>
      </c>
      <c r="N13" s="9" t="s">
        <v>70</v>
      </c>
      <c r="O13" s="9" t="s">
        <v>74</v>
      </c>
      <c r="P13" s="9" t="s">
        <v>74</v>
      </c>
      <c r="Q13" s="9" t="s">
        <v>74</v>
      </c>
      <c r="R13" s="9" t="s">
        <v>70</v>
      </c>
      <c r="S13" s="9" t="s">
        <v>74</v>
      </c>
      <c r="T13" s="9" t="s">
        <v>74</v>
      </c>
      <c r="U13" s="9" t="s">
        <v>74</v>
      </c>
      <c r="V13" s="9" t="s">
        <v>74</v>
      </c>
      <c r="W13" s="9" t="s">
        <v>70</v>
      </c>
      <c r="X13" s="9" t="s">
        <v>74</v>
      </c>
      <c r="Y13" s="9" t="s">
        <v>74</v>
      </c>
      <c r="Z13" s="9" t="s">
        <v>132</v>
      </c>
      <c r="AA13" s="9" t="s">
        <v>74</v>
      </c>
      <c r="AB13" s="9" t="s">
        <v>74</v>
      </c>
      <c r="AC13" s="9" t="s">
        <v>74</v>
      </c>
      <c r="AD13" s="9" t="s">
        <v>74</v>
      </c>
      <c r="AE13" s="48">
        <f t="shared" ref="AE13:AE44" si="1">+COUNTIF(L13:AD13,"SI")</f>
        <v>5</v>
      </c>
      <c r="AF13" s="9" t="s">
        <v>75</v>
      </c>
      <c r="AG13" s="48">
        <f>IFERROR(VLOOKUP(AF13,'Fórmulas '!$B$26:$C$30,2,0),"")</f>
        <v>1</v>
      </c>
      <c r="AH13" s="48" t="str">
        <f>IF(AE13&lt;=5,"MODERADO",IF(AE13&lt;=11,"MAYOR","CATASTRÓFICO"))</f>
        <v>MODERADO</v>
      </c>
      <c r="AI13" s="58">
        <f>+IFERROR(VLOOKUP(AH13,'Fórmulas '!$E$28:$F$30,2,),"")</f>
        <v>3</v>
      </c>
      <c r="AJ13" s="59" t="str">
        <f>IFERROR(VLOOKUP(CONCATENATE(AG13,AI13),'Fórmulas '!$J$47:$K$71,2,),"")</f>
        <v>MODERADO</v>
      </c>
      <c r="AK13" s="105" t="s">
        <v>133</v>
      </c>
      <c r="AL13" s="100" t="s">
        <v>134</v>
      </c>
      <c r="AM13" s="9" t="s">
        <v>135</v>
      </c>
      <c r="AN13" s="100" t="s">
        <v>77</v>
      </c>
      <c r="AO13" s="52" t="s">
        <v>78</v>
      </c>
      <c r="AP13" s="9">
        <v>15</v>
      </c>
      <c r="AQ13" s="9">
        <v>5</v>
      </c>
      <c r="AR13" s="9">
        <v>0</v>
      </c>
      <c r="AS13" s="9">
        <v>10</v>
      </c>
      <c r="AT13" s="9">
        <v>15</v>
      </c>
      <c r="AU13" s="9">
        <v>10</v>
      </c>
      <c r="AV13" s="9">
        <v>30</v>
      </c>
      <c r="AW13" s="48">
        <f t="shared" si="0"/>
        <v>85</v>
      </c>
      <c r="AX13" s="114" t="str">
        <f t="shared" ref="AX13:AX44" si="2">IF(AW13=" "," ",IF(AW13&lt;=50,"DISMINUYE CERO PUNTOS",IF(AW13&lt;=75,"DISMINUYE UN PUNTO",IF(AW13&lt;=100,"DISMINUYE DOS PUNTOS"))))</f>
        <v>DISMINUYE DOS PUNTOS</v>
      </c>
      <c r="AY13" s="48">
        <f>+AG13</f>
        <v>1</v>
      </c>
      <c r="AZ13" s="48" t="str">
        <f t="shared" ref="AZ13:AZ44" si="3">IF(BA13=1,"RARA VEZ",IF(BA13=2,"IMPROBABLE",IF(BA13=3,"POSIBLE",IF(BA13=4,"PROBABLE'","CASI SEGURO"))))</f>
        <v>RARA VEZ</v>
      </c>
      <c r="BA13" s="58">
        <f t="shared" ref="BA13:BA44" si="4">IF(AG13&lt;=2,1,IF(AX13="DISMINUYE CERO PUNTOS",AG13,IF(AX13="DISMINUYE UN PUNTO",AG13-1,AG13-2)))</f>
        <v>1</v>
      </c>
      <c r="BB13" s="96" t="str">
        <f t="shared" ref="BB13:BB44" si="5">AH13</f>
        <v>MODERADO</v>
      </c>
      <c r="BC13" s="48">
        <f t="shared" ref="BC13:BC44" si="6">AI13</f>
        <v>3</v>
      </c>
      <c r="BD13" s="96" t="str">
        <f>IFERROR(VLOOKUP(CONCATENATE(BA13,BC13),'Fórmulas '!$J$47:$K$71,2,),"")</f>
        <v>MODERADO</v>
      </c>
      <c r="BE13" s="52">
        <f t="shared" ref="BE13:BE18" si="7">IFERROR(BC13*BA13,"")</f>
        <v>3</v>
      </c>
      <c r="BF13" s="48" t="s">
        <v>136</v>
      </c>
      <c r="BG13" s="9" t="s">
        <v>137</v>
      </c>
      <c r="BH13" s="50" t="s">
        <v>138</v>
      </c>
      <c r="BI13" s="9" t="s">
        <v>139</v>
      </c>
      <c r="BJ13" s="125" t="s">
        <v>140</v>
      </c>
      <c r="BK13" s="50"/>
      <c r="BL13" s="43" t="s">
        <v>141</v>
      </c>
      <c r="BM13" s="50" t="s">
        <v>122</v>
      </c>
      <c r="BN13" s="10"/>
      <c r="BO13" s="10"/>
      <c r="BP13" s="43" t="s">
        <v>142</v>
      </c>
      <c r="BQ13" s="126" t="s">
        <v>143</v>
      </c>
      <c r="BR13" s="21" t="s">
        <v>144</v>
      </c>
    </row>
    <row r="14" spans="1:70" ht="151.9" hidden="1" customHeight="1" x14ac:dyDescent="0.25">
      <c r="A14" s="42" t="s">
        <v>145</v>
      </c>
      <c r="B14" s="50" t="str">
        <f>VLOOKUP(A14,'Fórmulas '!$B$47:$C$66,2,FALSE)</f>
        <v>Fortalecer la imagen institucional de Indeportes Antioquia, como referente social del deporte en el departamento.</v>
      </c>
      <c r="C14" s="42" t="str">
        <f>VLOOKUP(A14,'Fórmulas '!$F$47:$G$66,2,FALSE)</f>
        <v>Jefe Oficina de Comunicaciones</v>
      </c>
      <c r="D14" s="82" t="s">
        <v>146</v>
      </c>
      <c r="E14" s="42" t="s">
        <v>70</v>
      </c>
      <c r="F14" s="42" t="s">
        <v>70</v>
      </c>
      <c r="G14" s="42" t="s">
        <v>70</v>
      </c>
      <c r="H14" s="42" t="s">
        <v>70</v>
      </c>
      <c r="I14" s="42" t="s">
        <v>110</v>
      </c>
      <c r="J14" s="95" t="s">
        <v>147</v>
      </c>
      <c r="K14" s="94" t="s">
        <v>148</v>
      </c>
      <c r="L14" s="52" t="s">
        <v>70</v>
      </c>
      <c r="M14" s="52" t="s">
        <v>74</v>
      </c>
      <c r="N14" s="52" t="s">
        <v>74</v>
      </c>
      <c r="O14" s="52" t="s">
        <v>74</v>
      </c>
      <c r="P14" s="52" t="s">
        <v>70</v>
      </c>
      <c r="Q14" s="93" t="s">
        <v>70</v>
      </c>
      <c r="R14" s="52" t="s">
        <v>74</v>
      </c>
      <c r="S14" s="52" t="s">
        <v>74</v>
      </c>
      <c r="T14" s="93" t="s">
        <v>70</v>
      </c>
      <c r="U14" s="52" t="s">
        <v>70</v>
      </c>
      <c r="V14" s="52" t="s">
        <v>70</v>
      </c>
      <c r="W14" s="52" t="s">
        <v>70</v>
      </c>
      <c r="X14" s="93" t="s">
        <v>70</v>
      </c>
      <c r="Y14" s="52" t="s">
        <v>70</v>
      </c>
      <c r="Z14" s="52" t="s">
        <v>70</v>
      </c>
      <c r="AA14" s="52" t="s">
        <v>74</v>
      </c>
      <c r="AB14" s="52" t="s">
        <v>70</v>
      </c>
      <c r="AC14" s="52" t="s">
        <v>70</v>
      </c>
      <c r="AD14" s="52" t="s">
        <v>74</v>
      </c>
      <c r="AE14" s="48">
        <f t="shared" si="1"/>
        <v>12</v>
      </c>
      <c r="AF14" s="98" t="s">
        <v>149</v>
      </c>
      <c r="AG14" s="48">
        <f>IFERROR(VLOOKUP(AF14,'Fórmulas '!$B$26:$C$30,2,0),"")</f>
        <v>2</v>
      </c>
      <c r="AH14" s="48" t="str">
        <f>IF(AE14&lt;=5,"MODERADO",IF(AE14&lt;=11,"MAYOR","CATASTRÓFICO"))</f>
        <v>CATASTRÓFICO</v>
      </c>
      <c r="AI14" s="58">
        <f>+IFERROR(VLOOKUP(AH14,'Fórmulas '!$E$28:$F$30,2,),"")</f>
        <v>5</v>
      </c>
      <c r="AJ14" s="59" t="str">
        <f>IFERROR(VLOOKUP(CONCATENATE(AG14,AI14),'Fórmulas '!$J$47:$K$71,2,),"")</f>
        <v>EXTREMO</v>
      </c>
      <c r="AK14" s="106" t="s">
        <v>150</v>
      </c>
      <c r="AL14" s="100" t="s">
        <v>151</v>
      </c>
      <c r="AM14" s="52" t="s">
        <v>152</v>
      </c>
      <c r="AN14" s="99" t="s">
        <v>77</v>
      </c>
      <c r="AO14" s="52" t="s">
        <v>153</v>
      </c>
      <c r="AP14" s="58">
        <v>0</v>
      </c>
      <c r="AQ14" s="58">
        <v>5</v>
      </c>
      <c r="AR14" s="52">
        <v>0</v>
      </c>
      <c r="AS14" s="52">
        <v>10</v>
      </c>
      <c r="AT14" s="52">
        <v>15</v>
      </c>
      <c r="AU14" s="52">
        <v>10</v>
      </c>
      <c r="AV14" s="52">
        <v>30</v>
      </c>
      <c r="AW14" s="58">
        <f t="shared" si="0"/>
        <v>70</v>
      </c>
      <c r="AX14" s="114" t="str">
        <f t="shared" si="2"/>
        <v>DISMINUYE UN PUNTO</v>
      </c>
      <c r="AY14" s="48">
        <f>AG14</f>
        <v>2</v>
      </c>
      <c r="AZ14" s="48" t="str">
        <f t="shared" si="3"/>
        <v>RARA VEZ</v>
      </c>
      <c r="BA14" s="58">
        <f t="shared" si="4"/>
        <v>1</v>
      </c>
      <c r="BB14" s="96" t="str">
        <f t="shared" si="5"/>
        <v>CATASTRÓFICO</v>
      </c>
      <c r="BC14" s="48">
        <f t="shared" si="6"/>
        <v>5</v>
      </c>
      <c r="BD14" s="96" t="str">
        <f>IFERROR(VLOOKUP(CONCATENATE(BA14,BC14),'Fórmulas '!$J$47:$K$71,2,),"")</f>
        <v>ALTO</v>
      </c>
      <c r="BE14" s="52">
        <f t="shared" si="7"/>
        <v>5</v>
      </c>
      <c r="BF14" s="52" t="s">
        <v>79</v>
      </c>
      <c r="BG14" s="58" t="s">
        <v>154</v>
      </c>
      <c r="BH14" s="50" t="s">
        <v>155</v>
      </c>
      <c r="BI14" s="52" t="s">
        <v>156</v>
      </c>
      <c r="BJ14" s="58" t="s">
        <v>157</v>
      </c>
      <c r="BK14" s="50" t="s">
        <v>122</v>
      </c>
      <c r="BL14" s="127"/>
      <c r="BM14" s="127"/>
      <c r="BN14" s="128"/>
      <c r="BO14" s="127"/>
      <c r="BP14" s="129"/>
      <c r="BQ14" s="130" t="s">
        <v>158</v>
      </c>
      <c r="BR14" s="131"/>
    </row>
    <row r="15" spans="1:70" ht="390" hidden="1" x14ac:dyDescent="0.25">
      <c r="A15" s="42" t="s">
        <v>159</v>
      </c>
      <c r="B15" s="50" t="e">
        <f>VLOOKUP(A15,'Fórmulas '!$B$47:$C$66,2,FALSE)</f>
        <v>#N/A</v>
      </c>
      <c r="C15" s="42" t="e">
        <f>VLOOKUP(A15,'Fórmulas '!$F$47:$G$66,2,FALSE)</f>
        <v>#N/A</v>
      </c>
      <c r="D15" s="63" t="s">
        <v>160</v>
      </c>
      <c r="E15" s="59" t="s">
        <v>161</v>
      </c>
      <c r="F15" s="59" t="s">
        <v>161</v>
      </c>
      <c r="G15" s="61" t="s">
        <v>161</v>
      </c>
      <c r="H15" s="61" t="s">
        <v>161</v>
      </c>
      <c r="I15" s="61" t="s">
        <v>110</v>
      </c>
      <c r="J15" s="64" t="s">
        <v>162</v>
      </c>
      <c r="K15" s="65" t="s">
        <v>163</v>
      </c>
      <c r="L15" s="59" t="s">
        <v>161</v>
      </c>
      <c r="M15" s="59" t="s">
        <v>161</v>
      </c>
      <c r="N15" s="59" t="s">
        <v>161</v>
      </c>
      <c r="O15" s="59" t="s">
        <v>161</v>
      </c>
      <c r="P15" s="59" t="s">
        <v>161</v>
      </c>
      <c r="Q15" s="59" t="s">
        <v>164</v>
      </c>
      <c r="R15" s="59" t="s">
        <v>161</v>
      </c>
      <c r="S15" s="59" t="s">
        <v>164</v>
      </c>
      <c r="T15" s="59" t="s">
        <v>164</v>
      </c>
      <c r="U15" s="59" t="s">
        <v>161</v>
      </c>
      <c r="V15" s="59" t="s">
        <v>161</v>
      </c>
      <c r="W15" s="59" t="s">
        <v>161</v>
      </c>
      <c r="X15" s="59" t="s">
        <v>161</v>
      </c>
      <c r="Y15" s="59" t="s">
        <v>161</v>
      </c>
      <c r="Z15" s="59" t="s">
        <v>161</v>
      </c>
      <c r="AA15" s="59" t="s">
        <v>164</v>
      </c>
      <c r="AB15" s="59" t="s">
        <v>161</v>
      </c>
      <c r="AC15" s="59" t="s">
        <v>161</v>
      </c>
      <c r="AD15" s="59" t="s">
        <v>164</v>
      </c>
      <c r="AE15" s="48">
        <f t="shared" si="1"/>
        <v>14</v>
      </c>
      <c r="AF15" s="59" t="s">
        <v>165</v>
      </c>
      <c r="AG15" s="48">
        <f>IFERROR(VLOOKUP(AF15,'Fórmulas '!$B$26:$C$30,2,0),"")</f>
        <v>4</v>
      </c>
      <c r="AH15" s="48" t="str">
        <f t="shared" ref="AH15:AH44" si="8">IF(AE15&lt;=5,"MODERADO",IF(AE15&lt;=11,"MAYOR","CATASTRÓFICO"))</f>
        <v>CATASTRÓFICO</v>
      </c>
      <c r="AI15" s="58">
        <f>+IFERROR(VLOOKUP(AH15,'Fórmulas '!$E$28:$F$30,2,),"")</f>
        <v>5</v>
      </c>
      <c r="AJ15" s="59" t="str">
        <f>IFERROR(VLOOKUP(CONCATENATE(AG15,AI15),'Fórmulas '!$J$47:$K$71,2,),"")</f>
        <v>EXTREMO</v>
      </c>
      <c r="AK15" s="107" t="s">
        <v>166</v>
      </c>
      <c r="AL15" s="64" t="s">
        <v>167</v>
      </c>
      <c r="AM15" s="64" t="s">
        <v>168</v>
      </c>
      <c r="AN15" s="59" t="s">
        <v>77</v>
      </c>
      <c r="AO15" s="59" t="s">
        <v>78</v>
      </c>
      <c r="AP15" s="59">
        <v>0</v>
      </c>
      <c r="AQ15" s="59">
        <v>5</v>
      </c>
      <c r="AR15" s="59">
        <v>0</v>
      </c>
      <c r="AS15" s="59">
        <v>10</v>
      </c>
      <c r="AT15" s="59">
        <v>15</v>
      </c>
      <c r="AU15" s="59">
        <v>0</v>
      </c>
      <c r="AV15" s="59">
        <v>0</v>
      </c>
      <c r="AW15" s="59">
        <f t="shared" si="0"/>
        <v>30</v>
      </c>
      <c r="AX15" s="114" t="str">
        <f t="shared" si="2"/>
        <v>DISMINUYE CERO PUNTOS</v>
      </c>
      <c r="AY15" s="48">
        <f>AG15</f>
        <v>4</v>
      </c>
      <c r="AZ15" s="48" t="str">
        <f t="shared" si="3"/>
        <v>PROBABLE'</v>
      </c>
      <c r="BA15" s="58">
        <f t="shared" si="4"/>
        <v>4</v>
      </c>
      <c r="BB15" s="96" t="str">
        <f t="shared" si="5"/>
        <v>CATASTRÓFICO</v>
      </c>
      <c r="BC15" s="48">
        <f t="shared" si="6"/>
        <v>5</v>
      </c>
      <c r="BD15" s="96" t="str">
        <f>IFERROR(VLOOKUP(CONCATENATE(BA15,BC15),'Fórmulas '!$J$47:$K$71,2,),"")</f>
        <v>EXTREMO</v>
      </c>
      <c r="BE15" s="61">
        <f t="shared" si="7"/>
        <v>20</v>
      </c>
      <c r="BF15" s="59" t="s">
        <v>79</v>
      </c>
      <c r="BG15" s="59" t="s">
        <v>169</v>
      </c>
      <c r="BH15" s="65" t="s">
        <v>170</v>
      </c>
      <c r="BI15" s="64" t="s">
        <v>171</v>
      </c>
      <c r="BJ15" s="125" t="s">
        <v>172</v>
      </c>
      <c r="BK15" s="64" t="s">
        <v>173</v>
      </c>
      <c r="BL15" s="157" t="s">
        <v>174</v>
      </c>
      <c r="BM15" s="152" t="s">
        <v>173</v>
      </c>
      <c r="BN15" s="62"/>
      <c r="BO15" s="45"/>
      <c r="BP15" s="60"/>
      <c r="BQ15" s="62"/>
      <c r="BR15" s="60"/>
    </row>
    <row r="16" spans="1:70" ht="177" customHeight="1" x14ac:dyDescent="0.25">
      <c r="A16" s="61" t="s">
        <v>175</v>
      </c>
      <c r="B16" s="50" t="str">
        <f>VLOOKUP(A16,'Fórmulas '!$B$47:$C$66,2,FALSE)</f>
        <v>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v>
      </c>
      <c r="C16" s="42" t="str">
        <f>VLOOKUP(A16,'Fórmulas '!$F$47:$G$66,2,FALSE)</f>
        <v>Subgerente de Altos Logros -  Jefe de Oficina de Medicina Deportiva</v>
      </c>
      <c r="D16" s="63" t="s">
        <v>176</v>
      </c>
      <c r="E16" s="59" t="s">
        <v>161</v>
      </c>
      <c r="F16" s="59" t="s">
        <v>161</v>
      </c>
      <c r="G16" s="61" t="s">
        <v>161</v>
      </c>
      <c r="H16" s="61" t="s">
        <v>161</v>
      </c>
      <c r="I16" s="61" t="s">
        <v>110</v>
      </c>
      <c r="J16" s="64" t="s">
        <v>177</v>
      </c>
      <c r="K16" s="65" t="s">
        <v>178</v>
      </c>
      <c r="L16" s="59" t="s">
        <v>161</v>
      </c>
      <c r="M16" s="59" t="s">
        <v>161</v>
      </c>
      <c r="N16" s="59" t="s">
        <v>161</v>
      </c>
      <c r="O16" s="59" t="s">
        <v>161</v>
      </c>
      <c r="P16" s="59" t="s">
        <v>161</v>
      </c>
      <c r="Q16" s="59" t="s">
        <v>161</v>
      </c>
      <c r="R16" s="59" t="s">
        <v>161</v>
      </c>
      <c r="S16" s="59" t="s">
        <v>161</v>
      </c>
      <c r="T16" s="59" t="s">
        <v>132</v>
      </c>
      <c r="U16" s="59" t="s">
        <v>161</v>
      </c>
      <c r="V16" s="59" t="s">
        <v>161</v>
      </c>
      <c r="W16" s="59" t="s">
        <v>161</v>
      </c>
      <c r="X16" s="59" t="s">
        <v>161</v>
      </c>
      <c r="Y16" s="59" t="s">
        <v>161</v>
      </c>
      <c r="Z16" s="59" t="s">
        <v>161</v>
      </c>
      <c r="AA16" s="59" t="s">
        <v>132</v>
      </c>
      <c r="AB16" s="59" t="s">
        <v>161</v>
      </c>
      <c r="AC16" s="59" t="s">
        <v>161</v>
      </c>
      <c r="AD16" s="59" t="s">
        <v>132</v>
      </c>
      <c r="AE16" s="48">
        <f t="shared" si="1"/>
        <v>16</v>
      </c>
      <c r="AF16" s="59" t="s">
        <v>165</v>
      </c>
      <c r="AG16" s="48">
        <f>IFERROR(VLOOKUP(AF16,'Fórmulas '!$B$26:$C$30,2,0),"")</f>
        <v>4</v>
      </c>
      <c r="AH16" s="48" t="str">
        <f t="shared" si="8"/>
        <v>CATASTRÓFICO</v>
      </c>
      <c r="AI16" s="58">
        <f>+IFERROR(VLOOKUP(AH16,'Fórmulas '!$E$28:$F$30,2,),"")</f>
        <v>5</v>
      </c>
      <c r="AJ16" s="59" t="str">
        <f>IFERROR(VLOOKUP(CONCATENATE(AG16,AI16),'Fórmulas '!$J$47:$K$71,2,),"")</f>
        <v>EXTREMO</v>
      </c>
      <c r="AK16" s="63" t="s">
        <v>179</v>
      </c>
      <c r="AL16" s="66" t="s">
        <v>180</v>
      </c>
      <c r="AM16" s="65" t="s">
        <v>181</v>
      </c>
      <c r="AN16" s="66" t="s">
        <v>77</v>
      </c>
      <c r="AO16" s="59" t="s">
        <v>78</v>
      </c>
      <c r="AP16" s="59">
        <v>15</v>
      </c>
      <c r="AQ16" s="59">
        <v>5</v>
      </c>
      <c r="AR16" s="59">
        <v>0</v>
      </c>
      <c r="AS16" s="59">
        <v>10</v>
      </c>
      <c r="AT16" s="59">
        <v>15</v>
      </c>
      <c r="AU16" s="59">
        <v>10</v>
      </c>
      <c r="AV16" s="59">
        <v>30</v>
      </c>
      <c r="AW16" s="59">
        <f t="shared" si="0"/>
        <v>85</v>
      </c>
      <c r="AX16" s="114" t="str">
        <f t="shared" si="2"/>
        <v>DISMINUYE DOS PUNTOS</v>
      </c>
      <c r="AY16" s="48">
        <f>AG16</f>
        <v>4</v>
      </c>
      <c r="AZ16" s="48" t="str">
        <f t="shared" si="3"/>
        <v>IMPROBABLE</v>
      </c>
      <c r="BA16" s="58">
        <f t="shared" si="4"/>
        <v>2</v>
      </c>
      <c r="BB16" s="96" t="str">
        <f t="shared" si="5"/>
        <v>CATASTRÓFICO</v>
      </c>
      <c r="BC16" s="48">
        <f t="shared" si="6"/>
        <v>5</v>
      </c>
      <c r="BD16" s="96" t="str">
        <f>IFERROR(VLOOKUP(CONCATENATE(BA16,BC16),'Fórmulas '!$J$47:$K$71,2,),"")</f>
        <v>EXTREMO</v>
      </c>
      <c r="BE16" s="61">
        <f t="shared" si="7"/>
        <v>10</v>
      </c>
      <c r="BF16" s="59" t="s">
        <v>79</v>
      </c>
      <c r="BG16" s="59" t="s">
        <v>182</v>
      </c>
      <c r="BH16" s="115" t="s">
        <v>183</v>
      </c>
      <c r="BI16" s="67" t="s">
        <v>184</v>
      </c>
      <c r="BJ16" s="67" t="s">
        <v>185</v>
      </c>
      <c r="BK16" s="67" t="s">
        <v>186</v>
      </c>
      <c r="BL16" s="65" t="s">
        <v>187</v>
      </c>
      <c r="BM16" s="64" t="s">
        <v>186</v>
      </c>
      <c r="BN16" s="65" t="s">
        <v>187</v>
      </c>
      <c r="BO16" s="64" t="s">
        <v>186</v>
      </c>
      <c r="BP16" s="65" t="s">
        <v>188</v>
      </c>
      <c r="BQ16" s="65" t="s">
        <v>189</v>
      </c>
      <c r="BR16" s="65" t="s">
        <v>190</v>
      </c>
    </row>
    <row r="17" spans="1:123" ht="200.45" customHeight="1" x14ac:dyDescent="0.25">
      <c r="A17" s="61" t="s">
        <v>175</v>
      </c>
      <c r="B17" s="50" t="str">
        <f>VLOOKUP(A17,'Fórmulas '!$B$47:$C$66,2,FALSE)</f>
        <v>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v>
      </c>
      <c r="C17" s="42" t="str">
        <f>VLOOKUP(A17,'Fórmulas '!$F$47:$G$66,2,FALSE)</f>
        <v>Subgerente de Altos Logros -  Jefe de Oficina de Medicina Deportiva</v>
      </c>
      <c r="D17" s="63" t="s">
        <v>191</v>
      </c>
      <c r="E17" s="59" t="s">
        <v>161</v>
      </c>
      <c r="F17" s="59" t="s">
        <v>70</v>
      </c>
      <c r="G17" s="61" t="s">
        <v>70</v>
      </c>
      <c r="H17" s="61" t="s">
        <v>70</v>
      </c>
      <c r="I17" s="61" t="s">
        <v>110</v>
      </c>
      <c r="J17" s="64" t="s">
        <v>192</v>
      </c>
      <c r="K17" s="65" t="s">
        <v>193</v>
      </c>
      <c r="L17" s="59" t="s">
        <v>161</v>
      </c>
      <c r="M17" s="59" t="s">
        <v>161</v>
      </c>
      <c r="N17" s="59" t="s">
        <v>161</v>
      </c>
      <c r="O17" s="59" t="s">
        <v>132</v>
      </c>
      <c r="P17" s="59" t="s">
        <v>161</v>
      </c>
      <c r="Q17" s="59" t="s">
        <v>132</v>
      </c>
      <c r="R17" s="59" t="s">
        <v>132</v>
      </c>
      <c r="S17" s="59" t="s">
        <v>132</v>
      </c>
      <c r="T17" s="59" t="s">
        <v>70</v>
      </c>
      <c r="U17" s="59" t="s">
        <v>70</v>
      </c>
      <c r="V17" s="59" t="s">
        <v>132</v>
      </c>
      <c r="W17" s="59" t="s">
        <v>74</v>
      </c>
      <c r="X17" s="59" t="s">
        <v>132</v>
      </c>
      <c r="Y17" s="59" t="s">
        <v>132</v>
      </c>
      <c r="Z17" s="59" t="s">
        <v>132</v>
      </c>
      <c r="AA17" s="59" t="s">
        <v>132</v>
      </c>
      <c r="AB17" s="59" t="s">
        <v>132</v>
      </c>
      <c r="AC17" s="59" t="s">
        <v>132</v>
      </c>
      <c r="AD17" s="59" t="s">
        <v>132</v>
      </c>
      <c r="AE17" s="48">
        <f t="shared" si="1"/>
        <v>6</v>
      </c>
      <c r="AF17" s="59" t="s">
        <v>165</v>
      </c>
      <c r="AG17" s="48">
        <f>IFERROR(VLOOKUP(AF17,'Fórmulas '!$B$26:$C$30,2,0),"")</f>
        <v>4</v>
      </c>
      <c r="AH17" s="48" t="str">
        <f t="shared" si="8"/>
        <v>MAYOR</v>
      </c>
      <c r="AI17" s="58">
        <f>+IFERROR(VLOOKUP(AH17,'Fórmulas '!$E$28:$F$30,2,),"")</f>
        <v>4</v>
      </c>
      <c r="AJ17" s="59" t="str">
        <f>IFERROR(VLOOKUP(CONCATENATE(AG17,AI17),'Fórmulas '!$J$47:$K$71,2,),"")</f>
        <v>EXTREMO</v>
      </c>
      <c r="AK17" s="63" t="s">
        <v>194</v>
      </c>
      <c r="AL17" s="66" t="s">
        <v>180</v>
      </c>
      <c r="AM17" s="65" t="s">
        <v>195</v>
      </c>
      <c r="AN17" s="59" t="s">
        <v>77</v>
      </c>
      <c r="AO17" s="59" t="s">
        <v>78</v>
      </c>
      <c r="AP17" s="59">
        <v>15</v>
      </c>
      <c r="AQ17" s="59">
        <v>5</v>
      </c>
      <c r="AR17" s="59">
        <v>0</v>
      </c>
      <c r="AS17" s="59">
        <v>10</v>
      </c>
      <c r="AT17" s="59">
        <v>15</v>
      </c>
      <c r="AU17" s="59">
        <v>10</v>
      </c>
      <c r="AV17" s="59">
        <v>30</v>
      </c>
      <c r="AW17" s="59">
        <f t="shared" si="0"/>
        <v>85</v>
      </c>
      <c r="AX17" s="114" t="str">
        <f t="shared" si="2"/>
        <v>DISMINUYE DOS PUNTOS</v>
      </c>
      <c r="AY17" s="48">
        <f>AG17</f>
        <v>4</v>
      </c>
      <c r="AZ17" s="48" t="str">
        <f t="shared" si="3"/>
        <v>IMPROBABLE</v>
      </c>
      <c r="BA17" s="58">
        <f t="shared" si="4"/>
        <v>2</v>
      </c>
      <c r="BB17" s="96" t="str">
        <f t="shared" si="5"/>
        <v>MAYOR</v>
      </c>
      <c r="BC17" s="48">
        <f t="shared" si="6"/>
        <v>4</v>
      </c>
      <c r="BD17" s="96" t="str">
        <f>IFERROR(VLOOKUP(CONCATENATE(BA17,BC17),'Fórmulas '!$J$47:$K$71,2,),"")</f>
        <v>ALTO</v>
      </c>
      <c r="BE17" s="61">
        <f t="shared" si="7"/>
        <v>8</v>
      </c>
      <c r="BF17" s="59" t="s">
        <v>79</v>
      </c>
      <c r="BG17" s="59" t="s">
        <v>196</v>
      </c>
      <c r="BH17" s="65" t="s">
        <v>197</v>
      </c>
      <c r="BI17" s="65" t="s">
        <v>198</v>
      </c>
      <c r="BJ17" s="65" t="s">
        <v>199</v>
      </c>
      <c r="BK17" s="64" t="s">
        <v>200</v>
      </c>
      <c r="BL17" s="65" t="s">
        <v>201</v>
      </c>
      <c r="BM17" s="64" t="s">
        <v>202</v>
      </c>
      <c r="BN17" s="65" t="s">
        <v>201</v>
      </c>
      <c r="BO17" s="64" t="s">
        <v>202</v>
      </c>
      <c r="BP17" s="65" t="s">
        <v>203</v>
      </c>
      <c r="BQ17" s="65" t="s">
        <v>189</v>
      </c>
      <c r="BR17" s="65" t="s">
        <v>190</v>
      </c>
    </row>
    <row r="18" spans="1:123" ht="187.9" customHeight="1" x14ac:dyDescent="0.25">
      <c r="A18" s="61" t="s">
        <v>175</v>
      </c>
      <c r="B18" s="50" t="str">
        <f>VLOOKUP(A18,'Fórmulas '!$B$47:$C$66,2,FALSE)</f>
        <v>Liderar el ámbito deportivo competitivo nacional mediante el apoyo y la integración de los organismos del sector y el mejoramiento de la calidad de vida de los atletas y Para atletas. que representan al departamento para obtener los mejores resultados en competencias nacionales e internacionales y el liderazgo en los Juegos Nacionales y Para nacionales.</v>
      </c>
      <c r="C18" s="42" t="str">
        <f>VLOOKUP(A18,'Fórmulas '!$F$47:$G$66,2,FALSE)</f>
        <v>Subgerente de Altos Logros -  Jefe de Oficina de Medicina Deportiva</v>
      </c>
      <c r="D18" s="63" t="s">
        <v>204</v>
      </c>
      <c r="E18" s="59" t="s">
        <v>161</v>
      </c>
      <c r="F18" s="59" t="s">
        <v>161</v>
      </c>
      <c r="G18" s="61" t="s">
        <v>161</v>
      </c>
      <c r="H18" s="61" t="s">
        <v>161</v>
      </c>
      <c r="I18" s="61" t="s">
        <v>110</v>
      </c>
      <c r="J18" s="64" t="s">
        <v>205</v>
      </c>
      <c r="K18" s="65" t="s">
        <v>206</v>
      </c>
      <c r="L18" s="59" t="s">
        <v>161</v>
      </c>
      <c r="M18" s="59" t="s">
        <v>161</v>
      </c>
      <c r="N18" s="59" t="s">
        <v>161</v>
      </c>
      <c r="O18" s="59" t="s">
        <v>161</v>
      </c>
      <c r="P18" s="59" t="s">
        <v>161</v>
      </c>
      <c r="Q18" s="59" t="s">
        <v>161</v>
      </c>
      <c r="R18" s="59" t="s">
        <v>161</v>
      </c>
      <c r="S18" s="59" t="s">
        <v>161</v>
      </c>
      <c r="T18" s="59" t="s">
        <v>132</v>
      </c>
      <c r="U18" s="59" t="s">
        <v>161</v>
      </c>
      <c r="V18" s="59" t="s">
        <v>161</v>
      </c>
      <c r="W18" s="59" t="s">
        <v>161</v>
      </c>
      <c r="X18" s="59" t="s">
        <v>161</v>
      </c>
      <c r="Y18" s="59" t="s">
        <v>161</v>
      </c>
      <c r="Z18" s="59" t="s">
        <v>161</v>
      </c>
      <c r="AA18" s="59" t="s">
        <v>132</v>
      </c>
      <c r="AB18" s="59" t="s">
        <v>161</v>
      </c>
      <c r="AC18" s="59" t="s">
        <v>161</v>
      </c>
      <c r="AD18" s="59" t="s">
        <v>132</v>
      </c>
      <c r="AE18" s="48">
        <f t="shared" si="1"/>
        <v>16</v>
      </c>
      <c r="AF18" s="59" t="s">
        <v>113</v>
      </c>
      <c r="AG18" s="48">
        <f>IFERROR(VLOOKUP(AF18,'Fórmulas '!$B$26:$C$30,2,0),"")</f>
        <v>3</v>
      </c>
      <c r="AH18" s="48" t="str">
        <f t="shared" si="8"/>
        <v>CATASTRÓFICO</v>
      </c>
      <c r="AI18" s="58">
        <f>+IFERROR(VLOOKUP(AH18,'Fórmulas '!$E$28:$F$30,2,),"")</f>
        <v>5</v>
      </c>
      <c r="AJ18" s="59" t="str">
        <f>IFERROR(VLOOKUP(CONCATENATE(AG18,AI18),'Fórmulas '!$J$47:$K$71,2,),"")</f>
        <v>EXTREMO</v>
      </c>
      <c r="AK18" s="63" t="s">
        <v>207</v>
      </c>
      <c r="AL18" s="64" t="s">
        <v>208</v>
      </c>
      <c r="AM18" s="65" t="s">
        <v>209</v>
      </c>
      <c r="AN18" s="59" t="s">
        <v>77</v>
      </c>
      <c r="AO18" s="59" t="s">
        <v>78</v>
      </c>
      <c r="AP18" s="59">
        <v>15</v>
      </c>
      <c r="AQ18" s="59">
        <v>5</v>
      </c>
      <c r="AR18" s="59">
        <v>0</v>
      </c>
      <c r="AS18" s="59">
        <v>10</v>
      </c>
      <c r="AT18" s="59">
        <v>15</v>
      </c>
      <c r="AU18" s="59">
        <v>10</v>
      </c>
      <c r="AV18" s="59">
        <v>30</v>
      </c>
      <c r="AW18" s="59">
        <f t="shared" si="0"/>
        <v>85</v>
      </c>
      <c r="AX18" s="114" t="str">
        <f t="shared" si="2"/>
        <v>DISMINUYE DOS PUNTOS</v>
      </c>
      <c r="AY18" s="48">
        <f>AG18</f>
        <v>3</v>
      </c>
      <c r="AZ18" s="48" t="str">
        <f t="shared" si="3"/>
        <v>RARA VEZ</v>
      </c>
      <c r="BA18" s="58">
        <f t="shared" si="4"/>
        <v>1</v>
      </c>
      <c r="BB18" s="96" t="str">
        <f t="shared" si="5"/>
        <v>CATASTRÓFICO</v>
      </c>
      <c r="BC18" s="48">
        <f t="shared" si="6"/>
        <v>5</v>
      </c>
      <c r="BD18" s="96" t="str">
        <f>IFERROR(VLOOKUP(CONCATENATE(BA18,BC18),'Fórmulas '!$J$47:$K$71,2,),"")</f>
        <v>ALTO</v>
      </c>
      <c r="BE18" s="61">
        <f t="shared" si="7"/>
        <v>5</v>
      </c>
      <c r="BF18" s="59" t="s">
        <v>79</v>
      </c>
      <c r="BG18" s="59" t="s">
        <v>210</v>
      </c>
      <c r="BH18" s="115" t="s">
        <v>211</v>
      </c>
      <c r="BI18" s="67" t="s">
        <v>212</v>
      </c>
      <c r="BJ18" s="65" t="s">
        <v>213</v>
      </c>
      <c r="BK18" s="64" t="s">
        <v>214</v>
      </c>
      <c r="BL18" s="64" t="s">
        <v>215</v>
      </c>
      <c r="BM18" s="65" t="s">
        <v>216</v>
      </c>
      <c r="BN18" s="64" t="s">
        <v>215</v>
      </c>
      <c r="BO18" s="65" t="s">
        <v>216</v>
      </c>
      <c r="BP18" s="65" t="s">
        <v>217</v>
      </c>
      <c r="BQ18" s="64" t="s">
        <v>218</v>
      </c>
      <c r="BR18" s="65" t="s">
        <v>190</v>
      </c>
    </row>
    <row r="19" spans="1:123" ht="120" hidden="1" x14ac:dyDescent="0.25">
      <c r="A19" s="70" t="s">
        <v>219</v>
      </c>
      <c r="B19" s="50" t="str">
        <f>VLOOKUP(A19,'Fórmulas '!$B$47:$C$66,2,FALSE)</f>
        <v> Fomentar la práctica del deporte, la educación física y la recreación en el departamento de Antioquia a través del diseño y acompañamiento de programas y proyectos orientados a la población en general y grupos especiales.</v>
      </c>
      <c r="C19" s="42" t="str">
        <f>VLOOKUP(A19,'Fórmulas '!$F$47:$G$66,2,FALSE)</f>
        <v>Subgerente de Fomento y Desarrollo Deportivo</v>
      </c>
      <c r="D19" s="63" t="s">
        <v>220</v>
      </c>
      <c r="E19" s="72" t="s">
        <v>161</v>
      </c>
      <c r="F19" s="72" t="s">
        <v>161</v>
      </c>
      <c r="G19" s="71" t="s">
        <v>161</v>
      </c>
      <c r="H19" s="71" t="s">
        <v>161</v>
      </c>
      <c r="I19" s="71" t="s">
        <v>110</v>
      </c>
      <c r="J19" s="71" t="s">
        <v>221</v>
      </c>
      <c r="K19" s="71" t="s">
        <v>222</v>
      </c>
      <c r="L19" s="132" t="s">
        <v>164</v>
      </c>
      <c r="M19" s="132" t="s">
        <v>161</v>
      </c>
      <c r="N19" s="132" t="s">
        <v>161</v>
      </c>
      <c r="O19" s="132" t="s">
        <v>161</v>
      </c>
      <c r="P19" s="132" t="s">
        <v>161</v>
      </c>
      <c r="Q19" s="132" t="s">
        <v>164</v>
      </c>
      <c r="R19" s="132" t="s">
        <v>161</v>
      </c>
      <c r="S19" s="132" t="s">
        <v>161</v>
      </c>
      <c r="T19" s="132" t="s">
        <v>164</v>
      </c>
      <c r="U19" s="132" t="s">
        <v>161</v>
      </c>
      <c r="V19" s="72" t="s">
        <v>161</v>
      </c>
      <c r="W19" s="72" t="s">
        <v>161</v>
      </c>
      <c r="X19" s="72" t="s">
        <v>161</v>
      </c>
      <c r="Y19" s="72" t="s">
        <v>161</v>
      </c>
      <c r="Z19" s="72" t="s">
        <v>161</v>
      </c>
      <c r="AA19" s="72" t="s">
        <v>164</v>
      </c>
      <c r="AB19" s="72" t="s">
        <v>161</v>
      </c>
      <c r="AC19" s="72" t="s">
        <v>161</v>
      </c>
      <c r="AD19" s="72" t="s">
        <v>164</v>
      </c>
      <c r="AE19" s="48">
        <f t="shared" si="1"/>
        <v>14</v>
      </c>
      <c r="AF19" s="72" t="s">
        <v>113</v>
      </c>
      <c r="AG19" s="48">
        <f>IFERROR(VLOOKUP(AF19,'Fórmulas '!$B$26:$C$30,2,0),"")</f>
        <v>3</v>
      </c>
      <c r="AH19" s="48" t="str">
        <f t="shared" si="8"/>
        <v>CATASTRÓFICO</v>
      </c>
      <c r="AI19" s="58">
        <f>+IFERROR(VLOOKUP(AH19,'Fórmulas '!$E$28:$F$30,2,),"")</f>
        <v>5</v>
      </c>
      <c r="AJ19" s="59" t="str">
        <f>IFERROR(VLOOKUP(CONCATENATE(AG19,AI19),'Fórmulas '!$J$47:$K$71,2,),"")</f>
        <v>EXTREMO</v>
      </c>
      <c r="AK19" s="108" t="s">
        <v>223</v>
      </c>
      <c r="AL19" s="71" t="s">
        <v>224</v>
      </c>
      <c r="AM19" s="71" t="s">
        <v>225</v>
      </c>
      <c r="AN19" s="72" t="s">
        <v>226</v>
      </c>
      <c r="AO19" s="72" t="s">
        <v>78</v>
      </c>
      <c r="AP19" s="72">
        <v>0</v>
      </c>
      <c r="AQ19" s="72">
        <v>5</v>
      </c>
      <c r="AR19" s="72">
        <v>15</v>
      </c>
      <c r="AS19" s="72">
        <v>0</v>
      </c>
      <c r="AT19" s="72">
        <v>15</v>
      </c>
      <c r="AU19" s="72">
        <v>10</v>
      </c>
      <c r="AV19" s="72">
        <v>30</v>
      </c>
      <c r="AW19" s="72">
        <v>75</v>
      </c>
      <c r="AX19" s="114" t="str">
        <f t="shared" si="2"/>
        <v>DISMINUYE UN PUNTO</v>
      </c>
      <c r="AY19" s="48">
        <v>3</v>
      </c>
      <c r="AZ19" s="48" t="str">
        <f t="shared" si="3"/>
        <v>IMPROBABLE</v>
      </c>
      <c r="BA19" s="58">
        <f t="shared" si="4"/>
        <v>2</v>
      </c>
      <c r="BB19" s="96" t="str">
        <f t="shared" si="5"/>
        <v>CATASTRÓFICO</v>
      </c>
      <c r="BC19" s="48">
        <f t="shared" si="6"/>
        <v>5</v>
      </c>
      <c r="BD19" s="96" t="str">
        <f>IFERROR(VLOOKUP(CONCATENATE(BA19,BC19),'Fórmulas '!$J$47:$K$71,2,),"")</f>
        <v>EXTREMO</v>
      </c>
      <c r="BE19" s="71">
        <v>9</v>
      </c>
      <c r="BF19" s="72" t="s">
        <v>79</v>
      </c>
      <c r="BG19" s="72" t="s">
        <v>169</v>
      </c>
      <c r="BH19" s="116" t="s">
        <v>227</v>
      </c>
      <c r="BI19" s="71" t="s">
        <v>228</v>
      </c>
      <c r="BJ19" s="72" t="s">
        <v>229</v>
      </c>
      <c r="BK19" s="72" t="s">
        <v>230</v>
      </c>
      <c r="BL19" s="134" t="s">
        <v>229</v>
      </c>
      <c r="BM19" s="133" t="s">
        <v>230</v>
      </c>
      <c r="BN19" s="71" t="s">
        <v>231</v>
      </c>
      <c r="BO19" s="71" t="s">
        <v>231</v>
      </c>
      <c r="BP19" s="72" t="s">
        <v>231</v>
      </c>
      <c r="BQ19" s="72" t="s">
        <v>231</v>
      </c>
      <c r="BR19" s="72" t="s">
        <v>231</v>
      </c>
    </row>
    <row r="20" spans="1:123" ht="209.45" hidden="1" customHeight="1" x14ac:dyDescent="0.25">
      <c r="A20" s="59" t="s">
        <v>232</v>
      </c>
      <c r="B20" s="43" t="str">
        <f>VLOOKUP(A20,'Fórmulas '!$B$47:$C$66,2,FALSE)</f>
        <v>Promocionar la salud y prevenir la enfermedad mediante de la práctica de la actividad física.  El proceso está dirigido a los municipios y corregimientos del Departamento, para brindar una opción de lucha contra el sedentarismo, el tabaquismo y la inadecuada alimentación.</v>
      </c>
      <c r="C20" s="42" t="str">
        <f>VLOOKUP(A20,'Fórmulas '!$F$47:$G$66,2,FALSE)</f>
        <v>Coordinador Programa Por su Salud Muévase Pues</v>
      </c>
      <c r="D20" s="63" t="s">
        <v>233</v>
      </c>
      <c r="E20" s="59" t="s">
        <v>161</v>
      </c>
      <c r="F20" s="59" t="s">
        <v>161</v>
      </c>
      <c r="G20" s="61" t="s">
        <v>161</v>
      </c>
      <c r="H20" s="61" t="s">
        <v>161</v>
      </c>
      <c r="I20" s="61" t="s">
        <v>110</v>
      </c>
      <c r="J20" s="64" t="s">
        <v>234</v>
      </c>
      <c r="K20" s="65" t="s">
        <v>235</v>
      </c>
      <c r="L20" s="59" t="s">
        <v>161</v>
      </c>
      <c r="M20" s="59" t="s">
        <v>161</v>
      </c>
      <c r="N20" s="59" t="s">
        <v>161</v>
      </c>
      <c r="O20" s="59" t="s">
        <v>161</v>
      </c>
      <c r="P20" s="59" t="s">
        <v>161</v>
      </c>
      <c r="Q20" s="59" t="s">
        <v>164</v>
      </c>
      <c r="R20" s="59" t="s">
        <v>161</v>
      </c>
      <c r="S20" s="59" t="s">
        <v>164</v>
      </c>
      <c r="T20" s="59" t="s">
        <v>164</v>
      </c>
      <c r="U20" s="59" t="s">
        <v>161</v>
      </c>
      <c r="V20" s="59" t="s">
        <v>161</v>
      </c>
      <c r="W20" s="59" t="s">
        <v>161</v>
      </c>
      <c r="X20" s="59" t="s">
        <v>161</v>
      </c>
      <c r="Y20" s="59" t="s">
        <v>161</v>
      </c>
      <c r="Z20" s="59" t="s">
        <v>161</v>
      </c>
      <c r="AA20" s="59" t="s">
        <v>164</v>
      </c>
      <c r="AB20" s="59" t="s">
        <v>161</v>
      </c>
      <c r="AC20" s="59" t="s">
        <v>161</v>
      </c>
      <c r="AD20" s="59" t="s">
        <v>164</v>
      </c>
      <c r="AE20" s="135">
        <f t="shared" si="1"/>
        <v>14</v>
      </c>
      <c r="AF20" s="59" t="s">
        <v>165</v>
      </c>
      <c r="AG20" s="135">
        <f>IFERROR(VLOOKUP(AF20,'Fórmulas '!$B$26:$C$30,2,0),"")</f>
        <v>4</v>
      </c>
      <c r="AH20" s="135" t="str">
        <f t="shared" si="8"/>
        <v>CATASTRÓFICO</v>
      </c>
      <c r="AI20" s="9">
        <f>+IFERROR(VLOOKUP(AH20,'Fórmulas '!$E$28:$F$30,2,),"")</f>
        <v>5</v>
      </c>
      <c r="AJ20" s="59" t="str">
        <f>IFERROR(VLOOKUP(CONCATENATE(AG20,AI20),'Fórmulas '!$J$47:$K$71,2,),"")</f>
        <v>EXTREMO</v>
      </c>
      <c r="AK20" s="63" t="s">
        <v>236</v>
      </c>
      <c r="AL20" s="65" t="s">
        <v>237</v>
      </c>
      <c r="AM20" s="65" t="s">
        <v>238</v>
      </c>
      <c r="AN20" s="59" t="s">
        <v>77</v>
      </c>
      <c r="AO20" s="59" t="s">
        <v>78</v>
      </c>
      <c r="AP20" s="59">
        <v>0</v>
      </c>
      <c r="AQ20" s="59">
        <v>5</v>
      </c>
      <c r="AR20" s="59">
        <v>0</v>
      </c>
      <c r="AS20" s="59">
        <v>10</v>
      </c>
      <c r="AT20" s="59">
        <v>15</v>
      </c>
      <c r="AU20" s="59">
        <v>0</v>
      </c>
      <c r="AV20" s="59">
        <v>0</v>
      </c>
      <c r="AW20" s="59">
        <f>SUM(AP20:AV20)</f>
        <v>30</v>
      </c>
      <c r="AX20" s="136" t="str">
        <f t="shared" si="2"/>
        <v>DISMINUYE CERO PUNTOS</v>
      </c>
      <c r="AY20" s="135">
        <f>AG20</f>
        <v>4</v>
      </c>
      <c r="AZ20" s="135" t="str">
        <f t="shared" si="3"/>
        <v>PROBABLE'</v>
      </c>
      <c r="BA20" s="9">
        <f t="shared" si="4"/>
        <v>4</v>
      </c>
      <c r="BB20" s="56" t="str">
        <f t="shared" si="5"/>
        <v>CATASTRÓFICO</v>
      </c>
      <c r="BC20" s="135">
        <f t="shared" si="6"/>
        <v>5</v>
      </c>
      <c r="BD20" s="56" t="str">
        <f>IFERROR(VLOOKUP(CONCATENATE(BA20,BC20),'Fórmulas '!$J$47:$K$71,2,),"")</f>
        <v>EXTREMO</v>
      </c>
      <c r="BE20" s="61">
        <f>IFERROR(BC20*BA20,"")</f>
        <v>20</v>
      </c>
      <c r="BF20" s="59" t="s">
        <v>79</v>
      </c>
      <c r="BG20" s="59" t="s">
        <v>169</v>
      </c>
      <c r="BH20" s="65" t="s">
        <v>239</v>
      </c>
      <c r="BI20" s="64" t="s">
        <v>240</v>
      </c>
      <c r="BJ20" s="64" t="s">
        <v>241</v>
      </c>
      <c r="BK20" s="64" t="s">
        <v>122</v>
      </c>
      <c r="BL20" s="62" t="s">
        <v>241</v>
      </c>
      <c r="BM20" s="137" t="s">
        <v>242</v>
      </c>
      <c r="BN20" s="62" t="s">
        <v>241</v>
      </c>
      <c r="BO20" s="137" t="s">
        <v>242</v>
      </c>
      <c r="BP20" s="71" t="s">
        <v>243</v>
      </c>
      <c r="BQ20" s="71" t="s">
        <v>244</v>
      </c>
      <c r="BR20" s="62" t="s">
        <v>245</v>
      </c>
    </row>
    <row r="21" spans="1:123" s="21" customFormat="1" ht="135" hidden="1" x14ac:dyDescent="0.25">
      <c r="A21" s="42" t="s">
        <v>246</v>
      </c>
      <c r="B21" s="50" t="str">
        <f>VLOOKUP(A21,'Fórmulas '!$B$47:$C$66,2,FALSE)</f>
        <v>Apoyar el desarrollo eficiente de los procesos internos, mediante la administración de los bienes y prestación de los servicios internos requeridos.</v>
      </c>
      <c r="C21" s="42" t="str">
        <f>VLOOKUP(A21,'Fórmulas '!$F$47:$G$66,2,FALSE)</f>
        <v>Coordinador Equipo Administrativo</v>
      </c>
      <c r="D21" s="82" t="s">
        <v>247</v>
      </c>
      <c r="E21" s="42" t="s">
        <v>161</v>
      </c>
      <c r="F21" s="42" t="s">
        <v>161</v>
      </c>
      <c r="G21" s="42" t="s">
        <v>161</v>
      </c>
      <c r="H21" s="42" t="s">
        <v>161</v>
      </c>
      <c r="I21" s="42" t="s">
        <v>110</v>
      </c>
      <c r="J21" s="42" t="s">
        <v>248</v>
      </c>
      <c r="K21" s="42" t="s">
        <v>249</v>
      </c>
      <c r="L21" s="42" t="s">
        <v>161</v>
      </c>
      <c r="M21" s="42" t="s">
        <v>161</v>
      </c>
      <c r="N21" s="42" t="s">
        <v>161</v>
      </c>
      <c r="O21" s="42" t="s">
        <v>161</v>
      </c>
      <c r="P21" s="42" t="s">
        <v>161</v>
      </c>
      <c r="Q21" s="42" t="s">
        <v>161</v>
      </c>
      <c r="R21" s="42" t="s">
        <v>161</v>
      </c>
      <c r="S21" s="42" t="s">
        <v>132</v>
      </c>
      <c r="T21" s="42" t="s">
        <v>161</v>
      </c>
      <c r="U21" s="42" t="s">
        <v>161</v>
      </c>
      <c r="V21" s="42" t="s">
        <v>161</v>
      </c>
      <c r="W21" s="42" t="s">
        <v>161</v>
      </c>
      <c r="X21" s="42" t="s">
        <v>161</v>
      </c>
      <c r="Y21" s="42" t="s">
        <v>161</v>
      </c>
      <c r="Z21" s="42" t="s">
        <v>161</v>
      </c>
      <c r="AA21" s="42" t="s">
        <v>132</v>
      </c>
      <c r="AB21" s="42" t="s">
        <v>161</v>
      </c>
      <c r="AC21" s="42" t="s">
        <v>132</v>
      </c>
      <c r="AD21" s="42" t="s">
        <v>132</v>
      </c>
      <c r="AE21" s="48">
        <f t="shared" si="1"/>
        <v>15</v>
      </c>
      <c r="AF21" s="42" t="s">
        <v>113</v>
      </c>
      <c r="AG21" s="48">
        <f>IFERROR(VLOOKUP(AF21,'Fórmulas '!$B$26:$C$30,2,0),"")</f>
        <v>3</v>
      </c>
      <c r="AH21" s="48" t="str">
        <f t="shared" si="8"/>
        <v>CATASTRÓFICO</v>
      </c>
      <c r="AI21" s="58">
        <f>+IFERROR(VLOOKUP(AH21,'Fórmulas '!$E$28:$F$30,2,),"")</f>
        <v>5</v>
      </c>
      <c r="AJ21" s="59" t="str">
        <f>IFERROR(VLOOKUP(CONCATENATE(AG21,AI21),'Fórmulas '!$J$47:$K$71,2,),"")</f>
        <v>EXTREMO</v>
      </c>
      <c r="AK21" s="102" t="s">
        <v>250</v>
      </c>
      <c r="AL21" s="42" t="s">
        <v>251</v>
      </c>
      <c r="AM21" s="42" t="s">
        <v>252</v>
      </c>
      <c r="AN21" s="42" t="s">
        <v>77</v>
      </c>
      <c r="AO21" s="42" t="s">
        <v>253</v>
      </c>
      <c r="AP21" s="42">
        <v>15</v>
      </c>
      <c r="AQ21" s="42">
        <v>5</v>
      </c>
      <c r="AR21" s="42">
        <v>0</v>
      </c>
      <c r="AS21" s="42">
        <v>10</v>
      </c>
      <c r="AT21" s="42">
        <v>15</v>
      </c>
      <c r="AU21" s="42">
        <v>10</v>
      </c>
      <c r="AV21" s="42">
        <v>30</v>
      </c>
      <c r="AW21" s="42">
        <v>85</v>
      </c>
      <c r="AX21" s="114" t="str">
        <f t="shared" si="2"/>
        <v>DISMINUYE DOS PUNTOS</v>
      </c>
      <c r="AY21" s="48">
        <v>3</v>
      </c>
      <c r="AZ21" s="48" t="str">
        <f t="shared" si="3"/>
        <v>RARA VEZ</v>
      </c>
      <c r="BA21" s="58">
        <f t="shared" si="4"/>
        <v>1</v>
      </c>
      <c r="BB21" s="96" t="str">
        <f t="shared" si="5"/>
        <v>CATASTRÓFICO</v>
      </c>
      <c r="BC21" s="48">
        <f t="shared" si="6"/>
        <v>5</v>
      </c>
      <c r="BD21" s="96" t="str">
        <f>IFERROR(VLOOKUP(CONCATENATE(BA21,BC21),'Fórmulas '!$J$47:$K$71,2,),"")</f>
        <v>ALTO</v>
      </c>
      <c r="BE21" s="42">
        <v>6</v>
      </c>
      <c r="BF21" s="42" t="s">
        <v>79</v>
      </c>
      <c r="BG21" s="42" t="s">
        <v>254</v>
      </c>
      <c r="BH21" s="43" t="s">
        <v>255</v>
      </c>
      <c r="BI21" s="42" t="s">
        <v>256</v>
      </c>
      <c r="BJ21" s="42" t="s">
        <v>257</v>
      </c>
      <c r="BK21" s="8" t="s">
        <v>258</v>
      </c>
      <c r="BL21" s="126" t="s">
        <v>257</v>
      </c>
      <c r="BM21" s="142" t="s">
        <v>258</v>
      </c>
      <c r="BP21" s="126" t="s">
        <v>259</v>
      </c>
      <c r="BQ21" s="126" t="s">
        <v>260</v>
      </c>
      <c r="BR21" s="147" t="s">
        <v>124</v>
      </c>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row>
    <row r="22" spans="1:123" s="21" customFormat="1" ht="180" hidden="1" x14ac:dyDescent="0.25">
      <c r="A22" s="42" t="s">
        <v>246</v>
      </c>
      <c r="B22" s="50" t="str">
        <f>VLOOKUP(A22,'Fórmulas '!$B$47:$C$66,2,FALSE)</f>
        <v>Apoyar el desarrollo eficiente de los procesos internos, mediante la administración de los bienes y prestación de los servicios internos requeridos.</v>
      </c>
      <c r="C22" s="42" t="str">
        <f>VLOOKUP(A22,'Fórmulas '!$F$47:$G$66,2,FALSE)</f>
        <v>Coordinador Equipo Administrativo</v>
      </c>
      <c r="D22" s="82" t="s">
        <v>261</v>
      </c>
      <c r="E22" s="42" t="s">
        <v>161</v>
      </c>
      <c r="F22" s="42" t="s">
        <v>161</v>
      </c>
      <c r="G22" s="42" t="s">
        <v>161</v>
      </c>
      <c r="H22" s="42" t="s">
        <v>161</v>
      </c>
      <c r="I22" s="42" t="s">
        <v>110</v>
      </c>
      <c r="J22" s="42" t="s">
        <v>262</v>
      </c>
      <c r="K22" s="42" t="s">
        <v>249</v>
      </c>
      <c r="L22" s="42" t="s">
        <v>161</v>
      </c>
      <c r="M22" s="42" t="s">
        <v>161</v>
      </c>
      <c r="N22" s="42" t="s">
        <v>161</v>
      </c>
      <c r="O22" s="42" t="s">
        <v>161</v>
      </c>
      <c r="P22" s="42" t="s">
        <v>161</v>
      </c>
      <c r="Q22" s="42" t="s">
        <v>161</v>
      </c>
      <c r="R22" s="42" t="s">
        <v>161</v>
      </c>
      <c r="S22" s="42" t="s">
        <v>132</v>
      </c>
      <c r="T22" s="42" t="s">
        <v>161</v>
      </c>
      <c r="U22" s="42" t="s">
        <v>161</v>
      </c>
      <c r="V22" s="42" t="s">
        <v>161</v>
      </c>
      <c r="W22" s="42" t="s">
        <v>161</v>
      </c>
      <c r="X22" s="42" t="s">
        <v>161</v>
      </c>
      <c r="Y22" s="42" t="s">
        <v>161</v>
      </c>
      <c r="Z22" s="42" t="s">
        <v>161</v>
      </c>
      <c r="AA22" s="42" t="s">
        <v>132</v>
      </c>
      <c r="AB22" s="42" t="s">
        <v>161</v>
      </c>
      <c r="AC22" s="42" t="s">
        <v>132</v>
      </c>
      <c r="AD22" s="42" t="s">
        <v>132</v>
      </c>
      <c r="AE22" s="48">
        <f t="shared" si="1"/>
        <v>15</v>
      </c>
      <c r="AF22" s="42" t="s">
        <v>113</v>
      </c>
      <c r="AG22" s="48">
        <f>IFERROR(VLOOKUP(AF22,'Fórmulas '!$B$26:$C$30,2,0),"")</f>
        <v>3</v>
      </c>
      <c r="AH22" s="48" t="str">
        <f t="shared" si="8"/>
        <v>CATASTRÓFICO</v>
      </c>
      <c r="AI22" s="58">
        <f>+IFERROR(VLOOKUP(AH22,'Fórmulas '!$E$28:$F$30,2,),"")</f>
        <v>5</v>
      </c>
      <c r="AJ22" s="59" t="str">
        <f>IFERROR(VLOOKUP(CONCATENATE(AG22,AI22),'Fórmulas '!$J$47:$K$71,2,),"")</f>
        <v>EXTREMO</v>
      </c>
      <c r="AK22" s="102" t="s">
        <v>263</v>
      </c>
      <c r="AL22" s="42" t="s">
        <v>264</v>
      </c>
      <c r="AM22" s="42" t="s">
        <v>265</v>
      </c>
      <c r="AN22" s="42" t="s">
        <v>77</v>
      </c>
      <c r="AO22" s="42" t="s">
        <v>78</v>
      </c>
      <c r="AP22" s="42">
        <v>15</v>
      </c>
      <c r="AQ22" s="42">
        <v>5</v>
      </c>
      <c r="AR22" s="42">
        <v>0</v>
      </c>
      <c r="AS22" s="42">
        <v>10</v>
      </c>
      <c r="AT22" s="42">
        <v>15</v>
      </c>
      <c r="AU22" s="42">
        <v>10</v>
      </c>
      <c r="AV22" s="42">
        <v>30</v>
      </c>
      <c r="AW22" s="42">
        <v>85</v>
      </c>
      <c r="AX22" s="114" t="str">
        <f t="shared" si="2"/>
        <v>DISMINUYE DOS PUNTOS</v>
      </c>
      <c r="AY22" s="48">
        <v>3</v>
      </c>
      <c r="AZ22" s="48" t="str">
        <f t="shared" si="3"/>
        <v>RARA VEZ</v>
      </c>
      <c r="BA22" s="58">
        <f t="shared" si="4"/>
        <v>1</v>
      </c>
      <c r="BB22" s="96" t="str">
        <f t="shared" si="5"/>
        <v>CATASTRÓFICO</v>
      </c>
      <c r="BC22" s="48">
        <f t="shared" si="6"/>
        <v>5</v>
      </c>
      <c r="BD22" s="96" t="str">
        <f>IFERROR(VLOOKUP(CONCATENATE(BA22,BC22),'Fórmulas '!$J$47:$K$71,2,),"")</f>
        <v>ALTO</v>
      </c>
      <c r="BE22" s="42">
        <v>6</v>
      </c>
      <c r="BF22" s="42" t="s">
        <v>79</v>
      </c>
      <c r="BG22" s="42" t="s">
        <v>266</v>
      </c>
      <c r="BH22" s="43" t="s">
        <v>267</v>
      </c>
      <c r="BI22" s="42" t="s">
        <v>268</v>
      </c>
      <c r="BJ22" s="42" t="s">
        <v>257</v>
      </c>
      <c r="BK22" s="8" t="s">
        <v>258</v>
      </c>
      <c r="BL22" s="144" t="s">
        <v>257</v>
      </c>
      <c r="BM22" s="145" t="s">
        <v>258</v>
      </c>
      <c r="BP22" s="126" t="s">
        <v>269</v>
      </c>
      <c r="BQ22" s="146" t="s">
        <v>270</v>
      </c>
      <c r="BR22" s="147" t="s">
        <v>124</v>
      </c>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row>
    <row r="23" spans="1:123" s="21" customFormat="1" ht="90" hidden="1" x14ac:dyDescent="0.25">
      <c r="A23" s="42" t="s">
        <v>246</v>
      </c>
      <c r="B23" s="50" t="str">
        <f>VLOOKUP(A23,'Fórmulas '!$B$47:$C$66,2,FALSE)</f>
        <v>Apoyar el desarrollo eficiente de los procesos internos, mediante la administración de los bienes y prestación de los servicios internos requeridos.</v>
      </c>
      <c r="C23" s="42" t="str">
        <f>VLOOKUP(A23,'Fórmulas '!$F$47:$G$66,2,FALSE)</f>
        <v>Coordinador Equipo Administrativo</v>
      </c>
      <c r="D23" s="82" t="s">
        <v>271</v>
      </c>
      <c r="E23" s="42" t="s">
        <v>161</v>
      </c>
      <c r="F23" s="42" t="s">
        <v>161</v>
      </c>
      <c r="G23" s="42" t="s">
        <v>161</v>
      </c>
      <c r="H23" s="42" t="s">
        <v>161</v>
      </c>
      <c r="I23" s="42" t="s">
        <v>110</v>
      </c>
      <c r="J23" s="42" t="s">
        <v>272</v>
      </c>
      <c r="K23" s="42" t="s">
        <v>249</v>
      </c>
      <c r="L23" s="42" t="s">
        <v>161</v>
      </c>
      <c r="M23" s="42" t="s">
        <v>161</v>
      </c>
      <c r="N23" s="42" t="s">
        <v>161</v>
      </c>
      <c r="O23" s="42" t="s">
        <v>161</v>
      </c>
      <c r="P23" s="42" t="s">
        <v>161</v>
      </c>
      <c r="Q23" s="42" t="s">
        <v>161</v>
      </c>
      <c r="R23" s="42" t="s">
        <v>161</v>
      </c>
      <c r="S23" s="42" t="s">
        <v>132</v>
      </c>
      <c r="T23" s="42" t="s">
        <v>161</v>
      </c>
      <c r="U23" s="42" t="s">
        <v>161</v>
      </c>
      <c r="V23" s="42" t="s">
        <v>161</v>
      </c>
      <c r="W23" s="42" t="s">
        <v>161</v>
      </c>
      <c r="X23" s="42" t="s">
        <v>161</v>
      </c>
      <c r="Y23" s="42" t="s">
        <v>161</v>
      </c>
      <c r="Z23" s="42" t="s">
        <v>161</v>
      </c>
      <c r="AA23" s="42" t="s">
        <v>132</v>
      </c>
      <c r="AB23" s="42" t="s">
        <v>161</v>
      </c>
      <c r="AC23" s="42" t="s">
        <v>132</v>
      </c>
      <c r="AD23" s="42" t="s">
        <v>132</v>
      </c>
      <c r="AE23" s="48">
        <f t="shared" si="1"/>
        <v>15</v>
      </c>
      <c r="AF23" s="42" t="s">
        <v>113</v>
      </c>
      <c r="AG23" s="48">
        <f>IFERROR(VLOOKUP(AF23,'Fórmulas '!$B$26:$C$30,2,0),"")</f>
        <v>3</v>
      </c>
      <c r="AH23" s="48" t="str">
        <f t="shared" si="8"/>
        <v>CATASTRÓFICO</v>
      </c>
      <c r="AI23" s="58">
        <f>+IFERROR(VLOOKUP(AH23,'Fórmulas '!$E$28:$F$30,2,),"")</f>
        <v>5</v>
      </c>
      <c r="AJ23" s="59" t="str">
        <f>IFERROR(VLOOKUP(CONCATENATE(AG23,AI23),'Fórmulas '!$J$47:$K$71,2,),"")</f>
        <v>EXTREMO</v>
      </c>
      <c r="AK23" s="102" t="s">
        <v>273</v>
      </c>
      <c r="AL23" s="42" t="s">
        <v>274</v>
      </c>
      <c r="AM23" s="42" t="s">
        <v>275</v>
      </c>
      <c r="AN23" s="42" t="s">
        <v>77</v>
      </c>
      <c r="AO23" s="42" t="s">
        <v>78</v>
      </c>
      <c r="AP23" s="42">
        <v>15</v>
      </c>
      <c r="AQ23" s="42">
        <v>5</v>
      </c>
      <c r="AR23" s="42">
        <v>0</v>
      </c>
      <c r="AS23" s="42">
        <v>10</v>
      </c>
      <c r="AT23" s="42">
        <v>15</v>
      </c>
      <c r="AU23" s="42">
        <v>10</v>
      </c>
      <c r="AV23" s="42">
        <v>30</v>
      </c>
      <c r="AW23" s="42">
        <v>85</v>
      </c>
      <c r="AX23" s="114" t="str">
        <f t="shared" si="2"/>
        <v>DISMINUYE DOS PUNTOS</v>
      </c>
      <c r="AY23" s="48">
        <v>3</v>
      </c>
      <c r="AZ23" s="48" t="str">
        <f t="shared" si="3"/>
        <v>RARA VEZ</v>
      </c>
      <c r="BA23" s="58">
        <f t="shared" si="4"/>
        <v>1</v>
      </c>
      <c r="BB23" s="96" t="str">
        <f t="shared" si="5"/>
        <v>CATASTRÓFICO</v>
      </c>
      <c r="BC23" s="48">
        <f t="shared" si="6"/>
        <v>5</v>
      </c>
      <c r="BD23" s="96" t="str">
        <f>IFERROR(VLOOKUP(CONCATENATE(BA23,BC23),'Fórmulas '!$J$47:$K$71,2,),"")</f>
        <v>ALTO</v>
      </c>
      <c r="BE23" s="42">
        <v>6</v>
      </c>
      <c r="BF23" s="42" t="s">
        <v>79</v>
      </c>
      <c r="BG23" s="42" t="s">
        <v>182</v>
      </c>
      <c r="BH23" s="43" t="s">
        <v>267</v>
      </c>
      <c r="BI23" s="42" t="s">
        <v>276</v>
      </c>
      <c r="BJ23" s="42" t="s">
        <v>257</v>
      </c>
      <c r="BK23" s="8" t="s">
        <v>277</v>
      </c>
      <c r="BL23" s="144" t="s">
        <v>257</v>
      </c>
      <c r="BM23" s="145" t="s">
        <v>258</v>
      </c>
      <c r="BP23" s="126" t="s">
        <v>278</v>
      </c>
      <c r="BQ23" s="146" t="s">
        <v>124</v>
      </c>
      <c r="BR23" s="147" t="s">
        <v>124</v>
      </c>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row>
    <row r="24" spans="1:123" ht="210" hidden="1" x14ac:dyDescent="0.25">
      <c r="A24" s="42" t="s">
        <v>279</v>
      </c>
      <c r="B24" s="50" t="str">
        <f>VLOOKUP(A24,'Fórmulas '!$B$47:$C$66,2,FALSE)</f>
        <v>Representar los intereses de INDEPORTES ANTIOQUIA en las controversias extracontractuales, contractuales y contenciosas en instancias administrativas y judiciales, que promueva o le sean promovidas, realizando entre otros llamamientos en garantía y/o acciones de repetición.  De la misma manera, acompañar las labores de reconocimiento y cancelación de la personería jurídica de organismos deportivos a nivel departamental, así como, prestar asesoría jurídica a los municipios y entidades del orden departamental que hacen parte del Sistema Nacional del Deporte.</v>
      </c>
      <c r="C24" s="42" t="str">
        <f>VLOOKUP(A24,'Fórmulas '!$F$47:$G$66,2,FALSE)</f>
        <v>Jefe de Oficina Jurídica</v>
      </c>
      <c r="D24" s="82" t="s">
        <v>280</v>
      </c>
      <c r="E24" s="42" t="s">
        <v>70</v>
      </c>
      <c r="F24" s="42" t="s">
        <v>70</v>
      </c>
      <c r="G24" s="42" t="s">
        <v>70</v>
      </c>
      <c r="H24" s="42" t="s">
        <v>70</v>
      </c>
      <c r="I24" s="42" t="s">
        <v>110</v>
      </c>
      <c r="J24" s="42" t="s">
        <v>281</v>
      </c>
      <c r="K24" s="42" t="s">
        <v>282</v>
      </c>
      <c r="L24" s="42" t="s">
        <v>70</v>
      </c>
      <c r="M24" s="42" t="s">
        <v>70</v>
      </c>
      <c r="N24" s="42" t="s">
        <v>70</v>
      </c>
      <c r="O24" s="42" t="s">
        <v>70</v>
      </c>
      <c r="P24" s="42" t="s">
        <v>70</v>
      </c>
      <c r="Q24" s="42" t="s">
        <v>70</v>
      </c>
      <c r="R24" s="42" t="s">
        <v>70</v>
      </c>
      <c r="S24" s="42" t="s">
        <v>70</v>
      </c>
      <c r="T24" s="42" t="s">
        <v>70</v>
      </c>
      <c r="U24" s="42" t="s">
        <v>70</v>
      </c>
      <c r="V24" s="42" t="s">
        <v>70</v>
      </c>
      <c r="W24" s="42" t="s">
        <v>70</v>
      </c>
      <c r="X24" s="42" t="s">
        <v>70</v>
      </c>
      <c r="Y24" s="42" t="s">
        <v>70</v>
      </c>
      <c r="Z24" s="42" t="s">
        <v>70</v>
      </c>
      <c r="AA24" s="42" t="s">
        <v>74</v>
      </c>
      <c r="AB24" s="42" t="s">
        <v>70</v>
      </c>
      <c r="AC24" s="42" t="s">
        <v>70</v>
      </c>
      <c r="AD24" s="42" t="s">
        <v>74</v>
      </c>
      <c r="AE24" s="48">
        <f t="shared" si="1"/>
        <v>17</v>
      </c>
      <c r="AF24" s="42" t="s">
        <v>165</v>
      </c>
      <c r="AG24" s="48">
        <f>IFERROR(VLOOKUP(AF24,'Fórmulas '!$B$26:$C$30,2,0),"")</f>
        <v>4</v>
      </c>
      <c r="AH24" s="48" t="str">
        <f t="shared" si="8"/>
        <v>CATASTRÓFICO</v>
      </c>
      <c r="AI24" s="58">
        <f>+IFERROR(VLOOKUP(AH24,'Fórmulas '!$E$28:$F$30,2,),"")</f>
        <v>5</v>
      </c>
      <c r="AJ24" s="59" t="str">
        <f>IFERROR(VLOOKUP(CONCATENATE(AG24,AI24),'Fórmulas '!$J$47:$K$71,2,),"")</f>
        <v>EXTREMO</v>
      </c>
      <c r="AK24" s="102" t="s">
        <v>283</v>
      </c>
      <c r="AL24" s="42" t="s">
        <v>284</v>
      </c>
      <c r="AM24" s="42" t="s">
        <v>285</v>
      </c>
      <c r="AN24" s="42" t="s">
        <v>77</v>
      </c>
      <c r="AO24" s="42" t="s">
        <v>78</v>
      </c>
      <c r="AP24" s="42">
        <v>15</v>
      </c>
      <c r="AQ24" s="42">
        <v>5</v>
      </c>
      <c r="AR24" s="42">
        <v>0</v>
      </c>
      <c r="AS24" s="42">
        <v>10</v>
      </c>
      <c r="AT24" s="42">
        <v>15</v>
      </c>
      <c r="AU24" s="42">
        <v>10</v>
      </c>
      <c r="AV24" s="42">
        <v>30</v>
      </c>
      <c r="AW24" s="42">
        <v>85</v>
      </c>
      <c r="AX24" s="114" t="str">
        <f t="shared" si="2"/>
        <v>DISMINUYE DOS PUNTOS</v>
      </c>
      <c r="AY24" s="48">
        <v>4</v>
      </c>
      <c r="AZ24" s="48" t="str">
        <f t="shared" si="3"/>
        <v>IMPROBABLE</v>
      </c>
      <c r="BA24" s="58">
        <f t="shared" si="4"/>
        <v>2</v>
      </c>
      <c r="BB24" s="96" t="str">
        <f t="shared" si="5"/>
        <v>CATASTRÓFICO</v>
      </c>
      <c r="BC24" s="48">
        <f t="shared" si="6"/>
        <v>5</v>
      </c>
      <c r="BD24" s="96" t="str">
        <f>IFERROR(VLOOKUP(CONCATENATE(BA24,BC24),'Fórmulas '!$J$47:$K$71,2,),"")</f>
        <v>EXTREMO</v>
      </c>
      <c r="BE24" s="42">
        <v>0</v>
      </c>
      <c r="BF24" s="42" t="s">
        <v>286</v>
      </c>
      <c r="BG24" s="42" t="s">
        <v>287</v>
      </c>
      <c r="BH24" s="43" t="s">
        <v>288</v>
      </c>
      <c r="BI24" s="42" t="s">
        <v>289</v>
      </c>
      <c r="BJ24" s="42" t="s">
        <v>290</v>
      </c>
      <c r="BK24" s="8" t="s">
        <v>124</v>
      </c>
      <c r="BL24" s="21"/>
      <c r="BM24" s="21"/>
      <c r="BN24" s="21"/>
      <c r="BO24" s="21"/>
      <c r="BP24" s="21"/>
      <c r="BQ24" s="21"/>
      <c r="BR24" s="43" t="s">
        <v>291</v>
      </c>
    </row>
    <row r="25" spans="1:123" ht="210" hidden="1" x14ac:dyDescent="0.25">
      <c r="A25" s="42" t="s">
        <v>279</v>
      </c>
      <c r="B25" s="50" t="str">
        <f>VLOOKUP(A25,'Fórmulas '!$B$47:$C$66,2,FALSE)</f>
        <v>Representar los intereses de INDEPORTES ANTIOQUIA en las controversias extracontractuales, contractuales y contenciosas en instancias administrativas y judiciales, que promueva o le sean promovidas, realizando entre otros llamamientos en garantía y/o acciones de repetición.  De la misma manera, acompañar las labores de reconocimiento y cancelación de la personería jurídica de organismos deportivos a nivel departamental, así como, prestar asesoría jurídica a los municipios y entidades del orden departamental que hacen parte del Sistema Nacional del Deporte.</v>
      </c>
      <c r="C25" s="42" t="str">
        <f>VLOOKUP(A25,'Fórmulas '!$F$47:$G$66,2,FALSE)</f>
        <v>Jefe de Oficina Jurídica</v>
      </c>
      <c r="D25" s="82" t="s">
        <v>292</v>
      </c>
      <c r="E25" s="42" t="s">
        <v>70</v>
      </c>
      <c r="F25" s="42" t="s">
        <v>70</v>
      </c>
      <c r="G25" s="42" t="s">
        <v>70</v>
      </c>
      <c r="H25" s="42" t="s">
        <v>70</v>
      </c>
      <c r="I25" s="42" t="s">
        <v>110</v>
      </c>
      <c r="J25" s="42" t="s">
        <v>293</v>
      </c>
      <c r="K25" s="42" t="s">
        <v>294</v>
      </c>
      <c r="L25" s="42" t="s">
        <v>70</v>
      </c>
      <c r="M25" s="42" t="s">
        <v>70</v>
      </c>
      <c r="N25" s="42" t="s">
        <v>70</v>
      </c>
      <c r="O25" s="42" t="s">
        <v>70</v>
      </c>
      <c r="P25" s="42" t="s">
        <v>70</v>
      </c>
      <c r="Q25" s="42" t="s">
        <v>70</v>
      </c>
      <c r="R25" s="42" t="s">
        <v>70</v>
      </c>
      <c r="S25" s="42" t="s">
        <v>70</v>
      </c>
      <c r="T25" s="42" t="s">
        <v>74</v>
      </c>
      <c r="U25" s="42" t="s">
        <v>70</v>
      </c>
      <c r="V25" s="42" t="s">
        <v>70</v>
      </c>
      <c r="W25" s="42" t="s">
        <v>70</v>
      </c>
      <c r="X25" s="42" t="s">
        <v>70</v>
      </c>
      <c r="Y25" s="42" t="s">
        <v>70</v>
      </c>
      <c r="Z25" s="42" t="s">
        <v>70</v>
      </c>
      <c r="AA25" s="42" t="s">
        <v>74</v>
      </c>
      <c r="AB25" s="42" t="s">
        <v>70</v>
      </c>
      <c r="AC25" s="42" t="s">
        <v>70</v>
      </c>
      <c r="AD25" s="42" t="s">
        <v>74</v>
      </c>
      <c r="AE25" s="48">
        <f t="shared" si="1"/>
        <v>16</v>
      </c>
      <c r="AF25" s="42" t="s">
        <v>165</v>
      </c>
      <c r="AG25" s="48">
        <f>IFERROR(VLOOKUP(AF25,'Fórmulas '!$B$26:$C$30,2,0),"")</f>
        <v>4</v>
      </c>
      <c r="AH25" s="48" t="str">
        <f t="shared" si="8"/>
        <v>CATASTRÓFICO</v>
      </c>
      <c r="AI25" s="58">
        <f>+IFERROR(VLOOKUP(AH25,'Fórmulas '!$E$28:$F$30,2,),"")</f>
        <v>5</v>
      </c>
      <c r="AJ25" s="59" t="str">
        <f>IFERROR(VLOOKUP(CONCATENATE(AG25,AI25),'Fórmulas '!$J$47:$K$71,2,),"")</f>
        <v>EXTREMO</v>
      </c>
      <c r="AK25" s="102" t="s">
        <v>295</v>
      </c>
      <c r="AL25" s="42" t="s">
        <v>296</v>
      </c>
      <c r="AM25" s="42" t="s">
        <v>297</v>
      </c>
      <c r="AN25" s="42" t="s">
        <v>77</v>
      </c>
      <c r="AO25" s="42" t="s">
        <v>78</v>
      </c>
      <c r="AP25" s="42">
        <v>15</v>
      </c>
      <c r="AQ25" s="42">
        <v>5</v>
      </c>
      <c r="AR25" s="42">
        <v>0</v>
      </c>
      <c r="AS25" s="42">
        <v>10</v>
      </c>
      <c r="AT25" s="42">
        <v>15</v>
      </c>
      <c r="AU25" s="42">
        <v>10</v>
      </c>
      <c r="AV25" s="42">
        <v>30</v>
      </c>
      <c r="AW25" s="42">
        <v>85</v>
      </c>
      <c r="AX25" s="114" t="str">
        <f t="shared" si="2"/>
        <v>DISMINUYE DOS PUNTOS</v>
      </c>
      <c r="AY25" s="48">
        <v>4</v>
      </c>
      <c r="AZ25" s="48" t="str">
        <f t="shared" si="3"/>
        <v>IMPROBABLE</v>
      </c>
      <c r="BA25" s="58">
        <f t="shared" si="4"/>
        <v>2</v>
      </c>
      <c r="BB25" s="96" t="str">
        <f t="shared" si="5"/>
        <v>CATASTRÓFICO</v>
      </c>
      <c r="BC25" s="48">
        <f t="shared" si="6"/>
        <v>5</v>
      </c>
      <c r="BD25" s="96" t="str">
        <f>IFERROR(VLOOKUP(CONCATENATE(BA25,BC25),'Fórmulas '!$J$47:$K$71,2,),"")</f>
        <v>EXTREMO</v>
      </c>
      <c r="BE25" s="42">
        <v>0</v>
      </c>
      <c r="BF25" s="42" t="s">
        <v>286</v>
      </c>
      <c r="BG25" s="42" t="s">
        <v>287</v>
      </c>
      <c r="BH25" s="43" t="s">
        <v>298</v>
      </c>
      <c r="BI25" s="42" t="s">
        <v>299</v>
      </c>
      <c r="BJ25" s="42" t="s">
        <v>290</v>
      </c>
      <c r="BK25" s="8" t="s">
        <v>124</v>
      </c>
      <c r="BL25" s="42" t="s">
        <v>300</v>
      </c>
      <c r="BM25" s="8" t="s">
        <v>124</v>
      </c>
      <c r="BN25" s="21"/>
      <c r="BO25" s="21"/>
      <c r="BP25" s="126" t="s">
        <v>301</v>
      </c>
      <c r="BQ25" s="148" t="s">
        <v>302</v>
      </c>
      <c r="BR25" s="21"/>
    </row>
    <row r="26" spans="1:123" ht="240" hidden="1" x14ac:dyDescent="0.25">
      <c r="A26" s="74" t="s">
        <v>303</v>
      </c>
      <c r="B26" s="50" t="str">
        <f>VLOOKUP(A26,'Fórmulas '!$B$47:$C$66,2,FALSE)</f>
        <v>lanear, organizar, ejecutar y hacer seguimiento a las acciones que promuevan el desarrollo del talento Humano durante el ciclo de vida laboral de los servidores públicos del instituto.</v>
      </c>
      <c r="C26" s="42" t="str">
        <f>VLOOKUP(A26,'Fórmulas '!$F$47:$G$66,2,FALSE)</f>
        <v>Jefe de Oficina de Talento Humano</v>
      </c>
      <c r="D26" s="91" t="s">
        <v>304</v>
      </c>
      <c r="E26" s="77" t="s">
        <v>161</v>
      </c>
      <c r="F26" s="77" t="s">
        <v>161</v>
      </c>
      <c r="G26" s="77" t="s">
        <v>161</v>
      </c>
      <c r="H26" s="77" t="s">
        <v>161</v>
      </c>
      <c r="I26" s="48" t="s">
        <v>110</v>
      </c>
      <c r="J26" s="76" t="s">
        <v>305</v>
      </c>
      <c r="K26" s="76" t="s">
        <v>306</v>
      </c>
      <c r="L26" s="77" t="s">
        <v>161</v>
      </c>
      <c r="M26" s="77" t="s">
        <v>161</v>
      </c>
      <c r="N26" s="77" t="s">
        <v>161</v>
      </c>
      <c r="O26" s="77" t="s">
        <v>74</v>
      </c>
      <c r="P26" s="77" t="s">
        <v>70</v>
      </c>
      <c r="Q26" s="77" t="s">
        <v>161</v>
      </c>
      <c r="R26" s="77" t="s">
        <v>70</v>
      </c>
      <c r="S26" s="77" t="s">
        <v>74</v>
      </c>
      <c r="T26" s="77" t="s">
        <v>74</v>
      </c>
      <c r="U26" s="77" t="s">
        <v>161</v>
      </c>
      <c r="V26" s="77" t="s">
        <v>161</v>
      </c>
      <c r="W26" s="77" t="s">
        <v>161</v>
      </c>
      <c r="X26" s="77" t="s">
        <v>161</v>
      </c>
      <c r="Y26" s="77" t="s">
        <v>161</v>
      </c>
      <c r="Z26" s="77" t="s">
        <v>161</v>
      </c>
      <c r="AA26" s="77" t="s">
        <v>161</v>
      </c>
      <c r="AB26" s="77" t="s">
        <v>161</v>
      </c>
      <c r="AC26" s="77" t="s">
        <v>74</v>
      </c>
      <c r="AD26" s="77" t="s">
        <v>74</v>
      </c>
      <c r="AE26" s="48">
        <f t="shared" si="1"/>
        <v>14</v>
      </c>
      <c r="AF26" s="77" t="s">
        <v>165</v>
      </c>
      <c r="AG26" s="48">
        <f>IFERROR(VLOOKUP(AF26,'Fórmulas '!$B$26:$C$30,2,0),"")</f>
        <v>4</v>
      </c>
      <c r="AH26" s="48" t="str">
        <f t="shared" si="8"/>
        <v>CATASTRÓFICO</v>
      </c>
      <c r="AI26" s="58">
        <f>+IFERROR(VLOOKUP(AH26,'Fórmulas '!$E$28:$F$30,2,),"")</f>
        <v>5</v>
      </c>
      <c r="AJ26" s="59" t="str">
        <f>IFERROR(VLOOKUP(CONCATENATE(AG26,AI26),'Fórmulas '!$J$47:$K$71,2,),"")</f>
        <v>EXTREMO</v>
      </c>
      <c r="AK26" s="109" t="s">
        <v>307</v>
      </c>
      <c r="AL26" s="76" t="s">
        <v>308</v>
      </c>
      <c r="AM26" s="76" t="s">
        <v>309</v>
      </c>
      <c r="AN26" s="77" t="s">
        <v>77</v>
      </c>
      <c r="AO26" s="77" t="s">
        <v>153</v>
      </c>
      <c r="AP26" s="77">
        <v>0</v>
      </c>
      <c r="AQ26" s="77">
        <v>5</v>
      </c>
      <c r="AR26" s="77">
        <v>0</v>
      </c>
      <c r="AS26" s="77">
        <v>10</v>
      </c>
      <c r="AT26" s="77">
        <v>15</v>
      </c>
      <c r="AU26" s="77">
        <v>10</v>
      </c>
      <c r="AV26" s="77">
        <v>0</v>
      </c>
      <c r="AW26" s="77">
        <v>40</v>
      </c>
      <c r="AX26" s="114" t="str">
        <f t="shared" si="2"/>
        <v>DISMINUYE CERO PUNTOS</v>
      </c>
      <c r="AY26" s="48">
        <v>4</v>
      </c>
      <c r="AZ26" s="48" t="str">
        <f t="shared" si="3"/>
        <v>PROBABLE'</v>
      </c>
      <c r="BA26" s="58">
        <f t="shared" si="4"/>
        <v>4</v>
      </c>
      <c r="BB26" s="96" t="str">
        <f t="shared" si="5"/>
        <v>CATASTRÓFICO</v>
      </c>
      <c r="BC26" s="48">
        <f t="shared" si="6"/>
        <v>5</v>
      </c>
      <c r="BD26" s="96" t="str">
        <f>IFERROR(VLOOKUP(CONCATENATE(BA26,BC26),'Fórmulas '!$J$47:$K$71,2,),"")</f>
        <v>EXTREMO</v>
      </c>
      <c r="BE26" s="78">
        <v>12</v>
      </c>
      <c r="BF26" s="48" t="s">
        <v>79</v>
      </c>
      <c r="BG26" s="77" t="s">
        <v>310</v>
      </c>
      <c r="BH26" s="117" t="s">
        <v>311</v>
      </c>
      <c r="BI26" s="76" t="s">
        <v>312</v>
      </c>
      <c r="BJ26" s="76" t="s">
        <v>313</v>
      </c>
      <c r="BK26" s="76" t="s">
        <v>314</v>
      </c>
      <c r="BL26" s="76" t="s">
        <v>315</v>
      </c>
      <c r="BM26" s="76" t="s">
        <v>314</v>
      </c>
      <c r="BN26" s="77"/>
      <c r="BO26" s="77"/>
      <c r="BP26" s="77"/>
      <c r="BQ26" s="77"/>
      <c r="BR26" s="77"/>
    </row>
    <row r="27" spans="1:123" ht="405" hidden="1" x14ac:dyDescent="0.25">
      <c r="A27" s="75" t="s">
        <v>303</v>
      </c>
      <c r="B27" s="50" t="str">
        <f>VLOOKUP(A27,'Fórmulas '!$B$47:$C$66,2,FALSE)</f>
        <v>lanear, organizar, ejecutar y hacer seguimiento a las acciones que promuevan el desarrollo del talento Humano durante el ciclo de vida laboral de los servidores públicos del instituto.</v>
      </c>
      <c r="C27" s="42" t="str">
        <f>VLOOKUP(A27,'Fórmulas '!$F$47:$G$66,2,FALSE)</f>
        <v>Jefe de Oficina de Talento Humano</v>
      </c>
      <c r="D27" s="92" t="s">
        <v>316</v>
      </c>
      <c r="E27" s="80" t="s">
        <v>161</v>
      </c>
      <c r="F27" s="80" t="s">
        <v>161</v>
      </c>
      <c r="G27" s="80" t="s">
        <v>161</v>
      </c>
      <c r="H27" s="80" t="s">
        <v>161</v>
      </c>
      <c r="I27" s="101" t="s">
        <v>110</v>
      </c>
      <c r="J27" s="79" t="s">
        <v>317</v>
      </c>
      <c r="K27" s="79" t="s">
        <v>318</v>
      </c>
      <c r="L27" s="80" t="s">
        <v>161</v>
      </c>
      <c r="M27" s="80" t="s">
        <v>161</v>
      </c>
      <c r="N27" s="80" t="s">
        <v>161</v>
      </c>
      <c r="O27" s="80" t="s">
        <v>161</v>
      </c>
      <c r="P27" s="80" t="s">
        <v>161</v>
      </c>
      <c r="Q27" s="80" t="s">
        <v>161</v>
      </c>
      <c r="R27" s="80" t="s">
        <v>74</v>
      </c>
      <c r="S27" s="80" t="s">
        <v>161</v>
      </c>
      <c r="T27" s="80" t="s">
        <v>70</v>
      </c>
      <c r="U27" s="80" t="s">
        <v>70</v>
      </c>
      <c r="V27" s="80" t="s">
        <v>161</v>
      </c>
      <c r="W27" s="80" t="s">
        <v>161</v>
      </c>
      <c r="X27" s="80" t="s">
        <v>161</v>
      </c>
      <c r="Y27" s="80" t="s">
        <v>161</v>
      </c>
      <c r="Z27" s="80" t="s">
        <v>161</v>
      </c>
      <c r="AA27" s="80" t="s">
        <v>161</v>
      </c>
      <c r="AB27" s="80" t="s">
        <v>161</v>
      </c>
      <c r="AC27" s="80" t="s">
        <v>74</v>
      </c>
      <c r="AD27" s="80" t="s">
        <v>74</v>
      </c>
      <c r="AE27" s="48">
        <f t="shared" si="1"/>
        <v>16</v>
      </c>
      <c r="AF27" s="80" t="s">
        <v>113</v>
      </c>
      <c r="AG27" s="48">
        <f>IFERROR(VLOOKUP(AF27,'Fórmulas '!$B$26:$C$30,2,0),"")</f>
        <v>3</v>
      </c>
      <c r="AH27" s="48" t="str">
        <f t="shared" si="8"/>
        <v>CATASTRÓFICO</v>
      </c>
      <c r="AI27" s="58">
        <f>+IFERROR(VLOOKUP(AH27,'Fórmulas '!$E$28:$F$30,2,),"")</f>
        <v>5</v>
      </c>
      <c r="AJ27" s="59" t="str">
        <f>IFERROR(VLOOKUP(CONCATENATE(AG27,AI27),'Fórmulas '!$J$47:$K$71,2,),"")</f>
        <v>EXTREMO</v>
      </c>
      <c r="AK27" s="110" t="s">
        <v>319</v>
      </c>
      <c r="AL27" s="42" t="s">
        <v>320</v>
      </c>
      <c r="AM27" s="78" t="s">
        <v>321</v>
      </c>
      <c r="AN27" s="80" t="s">
        <v>77</v>
      </c>
      <c r="AO27" s="80" t="s">
        <v>153</v>
      </c>
      <c r="AP27" s="80">
        <v>15</v>
      </c>
      <c r="AQ27" s="80">
        <v>5</v>
      </c>
      <c r="AR27" s="80">
        <v>0</v>
      </c>
      <c r="AS27" s="80">
        <v>10</v>
      </c>
      <c r="AT27" s="80">
        <v>15</v>
      </c>
      <c r="AU27" s="80">
        <v>10</v>
      </c>
      <c r="AV27" s="80">
        <v>0</v>
      </c>
      <c r="AW27" s="80">
        <v>55</v>
      </c>
      <c r="AX27" s="114" t="str">
        <f t="shared" si="2"/>
        <v>DISMINUYE UN PUNTO</v>
      </c>
      <c r="AY27" s="48">
        <v>3</v>
      </c>
      <c r="AZ27" s="48" t="str">
        <f t="shared" si="3"/>
        <v>IMPROBABLE</v>
      </c>
      <c r="BA27" s="58">
        <f t="shared" si="4"/>
        <v>2</v>
      </c>
      <c r="BB27" s="96" t="str">
        <f t="shared" si="5"/>
        <v>CATASTRÓFICO</v>
      </c>
      <c r="BC27" s="48">
        <f t="shared" si="6"/>
        <v>5</v>
      </c>
      <c r="BD27" s="96" t="str">
        <f>IFERROR(VLOOKUP(CONCATENATE(BA27,BC27),'Fórmulas '!$J$47:$K$71,2,),"")</f>
        <v>EXTREMO</v>
      </c>
      <c r="BE27" s="81">
        <v>12</v>
      </c>
      <c r="BF27" s="101" t="s">
        <v>79</v>
      </c>
      <c r="BG27" s="80" t="s">
        <v>322</v>
      </c>
      <c r="BH27" s="118" t="s">
        <v>323</v>
      </c>
      <c r="BI27" s="79" t="s">
        <v>324</v>
      </c>
      <c r="BJ27" s="76" t="s">
        <v>325</v>
      </c>
      <c r="BK27" s="76" t="s">
        <v>326</v>
      </c>
      <c r="BL27" s="79" t="s">
        <v>327</v>
      </c>
      <c r="BM27" s="76" t="s">
        <v>326</v>
      </c>
      <c r="BN27" s="80"/>
      <c r="BO27" s="80"/>
      <c r="BP27" s="80"/>
      <c r="BQ27" s="80"/>
      <c r="BR27" s="79"/>
    </row>
    <row r="28" spans="1:123" ht="345" hidden="1" x14ac:dyDescent="0.25">
      <c r="A28" s="59" t="s">
        <v>328</v>
      </c>
      <c r="B28" s="50" t="str">
        <f>VLOOKUP(A28,'Fórmulas '!$B$47:$C$66,2,FALSE)</f>
        <v>Coordinar el desarrollo de la función archivística en Indeportes Antioquia, mediante la administración de actividades e instrumentos propios de la gestión documental, garantizando así la eficacia en la conformación del sistema de archivos institucional y la preservación de la información durante el ciclo vital de los documentos.</v>
      </c>
      <c r="C28" s="42" t="str">
        <f>VLOOKUP(A28,'Fórmulas '!$F$47:$G$66,2,FALSE)</f>
        <v> Profesional Universitario Coordinador de Equipo "CADA".</v>
      </c>
      <c r="D28" s="63" t="s">
        <v>329</v>
      </c>
      <c r="E28" s="59" t="s">
        <v>70</v>
      </c>
      <c r="F28" s="59" t="s">
        <v>70</v>
      </c>
      <c r="G28" s="61" t="s">
        <v>70</v>
      </c>
      <c r="H28" s="61" t="s">
        <v>70</v>
      </c>
      <c r="I28" s="61" t="s">
        <v>110</v>
      </c>
      <c r="J28" s="65" t="s">
        <v>330</v>
      </c>
      <c r="K28" s="65" t="s">
        <v>331</v>
      </c>
      <c r="L28" s="59" t="s">
        <v>70</v>
      </c>
      <c r="M28" s="59" t="s">
        <v>70</v>
      </c>
      <c r="N28" s="59" t="s">
        <v>74</v>
      </c>
      <c r="O28" s="59" t="s">
        <v>74</v>
      </c>
      <c r="P28" s="59" t="s">
        <v>70</v>
      </c>
      <c r="Q28" s="59" t="s">
        <v>74</v>
      </c>
      <c r="R28" s="59" t="s">
        <v>74</v>
      </c>
      <c r="S28" s="59" t="s">
        <v>74</v>
      </c>
      <c r="T28" s="59" t="s">
        <v>70</v>
      </c>
      <c r="U28" s="59" t="s">
        <v>74</v>
      </c>
      <c r="V28" s="59" t="s">
        <v>74</v>
      </c>
      <c r="W28" s="59" t="s">
        <v>70</v>
      </c>
      <c r="X28" s="59" t="s">
        <v>74</v>
      </c>
      <c r="Y28" s="59" t="s">
        <v>74</v>
      </c>
      <c r="Z28" s="59" t="s">
        <v>70</v>
      </c>
      <c r="AA28" s="59" t="s">
        <v>74</v>
      </c>
      <c r="AB28" s="59" t="s">
        <v>74</v>
      </c>
      <c r="AC28" s="59" t="s">
        <v>74</v>
      </c>
      <c r="AD28" s="59" t="s">
        <v>74</v>
      </c>
      <c r="AE28" s="48">
        <f t="shared" si="1"/>
        <v>6</v>
      </c>
      <c r="AF28" s="59" t="s">
        <v>75</v>
      </c>
      <c r="AG28" s="48">
        <f>IFERROR(VLOOKUP(AF28,'Fórmulas '!$B$26:$C$30,2,0),"")</f>
        <v>1</v>
      </c>
      <c r="AH28" s="48" t="str">
        <f t="shared" si="8"/>
        <v>MAYOR</v>
      </c>
      <c r="AI28" s="58">
        <f>+IFERROR(VLOOKUP(AH28,'Fórmulas '!$E$28:$F$30,2,),"")</f>
        <v>4</v>
      </c>
      <c r="AJ28" s="59" t="str">
        <f>IFERROR(VLOOKUP(CONCATENATE(AG28,AI28),'Fórmulas '!$J$47:$K$71,2,),"")</f>
        <v>ALTO</v>
      </c>
      <c r="AK28" s="63" t="s">
        <v>332</v>
      </c>
      <c r="AL28" s="64" t="s">
        <v>333</v>
      </c>
      <c r="AM28" s="65" t="s">
        <v>334</v>
      </c>
      <c r="AN28" s="59" t="s">
        <v>77</v>
      </c>
      <c r="AO28" s="59" t="s">
        <v>78</v>
      </c>
      <c r="AP28" s="59">
        <v>15</v>
      </c>
      <c r="AQ28" s="59">
        <v>5</v>
      </c>
      <c r="AR28" s="59">
        <v>0</v>
      </c>
      <c r="AS28" s="59">
        <v>10</v>
      </c>
      <c r="AT28" s="59">
        <v>15</v>
      </c>
      <c r="AU28" s="59">
        <v>0</v>
      </c>
      <c r="AV28" s="59">
        <v>0</v>
      </c>
      <c r="AW28" s="59">
        <f t="shared" ref="AW28:AW44" si="9">SUM(AP28:AV28)</f>
        <v>45</v>
      </c>
      <c r="AX28" s="114" t="str">
        <f t="shared" si="2"/>
        <v>DISMINUYE CERO PUNTOS</v>
      </c>
      <c r="AY28" s="48">
        <f t="shared" ref="AY28:AY34" si="10">AG28</f>
        <v>1</v>
      </c>
      <c r="AZ28" s="48" t="str">
        <f t="shared" si="3"/>
        <v>RARA VEZ</v>
      </c>
      <c r="BA28" s="58">
        <f t="shared" si="4"/>
        <v>1</v>
      </c>
      <c r="BB28" s="96" t="str">
        <f t="shared" si="5"/>
        <v>MAYOR</v>
      </c>
      <c r="BC28" s="48">
        <f t="shared" si="6"/>
        <v>4</v>
      </c>
      <c r="BD28" s="96" t="str">
        <f>IFERROR(VLOOKUP(CONCATENATE(BA28,BC28),'Fórmulas '!$J$47:$K$71,2,),"")</f>
        <v>ALTO</v>
      </c>
      <c r="BE28" s="61">
        <f>IFERROR(BC28*BA28,"")</f>
        <v>4</v>
      </c>
      <c r="BF28" s="59" t="s">
        <v>79</v>
      </c>
      <c r="BG28" s="59" t="s">
        <v>182</v>
      </c>
      <c r="BH28" s="115" t="s">
        <v>335</v>
      </c>
      <c r="BI28" s="59" t="s">
        <v>336</v>
      </c>
      <c r="BJ28" s="97" t="s">
        <v>337</v>
      </c>
      <c r="BK28" s="64" t="s">
        <v>338</v>
      </c>
      <c r="BL28" s="65" t="s">
        <v>339</v>
      </c>
      <c r="BM28" s="64" t="s">
        <v>338</v>
      </c>
      <c r="BN28" s="62"/>
      <c r="BO28" s="64"/>
      <c r="BP28" s="60"/>
      <c r="BQ28" s="60"/>
      <c r="BR28" s="67"/>
    </row>
    <row r="29" spans="1:123" ht="240" hidden="1" x14ac:dyDescent="0.25">
      <c r="A29" s="42" t="s">
        <v>340</v>
      </c>
      <c r="B29" s="50" t="str">
        <f>VLOOKUP(A29,'Fórmulas '!$B$47:$C$66,2,FALSE)</f>
        <v>Garantizar que contrataciones con clientes y proveedores de la entidad se realicen con calidad, oportunidad, eficiencia y cumpliendo de los términos legales.</v>
      </c>
      <c r="C29" s="42" t="str">
        <f>VLOOKUP(A29,'Fórmulas '!$F$47:$G$66,2,FALSE)</f>
        <v>Jefe de Oficina Jurídica</v>
      </c>
      <c r="D29" s="82" t="s">
        <v>341</v>
      </c>
      <c r="E29" s="9" t="s">
        <v>70</v>
      </c>
      <c r="F29" s="9" t="s">
        <v>70</v>
      </c>
      <c r="G29" s="9" t="s">
        <v>70</v>
      </c>
      <c r="H29" s="9" t="s">
        <v>70</v>
      </c>
      <c r="I29" s="9" t="s">
        <v>110</v>
      </c>
      <c r="J29" s="53" t="s">
        <v>342</v>
      </c>
      <c r="K29" s="53" t="s">
        <v>343</v>
      </c>
      <c r="L29" s="9" t="s">
        <v>70</v>
      </c>
      <c r="M29" s="9" t="s">
        <v>70</v>
      </c>
      <c r="N29" s="9" t="s">
        <v>70</v>
      </c>
      <c r="O29" s="9" t="s">
        <v>70</v>
      </c>
      <c r="P29" s="9" t="s">
        <v>70</v>
      </c>
      <c r="Q29" s="9" t="s">
        <v>70</v>
      </c>
      <c r="R29" s="9" t="s">
        <v>70</v>
      </c>
      <c r="S29" s="9" t="s">
        <v>70</v>
      </c>
      <c r="T29" s="9" t="s">
        <v>74</v>
      </c>
      <c r="U29" s="9" t="s">
        <v>70</v>
      </c>
      <c r="V29" s="9" t="s">
        <v>70</v>
      </c>
      <c r="W29" s="9" t="s">
        <v>70</v>
      </c>
      <c r="X29" s="9" t="s">
        <v>70</v>
      </c>
      <c r="Y29" s="9" t="s">
        <v>70</v>
      </c>
      <c r="Z29" s="9" t="s">
        <v>70</v>
      </c>
      <c r="AA29" s="9" t="s">
        <v>74</v>
      </c>
      <c r="AB29" s="9" t="s">
        <v>70</v>
      </c>
      <c r="AC29" s="9" t="s">
        <v>70</v>
      </c>
      <c r="AD29" s="9" t="s">
        <v>74</v>
      </c>
      <c r="AE29" s="48">
        <f t="shared" si="1"/>
        <v>16</v>
      </c>
      <c r="AF29" s="55" t="s">
        <v>165</v>
      </c>
      <c r="AG29" s="48">
        <f>IFERROR(VLOOKUP(AF29,'Fórmulas '!$B$26:$C$30,2,0),"")</f>
        <v>4</v>
      </c>
      <c r="AH29" s="48" t="str">
        <f t="shared" si="8"/>
        <v>CATASTRÓFICO</v>
      </c>
      <c r="AI29" s="58">
        <f>+IFERROR(VLOOKUP(AH29,'Fórmulas '!$E$28:$F$30,2,),"")</f>
        <v>5</v>
      </c>
      <c r="AJ29" s="59" t="str">
        <f>IFERROR(VLOOKUP(CONCATENATE(AG29,AI29),'Fórmulas '!$J$47:$K$71,2,),"")</f>
        <v>EXTREMO</v>
      </c>
      <c r="AK29" s="63" t="s">
        <v>344</v>
      </c>
      <c r="AL29" s="42" t="s">
        <v>345</v>
      </c>
      <c r="AM29" s="54" t="s">
        <v>346</v>
      </c>
      <c r="AN29" s="9" t="s">
        <v>77</v>
      </c>
      <c r="AO29" s="9" t="s">
        <v>78</v>
      </c>
      <c r="AP29" s="9">
        <v>15</v>
      </c>
      <c r="AQ29" s="9">
        <v>5</v>
      </c>
      <c r="AR29" s="9">
        <v>0</v>
      </c>
      <c r="AS29" s="9">
        <v>10</v>
      </c>
      <c r="AT29" s="9">
        <v>15</v>
      </c>
      <c r="AU29" s="9">
        <v>10</v>
      </c>
      <c r="AV29" s="9">
        <v>30</v>
      </c>
      <c r="AW29" s="9">
        <f t="shared" si="9"/>
        <v>85</v>
      </c>
      <c r="AX29" s="114" t="str">
        <f t="shared" si="2"/>
        <v>DISMINUYE DOS PUNTOS</v>
      </c>
      <c r="AY29" s="48">
        <f t="shared" si="10"/>
        <v>4</v>
      </c>
      <c r="AZ29" s="48" t="str">
        <f t="shared" si="3"/>
        <v>IMPROBABLE</v>
      </c>
      <c r="BA29" s="58">
        <f t="shared" si="4"/>
        <v>2</v>
      </c>
      <c r="BB29" s="96" t="str">
        <f t="shared" si="5"/>
        <v>CATASTRÓFICO</v>
      </c>
      <c r="BC29" s="48">
        <f t="shared" si="6"/>
        <v>5</v>
      </c>
      <c r="BD29" s="96" t="str">
        <f>IFERROR(VLOOKUP(CONCATENATE(BA29,BC29),'Fórmulas '!$J$47:$K$71,2,),"")</f>
        <v>EXTREMO</v>
      </c>
      <c r="BE29" s="9">
        <f>IFERROR(BA29*BC29,"")</f>
        <v>10</v>
      </c>
      <c r="BF29" s="9" t="s">
        <v>286</v>
      </c>
      <c r="BG29" s="9" t="s">
        <v>347</v>
      </c>
      <c r="BH29" s="43" t="s">
        <v>348</v>
      </c>
      <c r="BI29" s="42" t="s">
        <v>349</v>
      </c>
      <c r="BJ29" s="42" t="s">
        <v>350</v>
      </c>
      <c r="BK29" s="42" t="s">
        <v>124</v>
      </c>
      <c r="BL29" s="149" t="s">
        <v>350</v>
      </c>
      <c r="BM29" s="150" t="s">
        <v>351</v>
      </c>
      <c r="BN29" s="8"/>
      <c r="BO29" s="8"/>
      <c r="BP29" s="151" t="s">
        <v>352</v>
      </c>
      <c r="BQ29" s="151" t="s">
        <v>353</v>
      </c>
      <c r="BR29" s="21"/>
    </row>
    <row r="30" spans="1:123" ht="150" hidden="1" x14ac:dyDescent="0.25">
      <c r="A30" s="42" t="s">
        <v>340</v>
      </c>
      <c r="B30" s="50" t="str">
        <f>VLOOKUP(A30,'Fórmulas '!$B$47:$C$66,2,FALSE)</f>
        <v>Garantizar que contrataciones con clientes y proveedores de la entidad se realicen con calidad, oportunidad, eficiencia y cumpliendo de los términos legales.</v>
      </c>
      <c r="C30" s="42" t="str">
        <f>VLOOKUP(A30,'Fórmulas '!$F$47:$G$66,2,FALSE)</f>
        <v>Jefe de Oficina Jurídica</v>
      </c>
      <c r="D30" s="102" t="s">
        <v>354</v>
      </c>
      <c r="E30" s="56" t="s">
        <v>70</v>
      </c>
      <c r="F30" s="56" t="s">
        <v>70</v>
      </c>
      <c r="G30" s="56" t="s">
        <v>70</v>
      </c>
      <c r="H30" s="56" t="s">
        <v>70</v>
      </c>
      <c r="I30" s="56" t="s">
        <v>110</v>
      </c>
      <c r="J30" s="88" t="s">
        <v>355</v>
      </c>
      <c r="K30" s="53" t="s">
        <v>356</v>
      </c>
      <c r="L30" s="9" t="s">
        <v>70</v>
      </c>
      <c r="M30" s="9" t="s">
        <v>70</v>
      </c>
      <c r="N30" s="9" t="s">
        <v>70</v>
      </c>
      <c r="O30" s="9" t="s">
        <v>70</v>
      </c>
      <c r="P30" s="9" t="s">
        <v>70</v>
      </c>
      <c r="Q30" s="9" t="s">
        <v>70</v>
      </c>
      <c r="R30" s="9" t="s">
        <v>70</v>
      </c>
      <c r="S30" s="9" t="s">
        <v>70</v>
      </c>
      <c r="T30" s="9" t="s">
        <v>74</v>
      </c>
      <c r="U30" s="9" t="s">
        <v>70</v>
      </c>
      <c r="V30" s="9" t="s">
        <v>70</v>
      </c>
      <c r="W30" s="9" t="s">
        <v>70</v>
      </c>
      <c r="X30" s="9" t="s">
        <v>70</v>
      </c>
      <c r="Y30" s="9" t="s">
        <v>70</v>
      </c>
      <c r="Z30" s="9" t="s">
        <v>70</v>
      </c>
      <c r="AA30" s="9" t="s">
        <v>74</v>
      </c>
      <c r="AB30" s="9" t="s">
        <v>70</v>
      </c>
      <c r="AC30" s="9" t="s">
        <v>70</v>
      </c>
      <c r="AD30" s="9" t="s">
        <v>74</v>
      </c>
      <c r="AE30" s="48">
        <f t="shared" si="1"/>
        <v>16</v>
      </c>
      <c r="AF30" s="55" t="s">
        <v>165</v>
      </c>
      <c r="AG30" s="48">
        <f>IFERROR(VLOOKUP(AF30,'Fórmulas '!$B$26:$C$30,2,0),"")</f>
        <v>4</v>
      </c>
      <c r="AH30" s="48" t="str">
        <f t="shared" si="8"/>
        <v>CATASTRÓFICO</v>
      </c>
      <c r="AI30" s="58">
        <f>+IFERROR(VLOOKUP(AH30,'Fórmulas '!$E$28:$F$30,2,),"")</f>
        <v>5</v>
      </c>
      <c r="AJ30" s="59" t="str">
        <f>IFERROR(VLOOKUP(CONCATENATE(AG30,AI30),'Fórmulas '!$J$47:$K$71,2,),"")</f>
        <v>EXTREMO</v>
      </c>
      <c r="AK30" s="63" t="s">
        <v>357</v>
      </c>
      <c r="AL30" s="42" t="s">
        <v>358</v>
      </c>
      <c r="AM30" s="54" t="s">
        <v>359</v>
      </c>
      <c r="AN30" s="9" t="s">
        <v>77</v>
      </c>
      <c r="AO30" s="9" t="s">
        <v>78</v>
      </c>
      <c r="AP30" s="9">
        <v>15</v>
      </c>
      <c r="AQ30" s="9">
        <v>5</v>
      </c>
      <c r="AR30" s="9">
        <v>0</v>
      </c>
      <c r="AS30" s="9">
        <v>10</v>
      </c>
      <c r="AT30" s="9">
        <v>15</v>
      </c>
      <c r="AU30" s="9">
        <v>10</v>
      </c>
      <c r="AV30" s="9">
        <v>30</v>
      </c>
      <c r="AW30" s="9">
        <f t="shared" si="9"/>
        <v>85</v>
      </c>
      <c r="AX30" s="114" t="str">
        <f t="shared" si="2"/>
        <v>DISMINUYE DOS PUNTOS</v>
      </c>
      <c r="AY30" s="48">
        <f t="shared" si="10"/>
        <v>4</v>
      </c>
      <c r="AZ30" s="48" t="str">
        <f t="shared" si="3"/>
        <v>IMPROBABLE</v>
      </c>
      <c r="BA30" s="58">
        <f t="shared" si="4"/>
        <v>2</v>
      </c>
      <c r="BB30" s="96" t="str">
        <f t="shared" si="5"/>
        <v>CATASTRÓFICO</v>
      </c>
      <c r="BC30" s="48">
        <f t="shared" si="6"/>
        <v>5</v>
      </c>
      <c r="BD30" s="96" t="str">
        <f>IFERROR(VLOOKUP(CONCATENATE(BA30,BC30),'Fórmulas '!$J$47:$K$71,2,),"")</f>
        <v>EXTREMO</v>
      </c>
      <c r="BE30" s="9">
        <f>IFERROR(BA30*BC30,"")</f>
        <v>10</v>
      </c>
      <c r="BF30" s="9" t="s">
        <v>286</v>
      </c>
      <c r="BG30" s="9" t="s">
        <v>347</v>
      </c>
      <c r="BH30" s="43" t="s">
        <v>348</v>
      </c>
      <c r="BI30" s="42" t="s">
        <v>360</v>
      </c>
      <c r="BJ30" s="42" t="s">
        <v>350</v>
      </c>
      <c r="BK30" s="42" t="s">
        <v>124</v>
      </c>
      <c r="BL30" s="149" t="s">
        <v>350</v>
      </c>
      <c r="BM30" s="150" t="s">
        <v>351</v>
      </c>
      <c r="BN30" s="8"/>
      <c r="BO30" s="8"/>
      <c r="BP30" s="151" t="s">
        <v>361</v>
      </c>
      <c r="BQ30" s="151" t="s">
        <v>362</v>
      </c>
      <c r="BR30" s="21"/>
    </row>
    <row r="31" spans="1:123" ht="135" hidden="1" x14ac:dyDescent="0.25">
      <c r="A31" s="42" t="s">
        <v>340</v>
      </c>
      <c r="B31" s="50" t="str">
        <f>VLOOKUP(A31,'Fórmulas '!$B$47:$C$66,2,FALSE)</f>
        <v>Garantizar que contrataciones con clientes y proveedores de la entidad se realicen con calidad, oportunidad, eficiencia y cumpliendo de los términos legales.</v>
      </c>
      <c r="C31" s="42" t="str">
        <f>VLOOKUP(A31,'Fórmulas '!$F$47:$G$66,2,FALSE)</f>
        <v>Jefe de Oficina Jurídica</v>
      </c>
      <c r="D31" s="82" t="s">
        <v>363</v>
      </c>
      <c r="E31" s="9" t="s">
        <v>70</v>
      </c>
      <c r="F31" s="9" t="s">
        <v>70</v>
      </c>
      <c r="G31" s="9" t="s">
        <v>70</v>
      </c>
      <c r="H31" s="9" t="s">
        <v>70</v>
      </c>
      <c r="I31" s="9" t="s">
        <v>110</v>
      </c>
      <c r="J31" s="43" t="s">
        <v>364</v>
      </c>
      <c r="K31" s="53" t="s">
        <v>365</v>
      </c>
      <c r="L31" s="9" t="s">
        <v>70</v>
      </c>
      <c r="M31" s="9" t="s">
        <v>70</v>
      </c>
      <c r="N31" s="9" t="s">
        <v>70</v>
      </c>
      <c r="O31" s="9" t="s">
        <v>70</v>
      </c>
      <c r="P31" s="9" t="s">
        <v>70</v>
      </c>
      <c r="Q31" s="9" t="s">
        <v>70</v>
      </c>
      <c r="R31" s="9" t="s">
        <v>70</v>
      </c>
      <c r="S31" s="9" t="s">
        <v>70</v>
      </c>
      <c r="T31" s="9" t="s">
        <v>70</v>
      </c>
      <c r="U31" s="9" t="s">
        <v>70</v>
      </c>
      <c r="V31" s="9" t="s">
        <v>70</v>
      </c>
      <c r="W31" s="9" t="s">
        <v>70</v>
      </c>
      <c r="X31" s="9" t="s">
        <v>70</v>
      </c>
      <c r="Y31" s="9" t="s">
        <v>70</v>
      </c>
      <c r="Z31" s="9" t="s">
        <v>70</v>
      </c>
      <c r="AA31" s="9" t="s">
        <v>74</v>
      </c>
      <c r="AB31" s="9" t="s">
        <v>70</v>
      </c>
      <c r="AC31" s="9" t="s">
        <v>70</v>
      </c>
      <c r="AD31" s="9" t="s">
        <v>74</v>
      </c>
      <c r="AE31" s="48">
        <f t="shared" si="1"/>
        <v>17</v>
      </c>
      <c r="AF31" s="55" t="s">
        <v>165</v>
      </c>
      <c r="AG31" s="48">
        <f>IFERROR(VLOOKUP(AF31,'Fórmulas '!$B$26:$C$30,2,0),"")</f>
        <v>4</v>
      </c>
      <c r="AH31" s="48" t="str">
        <f t="shared" si="8"/>
        <v>CATASTRÓFICO</v>
      </c>
      <c r="AI31" s="58">
        <f>+IFERROR(VLOOKUP(AH31,'Fórmulas '!$E$28:$F$30,2,),"")</f>
        <v>5</v>
      </c>
      <c r="AJ31" s="59" t="str">
        <f>IFERROR(VLOOKUP(CONCATENATE(AG31,AI31),'Fórmulas '!$J$47:$K$71,2,),"")</f>
        <v>EXTREMO</v>
      </c>
      <c r="AK31" s="63" t="s">
        <v>366</v>
      </c>
      <c r="AL31" s="42" t="s">
        <v>367</v>
      </c>
      <c r="AM31" s="54" t="s">
        <v>368</v>
      </c>
      <c r="AN31" s="9" t="s">
        <v>77</v>
      </c>
      <c r="AO31" s="9" t="s">
        <v>78</v>
      </c>
      <c r="AP31" s="9">
        <v>15</v>
      </c>
      <c r="AQ31" s="9">
        <v>5</v>
      </c>
      <c r="AR31" s="9">
        <v>0</v>
      </c>
      <c r="AS31" s="9">
        <v>10</v>
      </c>
      <c r="AT31" s="9">
        <v>15</v>
      </c>
      <c r="AU31" s="9">
        <v>10</v>
      </c>
      <c r="AV31" s="9">
        <v>30</v>
      </c>
      <c r="AW31" s="9">
        <f t="shared" si="9"/>
        <v>85</v>
      </c>
      <c r="AX31" s="114" t="str">
        <f t="shared" si="2"/>
        <v>DISMINUYE DOS PUNTOS</v>
      </c>
      <c r="AY31" s="48">
        <f t="shared" si="10"/>
        <v>4</v>
      </c>
      <c r="AZ31" s="48" t="str">
        <f t="shared" si="3"/>
        <v>IMPROBABLE</v>
      </c>
      <c r="BA31" s="58">
        <f t="shared" si="4"/>
        <v>2</v>
      </c>
      <c r="BB31" s="96" t="str">
        <f t="shared" si="5"/>
        <v>CATASTRÓFICO</v>
      </c>
      <c r="BC31" s="48">
        <f t="shared" si="6"/>
        <v>5</v>
      </c>
      <c r="BD31" s="96" t="str">
        <f>IFERROR(VLOOKUP(CONCATENATE(BA31,BC31),'Fórmulas '!$J$47:$K$71,2,),"")</f>
        <v>EXTREMO</v>
      </c>
      <c r="BE31" s="9">
        <f>IFERROR(BA31*BC31,"")</f>
        <v>10</v>
      </c>
      <c r="BF31" s="9" t="s">
        <v>286</v>
      </c>
      <c r="BG31" s="9" t="s">
        <v>347</v>
      </c>
      <c r="BH31" s="43" t="s">
        <v>348</v>
      </c>
      <c r="BI31" s="42" t="s">
        <v>369</v>
      </c>
      <c r="BJ31" s="42" t="s">
        <v>350</v>
      </c>
      <c r="BK31" s="42" t="s">
        <v>124</v>
      </c>
      <c r="BL31" s="149" t="s">
        <v>350</v>
      </c>
      <c r="BM31" s="150" t="s">
        <v>351</v>
      </c>
      <c r="BN31" s="8"/>
      <c r="BO31" s="8"/>
      <c r="BP31" s="151" t="s">
        <v>370</v>
      </c>
      <c r="BQ31" s="151" t="s">
        <v>362</v>
      </c>
      <c r="BR31" s="21"/>
    </row>
    <row r="32" spans="1:123" ht="105" hidden="1" x14ac:dyDescent="0.25">
      <c r="A32" s="42" t="s">
        <v>371</v>
      </c>
      <c r="B32" s="50" t="str">
        <f>VLOOKUP(A32,'Fórmulas '!$B$47:$C$66,2,FALSE)</f>
        <v>Realizar la planificación financiera, aplicación y custodia de los recursos financieros de la entidad y gestionar la transferencia de los mismos.</v>
      </c>
      <c r="C32" s="42" t="str">
        <f>VLOOKUP(A32,'Fórmulas '!$F$47:$G$66,2,FALSE)</f>
        <v>Subgerente Administrativo y Financiero</v>
      </c>
      <c r="D32" s="84" t="s">
        <v>372</v>
      </c>
      <c r="E32" s="9" t="s">
        <v>161</v>
      </c>
      <c r="F32" s="9" t="s">
        <v>161</v>
      </c>
      <c r="G32" s="9" t="s">
        <v>70</v>
      </c>
      <c r="H32" s="9" t="s">
        <v>70</v>
      </c>
      <c r="I32" s="9" t="s">
        <v>110</v>
      </c>
      <c r="J32" s="53" t="s">
        <v>373</v>
      </c>
      <c r="K32" s="53" t="s">
        <v>374</v>
      </c>
      <c r="L32" s="9" t="s">
        <v>161</v>
      </c>
      <c r="M32" s="9" t="s">
        <v>161</v>
      </c>
      <c r="N32" s="9" t="s">
        <v>161</v>
      </c>
      <c r="O32" s="9" t="s">
        <v>161</v>
      </c>
      <c r="P32" s="9" t="s">
        <v>161</v>
      </c>
      <c r="Q32" s="9" t="s">
        <v>161</v>
      </c>
      <c r="R32" s="9" t="s">
        <v>161</v>
      </c>
      <c r="S32" s="9" t="s">
        <v>161</v>
      </c>
      <c r="T32" s="9" t="s">
        <v>161</v>
      </c>
      <c r="U32" s="9" t="s">
        <v>161</v>
      </c>
      <c r="V32" s="9" t="s">
        <v>161</v>
      </c>
      <c r="W32" s="9" t="s">
        <v>161</v>
      </c>
      <c r="X32" s="9" t="s">
        <v>161</v>
      </c>
      <c r="Y32" s="9" t="s">
        <v>161</v>
      </c>
      <c r="Z32" s="9" t="s">
        <v>161</v>
      </c>
      <c r="AA32" s="9" t="s">
        <v>132</v>
      </c>
      <c r="AB32" s="9" t="s">
        <v>161</v>
      </c>
      <c r="AC32" s="9" t="s">
        <v>161</v>
      </c>
      <c r="AD32" s="9" t="s">
        <v>132</v>
      </c>
      <c r="AE32" s="48">
        <f t="shared" si="1"/>
        <v>17</v>
      </c>
      <c r="AF32" s="9" t="s">
        <v>113</v>
      </c>
      <c r="AG32" s="48">
        <f>IFERROR(VLOOKUP(AF32,'Fórmulas '!$B$26:$C$30,2,0),"")</f>
        <v>3</v>
      </c>
      <c r="AH32" s="48" t="str">
        <f t="shared" si="8"/>
        <v>CATASTRÓFICO</v>
      </c>
      <c r="AI32" s="58">
        <f>+IFERROR(VLOOKUP(AH32,'Fórmulas '!$E$28:$F$30,2,),"")</f>
        <v>5</v>
      </c>
      <c r="AJ32" s="59" t="str">
        <f>IFERROR(VLOOKUP(CONCATENATE(AG32,AI32),'Fórmulas '!$J$47:$K$71,2,),"")</f>
        <v>EXTREMO</v>
      </c>
      <c r="AK32" s="107" t="s">
        <v>375</v>
      </c>
      <c r="AL32" s="53" t="s">
        <v>376</v>
      </c>
      <c r="AM32" s="53" t="s">
        <v>377</v>
      </c>
      <c r="AN32" s="9" t="s">
        <v>77</v>
      </c>
      <c r="AO32" s="9" t="s">
        <v>153</v>
      </c>
      <c r="AP32" s="9">
        <v>15</v>
      </c>
      <c r="AQ32" s="9">
        <v>5</v>
      </c>
      <c r="AR32" s="9">
        <v>0</v>
      </c>
      <c r="AS32" s="9">
        <v>10</v>
      </c>
      <c r="AT32" s="9">
        <v>15</v>
      </c>
      <c r="AU32" s="9">
        <v>10</v>
      </c>
      <c r="AV32" s="9">
        <v>30</v>
      </c>
      <c r="AW32" s="9">
        <f t="shared" si="9"/>
        <v>85</v>
      </c>
      <c r="AX32" s="114" t="str">
        <f t="shared" si="2"/>
        <v>DISMINUYE DOS PUNTOS</v>
      </c>
      <c r="AY32" s="48">
        <f t="shared" si="10"/>
        <v>3</v>
      </c>
      <c r="AZ32" s="48" t="str">
        <f t="shared" si="3"/>
        <v>RARA VEZ</v>
      </c>
      <c r="BA32" s="58">
        <f t="shared" si="4"/>
        <v>1</v>
      </c>
      <c r="BB32" s="96" t="str">
        <f t="shared" si="5"/>
        <v>CATASTRÓFICO</v>
      </c>
      <c r="BC32" s="48">
        <f t="shared" si="6"/>
        <v>5</v>
      </c>
      <c r="BD32" s="96" t="str">
        <f>IFERROR(VLOOKUP(CONCATENATE(BA32,BC32),'Fórmulas '!$J$47:$K$71,2,),"")</f>
        <v>ALTO</v>
      </c>
      <c r="BE32" s="9">
        <f t="shared" ref="BE32:BE39" si="11">IFERROR(BC32*BA32,"")</f>
        <v>5</v>
      </c>
      <c r="BF32" s="9" t="s">
        <v>286</v>
      </c>
      <c r="BG32" s="9" t="s">
        <v>322</v>
      </c>
      <c r="BH32" s="53" t="s">
        <v>378</v>
      </c>
      <c r="BI32" s="53" t="s">
        <v>379</v>
      </c>
      <c r="BJ32" s="53" t="s">
        <v>241</v>
      </c>
      <c r="BK32" s="8" t="s">
        <v>124</v>
      </c>
      <c r="BL32" s="53" t="s">
        <v>241</v>
      </c>
      <c r="BM32" s="8" t="s">
        <v>124</v>
      </c>
      <c r="BN32" s="86"/>
      <c r="BO32" s="8"/>
      <c r="BP32" s="10"/>
      <c r="BQ32" s="10"/>
      <c r="BR32" s="10"/>
    </row>
    <row r="33" spans="1:70" ht="120" hidden="1" x14ac:dyDescent="0.25">
      <c r="A33" s="42" t="s">
        <v>371</v>
      </c>
      <c r="B33" s="50" t="str">
        <f>VLOOKUP(A33,'Fórmulas '!$B$47:$C$66,2,FALSE)</f>
        <v>Realizar la planificación financiera, aplicación y custodia de los recursos financieros de la entidad y gestionar la transferencia de los mismos.</v>
      </c>
      <c r="C33" s="42" t="str">
        <f>VLOOKUP(A33,'Fórmulas '!$F$47:$G$66,2,FALSE)</f>
        <v>Subgerente Administrativo y Financiero</v>
      </c>
      <c r="D33" s="84" t="s">
        <v>372</v>
      </c>
      <c r="E33" s="9" t="s">
        <v>161</v>
      </c>
      <c r="F33" s="9" t="s">
        <v>161</v>
      </c>
      <c r="G33" s="9" t="s">
        <v>70</v>
      </c>
      <c r="H33" s="9" t="s">
        <v>70</v>
      </c>
      <c r="I33" s="9" t="s">
        <v>110</v>
      </c>
      <c r="J33" s="53" t="s">
        <v>380</v>
      </c>
      <c r="K33" s="53" t="s">
        <v>374</v>
      </c>
      <c r="L33" s="9" t="s">
        <v>161</v>
      </c>
      <c r="M33" s="9" t="s">
        <v>161</v>
      </c>
      <c r="N33" s="9" t="s">
        <v>161</v>
      </c>
      <c r="O33" s="9" t="s">
        <v>161</v>
      </c>
      <c r="P33" s="9" t="s">
        <v>161</v>
      </c>
      <c r="Q33" s="9" t="s">
        <v>161</v>
      </c>
      <c r="R33" s="9" t="s">
        <v>161</v>
      </c>
      <c r="S33" s="9" t="s">
        <v>161</v>
      </c>
      <c r="T33" s="9" t="s">
        <v>161</v>
      </c>
      <c r="U33" s="9" t="s">
        <v>161</v>
      </c>
      <c r="V33" s="9" t="s">
        <v>161</v>
      </c>
      <c r="W33" s="9" t="s">
        <v>161</v>
      </c>
      <c r="X33" s="9" t="s">
        <v>161</v>
      </c>
      <c r="Y33" s="9" t="s">
        <v>161</v>
      </c>
      <c r="Z33" s="9" t="s">
        <v>161</v>
      </c>
      <c r="AA33" s="9" t="s">
        <v>132</v>
      </c>
      <c r="AB33" s="9" t="s">
        <v>161</v>
      </c>
      <c r="AC33" s="9" t="s">
        <v>161</v>
      </c>
      <c r="AD33" s="9" t="s">
        <v>132</v>
      </c>
      <c r="AE33" s="48">
        <f t="shared" si="1"/>
        <v>17</v>
      </c>
      <c r="AF33" s="9" t="s">
        <v>113</v>
      </c>
      <c r="AG33" s="48">
        <f>IFERROR(VLOOKUP(AF33,'Fórmulas '!$B$26:$C$30,2,0),"")</f>
        <v>3</v>
      </c>
      <c r="AH33" s="48" t="str">
        <f t="shared" si="8"/>
        <v>CATASTRÓFICO</v>
      </c>
      <c r="AI33" s="58">
        <f>+IFERROR(VLOOKUP(AH33,'Fórmulas '!$E$28:$F$30,2,),"")</f>
        <v>5</v>
      </c>
      <c r="AJ33" s="59" t="str">
        <f>IFERROR(VLOOKUP(CONCATENATE(AG33,AI33),'Fórmulas '!$J$47:$K$71,2,),"")</f>
        <v>EXTREMO</v>
      </c>
      <c r="AK33" s="107" t="s">
        <v>381</v>
      </c>
      <c r="AL33" s="53" t="s">
        <v>382</v>
      </c>
      <c r="AM33" s="53" t="s">
        <v>383</v>
      </c>
      <c r="AN33" s="9" t="s">
        <v>77</v>
      </c>
      <c r="AO33" s="9" t="s">
        <v>153</v>
      </c>
      <c r="AP33" s="9">
        <v>15</v>
      </c>
      <c r="AQ33" s="9">
        <v>5</v>
      </c>
      <c r="AR33" s="9">
        <v>0</v>
      </c>
      <c r="AS33" s="9">
        <v>10</v>
      </c>
      <c r="AT33" s="9">
        <v>15</v>
      </c>
      <c r="AU33" s="9">
        <v>10</v>
      </c>
      <c r="AV33" s="9">
        <v>30</v>
      </c>
      <c r="AW33" s="9">
        <f t="shared" si="9"/>
        <v>85</v>
      </c>
      <c r="AX33" s="114" t="str">
        <f t="shared" si="2"/>
        <v>DISMINUYE DOS PUNTOS</v>
      </c>
      <c r="AY33" s="48">
        <f t="shared" si="10"/>
        <v>3</v>
      </c>
      <c r="AZ33" s="48" t="str">
        <f t="shared" si="3"/>
        <v>RARA VEZ</v>
      </c>
      <c r="BA33" s="58">
        <f t="shared" si="4"/>
        <v>1</v>
      </c>
      <c r="BB33" s="96" t="str">
        <f t="shared" si="5"/>
        <v>CATASTRÓFICO</v>
      </c>
      <c r="BC33" s="48">
        <f t="shared" si="6"/>
        <v>5</v>
      </c>
      <c r="BD33" s="96" t="str">
        <f>IFERROR(VLOOKUP(CONCATENATE(BA33,BC33),'Fórmulas '!$J$47:$K$71,2,),"")</f>
        <v>ALTO</v>
      </c>
      <c r="BE33" s="9">
        <f t="shared" si="11"/>
        <v>5</v>
      </c>
      <c r="BF33" s="9" t="s">
        <v>286</v>
      </c>
      <c r="BG33" s="9" t="s">
        <v>322</v>
      </c>
      <c r="BH33" s="53" t="s">
        <v>378</v>
      </c>
      <c r="BI33" s="53" t="s">
        <v>379</v>
      </c>
      <c r="BJ33" s="53" t="s">
        <v>241</v>
      </c>
      <c r="BK33" s="8" t="s">
        <v>124</v>
      </c>
      <c r="BL33" s="53" t="s">
        <v>241</v>
      </c>
      <c r="BM33" s="8" t="s">
        <v>124</v>
      </c>
      <c r="BN33" s="86"/>
      <c r="BO33" s="8"/>
      <c r="BP33" s="10"/>
      <c r="BQ33" s="10"/>
      <c r="BR33" s="10"/>
    </row>
    <row r="34" spans="1:70" ht="270" hidden="1" x14ac:dyDescent="0.25">
      <c r="A34" s="9" t="s">
        <v>371</v>
      </c>
      <c r="B34" s="50" t="str">
        <f>VLOOKUP(A34,'Fórmulas '!$B$47:$C$66,2,FALSE)</f>
        <v>Realizar la planificación financiera, aplicación y custodia de los recursos financieros de la entidad y gestionar la transferencia de los mismos.</v>
      </c>
      <c r="C34" s="42" t="str">
        <f>VLOOKUP(A34,'Fórmulas '!$F$47:$G$66,2,FALSE)</f>
        <v>Subgerente Administrativo y Financiero</v>
      </c>
      <c r="D34" s="84" t="s">
        <v>384</v>
      </c>
      <c r="E34" s="9" t="s">
        <v>161</v>
      </c>
      <c r="F34" s="9" t="s">
        <v>161</v>
      </c>
      <c r="G34" s="9" t="s">
        <v>70</v>
      </c>
      <c r="H34" s="9" t="s">
        <v>70</v>
      </c>
      <c r="I34" s="9" t="s">
        <v>110</v>
      </c>
      <c r="J34" s="53" t="s">
        <v>385</v>
      </c>
      <c r="K34" s="53" t="s">
        <v>374</v>
      </c>
      <c r="L34" s="9" t="s">
        <v>161</v>
      </c>
      <c r="M34" s="9" t="s">
        <v>161</v>
      </c>
      <c r="N34" s="9" t="s">
        <v>161</v>
      </c>
      <c r="O34" s="9" t="s">
        <v>161</v>
      </c>
      <c r="P34" s="9" t="s">
        <v>161</v>
      </c>
      <c r="Q34" s="9" t="s">
        <v>161</v>
      </c>
      <c r="R34" s="9" t="s">
        <v>161</v>
      </c>
      <c r="S34" s="9" t="s">
        <v>161</v>
      </c>
      <c r="T34" s="9" t="s">
        <v>161</v>
      </c>
      <c r="U34" s="9" t="s">
        <v>161</v>
      </c>
      <c r="V34" s="9" t="s">
        <v>161</v>
      </c>
      <c r="W34" s="9" t="s">
        <v>161</v>
      </c>
      <c r="X34" s="9" t="s">
        <v>161</v>
      </c>
      <c r="Y34" s="9" t="s">
        <v>161</v>
      </c>
      <c r="Z34" s="9" t="s">
        <v>161</v>
      </c>
      <c r="AA34" s="9" t="s">
        <v>132</v>
      </c>
      <c r="AB34" s="9" t="s">
        <v>161</v>
      </c>
      <c r="AC34" s="9" t="s">
        <v>161</v>
      </c>
      <c r="AD34" s="9" t="s">
        <v>132</v>
      </c>
      <c r="AE34" s="48">
        <f t="shared" si="1"/>
        <v>17</v>
      </c>
      <c r="AF34" s="9" t="s">
        <v>113</v>
      </c>
      <c r="AG34" s="48">
        <f>IFERROR(VLOOKUP(AF34,'Fórmulas '!$B$26:$C$30,2,0),"")</f>
        <v>3</v>
      </c>
      <c r="AH34" s="48" t="str">
        <f t="shared" si="8"/>
        <v>CATASTRÓFICO</v>
      </c>
      <c r="AI34" s="58">
        <f>+IFERROR(VLOOKUP(AH34,'Fórmulas '!$E$28:$F$30,2,),"")</f>
        <v>5</v>
      </c>
      <c r="AJ34" s="59" t="str">
        <f>IFERROR(VLOOKUP(CONCATENATE(AG34,AI34),'Fórmulas '!$J$47:$K$71,2,),"")</f>
        <v>EXTREMO</v>
      </c>
      <c r="AK34" s="111" t="s">
        <v>386</v>
      </c>
      <c r="AL34" s="53" t="s">
        <v>387</v>
      </c>
      <c r="AM34" s="53" t="s">
        <v>388</v>
      </c>
      <c r="AN34" s="9" t="s">
        <v>77</v>
      </c>
      <c r="AO34" s="9" t="s">
        <v>153</v>
      </c>
      <c r="AP34" s="9">
        <v>15</v>
      </c>
      <c r="AQ34" s="9">
        <v>5</v>
      </c>
      <c r="AR34" s="9">
        <v>0</v>
      </c>
      <c r="AS34" s="9">
        <v>10</v>
      </c>
      <c r="AT34" s="9">
        <v>15</v>
      </c>
      <c r="AU34" s="9">
        <v>10</v>
      </c>
      <c r="AV34" s="9">
        <v>30</v>
      </c>
      <c r="AW34" s="9">
        <f t="shared" si="9"/>
        <v>85</v>
      </c>
      <c r="AX34" s="114" t="str">
        <f t="shared" si="2"/>
        <v>DISMINUYE DOS PUNTOS</v>
      </c>
      <c r="AY34" s="48">
        <f t="shared" si="10"/>
        <v>3</v>
      </c>
      <c r="AZ34" s="48" t="str">
        <f t="shared" si="3"/>
        <v>RARA VEZ</v>
      </c>
      <c r="BA34" s="58">
        <f t="shared" si="4"/>
        <v>1</v>
      </c>
      <c r="BB34" s="96" t="str">
        <f t="shared" si="5"/>
        <v>CATASTRÓFICO</v>
      </c>
      <c r="BC34" s="48">
        <f t="shared" si="6"/>
        <v>5</v>
      </c>
      <c r="BD34" s="96" t="str">
        <f>IFERROR(VLOOKUP(CONCATENATE(BA34,BC34),'Fórmulas '!$J$47:$K$71,2,),"")</f>
        <v>ALTO</v>
      </c>
      <c r="BE34" s="9">
        <f t="shared" si="11"/>
        <v>5</v>
      </c>
      <c r="BF34" s="9" t="s">
        <v>286</v>
      </c>
      <c r="BG34" s="9" t="s">
        <v>322</v>
      </c>
      <c r="BH34" s="87" t="s">
        <v>386</v>
      </c>
      <c r="BI34" s="53" t="s">
        <v>388</v>
      </c>
      <c r="BJ34" s="53" t="s">
        <v>241</v>
      </c>
      <c r="BK34" s="8" t="s">
        <v>124</v>
      </c>
      <c r="BL34" s="53" t="s">
        <v>241</v>
      </c>
      <c r="BM34" s="8" t="s">
        <v>124</v>
      </c>
      <c r="BN34" s="21"/>
      <c r="BO34" s="10"/>
      <c r="BP34" s="10"/>
      <c r="BQ34" s="10"/>
      <c r="BR34" s="10"/>
    </row>
    <row r="35" spans="1:70" ht="105" hidden="1" x14ac:dyDescent="0.25">
      <c r="A35" s="9" t="s">
        <v>371</v>
      </c>
      <c r="B35" s="50" t="str">
        <f>VLOOKUP(A35,'Fórmulas '!$B$47:$C$66,2,FALSE)</f>
        <v>Realizar la planificación financiera, aplicación y custodia de los recursos financieros de la entidad y gestionar la transferencia de los mismos.</v>
      </c>
      <c r="C35" s="42" t="str">
        <f>VLOOKUP(A35,'Fórmulas '!$F$47:$G$66,2,FALSE)</f>
        <v>Subgerente Administrativo y Financiero</v>
      </c>
      <c r="D35" s="84" t="s">
        <v>384</v>
      </c>
      <c r="E35" s="9" t="s">
        <v>161</v>
      </c>
      <c r="F35" s="9" t="s">
        <v>161</v>
      </c>
      <c r="G35" s="9" t="s">
        <v>70</v>
      </c>
      <c r="H35" s="9" t="s">
        <v>70</v>
      </c>
      <c r="I35" s="9" t="s">
        <v>110</v>
      </c>
      <c r="J35" s="53" t="s">
        <v>385</v>
      </c>
      <c r="K35" s="53" t="s">
        <v>374</v>
      </c>
      <c r="L35" s="9" t="s">
        <v>161</v>
      </c>
      <c r="M35" s="9" t="s">
        <v>161</v>
      </c>
      <c r="N35" s="9" t="s">
        <v>161</v>
      </c>
      <c r="O35" s="9" t="s">
        <v>161</v>
      </c>
      <c r="P35" s="9" t="s">
        <v>161</v>
      </c>
      <c r="Q35" s="9" t="s">
        <v>161</v>
      </c>
      <c r="R35" s="9" t="s">
        <v>161</v>
      </c>
      <c r="S35" s="9" t="s">
        <v>161</v>
      </c>
      <c r="T35" s="9" t="s">
        <v>161</v>
      </c>
      <c r="U35" s="9" t="s">
        <v>161</v>
      </c>
      <c r="V35" s="9" t="s">
        <v>161</v>
      </c>
      <c r="W35" s="9" t="s">
        <v>161</v>
      </c>
      <c r="X35" s="9" t="s">
        <v>161</v>
      </c>
      <c r="Y35" s="9" t="s">
        <v>161</v>
      </c>
      <c r="Z35" s="9" t="s">
        <v>161</v>
      </c>
      <c r="AA35" s="9" t="s">
        <v>132</v>
      </c>
      <c r="AB35" s="9" t="s">
        <v>161</v>
      </c>
      <c r="AC35" s="9" t="s">
        <v>161</v>
      </c>
      <c r="AD35" s="9" t="s">
        <v>132</v>
      </c>
      <c r="AE35" s="48">
        <f t="shared" si="1"/>
        <v>17</v>
      </c>
      <c r="AF35" s="9" t="s">
        <v>113</v>
      </c>
      <c r="AG35" s="48">
        <f>IFERROR(VLOOKUP(AF35,'Fórmulas '!$B$26:$C$30,2,0),"")</f>
        <v>3</v>
      </c>
      <c r="AH35" s="48" t="str">
        <f t="shared" si="8"/>
        <v>CATASTRÓFICO</v>
      </c>
      <c r="AI35" s="58">
        <f>+IFERROR(VLOOKUP(AH35,'Fórmulas '!$E$28:$F$30,2,),"")</f>
        <v>5</v>
      </c>
      <c r="AJ35" s="59" t="str">
        <f>IFERROR(VLOOKUP(CONCATENATE(AG35,AI35),'Fórmulas '!$J$47:$K$71,2,),"")</f>
        <v>EXTREMO</v>
      </c>
      <c r="AK35" s="112" t="s">
        <v>389</v>
      </c>
      <c r="AL35" s="53" t="s">
        <v>387</v>
      </c>
      <c r="AM35" s="43" t="s">
        <v>390</v>
      </c>
      <c r="AN35" s="9" t="s">
        <v>77</v>
      </c>
      <c r="AO35" s="9" t="s">
        <v>153</v>
      </c>
      <c r="AP35" s="9">
        <v>15</v>
      </c>
      <c r="AQ35" s="9">
        <v>5</v>
      </c>
      <c r="AR35" s="9">
        <v>0</v>
      </c>
      <c r="AS35" s="9">
        <v>10</v>
      </c>
      <c r="AT35" s="9">
        <v>15</v>
      </c>
      <c r="AU35" s="9">
        <v>10</v>
      </c>
      <c r="AV35" s="9">
        <v>30</v>
      </c>
      <c r="AW35" s="9">
        <f t="shared" si="9"/>
        <v>85</v>
      </c>
      <c r="AX35" s="114" t="str">
        <f t="shared" si="2"/>
        <v>DISMINUYE DOS PUNTOS</v>
      </c>
      <c r="AY35" s="48">
        <f t="shared" ref="AY35:AY44" si="12">AG35</f>
        <v>3</v>
      </c>
      <c r="AZ35" s="48" t="str">
        <f t="shared" si="3"/>
        <v>RARA VEZ</v>
      </c>
      <c r="BA35" s="58">
        <f t="shared" si="4"/>
        <v>1</v>
      </c>
      <c r="BB35" s="96" t="str">
        <f t="shared" si="5"/>
        <v>CATASTRÓFICO</v>
      </c>
      <c r="BC35" s="48">
        <f t="shared" si="6"/>
        <v>5</v>
      </c>
      <c r="BD35" s="96" t="str">
        <f>IFERROR(VLOOKUP(CONCATENATE(BA35,BC35),'Fórmulas '!$J$47:$K$71,2,),"")</f>
        <v>ALTO</v>
      </c>
      <c r="BE35" s="9">
        <f t="shared" si="11"/>
        <v>5</v>
      </c>
      <c r="BF35" s="9" t="s">
        <v>286</v>
      </c>
      <c r="BG35" s="9" t="s">
        <v>322</v>
      </c>
      <c r="BH35" s="119" t="s">
        <v>389</v>
      </c>
      <c r="BI35" s="43" t="s">
        <v>390</v>
      </c>
      <c r="BJ35" s="53" t="s">
        <v>241</v>
      </c>
      <c r="BK35" s="8" t="s">
        <v>124</v>
      </c>
      <c r="BL35" s="53" t="s">
        <v>241</v>
      </c>
      <c r="BM35" s="8" t="s">
        <v>124</v>
      </c>
      <c r="BN35" s="21"/>
      <c r="BO35" s="10"/>
      <c r="BP35" s="10"/>
      <c r="BQ35" s="10"/>
      <c r="BR35" s="10"/>
    </row>
    <row r="36" spans="1:70" ht="105" hidden="1" x14ac:dyDescent="0.25">
      <c r="A36" s="9" t="s">
        <v>371</v>
      </c>
      <c r="B36" s="50" t="str">
        <f>VLOOKUP(A36,'Fórmulas '!$B$47:$C$66,2,FALSE)</f>
        <v>Realizar la planificación financiera, aplicación y custodia de los recursos financieros de la entidad y gestionar la transferencia de los mismos.</v>
      </c>
      <c r="C36" s="42" t="str">
        <f>VLOOKUP(A36,'Fórmulas '!$F$47:$G$66,2,FALSE)</f>
        <v>Subgerente Administrativo y Financiero</v>
      </c>
      <c r="D36" s="84" t="s">
        <v>384</v>
      </c>
      <c r="E36" s="9" t="s">
        <v>161</v>
      </c>
      <c r="F36" s="9" t="s">
        <v>161</v>
      </c>
      <c r="G36" s="9" t="s">
        <v>70</v>
      </c>
      <c r="H36" s="9" t="s">
        <v>70</v>
      </c>
      <c r="I36" s="9" t="s">
        <v>110</v>
      </c>
      <c r="J36" s="53" t="s">
        <v>385</v>
      </c>
      <c r="K36" s="53" t="s">
        <v>374</v>
      </c>
      <c r="L36" s="9" t="s">
        <v>161</v>
      </c>
      <c r="M36" s="9" t="s">
        <v>161</v>
      </c>
      <c r="N36" s="9" t="s">
        <v>161</v>
      </c>
      <c r="O36" s="9" t="s">
        <v>161</v>
      </c>
      <c r="P36" s="9" t="s">
        <v>161</v>
      </c>
      <c r="Q36" s="9" t="s">
        <v>161</v>
      </c>
      <c r="R36" s="9" t="s">
        <v>161</v>
      </c>
      <c r="S36" s="9" t="s">
        <v>161</v>
      </c>
      <c r="T36" s="9" t="s">
        <v>161</v>
      </c>
      <c r="U36" s="9" t="s">
        <v>161</v>
      </c>
      <c r="V36" s="9" t="s">
        <v>161</v>
      </c>
      <c r="W36" s="9" t="s">
        <v>161</v>
      </c>
      <c r="X36" s="9" t="s">
        <v>161</v>
      </c>
      <c r="Y36" s="9" t="s">
        <v>161</v>
      </c>
      <c r="Z36" s="9" t="s">
        <v>161</v>
      </c>
      <c r="AA36" s="9" t="s">
        <v>132</v>
      </c>
      <c r="AB36" s="9" t="s">
        <v>161</v>
      </c>
      <c r="AC36" s="9" t="s">
        <v>161</v>
      </c>
      <c r="AD36" s="9" t="s">
        <v>132</v>
      </c>
      <c r="AE36" s="48">
        <f t="shared" si="1"/>
        <v>17</v>
      </c>
      <c r="AF36" s="9" t="s">
        <v>113</v>
      </c>
      <c r="AG36" s="48">
        <f>IFERROR(VLOOKUP(AF36,'Fórmulas '!$B$26:$C$30,2,0),"")</f>
        <v>3</v>
      </c>
      <c r="AH36" s="48" t="str">
        <f t="shared" si="8"/>
        <v>CATASTRÓFICO</v>
      </c>
      <c r="AI36" s="58">
        <f>+IFERROR(VLOOKUP(AH36,'Fórmulas '!$E$28:$F$30,2,),"")</f>
        <v>5</v>
      </c>
      <c r="AJ36" s="59" t="str">
        <f>IFERROR(VLOOKUP(CONCATENATE(AG36,AI36),'Fórmulas '!$J$47:$K$71,2,),"")</f>
        <v>EXTREMO</v>
      </c>
      <c r="AK36" s="107" t="s">
        <v>381</v>
      </c>
      <c r="AL36" s="53" t="s">
        <v>391</v>
      </c>
      <c r="AM36" s="53" t="s">
        <v>383</v>
      </c>
      <c r="AN36" s="9" t="s">
        <v>77</v>
      </c>
      <c r="AO36" s="9" t="s">
        <v>153</v>
      </c>
      <c r="AP36" s="9">
        <v>15</v>
      </c>
      <c r="AQ36" s="9">
        <v>5</v>
      </c>
      <c r="AR36" s="9">
        <v>0</v>
      </c>
      <c r="AS36" s="9">
        <v>10</v>
      </c>
      <c r="AT36" s="9">
        <v>15</v>
      </c>
      <c r="AU36" s="9">
        <v>10</v>
      </c>
      <c r="AV36" s="9">
        <v>30</v>
      </c>
      <c r="AW36" s="9">
        <f t="shared" si="9"/>
        <v>85</v>
      </c>
      <c r="AX36" s="114" t="str">
        <f t="shared" si="2"/>
        <v>DISMINUYE DOS PUNTOS</v>
      </c>
      <c r="AY36" s="48">
        <f t="shared" si="12"/>
        <v>3</v>
      </c>
      <c r="AZ36" s="48" t="str">
        <f t="shared" si="3"/>
        <v>RARA VEZ</v>
      </c>
      <c r="BA36" s="58">
        <f t="shared" si="4"/>
        <v>1</v>
      </c>
      <c r="BB36" s="96" t="str">
        <f t="shared" si="5"/>
        <v>CATASTRÓFICO</v>
      </c>
      <c r="BC36" s="48">
        <f t="shared" si="6"/>
        <v>5</v>
      </c>
      <c r="BD36" s="96" t="str">
        <f>IFERROR(VLOOKUP(CONCATENATE(BA36,BC36),'Fórmulas '!$J$47:$K$71,2,),"")</f>
        <v>ALTO</v>
      </c>
      <c r="BE36" s="9">
        <f t="shared" si="11"/>
        <v>5</v>
      </c>
      <c r="BF36" s="9" t="s">
        <v>286</v>
      </c>
      <c r="BG36" s="9" t="s">
        <v>322</v>
      </c>
      <c r="BH36" s="53" t="s">
        <v>378</v>
      </c>
      <c r="BI36" s="53" t="s">
        <v>379</v>
      </c>
      <c r="BJ36" s="53" t="s">
        <v>241</v>
      </c>
      <c r="BK36" s="8" t="s">
        <v>124</v>
      </c>
      <c r="BL36" s="53" t="s">
        <v>241</v>
      </c>
      <c r="BM36" s="8" t="s">
        <v>124</v>
      </c>
      <c r="BN36" s="21"/>
      <c r="BO36" s="10"/>
      <c r="BP36" s="10"/>
      <c r="BQ36" s="10"/>
      <c r="BR36" s="10"/>
    </row>
    <row r="37" spans="1:70" ht="195" hidden="1" x14ac:dyDescent="0.25">
      <c r="A37" s="61" t="s">
        <v>392</v>
      </c>
      <c r="B37" s="50" t="str">
        <f>VLOOKUP(A37,'Fórmulas '!$B$47:$C$66,2,FALSE)</f>
        <v>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v>
      </c>
      <c r="C37" s="42" t="str">
        <f>VLOOKUP(A37,'Fórmulas '!$F$47:$G$66,2,FALSE)</f>
        <v>Coordinador de Infraestructura Física</v>
      </c>
      <c r="D37" s="63" t="s">
        <v>393</v>
      </c>
      <c r="E37" s="59" t="s">
        <v>70</v>
      </c>
      <c r="F37" s="59" t="s">
        <v>70</v>
      </c>
      <c r="G37" s="61" t="s">
        <v>70</v>
      </c>
      <c r="H37" s="61" t="s">
        <v>70</v>
      </c>
      <c r="I37" s="61" t="s">
        <v>110</v>
      </c>
      <c r="J37" s="64" t="s">
        <v>394</v>
      </c>
      <c r="K37" s="65" t="s">
        <v>395</v>
      </c>
      <c r="L37" s="59" t="s">
        <v>74</v>
      </c>
      <c r="M37" s="59" t="s">
        <v>70</v>
      </c>
      <c r="N37" s="59" t="s">
        <v>70</v>
      </c>
      <c r="O37" s="59" t="s">
        <v>70</v>
      </c>
      <c r="P37" s="59" t="s">
        <v>70</v>
      </c>
      <c r="Q37" s="59" t="s">
        <v>74</v>
      </c>
      <c r="R37" s="59" t="s">
        <v>70</v>
      </c>
      <c r="S37" s="59" t="s">
        <v>74</v>
      </c>
      <c r="T37" s="59" t="s">
        <v>74</v>
      </c>
      <c r="U37" s="59" t="s">
        <v>70</v>
      </c>
      <c r="V37" s="59" t="s">
        <v>70</v>
      </c>
      <c r="W37" s="59" t="s">
        <v>70</v>
      </c>
      <c r="X37" s="59" t="s">
        <v>70</v>
      </c>
      <c r="Y37" s="59" t="s">
        <v>70</v>
      </c>
      <c r="Z37" s="59" t="s">
        <v>70</v>
      </c>
      <c r="AA37" s="59" t="s">
        <v>74</v>
      </c>
      <c r="AB37" s="59" t="s">
        <v>70</v>
      </c>
      <c r="AC37" s="59" t="s">
        <v>70</v>
      </c>
      <c r="AD37" s="59" t="s">
        <v>74</v>
      </c>
      <c r="AE37" s="48">
        <f t="shared" si="1"/>
        <v>13</v>
      </c>
      <c r="AF37" s="59" t="s">
        <v>113</v>
      </c>
      <c r="AG37" s="48">
        <f>IFERROR(VLOOKUP(AF37,'Fórmulas '!$B$26:$C$30,2,0),"")</f>
        <v>3</v>
      </c>
      <c r="AH37" s="48" t="str">
        <f t="shared" si="8"/>
        <v>CATASTRÓFICO</v>
      </c>
      <c r="AI37" s="58">
        <f>+IFERROR(VLOOKUP(AH37,'Fórmulas '!$E$28:$F$30,2,),"")</f>
        <v>5</v>
      </c>
      <c r="AJ37" s="59" t="str">
        <f>IFERROR(VLOOKUP(CONCATENATE(AG37,AI37),'Fórmulas '!$J$47:$K$71,2,),"")</f>
        <v>EXTREMO</v>
      </c>
      <c r="AK37" s="63" t="s">
        <v>396</v>
      </c>
      <c r="AL37" s="64" t="s">
        <v>397</v>
      </c>
      <c r="AM37" s="65" t="s">
        <v>398</v>
      </c>
      <c r="AN37" s="61" t="s">
        <v>77</v>
      </c>
      <c r="AO37" s="59" t="s">
        <v>399</v>
      </c>
      <c r="AP37" s="59">
        <v>15</v>
      </c>
      <c r="AQ37" s="59">
        <v>5</v>
      </c>
      <c r="AR37" s="59">
        <v>0</v>
      </c>
      <c r="AS37" s="59">
        <v>10</v>
      </c>
      <c r="AT37" s="59">
        <v>15</v>
      </c>
      <c r="AU37" s="59">
        <v>10</v>
      </c>
      <c r="AV37" s="59">
        <v>30</v>
      </c>
      <c r="AW37" s="59">
        <f t="shared" si="9"/>
        <v>85</v>
      </c>
      <c r="AX37" s="114" t="str">
        <f t="shared" si="2"/>
        <v>DISMINUYE DOS PUNTOS</v>
      </c>
      <c r="AY37" s="48">
        <f t="shared" si="12"/>
        <v>3</v>
      </c>
      <c r="AZ37" s="48" t="str">
        <f t="shared" si="3"/>
        <v>RARA VEZ</v>
      </c>
      <c r="BA37" s="58">
        <f t="shared" si="4"/>
        <v>1</v>
      </c>
      <c r="BB37" s="96" t="str">
        <f t="shared" si="5"/>
        <v>CATASTRÓFICO</v>
      </c>
      <c r="BC37" s="48">
        <f t="shared" si="6"/>
        <v>5</v>
      </c>
      <c r="BD37" s="96" t="str">
        <f>IFERROR(VLOOKUP(CONCATENATE(BA37,BC37),'Fórmulas '!$J$47:$K$71,2,),"")</f>
        <v>ALTO</v>
      </c>
      <c r="BE37" s="61">
        <f t="shared" si="11"/>
        <v>5</v>
      </c>
      <c r="BF37" s="59" t="s">
        <v>79</v>
      </c>
      <c r="BG37" s="59" t="s">
        <v>210</v>
      </c>
      <c r="BH37" s="57" t="s">
        <v>400</v>
      </c>
      <c r="BI37" s="64" t="s">
        <v>401</v>
      </c>
      <c r="BJ37" s="64" t="s">
        <v>350</v>
      </c>
      <c r="BK37" s="8" t="s">
        <v>124</v>
      </c>
      <c r="BL37" s="152" t="s">
        <v>402</v>
      </c>
      <c r="BM37" s="152" t="s">
        <v>403</v>
      </c>
      <c r="BN37" s="64"/>
      <c r="BO37" s="64"/>
      <c r="BP37" s="64"/>
      <c r="BQ37" s="64"/>
      <c r="BR37" s="73"/>
    </row>
    <row r="38" spans="1:70" s="44" customFormat="1" ht="135" hidden="1" x14ac:dyDescent="0.25">
      <c r="A38" s="61" t="s">
        <v>392</v>
      </c>
      <c r="B38" s="100" t="str">
        <f>VLOOKUP(A38,'Fórmulas '!$B$47:$C$66,2,FALSE)</f>
        <v>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v>
      </c>
      <c r="C38" s="54" t="str">
        <f>VLOOKUP(A38,'Fórmulas '!$F$47:$G$66,2,FALSE)</f>
        <v>Coordinador de Infraestructura Física</v>
      </c>
      <c r="D38" s="63" t="s">
        <v>404</v>
      </c>
      <c r="E38" s="59" t="s">
        <v>70</v>
      </c>
      <c r="F38" s="59" t="s">
        <v>70</v>
      </c>
      <c r="G38" s="61" t="s">
        <v>70</v>
      </c>
      <c r="H38" s="61" t="s">
        <v>70</v>
      </c>
      <c r="I38" s="61" t="s">
        <v>110</v>
      </c>
      <c r="J38" s="64" t="s">
        <v>405</v>
      </c>
      <c r="K38" s="65" t="s">
        <v>406</v>
      </c>
      <c r="L38" s="59" t="s">
        <v>70</v>
      </c>
      <c r="M38" s="59" t="s">
        <v>70</v>
      </c>
      <c r="N38" s="59" t="s">
        <v>70</v>
      </c>
      <c r="O38" s="59" t="s">
        <v>70</v>
      </c>
      <c r="P38" s="59" t="s">
        <v>70</v>
      </c>
      <c r="Q38" s="59" t="s">
        <v>74</v>
      </c>
      <c r="R38" s="59" t="s">
        <v>70</v>
      </c>
      <c r="S38" s="59" t="s">
        <v>74</v>
      </c>
      <c r="T38" s="59" t="s">
        <v>74</v>
      </c>
      <c r="U38" s="59" t="s">
        <v>70</v>
      </c>
      <c r="V38" s="59" t="s">
        <v>70</v>
      </c>
      <c r="W38" s="59" t="s">
        <v>70</v>
      </c>
      <c r="X38" s="59" t="s">
        <v>70</v>
      </c>
      <c r="Y38" s="59" t="s">
        <v>70</v>
      </c>
      <c r="Z38" s="59" t="s">
        <v>70</v>
      </c>
      <c r="AA38" s="59" t="s">
        <v>74</v>
      </c>
      <c r="AB38" s="59" t="s">
        <v>70</v>
      </c>
      <c r="AC38" s="59" t="s">
        <v>70</v>
      </c>
      <c r="AD38" s="59" t="s">
        <v>74</v>
      </c>
      <c r="AE38" s="46">
        <f t="shared" si="1"/>
        <v>14</v>
      </c>
      <c r="AF38" s="59" t="s">
        <v>113</v>
      </c>
      <c r="AG38" s="46">
        <f>IFERROR(VLOOKUP(AF38,'Fórmulas '!$B$26:$C$30,2,0),"")</f>
        <v>3</v>
      </c>
      <c r="AH38" s="46" t="str">
        <f t="shared" si="8"/>
        <v>CATASTRÓFICO</v>
      </c>
      <c r="AI38" s="103">
        <f>+IFERROR(VLOOKUP(AH38,'Fórmulas '!$E$28:$F$30,2,),"")</f>
        <v>5</v>
      </c>
      <c r="AJ38" s="59" t="str">
        <f>IFERROR(VLOOKUP(CONCATENATE(AG38,AI38),'Fórmulas '!$J$47:$K$71,2,),"")</f>
        <v>EXTREMO</v>
      </c>
      <c r="AK38" s="63" t="s">
        <v>407</v>
      </c>
      <c r="AL38" s="64" t="s">
        <v>408</v>
      </c>
      <c r="AM38" s="64" t="s">
        <v>409</v>
      </c>
      <c r="AN38" s="61" t="s">
        <v>77</v>
      </c>
      <c r="AO38" s="59" t="s">
        <v>78</v>
      </c>
      <c r="AP38" s="59">
        <v>15</v>
      </c>
      <c r="AQ38" s="59">
        <v>5</v>
      </c>
      <c r="AR38" s="59">
        <v>0</v>
      </c>
      <c r="AS38" s="59">
        <v>10</v>
      </c>
      <c r="AT38" s="59">
        <v>15</v>
      </c>
      <c r="AU38" s="59">
        <v>10</v>
      </c>
      <c r="AV38" s="59">
        <v>30</v>
      </c>
      <c r="AW38" s="59">
        <f t="shared" si="9"/>
        <v>85</v>
      </c>
      <c r="AX38" s="47" t="str">
        <f t="shared" si="2"/>
        <v>DISMINUYE DOS PUNTOS</v>
      </c>
      <c r="AY38" s="48">
        <f t="shared" si="12"/>
        <v>3</v>
      </c>
      <c r="AZ38" s="48" t="str">
        <f t="shared" si="3"/>
        <v>RARA VEZ</v>
      </c>
      <c r="BA38" s="58">
        <f t="shared" si="4"/>
        <v>1</v>
      </c>
      <c r="BB38" s="96" t="str">
        <f t="shared" si="5"/>
        <v>CATASTRÓFICO</v>
      </c>
      <c r="BC38" s="48">
        <f t="shared" si="6"/>
        <v>5</v>
      </c>
      <c r="BD38" s="104" t="str">
        <f>IFERROR(VLOOKUP(CONCATENATE(BA38,BC38),'Fórmulas '!$J$47:$K$71,2,),"")</f>
        <v>ALTO</v>
      </c>
      <c r="BE38" s="61">
        <f t="shared" si="11"/>
        <v>5</v>
      </c>
      <c r="BF38" s="59" t="s">
        <v>79</v>
      </c>
      <c r="BG38" s="59" t="s">
        <v>210</v>
      </c>
      <c r="BH38" s="65" t="s">
        <v>410</v>
      </c>
      <c r="BI38" s="64" t="s">
        <v>411</v>
      </c>
      <c r="BJ38" s="64" t="s">
        <v>350</v>
      </c>
      <c r="BK38" s="49" t="s">
        <v>124</v>
      </c>
      <c r="BL38" s="152" t="s">
        <v>350</v>
      </c>
      <c r="BM38" s="152" t="s">
        <v>403</v>
      </c>
      <c r="BN38" s="64"/>
      <c r="BO38" s="64"/>
      <c r="BP38" s="64"/>
      <c r="BQ38" s="64"/>
      <c r="BR38" s="62"/>
    </row>
    <row r="39" spans="1:70" ht="210" hidden="1" x14ac:dyDescent="0.25">
      <c r="A39" s="61" t="s">
        <v>392</v>
      </c>
      <c r="B39" s="50" t="str">
        <f>VLOOKUP(A39,'Fórmulas '!$B$47:$C$66,2,FALSE)</f>
        <v>Generar un adecuado desarrollo de la infraestructura deportiva en el departamento y garantizar el cumplimiento de las especificaciones técnicas requeridas a través de la asesoría, el diseño y el acompañamiento para la construcción, adecuación y mantenimiento de los escenarios deportivos</v>
      </c>
      <c r="C39" s="42" t="str">
        <f>VLOOKUP(A39,'Fórmulas '!$F$47:$G$66,2,FALSE)</f>
        <v>Coordinador de Infraestructura Física</v>
      </c>
      <c r="D39" s="63" t="s">
        <v>412</v>
      </c>
      <c r="E39" s="59" t="s">
        <v>70</v>
      </c>
      <c r="F39" s="59" t="s">
        <v>70</v>
      </c>
      <c r="G39" s="61" t="s">
        <v>70</v>
      </c>
      <c r="H39" s="61" t="s">
        <v>70</v>
      </c>
      <c r="I39" s="61" t="s">
        <v>110</v>
      </c>
      <c r="J39" s="64" t="s">
        <v>413</v>
      </c>
      <c r="K39" s="65" t="s">
        <v>414</v>
      </c>
      <c r="L39" s="59" t="s">
        <v>74</v>
      </c>
      <c r="M39" s="59" t="s">
        <v>70</v>
      </c>
      <c r="N39" s="59" t="s">
        <v>70</v>
      </c>
      <c r="O39" s="59" t="s">
        <v>70</v>
      </c>
      <c r="P39" s="59" t="s">
        <v>70</v>
      </c>
      <c r="Q39" s="59" t="s">
        <v>74</v>
      </c>
      <c r="R39" s="59" t="s">
        <v>70</v>
      </c>
      <c r="S39" s="59" t="s">
        <v>74</v>
      </c>
      <c r="T39" s="59" t="s">
        <v>74</v>
      </c>
      <c r="U39" s="59" t="s">
        <v>70</v>
      </c>
      <c r="V39" s="59" t="s">
        <v>70</v>
      </c>
      <c r="W39" s="59" t="s">
        <v>70</v>
      </c>
      <c r="X39" s="59" t="s">
        <v>70</v>
      </c>
      <c r="Y39" s="59" t="s">
        <v>70</v>
      </c>
      <c r="Z39" s="59" t="s">
        <v>70</v>
      </c>
      <c r="AA39" s="59" t="s">
        <v>74</v>
      </c>
      <c r="AB39" s="59" t="s">
        <v>70</v>
      </c>
      <c r="AC39" s="59" t="s">
        <v>70</v>
      </c>
      <c r="AD39" s="59" t="s">
        <v>74</v>
      </c>
      <c r="AE39" s="48">
        <f t="shared" si="1"/>
        <v>13</v>
      </c>
      <c r="AF39" s="59" t="s">
        <v>113</v>
      </c>
      <c r="AG39" s="48">
        <f>IFERROR(VLOOKUP(AF39,'Fórmulas '!$B$26:$C$30,2,0),"")</f>
        <v>3</v>
      </c>
      <c r="AH39" s="48" t="str">
        <f t="shared" si="8"/>
        <v>CATASTRÓFICO</v>
      </c>
      <c r="AI39" s="58">
        <f>+IFERROR(VLOOKUP(AH39,'Fórmulas '!$E$28:$F$30,2,),"")</f>
        <v>5</v>
      </c>
      <c r="AJ39" s="59" t="str">
        <f>IFERROR(VLOOKUP(CONCATENATE(AG39,AI39),'Fórmulas '!$J$47:$K$71,2,),"")</f>
        <v>EXTREMO</v>
      </c>
      <c r="AK39" s="63" t="s">
        <v>415</v>
      </c>
      <c r="AL39" s="64" t="s">
        <v>416</v>
      </c>
      <c r="AM39" s="64" t="s">
        <v>417</v>
      </c>
      <c r="AN39" s="66" t="s">
        <v>77</v>
      </c>
      <c r="AO39" s="59" t="s">
        <v>78</v>
      </c>
      <c r="AP39" s="59">
        <v>15</v>
      </c>
      <c r="AQ39" s="59">
        <v>5</v>
      </c>
      <c r="AR39" s="59">
        <v>0</v>
      </c>
      <c r="AS39" s="59">
        <v>10</v>
      </c>
      <c r="AT39" s="59">
        <v>15</v>
      </c>
      <c r="AU39" s="59">
        <v>10</v>
      </c>
      <c r="AV39" s="59">
        <v>30</v>
      </c>
      <c r="AW39" s="59">
        <f t="shared" si="9"/>
        <v>85</v>
      </c>
      <c r="AX39" s="114" t="str">
        <f t="shared" si="2"/>
        <v>DISMINUYE DOS PUNTOS</v>
      </c>
      <c r="AY39" s="48">
        <f t="shared" si="12"/>
        <v>3</v>
      </c>
      <c r="AZ39" s="48" t="str">
        <f t="shared" si="3"/>
        <v>RARA VEZ</v>
      </c>
      <c r="BA39" s="58">
        <f t="shared" si="4"/>
        <v>1</v>
      </c>
      <c r="BB39" s="96" t="str">
        <f t="shared" si="5"/>
        <v>CATASTRÓFICO</v>
      </c>
      <c r="BC39" s="48">
        <f t="shared" si="6"/>
        <v>5</v>
      </c>
      <c r="BD39" s="96" t="str">
        <f>IFERROR(VLOOKUP(CONCATENATE(BA39,BC39),'Fórmulas '!$J$47:$K$71,2,),"")</f>
        <v>ALTO</v>
      </c>
      <c r="BE39" s="61">
        <f t="shared" si="11"/>
        <v>5</v>
      </c>
      <c r="BF39" s="59" t="s">
        <v>79</v>
      </c>
      <c r="BG39" s="59" t="s">
        <v>266</v>
      </c>
      <c r="BH39" s="65" t="s">
        <v>418</v>
      </c>
      <c r="BI39" s="64" t="s">
        <v>419</v>
      </c>
      <c r="BJ39" s="64" t="s">
        <v>350</v>
      </c>
      <c r="BK39" s="8" t="s">
        <v>124</v>
      </c>
      <c r="BL39" s="152" t="s">
        <v>350</v>
      </c>
      <c r="BM39" s="152" t="s">
        <v>403</v>
      </c>
      <c r="BN39" s="64"/>
      <c r="BO39" s="64"/>
      <c r="BP39" s="64"/>
      <c r="BQ39" s="64"/>
      <c r="BR39" s="62"/>
    </row>
    <row r="40" spans="1:70" ht="240" hidden="1" x14ac:dyDescent="0.25">
      <c r="A40" s="69" t="s">
        <v>420</v>
      </c>
      <c r="B40" s="50" t="str">
        <f>VLOOKUP(A40,'Fórmulas '!$B$47:$C$66,2,FALSE)</f>
        <v>Asegurar un ambiente de control que le permita a la entidad disponer de las condiciones mínimas para el ejercicio del control interno fundamentada en la información, el control y la evaluación, para la toma de decisiones y la mejora continua.</v>
      </c>
      <c r="C40" s="42" t="str">
        <f>VLOOKUP(A40,'Fórmulas '!$F$47:$G$66,2,FALSE)</f>
        <v>Jefe de Control Interno</v>
      </c>
      <c r="D40" s="63" t="s">
        <v>421</v>
      </c>
      <c r="E40" s="55" t="s">
        <v>70</v>
      </c>
      <c r="F40" s="55" t="s">
        <v>70</v>
      </c>
      <c r="G40" s="55" t="s">
        <v>70</v>
      </c>
      <c r="H40" s="55" t="s">
        <v>70</v>
      </c>
      <c r="I40" s="55" t="s">
        <v>110</v>
      </c>
      <c r="J40" s="63" t="s">
        <v>422</v>
      </c>
      <c r="K40" s="63" t="s">
        <v>423</v>
      </c>
      <c r="L40" s="55" t="s">
        <v>70</v>
      </c>
      <c r="M40" s="55" t="s">
        <v>70</v>
      </c>
      <c r="N40" s="55" t="s">
        <v>74</v>
      </c>
      <c r="O40" s="55" t="s">
        <v>74</v>
      </c>
      <c r="P40" s="55" t="s">
        <v>70</v>
      </c>
      <c r="Q40" s="55" t="s">
        <v>70</v>
      </c>
      <c r="R40" s="55" t="s">
        <v>70</v>
      </c>
      <c r="S40" s="55" t="s">
        <v>74</v>
      </c>
      <c r="T40" s="55" t="s">
        <v>70</v>
      </c>
      <c r="U40" s="55" t="s">
        <v>70</v>
      </c>
      <c r="V40" s="55" t="s">
        <v>70</v>
      </c>
      <c r="W40" s="55" t="s">
        <v>70</v>
      </c>
      <c r="X40" s="55" t="s">
        <v>70</v>
      </c>
      <c r="Y40" s="55" t="s">
        <v>70</v>
      </c>
      <c r="Z40" s="55" t="s">
        <v>70</v>
      </c>
      <c r="AA40" s="55" t="s">
        <v>74</v>
      </c>
      <c r="AB40" s="55" t="s">
        <v>70</v>
      </c>
      <c r="AC40" s="55" t="s">
        <v>74</v>
      </c>
      <c r="AD40" s="55" t="s">
        <v>74</v>
      </c>
      <c r="AE40" s="48">
        <f t="shared" si="1"/>
        <v>13</v>
      </c>
      <c r="AF40" s="55" t="s">
        <v>75</v>
      </c>
      <c r="AG40" s="48">
        <f>IFERROR(VLOOKUP(AF40,'Fórmulas '!$B$26:$C$30,2,0),"")</f>
        <v>1</v>
      </c>
      <c r="AH40" s="48" t="str">
        <f t="shared" si="8"/>
        <v>CATASTRÓFICO</v>
      </c>
      <c r="AI40" s="58">
        <f>+IFERROR(VLOOKUP(AH40,'Fórmulas '!$E$28:$F$30,2,),"")</f>
        <v>5</v>
      </c>
      <c r="AJ40" s="59" t="str">
        <f>IFERROR(VLOOKUP(CONCATENATE(AG40,AI40),'Fórmulas '!$J$47:$K$71,2,),"")</f>
        <v>ALTO</v>
      </c>
      <c r="AK40" s="63" t="s">
        <v>424</v>
      </c>
      <c r="AL40" s="42" t="s">
        <v>425</v>
      </c>
      <c r="AM40" s="57" t="s">
        <v>426</v>
      </c>
      <c r="AN40" s="55" t="s">
        <v>77</v>
      </c>
      <c r="AO40" s="55" t="s">
        <v>78</v>
      </c>
      <c r="AP40" s="55">
        <v>15</v>
      </c>
      <c r="AQ40" s="55">
        <v>5</v>
      </c>
      <c r="AR40" s="55">
        <v>0</v>
      </c>
      <c r="AS40" s="55">
        <v>10</v>
      </c>
      <c r="AT40" s="55">
        <v>15</v>
      </c>
      <c r="AU40" s="55">
        <v>10</v>
      </c>
      <c r="AV40" s="55">
        <v>30</v>
      </c>
      <c r="AW40" s="55">
        <f t="shared" si="9"/>
        <v>85</v>
      </c>
      <c r="AX40" s="114" t="str">
        <f t="shared" si="2"/>
        <v>DISMINUYE DOS PUNTOS</v>
      </c>
      <c r="AY40" s="48">
        <f t="shared" si="12"/>
        <v>1</v>
      </c>
      <c r="AZ40" s="48" t="str">
        <f t="shared" si="3"/>
        <v>RARA VEZ</v>
      </c>
      <c r="BA40" s="58">
        <f t="shared" si="4"/>
        <v>1</v>
      </c>
      <c r="BB40" s="56" t="str">
        <f t="shared" si="5"/>
        <v>CATASTRÓFICO</v>
      </c>
      <c r="BC40" s="135">
        <f t="shared" si="6"/>
        <v>5</v>
      </c>
      <c r="BD40" s="56" t="str">
        <f>IFERROR(VLOOKUP(CONCATENATE(BA40,BC40),'Fórmulas '!$J$47:$K$71,2,),"")</f>
        <v>ALTO</v>
      </c>
      <c r="BE40" s="55">
        <f>IFERROR(BA40*BC40,"")</f>
        <v>5</v>
      </c>
      <c r="BF40" s="55" t="s">
        <v>79</v>
      </c>
      <c r="BG40" s="55" t="s">
        <v>154</v>
      </c>
      <c r="BH40" s="68" t="s">
        <v>427</v>
      </c>
      <c r="BI40" s="68" t="s">
        <v>428</v>
      </c>
      <c r="BJ40" s="68" t="s">
        <v>429</v>
      </c>
      <c r="BK40" s="69" t="s">
        <v>430</v>
      </c>
      <c r="BL40" s="156" t="s">
        <v>431</v>
      </c>
      <c r="BM40" s="277" t="s">
        <v>430</v>
      </c>
      <c r="BN40" s="68"/>
      <c r="BO40" s="69"/>
      <c r="BP40" s="69" t="s">
        <v>432</v>
      </c>
      <c r="BQ40" s="69" t="s">
        <v>433</v>
      </c>
      <c r="BR40" s="69"/>
    </row>
    <row r="41" spans="1:70" ht="172.9" hidden="1" customHeight="1" x14ac:dyDescent="0.25">
      <c r="A41" s="42" t="s">
        <v>434</v>
      </c>
      <c r="B41" s="50" t="str">
        <f>VLOOKUP(A41,'Fórmulas '!$B$47:$C$66,2,FALSE)</f>
        <v>Asegurar que la Plataforma TIC esté disponible, funcional, optimizada y actualizada para que satisfaga las necesidades de los procesos de la entidad.</v>
      </c>
      <c r="C41" s="42" t="str">
        <f>VLOOKUP(A41,'Fórmulas '!$F$47:$G$66,2,FALSE)</f>
        <v>Jefe de Oficina de Sistemas</v>
      </c>
      <c r="D41" s="84" t="s">
        <v>435</v>
      </c>
      <c r="E41" s="9" t="s">
        <v>161</v>
      </c>
      <c r="F41" s="9" t="s">
        <v>161</v>
      </c>
      <c r="G41" s="9" t="s">
        <v>161</v>
      </c>
      <c r="H41" s="9" t="s">
        <v>161</v>
      </c>
      <c r="I41" s="9" t="s">
        <v>110</v>
      </c>
      <c r="J41" s="85" t="s">
        <v>436</v>
      </c>
      <c r="K41" s="43" t="s">
        <v>437</v>
      </c>
      <c r="L41" s="9" t="s">
        <v>161</v>
      </c>
      <c r="M41" s="9" t="s">
        <v>161</v>
      </c>
      <c r="N41" s="9" t="s">
        <v>161</v>
      </c>
      <c r="O41" s="9" t="s">
        <v>132</v>
      </c>
      <c r="P41" s="9" t="s">
        <v>161</v>
      </c>
      <c r="Q41" s="9" t="s">
        <v>161</v>
      </c>
      <c r="R41" s="9" t="s">
        <v>132</v>
      </c>
      <c r="S41" s="9" t="s">
        <v>132</v>
      </c>
      <c r="T41" s="9" t="s">
        <v>161</v>
      </c>
      <c r="U41" s="9" t="s">
        <v>161</v>
      </c>
      <c r="V41" s="9" t="s">
        <v>161</v>
      </c>
      <c r="W41" s="9" t="s">
        <v>161</v>
      </c>
      <c r="X41" s="9" t="s">
        <v>132</v>
      </c>
      <c r="Y41" s="9" t="s">
        <v>161</v>
      </c>
      <c r="Z41" s="9" t="s">
        <v>132</v>
      </c>
      <c r="AA41" s="9" t="s">
        <v>132</v>
      </c>
      <c r="AB41" s="9" t="s">
        <v>132</v>
      </c>
      <c r="AC41" s="9" t="s">
        <v>132</v>
      </c>
      <c r="AD41" s="9" t="s">
        <v>132</v>
      </c>
      <c r="AE41" s="48">
        <f t="shared" si="1"/>
        <v>10</v>
      </c>
      <c r="AF41" s="89" t="s">
        <v>113</v>
      </c>
      <c r="AG41" s="48">
        <f>IFERROR(VLOOKUP(AF41,'Fórmulas '!$B$26:$C$30,2,0),"")</f>
        <v>3</v>
      </c>
      <c r="AH41" s="48" t="str">
        <f t="shared" si="8"/>
        <v>MAYOR</v>
      </c>
      <c r="AI41" s="58">
        <f>+IFERROR(VLOOKUP(AH41,'Fórmulas '!$E$28:$F$30,2,),"")</f>
        <v>4</v>
      </c>
      <c r="AJ41" s="59" t="str">
        <f>IFERROR(VLOOKUP(CONCATENATE(AG41,AI41),'Fórmulas '!$J$47:$K$71,2,),"")</f>
        <v>EXTREMO</v>
      </c>
      <c r="AK41" s="102" t="s">
        <v>438</v>
      </c>
      <c r="AL41" s="53" t="s">
        <v>439</v>
      </c>
      <c r="AM41" s="53" t="s">
        <v>440</v>
      </c>
      <c r="AN41" s="9" t="s">
        <v>441</v>
      </c>
      <c r="AO41" s="9" t="s">
        <v>153</v>
      </c>
      <c r="AP41" s="9">
        <v>15</v>
      </c>
      <c r="AQ41" s="9">
        <v>5</v>
      </c>
      <c r="AR41" s="9">
        <v>15</v>
      </c>
      <c r="AS41" s="9">
        <v>10</v>
      </c>
      <c r="AT41" s="9">
        <v>15</v>
      </c>
      <c r="AU41" s="9">
        <v>0</v>
      </c>
      <c r="AV41" s="9">
        <v>30</v>
      </c>
      <c r="AW41" s="9">
        <f t="shared" si="9"/>
        <v>90</v>
      </c>
      <c r="AX41" s="114" t="str">
        <f t="shared" si="2"/>
        <v>DISMINUYE DOS PUNTOS</v>
      </c>
      <c r="AY41" s="48">
        <f t="shared" si="12"/>
        <v>3</v>
      </c>
      <c r="AZ41" s="48" t="str">
        <f t="shared" si="3"/>
        <v>RARA VEZ</v>
      </c>
      <c r="BA41" s="58">
        <f t="shared" si="4"/>
        <v>1</v>
      </c>
      <c r="BB41" s="96" t="str">
        <f t="shared" si="5"/>
        <v>MAYOR</v>
      </c>
      <c r="BC41" s="101">
        <f t="shared" si="6"/>
        <v>4</v>
      </c>
      <c r="BD41" s="96" t="str">
        <f>IFERROR(VLOOKUP(CONCATENATE(BA41,BC41),'Fórmulas '!$J$47:$K$71,2,),"")</f>
        <v>ALTO</v>
      </c>
      <c r="BE41" s="58">
        <f>IFERROR(BC41*BA41,"")</f>
        <v>4</v>
      </c>
      <c r="BF41" s="58" t="s">
        <v>79</v>
      </c>
      <c r="BG41" s="58" t="s">
        <v>442</v>
      </c>
      <c r="BH41" s="50" t="s">
        <v>443</v>
      </c>
      <c r="BI41" s="50" t="s">
        <v>444</v>
      </c>
      <c r="BJ41" s="50" t="s">
        <v>445</v>
      </c>
      <c r="BK41" s="143" t="s">
        <v>124</v>
      </c>
      <c r="BL41" s="153"/>
      <c r="BM41" s="278"/>
      <c r="BN41" s="50"/>
      <c r="BO41" s="94"/>
      <c r="BP41" s="50"/>
      <c r="BQ41" s="155"/>
      <c r="BR41" s="140"/>
    </row>
    <row r="42" spans="1:70" ht="144" hidden="1" customHeight="1" x14ac:dyDescent="0.25">
      <c r="A42" s="42" t="s">
        <v>434</v>
      </c>
      <c r="B42" s="50" t="str">
        <f>VLOOKUP(A42,'Fórmulas '!$B$47:$C$66,2,FALSE)</f>
        <v>Asegurar que la Plataforma TIC esté disponible, funcional, optimizada y actualizada para que satisfaga las necesidades de los procesos de la entidad.</v>
      </c>
      <c r="C42" s="42" t="str">
        <f>VLOOKUP(A42,'Fórmulas '!$F$47:$G$66,2,FALSE)</f>
        <v>Jefe de Oficina de Sistemas</v>
      </c>
      <c r="D42" s="84" t="s">
        <v>446</v>
      </c>
      <c r="E42" s="9" t="s">
        <v>161</v>
      </c>
      <c r="F42" s="9" t="s">
        <v>161</v>
      </c>
      <c r="G42" s="9" t="s">
        <v>161</v>
      </c>
      <c r="H42" s="9" t="s">
        <v>161</v>
      </c>
      <c r="I42" s="9" t="s">
        <v>110</v>
      </c>
      <c r="J42" s="85" t="s">
        <v>447</v>
      </c>
      <c r="K42" s="43" t="s">
        <v>448</v>
      </c>
      <c r="L42" s="9" t="s">
        <v>161</v>
      </c>
      <c r="M42" s="9" t="s">
        <v>161</v>
      </c>
      <c r="N42" s="9" t="s">
        <v>161</v>
      </c>
      <c r="O42" s="9" t="s">
        <v>132</v>
      </c>
      <c r="P42" s="9" t="s">
        <v>161</v>
      </c>
      <c r="Q42" s="9" t="s">
        <v>161</v>
      </c>
      <c r="R42" s="9" t="s">
        <v>132</v>
      </c>
      <c r="S42" s="9" t="s">
        <v>132</v>
      </c>
      <c r="T42" s="9" t="s">
        <v>161</v>
      </c>
      <c r="U42" s="9" t="s">
        <v>161</v>
      </c>
      <c r="V42" s="9" t="s">
        <v>161</v>
      </c>
      <c r="W42" s="9" t="s">
        <v>161</v>
      </c>
      <c r="X42" s="9" t="s">
        <v>132</v>
      </c>
      <c r="Y42" s="9" t="s">
        <v>161</v>
      </c>
      <c r="Z42" s="9" t="s">
        <v>132</v>
      </c>
      <c r="AA42" s="9" t="s">
        <v>132</v>
      </c>
      <c r="AB42" s="9" t="s">
        <v>132</v>
      </c>
      <c r="AC42" s="9" t="s">
        <v>132</v>
      </c>
      <c r="AD42" s="9" t="s">
        <v>132</v>
      </c>
      <c r="AE42" s="48">
        <f t="shared" si="1"/>
        <v>10</v>
      </c>
      <c r="AF42" s="89" t="s">
        <v>149</v>
      </c>
      <c r="AG42" s="48">
        <f>IFERROR(VLOOKUP(AF42,'Fórmulas '!$B$26:$C$30,2,0),"")</f>
        <v>2</v>
      </c>
      <c r="AH42" s="48" t="str">
        <f t="shared" si="8"/>
        <v>MAYOR</v>
      </c>
      <c r="AI42" s="58">
        <f>+IFERROR(VLOOKUP(AH42,'Fórmulas '!$E$28:$F$30,2,),"")</f>
        <v>4</v>
      </c>
      <c r="AJ42" s="59" t="str">
        <f>IFERROR(VLOOKUP(CONCATENATE(AG42,AI42),'Fórmulas '!$J$47:$K$71,2,),"")</f>
        <v>ALTO</v>
      </c>
      <c r="AK42" s="102" t="s">
        <v>449</v>
      </c>
      <c r="AL42" s="53" t="s">
        <v>450</v>
      </c>
      <c r="AM42" s="53" t="s">
        <v>451</v>
      </c>
      <c r="AN42" s="9" t="s">
        <v>441</v>
      </c>
      <c r="AO42" s="9" t="s">
        <v>153</v>
      </c>
      <c r="AP42" s="9">
        <v>15</v>
      </c>
      <c r="AQ42" s="9">
        <v>5</v>
      </c>
      <c r="AR42" s="9">
        <v>15</v>
      </c>
      <c r="AS42" s="9">
        <v>10</v>
      </c>
      <c r="AT42" s="9">
        <v>15</v>
      </c>
      <c r="AU42" s="9">
        <v>0</v>
      </c>
      <c r="AV42" s="9">
        <v>30</v>
      </c>
      <c r="AW42" s="9">
        <f t="shared" si="9"/>
        <v>90</v>
      </c>
      <c r="AX42" s="114" t="str">
        <f t="shared" si="2"/>
        <v>DISMINUYE DOS PUNTOS</v>
      </c>
      <c r="AY42" s="48">
        <f t="shared" si="12"/>
        <v>2</v>
      </c>
      <c r="AZ42" s="48" t="str">
        <f t="shared" si="3"/>
        <v>RARA VEZ</v>
      </c>
      <c r="BA42" s="58">
        <f t="shared" si="4"/>
        <v>1</v>
      </c>
      <c r="BB42" s="96" t="str">
        <f t="shared" si="5"/>
        <v>MAYOR</v>
      </c>
      <c r="BC42" s="48">
        <f t="shared" si="6"/>
        <v>4</v>
      </c>
      <c r="BD42" s="96" t="str">
        <f>IFERROR(VLOOKUP(CONCATENATE(BA42,BC42),'Fórmulas '!$J$47:$K$71,2,),"")</f>
        <v>ALTO</v>
      </c>
      <c r="BE42" s="9">
        <f>IFERROR(BC42*BA42,"")</f>
        <v>4</v>
      </c>
      <c r="BF42" s="9" t="s">
        <v>79</v>
      </c>
      <c r="BG42" s="9" t="s">
        <v>322</v>
      </c>
      <c r="BH42" s="43" t="s">
        <v>452</v>
      </c>
      <c r="BI42" s="43" t="s">
        <v>453</v>
      </c>
      <c r="BJ42" s="43" t="s">
        <v>445</v>
      </c>
      <c r="BK42" s="8" t="s">
        <v>124</v>
      </c>
      <c r="BL42" s="154" t="s">
        <v>454</v>
      </c>
      <c r="BM42" s="279"/>
      <c r="BN42" s="43"/>
      <c r="BO42" s="53"/>
      <c r="BP42" s="43"/>
      <c r="BQ42" s="90"/>
      <c r="BR42" s="10"/>
    </row>
    <row r="43" spans="1:70" ht="154.9" hidden="1" customHeight="1" x14ac:dyDescent="0.25">
      <c r="A43" s="42" t="s">
        <v>434</v>
      </c>
      <c r="B43" s="50" t="str">
        <f>VLOOKUP(A43,'Fórmulas '!$B$47:$C$66,2,FALSE)</f>
        <v>Asegurar que la Plataforma TIC esté disponible, funcional, optimizada y actualizada para que satisfaga las necesidades de los procesos de la entidad.</v>
      </c>
      <c r="C43" s="42" t="str">
        <f>VLOOKUP(A43,'Fórmulas '!$F$47:$G$66,2,FALSE)</f>
        <v>Jefe de Oficina de Sistemas</v>
      </c>
      <c r="D43" s="84" t="s">
        <v>455</v>
      </c>
      <c r="E43" s="9" t="s">
        <v>161</v>
      </c>
      <c r="F43" s="9" t="s">
        <v>161</v>
      </c>
      <c r="G43" s="9" t="s">
        <v>161</v>
      </c>
      <c r="H43" s="9" t="s">
        <v>161</v>
      </c>
      <c r="I43" s="9" t="s">
        <v>110</v>
      </c>
      <c r="J43" s="85" t="s">
        <v>456</v>
      </c>
      <c r="K43" s="43" t="s">
        <v>457</v>
      </c>
      <c r="L43" s="9" t="s">
        <v>161</v>
      </c>
      <c r="M43" s="9" t="s">
        <v>161</v>
      </c>
      <c r="N43" s="9" t="s">
        <v>161</v>
      </c>
      <c r="O43" s="9" t="s">
        <v>132</v>
      </c>
      <c r="P43" s="9" t="s">
        <v>132</v>
      </c>
      <c r="Q43" s="9" t="s">
        <v>161</v>
      </c>
      <c r="R43" s="9" t="s">
        <v>132</v>
      </c>
      <c r="S43" s="9" t="s">
        <v>132</v>
      </c>
      <c r="T43" s="9" t="s">
        <v>161</v>
      </c>
      <c r="U43" s="9" t="s">
        <v>161</v>
      </c>
      <c r="V43" s="9" t="s">
        <v>161</v>
      </c>
      <c r="W43" s="9" t="s">
        <v>161</v>
      </c>
      <c r="X43" s="9" t="s">
        <v>161</v>
      </c>
      <c r="Y43" s="9" t="s">
        <v>161</v>
      </c>
      <c r="Z43" s="9" t="s">
        <v>132</v>
      </c>
      <c r="AA43" s="9" t="s">
        <v>132</v>
      </c>
      <c r="AB43" s="9" t="s">
        <v>132</v>
      </c>
      <c r="AC43" s="9" t="s">
        <v>132</v>
      </c>
      <c r="AD43" s="9" t="s">
        <v>132</v>
      </c>
      <c r="AE43" s="48">
        <f t="shared" si="1"/>
        <v>10</v>
      </c>
      <c r="AF43" s="89" t="s">
        <v>113</v>
      </c>
      <c r="AG43" s="48">
        <f>IFERROR(VLOOKUP(AF43,'Fórmulas '!$B$26:$C$30,2,0),"")</f>
        <v>3</v>
      </c>
      <c r="AH43" s="48" t="str">
        <f t="shared" si="8"/>
        <v>MAYOR</v>
      </c>
      <c r="AI43" s="58">
        <f>+IFERROR(VLOOKUP(AH43,'Fórmulas '!$E$28:$F$30,2,),"")</f>
        <v>4</v>
      </c>
      <c r="AJ43" s="59" t="str">
        <f>IFERROR(VLOOKUP(CONCATENATE(AG43,AI43),'Fórmulas '!$J$47:$K$71,2,),"")</f>
        <v>EXTREMO</v>
      </c>
      <c r="AK43" s="102" t="s">
        <v>458</v>
      </c>
      <c r="AL43" s="53" t="s">
        <v>459</v>
      </c>
      <c r="AM43" s="53" t="s">
        <v>460</v>
      </c>
      <c r="AN43" s="9" t="s">
        <v>226</v>
      </c>
      <c r="AO43" s="9" t="s">
        <v>153</v>
      </c>
      <c r="AP43" s="9">
        <v>15</v>
      </c>
      <c r="AQ43" s="9">
        <v>5</v>
      </c>
      <c r="AR43" s="9">
        <v>15</v>
      </c>
      <c r="AS43" s="9">
        <v>10</v>
      </c>
      <c r="AT43" s="9">
        <v>15</v>
      </c>
      <c r="AU43" s="9">
        <v>10</v>
      </c>
      <c r="AV43" s="9">
        <v>30</v>
      </c>
      <c r="AW43" s="9">
        <f t="shared" si="9"/>
        <v>100</v>
      </c>
      <c r="AX43" s="114" t="str">
        <f t="shared" si="2"/>
        <v>DISMINUYE DOS PUNTOS</v>
      </c>
      <c r="AY43" s="48">
        <f t="shared" si="12"/>
        <v>3</v>
      </c>
      <c r="AZ43" s="48" t="str">
        <f t="shared" si="3"/>
        <v>RARA VEZ</v>
      </c>
      <c r="BA43" s="58">
        <f t="shared" si="4"/>
        <v>1</v>
      </c>
      <c r="BB43" s="96" t="str">
        <f t="shared" si="5"/>
        <v>MAYOR</v>
      </c>
      <c r="BC43" s="48">
        <f t="shared" si="6"/>
        <v>4</v>
      </c>
      <c r="BD43" s="96" t="str">
        <f>IFERROR(VLOOKUP(CONCATENATE(BA43,BC43),'Fórmulas '!$J$47:$K$71,2,),"")</f>
        <v>ALTO</v>
      </c>
      <c r="BE43" s="9">
        <f>IFERROR(BC43*BA43,"")</f>
        <v>4</v>
      </c>
      <c r="BF43" s="9" t="s">
        <v>79</v>
      </c>
      <c r="BG43" s="9" t="s">
        <v>137</v>
      </c>
      <c r="BH43" s="43" t="s">
        <v>461</v>
      </c>
      <c r="BI43" s="43" t="s">
        <v>462</v>
      </c>
      <c r="BJ43" s="43" t="s">
        <v>463</v>
      </c>
      <c r="BK43" s="8" t="s">
        <v>124</v>
      </c>
      <c r="BL43" s="151" t="s">
        <v>464</v>
      </c>
      <c r="BM43" s="53"/>
      <c r="BN43" s="43"/>
      <c r="BO43" s="53"/>
      <c r="BP43" s="43"/>
      <c r="BQ43" s="90"/>
      <c r="BR43" s="10"/>
    </row>
    <row r="44" spans="1:70" ht="150" hidden="1" x14ac:dyDescent="0.25">
      <c r="A44" s="42" t="s">
        <v>465</v>
      </c>
      <c r="B44" s="43" t="e">
        <f>VLOOKUP(A44,'Fórmulas '!$B$47:$C$66,2,FALSE)</f>
        <v>#N/A</v>
      </c>
      <c r="C44" s="42" t="e">
        <f>VLOOKUP(A44,'Fórmulas '!$F$47:$G$66,2,FALSE)</f>
        <v>#N/A</v>
      </c>
      <c r="D44" s="84" t="s">
        <v>466</v>
      </c>
      <c r="E44" s="9" t="s">
        <v>70</v>
      </c>
      <c r="F44" s="9" t="s">
        <v>161</v>
      </c>
      <c r="G44" s="9" t="s">
        <v>161</v>
      </c>
      <c r="H44" s="9" t="s">
        <v>161</v>
      </c>
      <c r="I44" s="9" t="s">
        <v>110</v>
      </c>
      <c r="J44" s="85" t="s">
        <v>467</v>
      </c>
      <c r="K44" s="85" t="s">
        <v>468</v>
      </c>
      <c r="L44" s="9" t="s">
        <v>161</v>
      </c>
      <c r="M44" s="9" t="s">
        <v>161</v>
      </c>
      <c r="N44" s="9" t="s">
        <v>161</v>
      </c>
      <c r="O44" s="9" t="s">
        <v>70</v>
      </c>
      <c r="P44" s="9" t="s">
        <v>70</v>
      </c>
      <c r="Q44" s="9" t="s">
        <v>74</v>
      </c>
      <c r="R44" s="9" t="s">
        <v>70</v>
      </c>
      <c r="S44" s="9" t="s">
        <v>74</v>
      </c>
      <c r="T44" s="9" t="s">
        <v>74</v>
      </c>
      <c r="U44" s="9" t="s">
        <v>70</v>
      </c>
      <c r="V44" s="9" t="s">
        <v>70</v>
      </c>
      <c r="W44" s="9" t="s">
        <v>70</v>
      </c>
      <c r="X44" s="9" t="s">
        <v>70</v>
      </c>
      <c r="Y44" s="9" t="s">
        <v>70</v>
      </c>
      <c r="Z44" s="9" t="s">
        <v>70</v>
      </c>
      <c r="AA44" s="9" t="s">
        <v>74</v>
      </c>
      <c r="AB44" s="9" t="s">
        <v>70</v>
      </c>
      <c r="AC44" s="9" t="s">
        <v>70</v>
      </c>
      <c r="AD44" s="9" t="s">
        <v>74</v>
      </c>
      <c r="AE44" s="48">
        <f t="shared" si="1"/>
        <v>14</v>
      </c>
      <c r="AF44" s="89" t="s">
        <v>165</v>
      </c>
      <c r="AG44" s="48">
        <f>IFERROR(VLOOKUP(AF44,'Fórmulas '!$B$26:$C$30,2,0),"")</f>
        <v>4</v>
      </c>
      <c r="AH44" s="48" t="str">
        <f t="shared" si="8"/>
        <v>CATASTRÓFICO</v>
      </c>
      <c r="AI44" s="58">
        <f>+IFERROR(VLOOKUP(AH44,'Fórmulas '!$E$28:$F$30,2,),"")</f>
        <v>5</v>
      </c>
      <c r="AJ44" s="59" t="str">
        <f>IFERROR(VLOOKUP(CONCATENATE(AG44,AI44),'Fórmulas '!$J$47:$K$71,2,),"")</f>
        <v>EXTREMO</v>
      </c>
      <c r="AK44" s="141" t="s">
        <v>469</v>
      </c>
      <c r="AL44" s="139" t="s">
        <v>470</v>
      </c>
      <c r="AM44" s="139" t="s">
        <v>471</v>
      </c>
      <c r="AN44" s="9" t="s">
        <v>77</v>
      </c>
      <c r="AO44" s="9" t="s">
        <v>78</v>
      </c>
      <c r="AP44" s="9">
        <v>0</v>
      </c>
      <c r="AQ44" s="9">
        <v>5</v>
      </c>
      <c r="AR44" s="9">
        <v>0</v>
      </c>
      <c r="AS44" s="9">
        <v>10</v>
      </c>
      <c r="AT44" s="9">
        <v>15</v>
      </c>
      <c r="AU44" s="9">
        <v>0</v>
      </c>
      <c r="AV44" s="9">
        <v>0</v>
      </c>
      <c r="AW44" s="9">
        <f t="shared" si="9"/>
        <v>30</v>
      </c>
      <c r="AX44" s="114" t="str">
        <f t="shared" si="2"/>
        <v>DISMINUYE CERO PUNTOS</v>
      </c>
      <c r="AY44" s="48">
        <f t="shared" si="12"/>
        <v>4</v>
      </c>
      <c r="AZ44" s="48" t="str">
        <f t="shared" si="3"/>
        <v>PROBABLE'</v>
      </c>
      <c r="BA44" s="58">
        <f t="shared" si="4"/>
        <v>4</v>
      </c>
      <c r="BB44" s="96" t="str">
        <f t="shared" si="5"/>
        <v>CATASTRÓFICO</v>
      </c>
      <c r="BC44" s="48">
        <f t="shared" si="6"/>
        <v>5</v>
      </c>
      <c r="BD44" s="96" t="str">
        <f>IFERROR(VLOOKUP(CONCATENATE(BA44,BC44),'Fórmulas '!$J$47:$K$71,2,),"")</f>
        <v>EXTREMO</v>
      </c>
      <c r="BE44" s="9">
        <f>IFERROR(BC44*BA44,"")</f>
        <v>20</v>
      </c>
      <c r="BF44" s="9" t="s">
        <v>79</v>
      </c>
      <c r="BG44" s="9" t="s">
        <v>196</v>
      </c>
      <c r="BH44" s="43" t="s">
        <v>472</v>
      </c>
      <c r="BI44" s="9" t="s">
        <v>473</v>
      </c>
      <c r="BJ44" s="9" t="s">
        <v>124</v>
      </c>
      <c r="BK44" s="9" t="s">
        <v>124</v>
      </c>
      <c r="BL44" s="43" t="s">
        <v>474</v>
      </c>
      <c r="BM44" s="9" t="s">
        <v>124</v>
      </c>
      <c r="BN44" s="10"/>
      <c r="BO44" s="10"/>
      <c r="BP44" s="10"/>
      <c r="BQ44" s="10"/>
      <c r="BR44" s="43" t="s">
        <v>475</v>
      </c>
    </row>
  </sheetData>
  <autoFilter ref="A11:BJ44" xr:uid="{00000000-0009-0000-0000-000004000000}">
    <filterColumn colId="0">
      <filters>
        <filter val="Apoyo Técnico, Científico y Psicosocial"/>
      </filters>
    </filterColumn>
  </autoFilter>
  <mergeCells count="35">
    <mergeCell ref="BR8:BR11"/>
    <mergeCell ref="BL9:BM9"/>
    <mergeCell ref="BL10:BL11"/>
    <mergeCell ref="BM10:BM11"/>
    <mergeCell ref="BJ8:BM8"/>
    <mergeCell ref="BN9:BO9"/>
    <mergeCell ref="BN10:BN11"/>
    <mergeCell ref="BO10:BO11"/>
    <mergeCell ref="BQ2:BQ5"/>
    <mergeCell ref="BP2:BP5"/>
    <mergeCell ref="BK10:BK11"/>
    <mergeCell ref="BP10:BP11"/>
    <mergeCell ref="BQ10:BQ11"/>
    <mergeCell ref="D2:BO5"/>
    <mergeCell ref="A8:K10"/>
    <mergeCell ref="L8:AJ10"/>
    <mergeCell ref="A2:C5"/>
    <mergeCell ref="BP8:BQ9"/>
    <mergeCell ref="AK9:AO10"/>
    <mergeCell ref="AP9:AX9"/>
    <mergeCell ref="AP10:AV10"/>
    <mergeCell ref="AW10:AX11"/>
    <mergeCell ref="AY10:AY11"/>
    <mergeCell ref="BA10:BA11"/>
    <mergeCell ref="BB10:BB11"/>
    <mergeCell ref="AK8:BE8"/>
    <mergeCell ref="BC10:BC11"/>
    <mergeCell ref="BD10:BD11"/>
    <mergeCell ref="BE10:BE11"/>
    <mergeCell ref="BM40:BM42"/>
    <mergeCell ref="BF10:BF11"/>
    <mergeCell ref="BG10:BG11"/>
    <mergeCell ref="BH10:BH11"/>
    <mergeCell ref="BI10:BI11"/>
    <mergeCell ref="BJ10:BJ11"/>
  </mergeCells>
  <conditionalFormatting sqref="AF12:AF44">
    <cfRule type="containsText" dxfId="77" priority="1" operator="containsText" text="CASI SEGURO">
      <formula>NOT(ISERROR(SEARCH("CASI SEGURO",AF12)))</formula>
    </cfRule>
    <cfRule type="containsText" dxfId="76" priority="2" operator="containsText" text="PROBABLE'">
      <formula>NOT(ISERROR(SEARCH("PROBABLE'",AF12)))</formula>
    </cfRule>
    <cfRule type="containsText" dxfId="75" priority="3" operator="containsText" text="POSIBLE">
      <formula>NOT(ISERROR(SEARCH("POSIBLE",AF12)))</formula>
    </cfRule>
    <cfRule type="containsText" dxfId="74" priority="4" operator="containsText" text="IMPROBABLE">
      <formula>NOT(ISERROR(SEARCH("IMPROBABLE",AF12)))</formula>
    </cfRule>
    <cfRule type="containsText" dxfId="73" priority="5" operator="containsText" text="RARA VEZ">
      <formula>NOT(ISERROR(SEARCH("RARA VEZ",AF12)))</formula>
    </cfRule>
  </conditionalFormatting>
  <conditionalFormatting sqref="AH12:AH44">
    <cfRule type="cellIs" dxfId="72" priority="15" operator="equal">
      <formula>"CATASTRÓFICO"</formula>
    </cfRule>
    <cfRule type="cellIs" dxfId="71" priority="16" operator="equal">
      <formula>"MAYOR"</formula>
    </cfRule>
    <cfRule type="cellIs" dxfId="70" priority="17" operator="equal">
      <formula>"MODERADO"</formula>
    </cfRule>
  </conditionalFormatting>
  <conditionalFormatting sqref="AJ12:AJ44">
    <cfRule type="containsText" dxfId="69" priority="18" operator="containsText" text="BAJO">
      <formula>NOT(ISERROR(SEARCH("BAJO",AJ12)))</formula>
    </cfRule>
    <cfRule type="containsText" dxfId="68" priority="19" operator="containsText" text="MODERADO">
      <formula>NOT(ISERROR(SEARCH("MODERADO",AJ12)))</formula>
    </cfRule>
    <cfRule type="containsText" dxfId="67" priority="20" operator="containsText" text="ALTO">
      <formula>NOT(ISERROR(SEARCH("ALTO",AJ12)))</formula>
    </cfRule>
    <cfRule type="containsText" dxfId="66" priority="21" operator="containsText" text="EXTREMO">
      <formula>NOT(ISERROR(SEARCH("EXTREMO",AJ12)))</formula>
    </cfRule>
  </conditionalFormatting>
  <conditionalFormatting sqref="AZ12:AZ44">
    <cfRule type="containsText" dxfId="65" priority="6" operator="containsText" text="CASI SEGURO">
      <formula>NOT(ISERROR(SEARCH("CASI SEGURO",AZ12)))</formula>
    </cfRule>
    <cfRule type="containsText" dxfId="64" priority="7" operator="containsText" text="PROBABLE'">
      <formula>NOT(ISERROR(SEARCH("PROBABLE'",AZ12)))</formula>
    </cfRule>
    <cfRule type="containsText" dxfId="63" priority="8" operator="containsText" text="POSIBLE">
      <formula>NOT(ISERROR(SEARCH("POSIBLE",AZ12)))</formula>
    </cfRule>
    <cfRule type="containsText" dxfId="62" priority="9" stopIfTrue="1" operator="containsText" text="IMPROBABLE">
      <formula>NOT(ISERROR(SEARCH("IMPROBABLE",AZ12)))</formula>
    </cfRule>
    <cfRule type="containsText" dxfId="61" priority="10" operator="containsText" text="RARA VEZ">
      <formula>NOT(ISERROR(SEARCH("RARA VEZ",AZ12)))</formula>
    </cfRule>
  </conditionalFormatting>
  <conditionalFormatting sqref="BB12:BB44">
    <cfRule type="containsText" dxfId="60" priority="12" operator="containsText" text="MODERADO">
      <formula>NOT(ISERROR(SEARCH("MODERADO",BB12)))</formula>
    </cfRule>
    <cfRule type="containsText" dxfId="59" priority="13" operator="containsText" text="MAYO">
      <formula>NOT(ISERROR(SEARCH("MAYO",BB12)))</formula>
    </cfRule>
    <cfRule type="containsText" dxfId="58" priority="14" operator="containsText" text="CATASTRÓFICO">
      <formula>NOT(ISERROR(SEARCH("CATASTRÓFICO",BB12)))</formula>
    </cfRule>
  </conditionalFormatting>
  <conditionalFormatting sqref="BD12:BD44">
    <cfRule type="containsText" dxfId="57" priority="58" operator="containsText" text="BAJO">
      <formula>NOT(ISERROR(SEARCH("BAJO",BD12)))</formula>
    </cfRule>
    <cfRule type="containsText" dxfId="56" priority="59" operator="containsText" text="MODERADO">
      <formula>NOT(ISERROR(SEARCH("MODERADO",BD12)))</formula>
    </cfRule>
    <cfRule type="containsText" dxfId="55" priority="60" operator="containsText" text="ALTO">
      <formula>NOT(ISERROR(SEARCH("ALTO",BD12)))</formula>
    </cfRule>
    <cfRule type="containsText" dxfId="54" priority="61" operator="containsText" text="EXTREMO">
      <formula>NOT(ISERROR(SEARCH("EXTREMO",BD12)))</formula>
    </cfRule>
  </conditionalFormatting>
  <dataValidations count="1">
    <dataValidation type="list" allowBlank="1" showInputMessage="1" showErrorMessage="1" sqref="AR45:AR1048576" xr:uid="{00000000-0002-0000-0400-000000000000}">
      <formula1>#REF!</formula1>
    </dataValidation>
  </dataValidations>
  <pageMargins left="0.23622047244094491" right="0.23622047244094491" top="0.74803149606299213" bottom="0.74803149606299213" header="0.31496062992125984" footer="0.31496062992125984"/>
  <pageSetup paperSize="5" scale="10" orientation="landscape"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0</xdr:col>
                <xdr:colOff>2000250</xdr:colOff>
                <xdr:row>1</xdr:row>
                <xdr:rowOff>95250</xdr:rowOff>
              </from>
              <to>
                <xdr:col>2</xdr:col>
                <xdr:colOff>123825</xdr:colOff>
                <xdr:row>4</xdr:row>
                <xdr:rowOff>457200</xdr:rowOff>
              </to>
            </anchor>
          </objectPr>
        </oleObject>
      </mc:Choice>
      <mc:Fallback>
        <oleObject progId="PBrush" shapeId="2049" r:id="rId4"/>
      </mc:Fallback>
    </mc:AlternateContent>
  </oleObject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400-000001000000}">
          <x14:formula1>
            <xm:f>'Fórmulas '!$AA$5:$AA$6</xm:f>
          </x14:formula1>
          <xm:sqref>G12:H44 L12:AD1048576 E12:E1048576</xm:sqref>
        </x14:dataValidation>
        <x14:dataValidation type="list" allowBlank="1" showInputMessage="1" showErrorMessage="1" xr:uid="{00000000-0002-0000-0400-000002000000}">
          <x14:formula1>
            <xm:f>'Fórmulas '!$Q$5:$Q$7</xm:f>
          </x14:formula1>
          <xm:sqref>AO12:AO1048576</xm:sqref>
        </x14:dataValidation>
        <x14:dataValidation type="list" allowBlank="1" showInputMessage="1" showErrorMessage="1" xr:uid="{00000000-0002-0000-0400-000003000000}">
          <x14:formula1>
            <xm:f>'Fórmulas '!$B$47:$B$67</xm:f>
          </x14:formula1>
          <xm:sqref>A12:A43</xm:sqref>
        </x14:dataValidation>
        <x14:dataValidation type="list" allowBlank="1" showInputMessage="1" showErrorMessage="1" xr:uid="{00000000-0002-0000-0400-000004000000}">
          <x14:formula1>
            <xm:f>$V$5:$V$7+'Fórmulas '!$AA$5:$AA$6</xm:f>
          </x14:formula1>
          <xm:sqref>F12:F44</xm:sqref>
        </x14:dataValidation>
        <x14:dataValidation type="list" allowBlank="1" showInputMessage="1" showErrorMessage="1" xr:uid="{00000000-0002-0000-0400-000005000000}">
          <x14:formula1>
            <xm:f>'Fórmulas '!$M$13</xm:f>
          </x14:formula1>
          <xm:sqref>I12:I44</xm:sqref>
        </x14:dataValidation>
        <x14:dataValidation type="list" allowBlank="1" showInputMessage="1" showErrorMessage="1" xr:uid="{00000000-0002-0000-0400-000006000000}">
          <x14:formula1>
            <xm:f>'Fórmulas '!$B$26:$B$30</xm:f>
          </x14:formula1>
          <xm:sqref>AF12:AF44</xm:sqref>
        </x14:dataValidation>
        <x14:dataValidation type="list" allowBlank="1" showInputMessage="1" showErrorMessage="1" xr:uid="{00000000-0002-0000-0400-000007000000}">
          <x14:formula1>
            <xm:f>'Fórmulas '!$BA$5:$BB$5</xm:f>
          </x14:formula1>
          <xm:sqref>AP12:AP43</xm:sqref>
        </x14:dataValidation>
        <x14:dataValidation type="list" allowBlank="1" showInputMessage="1" showErrorMessage="1" xr:uid="{00000000-0002-0000-0400-000008000000}">
          <x14:formula1>
            <xm:f>'Fórmulas '!$BA$6:$BB$6</xm:f>
          </x14:formula1>
          <xm:sqref>AQ12:AQ43</xm:sqref>
        </x14:dataValidation>
        <x14:dataValidation type="list" allowBlank="1" showInputMessage="1" showErrorMessage="1" xr:uid="{00000000-0002-0000-0400-000009000000}">
          <x14:formula1>
            <xm:f>'Fórmulas '!$BA$7:$BB$7</xm:f>
          </x14:formula1>
          <xm:sqref>AR12:AR43</xm:sqref>
        </x14:dataValidation>
        <x14:dataValidation type="list" allowBlank="1" showInputMessage="1" showErrorMessage="1" xr:uid="{00000000-0002-0000-0400-00000A000000}">
          <x14:formula1>
            <xm:f>'Fórmulas '!$BA$8:$BB$8</xm:f>
          </x14:formula1>
          <xm:sqref>AS12:AS43</xm:sqref>
        </x14:dataValidation>
        <x14:dataValidation type="list" allowBlank="1" showInputMessage="1" showErrorMessage="1" xr:uid="{00000000-0002-0000-0400-00000B000000}">
          <x14:formula1>
            <xm:f>'Fórmulas '!$BA$9:$BB$9</xm:f>
          </x14:formula1>
          <xm:sqref>AT12:AT43</xm:sqref>
        </x14:dataValidation>
        <x14:dataValidation type="list" allowBlank="1" showInputMessage="1" showErrorMessage="1" xr:uid="{00000000-0002-0000-0400-00000C000000}">
          <x14:formula1>
            <xm:f>'Fórmulas '!$BA$10:$BB$10</xm:f>
          </x14:formula1>
          <xm:sqref>AU12:AU43</xm:sqref>
        </x14:dataValidation>
        <x14:dataValidation type="list" allowBlank="1" showInputMessage="1" showErrorMessage="1" xr:uid="{00000000-0002-0000-0400-00000D000000}">
          <x14:formula1>
            <xm:f>'Fórmulas '!$BA$11:$BB$11</xm:f>
          </x14:formula1>
          <xm:sqref>AV12:AV43</xm:sqref>
        </x14:dataValidation>
        <x14:dataValidation type="list" allowBlank="1" showInputMessage="1" showErrorMessage="1" xr:uid="{00000000-0002-0000-0400-00000E000000}">
          <x14:formula1>
            <xm:f>'Fórmulas '!$Y$5:$Y$8</xm:f>
          </x14:formula1>
          <xm:sqref>BF12:BF43</xm:sqref>
        </x14:dataValidation>
        <x14:dataValidation type="list" allowBlank="1" showInputMessage="1" showErrorMessage="1" xr:uid="{00000000-0002-0000-0400-00000F000000}">
          <x14:formula1>
            <xm:f>'Fórmulas '!$B$47:$B$66</xm:f>
          </x14:formula1>
          <xm:sqref>A44:A1048576</xm:sqref>
        </x14:dataValidation>
        <x14:dataValidation type="list" allowBlank="1" showInputMessage="1" showErrorMessage="1" xr:uid="{00000000-0002-0000-0400-000010000000}">
          <x14:formula1>
            <xm:f>'Fórmulas '!$Q$10:$Q$11</xm:f>
          </x14:formula1>
          <xm:sqref>AN12:AN1048576</xm:sqref>
        </x14:dataValidation>
        <x14:dataValidation type="list" allowBlank="1" showInputMessage="1" showErrorMessage="1" xr:uid="{00000000-0002-0000-0400-000011000000}">
          <x14:formula1>
            <xm:f>'Fórmulas '!$Y$11:$Y$12</xm:f>
          </x14:formula1>
          <xm:sqref>BF44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1:BM71"/>
  <sheetViews>
    <sheetView topLeftCell="G14" zoomScaleNormal="100" workbookViewId="0">
      <selection activeCell="H31" sqref="H31"/>
    </sheetView>
  </sheetViews>
  <sheetFormatPr baseColWidth="10" defaultColWidth="11.42578125" defaultRowHeight="15" x14ac:dyDescent="0.25"/>
  <cols>
    <col min="2" max="2" width="44.28515625" customWidth="1"/>
    <col min="3" max="3" width="25.5703125" customWidth="1"/>
    <col min="4" max="4" width="17.42578125" customWidth="1"/>
    <col min="5" max="5" width="14.85546875" bestFit="1" customWidth="1"/>
    <col min="6" max="6" width="29.28515625" customWidth="1"/>
    <col min="7" max="7" width="15.28515625" customWidth="1"/>
    <col min="11" max="11" width="13.5703125" customWidth="1"/>
    <col min="13" max="13" width="20.7109375" bestFit="1" customWidth="1"/>
    <col min="15" max="15" width="49.85546875" customWidth="1"/>
    <col min="17" max="17" width="24.7109375" bestFit="1" customWidth="1"/>
    <col min="18" max="18" width="24.7109375" customWidth="1"/>
    <col min="20" max="20" width="19.7109375" customWidth="1"/>
    <col min="25" max="25" width="37.140625" bestFit="1" customWidth="1"/>
    <col min="27" max="27" width="17" bestFit="1" customWidth="1"/>
    <col min="30" max="30" width="14" bestFit="1" customWidth="1"/>
    <col min="32" max="32" width="35.140625" bestFit="1" customWidth="1"/>
    <col min="34" max="34" width="20.28515625" customWidth="1"/>
    <col min="35" max="35" width="13.5703125" customWidth="1"/>
    <col min="36" max="36" width="13.140625" customWidth="1"/>
    <col min="37" max="37" width="20.140625" bestFit="1" customWidth="1"/>
    <col min="38" max="38" width="27.7109375" customWidth="1"/>
    <col min="39" max="39" width="32.140625" customWidth="1"/>
    <col min="40" max="40" width="26.140625" customWidth="1"/>
    <col min="41" max="41" width="18.7109375" customWidth="1"/>
    <col min="43" max="43" width="18.28515625" customWidth="1"/>
    <col min="44" max="44" width="16" customWidth="1"/>
    <col min="52" max="52" width="47.5703125" customWidth="1"/>
    <col min="63" max="63" width="13.7109375" customWidth="1"/>
  </cols>
  <sheetData>
    <row r="1" spans="2:65" x14ac:dyDescent="0.25">
      <c r="O1" s="31" t="s">
        <v>21</v>
      </c>
    </row>
    <row r="2" spans="2:65" x14ac:dyDescent="0.25">
      <c r="O2" s="10" t="s">
        <v>420</v>
      </c>
    </row>
    <row r="3" spans="2:65" ht="43.15" customHeight="1" x14ac:dyDescent="0.25">
      <c r="B3" s="288" t="s">
        <v>476</v>
      </c>
      <c r="C3" s="289"/>
      <c r="E3" s="288" t="s">
        <v>477</v>
      </c>
      <c r="F3" s="289"/>
      <c r="H3" s="290" t="s">
        <v>478</v>
      </c>
      <c r="I3" s="291"/>
      <c r="J3" s="291"/>
      <c r="K3" s="292"/>
      <c r="O3" s="10" t="s">
        <v>340</v>
      </c>
      <c r="T3" t="s">
        <v>479</v>
      </c>
      <c r="AC3" s="295" t="s">
        <v>480</v>
      </c>
      <c r="AD3" s="295"/>
      <c r="AE3" s="14"/>
      <c r="AH3" s="294" t="s">
        <v>481</v>
      </c>
      <c r="AI3" s="294"/>
      <c r="AJ3" s="294"/>
      <c r="AL3" s="296" t="s">
        <v>482</v>
      </c>
      <c r="AM3" s="296"/>
      <c r="AN3" s="296"/>
      <c r="AO3" s="296"/>
      <c r="AP3" s="296"/>
      <c r="AQ3" s="296"/>
      <c r="AR3" s="296"/>
      <c r="AT3" s="294" t="s">
        <v>483</v>
      </c>
      <c r="AU3" s="294"/>
      <c r="AW3" s="295" t="s">
        <v>484</v>
      </c>
      <c r="AX3" s="295"/>
      <c r="AZ3" s="288" t="s">
        <v>485</v>
      </c>
      <c r="BA3" s="293"/>
      <c r="BB3" s="289"/>
      <c r="BF3" s="288" t="s">
        <v>82</v>
      </c>
      <c r="BG3" s="293"/>
      <c r="BH3" s="289"/>
      <c r="BK3" s="39" t="s">
        <v>6</v>
      </c>
      <c r="BL3" s="40"/>
      <c r="BM3" s="41"/>
    </row>
    <row r="4" spans="2:65" ht="28.9" customHeight="1" x14ac:dyDescent="0.25">
      <c r="B4" s="31" t="s">
        <v>486</v>
      </c>
      <c r="C4" s="31" t="s">
        <v>487</v>
      </c>
      <c r="E4" s="31" t="s">
        <v>486</v>
      </c>
      <c r="F4" s="31" t="s">
        <v>487</v>
      </c>
      <c r="H4" s="31" t="s">
        <v>488</v>
      </c>
      <c r="I4" s="31" t="s">
        <v>489</v>
      </c>
      <c r="J4" s="31" t="s">
        <v>490</v>
      </c>
      <c r="K4" s="31" t="s">
        <v>491</v>
      </c>
      <c r="M4" s="31" t="s">
        <v>492</v>
      </c>
      <c r="O4" s="10" t="s">
        <v>128</v>
      </c>
      <c r="Q4" s="31" t="s">
        <v>493</v>
      </c>
      <c r="R4" s="38"/>
      <c r="T4" s="31" t="s">
        <v>84</v>
      </c>
      <c r="U4" s="31" t="s">
        <v>85</v>
      </c>
      <c r="V4" s="31" t="s">
        <v>86</v>
      </c>
      <c r="W4" s="31"/>
      <c r="Y4" s="31" t="s">
        <v>494</v>
      </c>
      <c r="AA4" s="31" t="s">
        <v>495</v>
      </c>
      <c r="AC4" s="31" t="s">
        <v>496</v>
      </c>
      <c r="AD4" s="31" t="s">
        <v>497</v>
      </c>
      <c r="AF4" s="31" t="s">
        <v>498</v>
      </c>
      <c r="AH4" s="31" t="s">
        <v>499</v>
      </c>
      <c r="AI4" s="31" t="s">
        <v>500</v>
      </c>
      <c r="AJ4" s="31" t="s">
        <v>501</v>
      </c>
      <c r="AL4" s="15" t="s">
        <v>502</v>
      </c>
      <c r="AM4" s="15" t="s">
        <v>503</v>
      </c>
      <c r="AN4" s="15" t="s">
        <v>504</v>
      </c>
      <c r="AO4" s="15" t="s">
        <v>505</v>
      </c>
      <c r="AP4" s="15" t="s">
        <v>506</v>
      </c>
      <c r="AQ4" s="15" t="s">
        <v>507</v>
      </c>
      <c r="AR4" s="15" t="s">
        <v>508</v>
      </c>
      <c r="AT4" s="31" t="s">
        <v>509</v>
      </c>
      <c r="AU4" s="31" t="s">
        <v>510</v>
      </c>
      <c r="AW4" s="16" t="s">
        <v>511</v>
      </c>
      <c r="AX4" s="16" t="s">
        <v>486</v>
      </c>
      <c r="AZ4" s="31" t="s">
        <v>509</v>
      </c>
      <c r="BA4" s="31" t="s">
        <v>512</v>
      </c>
      <c r="BB4" s="31" t="s">
        <v>74</v>
      </c>
      <c r="BF4" t="s">
        <v>89</v>
      </c>
      <c r="BK4" t="s">
        <v>513</v>
      </c>
    </row>
    <row r="5" spans="2:65" x14ac:dyDescent="0.25">
      <c r="B5" s="10" t="s">
        <v>514</v>
      </c>
      <c r="C5" s="34">
        <v>0.2</v>
      </c>
      <c r="E5" s="10" t="s">
        <v>515</v>
      </c>
      <c r="F5" s="34">
        <v>0.2</v>
      </c>
      <c r="H5" s="34">
        <v>0.2</v>
      </c>
      <c r="I5" s="34">
        <v>0.2</v>
      </c>
      <c r="J5" s="17" t="str">
        <f>CONCATENATE(TEXT(H5,"0%"),TEXT(I5,"0%"))</f>
        <v>20%20%</v>
      </c>
      <c r="K5" s="35" t="s">
        <v>516</v>
      </c>
      <c r="M5" s="10" t="s">
        <v>517</v>
      </c>
      <c r="O5" s="10" t="s">
        <v>145</v>
      </c>
      <c r="Q5" s="10" t="s">
        <v>78</v>
      </c>
      <c r="R5" s="34">
        <v>0.25</v>
      </c>
      <c r="T5" t="s">
        <v>96</v>
      </c>
      <c r="U5" t="s">
        <v>93</v>
      </c>
      <c r="V5" t="s">
        <v>94</v>
      </c>
      <c r="Y5" s="10" t="s">
        <v>136</v>
      </c>
      <c r="AA5" s="10" t="s">
        <v>70</v>
      </c>
      <c r="AC5" s="10">
        <v>1</v>
      </c>
      <c r="AD5" s="10" t="s">
        <v>518</v>
      </c>
      <c r="AF5" s="10" t="s">
        <v>519</v>
      </c>
      <c r="AH5" s="10" t="str">
        <f>CONCATENATE(AH15,"+",AI15)</f>
        <v xml:space="preserve">Fuerte+Fuerte </v>
      </c>
      <c r="AI5" s="10" t="s">
        <v>519</v>
      </c>
      <c r="AJ5" s="10">
        <v>100</v>
      </c>
      <c r="AL5" s="10" t="s">
        <v>520</v>
      </c>
      <c r="AM5" s="10" t="s">
        <v>521</v>
      </c>
      <c r="AN5" s="10" t="s">
        <v>522</v>
      </c>
      <c r="AO5" s="10" t="s">
        <v>523</v>
      </c>
      <c r="AP5" s="10" t="s">
        <v>524</v>
      </c>
      <c r="AQ5" s="10" t="s">
        <v>525</v>
      </c>
      <c r="AR5" s="10" t="s">
        <v>526</v>
      </c>
      <c r="AT5" s="10" t="s">
        <v>520</v>
      </c>
      <c r="AU5" s="10">
        <v>15</v>
      </c>
      <c r="AW5" s="19">
        <v>1</v>
      </c>
      <c r="AX5" s="9" t="s">
        <v>75</v>
      </c>
      <c r="AZ5" s="10" t="s">
        <v>61</v>
      </c>
      <c r="BA5" s="10">
        <v>15</v>
      </c>
      <c r="BB5" s="10">
        <v>0</v>
      </c>
      <c r="BF5" t="s">
        <v>527</v>
      </c>
      <c r="BK5" t="s">
        <v>528</v>
      </c>
    </row>
    <row r="6" spans="2:65" x14ac:dyDescent="0.25">
      <c r="B6" s="10" t="s">
        <v>529</v>
      </c>
      <c r="C6" s="34">
        <v>0.4</v>
      </c>
      <c r="E6" s="10" t="s">
        <v>530</v>
      </c>
      <c r="F6" s="34">
        <v>0.4</v>
      </c>
      <c r="H6" s="34">
        <v>0.2</v>
      </c>
      <c r="I6" s="34">
        <v>0.4</v>
      </c>
      <c r="J6" s="17" t="str">
        <f t="shared" ref="J6:J29" si="0">CONCATENATE(TEXT(H6,"0%"),TEXT(I6,"0%"))</f>
        <v>20%40%</v>
      </c>
      <c r="K6" s="35" t="s">
        <v>516</v>
      </c>
      <c r="M6" s="10" t="s">
        <v>531</v>
      </c>
      <c r="O6" s="10" t="s">
        <v>532</v>
      </c>
      <c r="Q6" s="10" t="s">
        <v>399</v>
      </c>
      <c r="R6" s="34">
        <v>0.15</v>
      </c>
      <c r="T6" t="s">
        <v>92</v>
      </c>
      <c r="U6" t="s">
        <v>533</v>
      </c>
      <c r="V6" t="s">
        <v>534</v>
      </c>
      <c r="Y6" s="10" t="s">
        <v>79</v>
      </c>
      <c r="AA6" s="10" t="s">
        <v>74</v>
      </c>
      <c r="AC6" s="10">
        <v>2</v>
      </c>
      <c r="AD6" s="10" t="s">
        <v>518</v>
      </c>
      <c r="AF6" s="10" t="s">
        <v>95</v>
      </c>
      <c r="AH6" s="10" t="str">
        <f t="shared" ref="AH6:AH13" si="1">CONCATENATE(AH16,"+",AI16)</f>
        <v xml:space="preserve">Fuerte+Moderado </v>
      </c>
      <c r="AI6" s="10" t="s">
        <v>95</v>
      </c>
      <c r="AJ6" s="10">
        <v>50</v>
      </c>
      <c r="AL6" s="10" t="s">
        <v>535</v>
      </c>
      <c r="AM6" s="10" t="s">
        <v>536</v>
      </c>
      <c r="AN6" s="10" t="s">
        <v>537</v>
      </c>
      <c r="AO6" s="10" t="s">
        <v>538</v>
      </c>
      <c r="AP6" s="10" t="s">
        <v>539</v>
      </c>
      <c r="AQ6" s="10" t="s">
        <v>540</v>
      </c>
      <c r="AR6" s="10" t="s">
        <v>541</v>
      </c>
      <c r="AT6" s="10" t="s">
        <v>535</v>
      </c>
      <c r="AU6" s="10">
        <v>0</v>
      </c>
      <c r="AW6" s="19">
        <v>2</v>
      </c>
      <c r="AX6" s="9" t="s">
        <v>149</v>
      </c>
      <c r="AZ6" s="10" t="s">
        <v>62</v>
      </c>
      <c r="BA6" s="10">
        <v>5</v>
      </c>
      <c r="BB6" s="10">
        <v>0</v>
      </c>
      <c r="BF6" t="s">
        <v>542</v>
      </c>
      <c r="BK6" t="s">
        <v>543</v>
      </c>
    </row>
    <row r="7" spans="2:65" x14ac:dyDescent="0.25">
      <c r="B7" s="10" t="s">
        <v>90</v>
      </c>
      <c r="C7" s="34">
        <v>0.6</v>
      </c>
      <c r="E7" s="10" t="s">
        <v>95</v>
      </c>
      <c r="F7" s="34">
        <v>0.6</v>
      </c>
      <c r="H7" s="34">
        <v>0.2</v>
      </c>
      <c r="I7" s="34">
        <v>0.6</v>
      </c>
      <c r="J7" s="17" t="str">
        <f t="shared" si="0"/>
        <v>20%60%</v>
      </c>
      <c r="K7" s="36" t="s">
        <v>544</v>
      </c>
      <c r="M7" s="10" t="s">
        <v>545</v>
      </c>
      <c r="O7" s="10" t="s">
        <v>546</v>
      </c>
      <c r="Q7" s="10" t="s">
        <v>547</v>
      </c>
      <c r="R7" s="34">
        <v>0.1</v>
      </c>
      <c r="Y7" s="10" t="s">
        <v>548</v>
      </c>
      <c r="AA7" s="10" t="s">
        <v>549</v>
      </c>
      <c r="AC7" s="10">
        <v>3</v>
      </c>
      <c r="AD7" s="10" t="s">
        <v>518</v>
      </c>
      <c r="AF7" s="10" t="s">
        <v>550</v>
      </c>
      <c r="AH7" s="10" t="str">
        <f t="shared" si="1"/>
        <v xml:space="preserve">Fuerte+Débil </v>
      </c>
      <c r="AI7" s="10" t="s">
        <v>550</v>
      </c>
      <c r="AJ7" s="10">
        <v>0</v>
      </c>
      <c r="AO7" s="10" t="s">
        <v>551</v>
      </c>
      <c r="AR7" s="10" t="s">
        <v>552</v>
      </c>
      <c r="AT7" s="10" t="s">
        <v>521</v>
      </c>
      <c r="AU7" s="10">
        <v>15</v>
      </c>
      <c r="AW7" s="19">
        <v>3</v>
      </c>
      <c r="AX7" s="9" t="s">
        <v>113</v>
      </c>
      <c r="AZ7" s="10" t="s">
        <v>63</v>
      </c>
      <c r="BA7" s="10">
        <v>15</v>
      </c>
      <c r="BB7" s="10">
        <v>0</v>
      </c>
      <c r="BF7" t="s">
        <v>553</v>
      </c>
    </row>
    <row r="8" spans="2:65" x14ac:dyDescent="0.25">
      <c r="B8" s="10" t="s">
        <v>97</v>
      </c>
      <c r="C8" s="34">
        <v>0.8</v>
      </c>
      <c r="E8" s="10" t="s">
        <v>91</v>
      </c>
      <c r="F8" s="34">
        <v>0.8</v>
      </c>
      <c r="H8" s="34">
        <v>0.2</v>
      </c>
      <c r="I8" s="34">
        <v>0.8</v>
      </c>
      <c r="J8" s="17" t="str">
        <f t="shared" si="0"/>
        <v>20%80%</v>
      </c>
      <c r="K8" s="20" t="s">
        <v>554</v>
      </c>
      <c r="M8" s="10" t="s">
        <v>555</v>
      </c>
      <c r="O8" s="10" t="s">
        <v>159</v>
      </c>
      <c r="Y8" s="10" t="s">
        <v>286</v>
      </c>
      <c r="AC8" s="10">
        <v>4</v>
      </c>
      <c r="AD8" s="10" t="s">
        <v>518</v>
      </c>
      <c r="AH8" s="10" t="str">
        <f t="shared" si="1"/>
        <v xml:space="preserve">Moderado+Fuerte </v>
      </c>
      <c r="AI8" s="10" t="s">
        <v>95</v>
      </c>
      <c r="AJ8" s="10">
        <v>50</v>
      </c>
      <c r="AT8" s="10" t="s">
        <v>536</v>
      </c>
      <c r="AU8" s="10">
        <v>0</v>
      </c>
      <c r="AW8" s="19">
        <v>4</v>
      </c>
      <c r="AX8" s="9" t="s">
        <v>556</v>
      </c>
      <c r="AZ8" s="10" t="s">
        <v>64</v>
      </c>
      <c r="BA8" s="10">
        <v>10</v>
      </c>
      <c r="BB8" s="10">
        <v>0</v>
      </c>
      <c r="BF8" t="s">
        <v>557</v>
      </c>
    </row>
    <row r="9" spans="2:65" x14ac:dyDescent="0.25">
      <c r="B9" s="10" t="s">
        <v>558</v>
      </c>
      <c r="C9" s="34">
        <v>1</v>
      </c>
      <c r="E9" s="10" t="s">
        <v>559</v>
      </c>
      <c r="F9" s="34">
        <v>1</v>
      </c>
      <c r="H9" s="34">
        <v>0.2</v>
      </c>
      <c r="I9" s="34">
        <v>1</v>
      </c>
      <c r="J9" s="17" t="str">
        <f t="shared" si="0"/>
        <v>20%100%</v>
      </c>
      <c r="K9" s="37" t="s">
        <v>560</v>
      </c>
      <c r="M9" s="10" t="s">
        <v>561</v>
      </c>
      <c r="O9" s="10" t="s">
        <v>232</v>
      </c>
      <c r="Q9" s="31" t="s">
        <v>562</v>
      </c>
      <c r="R9" s="31"/>
      <c r="AC9" s="10">
        <v>5</v>
      </c>
      <c r="AD9" s="10" t="s">
        <v>518</v>
      </c>
      <c r="AH9" s="10" t="str">
        <f t="shared" si="1"/>
        <v xml:space="preserve">Moderado+Moderado </v>
      </c>
      <c r="AI9" s="10" t="s">
        <v>95</v>
      </c>
      <c r="AJ9" s="10">
        <v>50</v>
      </c>
      <c r="AT9" s="10" t="s">
        <v>522</v>
      </c>
      <c r="AU9" s="10">
        <v>15</v>
      </c>
      <c r="AW9" s="19">
        <v>5</v>
      </c>
      <c r="AX9" s="9" t="s">
        <v>563</v>
      </c>
      <c r="AZ9" s="10" t="s">
        <v>65</v>
      </c>
      <c r="BA9" s="10">
        <v>15</v>
      </c>
      <c r="BB9" s="10">
        <v>0</v>
      </c>
      <c r="BF9" t="s">
        <v>564</v>
      </c>
    </row>
    <row r="10" spans="2:65" x14ac:dyDescent="0.25">
      <c r="H10" s="34">
        <v>0.4</v>
      </c>
      <c r="I10" s="34">
        <v>0.2</v>
      </c>
      <c r="J10" s="17" t="str">
        <f t="shared" si="0"/>
        <v>40%20%</v>
      </c>
      <c r="K10" s="18" t="s">
        <v>516</v>
      </c>
      <c r="M10" s="10" t="s">
        <v>565</v>
      </c>
      <c r="O10" s="10" t="s">
        <v>175</v>
      </c>
      <c r="Q10" s="10" t="s">
        <v>77</v>
      </c>
      <c r="R10" s="34">
        <v>0.25</v>
      </c>
      <c r="Y10" s="31" t="s">
        <v>566</v>
      </c>
      <c r="AC10" s="10">
        <v>6</v>
      </c>
      <c r="AD10" s="10" t="s">
        <v>567</v>
      </c>
      <c r="AH10" s="10" t="str">
        <f t="shared" si="1"/>
        <v xml:space="preserve">Moderado+Débil </v>
      </c>
      <c r="AI10" s="10" t="s">
        <v>550</v>
      </c>
      <c r="AJ10" s="10">
        <v>0</v>
      </c>
      <c r="AT10" s="10" t="s">
        <v>537</v>
      </c>
      <c r="AU10" s="10">
        <v>0</v>
      </c>
      <c r="AZ10" s="10" t="s">
        <v>66</v>
      </c>
      <c r="BA10" s="10">
        <v>10</v>
      </c>
      <c r="BB10" s="10">
        <v>0</v>
      </c>
      <c r="BF10" t="s">
        <v>568</v>
      </c>
    </row>
    <row r="11" spans="2:65" ht="30" x14ac:dyDescent="0.25">
      <c r="H11" s="34">
        <v>0.4</v>
      </c>
      <c r="I11" s="34">
        <v>0.4</v>
      </c>
      <c r="J11" s="17" t="str">
        <f t="shared" si="0"/>
        <v>40%40%</v>
      </c>
      <c r="K11" s="36" t="s">
        <v>544</v>
      </c>
      <c r="M11" s="10" t="s">
        <v>569</v>
      </c>
      <c r="O11" s="10" t="s">
        <v>570</v>
      </c>
      <c r="Q11" s="10" t="s">
        <v>571</v>
      </c>
      <c r="R11" s="34">
        <v>0.15</v>
      </c>
      <c r="Y11" s="10" t="s">
        <v>79</v>
      </c>
      <c r="AC11" s="10">
        <v>7</v>
      </c>
      <c r="AD11" s="10" t="s">
        <v>567</v>
      </c>
      <c r="AH11" s="10" t="str">
        <f t="shared" si="1"/>
        <v xml:space="preserve">Débil+Fuerte </v>
      </c>
      <c r="AI11" s="10" t="s">
        <v>550</v>
      </c>
      <c r="AJ11" s="10">
        <v>0</v>
      </c>
      <c r="AT11" s="10" t="s">
        <v>523</v>
      </c>
      <c r="AU11" s="10">
        <v>15</v>
      </c>
      <c r="AZ11" s="21" t="s">
        <v>572</v>
      </c>
      <c r="BA11" s="10">
        <v>30</v>
      </c>
      <c r="BB11" s="10">
        <v>0</v>
      </c>
    </row>
    <row r="12" spans="2:65" x14ac:dyDescent="0.25">
      <c r="H12" s="34">
        <v>0.4</v>
      </c>
      <c r="I12" s="34">
        <v>0.6</v>
      </c>
      <c r="J12" s="17" t="str">
        <f t="shared" si="0"/>
        <v>40%60%</v>
      </c>
      <c r="K12" s="36" t="s">
        <v>544</v>
      </c>
      <c r="M12" s="10" t="s">
        <v>573</v>
      </c>
      <c r="O12" s="10" t="s">
        <v>574</v>
      </c>
      <c r="Q12" s="10"/>
      <c r="R12" s="10"/>
      <c r="Y12" s="10" t="s">
        <v>575</v>
      </c>
      <c r="AC12" s="10">
        <v>8</v>
      </c>
      <c r="AD12" s="10" t="s">
        <v>567</v>
      </c>
      <c r="AH12" s="10" t="str">
        <f t="shared" si="1"/>
        <v xml:space="preserve">Débil+Moderado </v>
      </c>
      <c r="AI12" s="10" t="s">
        <v>550</v>
      </c>
      <c r="AJ12" s="10">
        <v>0</v>
      </c>
      <c r="AT12" s="10" t="s">
        <v>538</v>
      </c>
      <c r="AU12" s="10">
        <v>10</v>
      </c>
    </row>
    <row r="13" spans="2:65" x14ac:dyDescent="0.25">
      <c r="B13" t="s">
        <v>576</v>
      </c>
      <c r="H13" s="34">
        <v>0.4</v>
      </c>
      <c r="I13" s="34">
        <v>0.8</v>
      </c>
      <c r="J13" s="17" t="str">
        <f t="shared" si="0"/>
        <v>40%80%</v>
      </c>
      <c r="K13" s="20" t="s">
        <v>577</v>
      </c>
      <c r="M13" s="10" t="s">
        <v>110</v>
      </c>
      <c r="O13" s="10" t="s">
        <v>392</v>
      </c>
      <c r="Q13" s="10"/>
      <c r="AC13" s="10">
        <v>9</v>
      </c>
      <c r="AD13" s="10" t="s">
        <v>567</v>
      </c>
      <c r="AH13" s="10" t="str">
        <f t="shared" si="1"/>
        <v xml:space="preserve">Débil+Débil </v>
      </c>
      <c r="AI13" s="10" t="s">
        <v>550</v>
      </c>
      <c r="AJ13" s="10">
        <v>0</v>
      </c>
      <c r="AT13" s="10" t="s">
        <v>551</v>
      </c>
      <c r="AU13" s="10">
        <v>0</v>
      </c>
    </row>
    <row r="14" spans="2:65" x14ac:dyDescent="0.25">
      <c r="B14" t="s">
        <v>578</v>
      </c>
      <c r="E14" s="288" t="s">
        <v>476</v>
      </c>
      <c r="F14" s="289"/>
      <c r="H14" s="34">
        <v>0.4</v>
      </c>
      <c r="I14" s="34">
        <v>1</v>
      </c>
      <c r="J14" s="17" t="str">
        <f t="shared" si="0"/>
        <v>40%100%</v>
      </c>
      <c r="K14" s="18" t="s">
        <v>560</v>
      </c>
      <c r="M14" s="10" t="s">
        <v>579</v>
      </c>
      <c r="O14" s="10" t="s">
        <v>371</v>
      </c>
      <c r="AC14" s="10">
        <v>10</v>
      </c>
      <c r="AD14" s="10" t="s">
        <v>567</v>
      </c>
      <c r="AK14" s="31" t="s">
        <v>499</v>
      </c>
      <c r="AL14" s="31" t="s">
        <v>500</v>
      </c>
      <c r="AM14" s="31" t="s">
        <v>501</v>
      </c>
      <c r="AT14" s="10" t="s">
        <v>524</v>
      </c>
      <c r="AU14" s="10">
        <v>15</v>
      </c>
      <c r="BC14">
        <v>10</v>
      </c>
      <c r="BD14">
        <v>15</v>
      </c>
      <c r="BE14">
        <v>5</v>
      </c>
      <c r="BF14">
        <v>30</v>
      </c>
    </row>
    <row r="15" spans="2:65" x14ac:dyDescent="0.25">
      <c r="B15" t="s">
        <v>580</v>
      </c>
      <c r="E15" s="31" t="s">
        <v>487</v>
      </c>
      <c r="F15" s="31" t="s">
        <v>486</v>
      </c>
      <c r="H15" s="34">
        <v>0.6</v>
      </c>
      <c r="I15" s="34">
        <v>0.2</v>
      </c>
      <c r="J15" s="17" t="str">
        <f t="shared" si="0"/>
        <v>60%20%</v>
      </c>
      <c r="K15" s="18" t="s">
        <v>544</v>
      </c>
      <c r="M15" s="22" t="s">
        <v>581</v>
      </c>
      <c r="O15" s="10" t="s">
        <v>340</v>
      </c>
      <c r="AC15" s="10">
        <v>11</v>
      </c>
      <c r="AD15" s="10" t="s">
        <v>567</v>
      </c>
      <c r="AH15" s="10" t="s">
        <v>582</v>
      </c>
      <c r="AI15" s="10" t="s">
        <v>519</v>
      </c>
      <c r="AJ15" s="10" t="s">
        <v>582</v>
      </c>
      <c r="AK15" s="10" t="str">
        <f>CONCATENATE(AH15,"+",AI15)</f>
        <v xml:space="preserve">Fuerte+Fuerte </v>
      </c>
      <c r="AL15" s="10" t="s">
        <v>582</v>
      </c>
      <c r="AM15" s="10">
        <v>100</v>
      </c>
      <c r="AT15" s="10" t="s">
        <v>539</v>
      </c>
      <c r="AU15" s="10">
        <v>0</v>
      </c>
      <c r="AZ15" t="s">
        <v>583</v>
      </c>
      <c r="BA15" t="s">
        <v>584</v>
      </c>
      <c r="BC15">
        <v>0</v>
      </c>
      <c r="BD15">
        <v>0</v>
      </c>
      <c r="BE15">
        <v>0</v>
      </c>
      <c r="BF15">
        <v>0</v>
      </c>
    </row>
    <row r="16" spans="2:65" x14ac:dyDescent="0.25">
      <c r="B16" t="s">
        <v>169</v>
      </c>
      <c r="E16" s="34">
        <v>0.2</v>
      </c>
      <c r="F16" s="10" t="s">
        <v>585</v>
      </c>
      <c r="H16" s="34">
        <v>0.6</v>
      </c>
      <c r="I16" s="34">
        <v>0.4</v>
      </c>
      <c r="J16" s="17" t="str">
        <f t="shared" si="0"/>
        <v>60%40%</v>
      </c>
      <c r="K16" s="18" t="s">
        <v>544</v>
      </c>
      <c r="O16" s="10" t="s">
        <v>246</v>
      </c>
      <c r="Y16" s="31" t="s">
        <v>586</v>
      </c>
      <c r="AC16" s="10">
        <v>12</v>
      </c>
      <c r="AD16" s="10" t="s">
        <v>587</v>
      </c>
      <c r="AH16" s="10" t="s">
        <v>582</v>
      </c>
      <c r="AI16" s="10" t="s">
        <v>95</v>
      </c>
      <c r="AJ16" s="10" t="s">
        <v>95</v>
      </c>
      <c r="AK16" s="10" t="str">
        <f t="shared" ref="AK16:AK23" si="2">CONCATENATE(AH16,"+",AI16)</f>
        <v xml:space="preserve">Fuerte+Moderado </v>
      </c>
      <c r="AL16" s="10" t="s">
        <v>95</v>
      </c>
      <c r="AM16" s="10">
        <v>50</v>
      </c>
      <c r="AT16" s="10" t="s">
        <v>525</v>
      </c>
      <c r="AU16" s="10">
        <v>15</v>
      </c>
      <c r="AZ16" t="s">
        <v>588</v>
      </c>
      <c r="BA16">
        <v>0</v>
      </c>
    </row>
    <row r="17" spans="2:53" x14ac:dyDescent="0.25">
      <c r="B17" t="s">
        <v>589</v>
      </c>
      <c r="E17" s="34">
        <v>0.4</v>
      </c>
      <c r="F17" s="10" t="s">
        <v>529</v>
      </c>
      <c r="H17" s="34">
        <v>0.6</v>
      </c>
      <c r="I17" s="34">
        <v>0.6</v>
      </c>
      <c r="J17" s="17" t="str">
        <f t="shared" si="0"/>
        <v>60%60%</v>
      </c>
      <c r="K17" s="18" t="s">
        <v>544</v>
      </c>
      <c r="O17" s="10" t="s">
        <v>434</v>
      </c>
      <c r="Y17" s="10" t="s">
        <v>88</v>
      </c>
      <c r="AC17" s="10">
        <v>13</v>
      </c>
      <c r="AD17" s="10" t="s">
        <v>587</v>
      </c>
      <c r="AH17" s="10" t="s">
        <v>582</v>
      </c>
      <c r="AI17" s="10" t="s">
        <v>550</v>
      </c>
      <c r="AJ17" s="10" t="s">
        <v>550</v>
      </c>
      <c r="AK17" s="10" t="str">
        <f t="shared" si="2"/>
        <v xml:space="preserve">Fuerte+Débil </v>
      </c>
      <c r="AL17" s="10" t="s">
        <v>550</v>
      </c>
      <c r="AM17" s="10">
        <v>0</v>
      </c>
      <c r="AT17" s="10" t="s">
        <v>540</v>
      </c>
      <c r="AU17" s="10">
        <v>0</v>
      </c>
      <c r="AZ17" t="s">
        <v>590</v>
      </c>
      <c r="BA17">
        <v>1</v>
      </c>
    </row>
    <row r="18" spans="2:53" x14ac:dyDescent="0.25">
      <c r="B18" t="s">
        <v>137</v>
      </c>
      <c r="E18" s="34">
        <v>0.6</v>
      </c>
      <c r="F18" s="10" t="s">
        <v>90</v>
      </c>
      <c r="H18" s="34">
        <v>0.6</v>
      </c>
      <c r="I18" s="34">
        <v>0.8</v>
      </c>
      <c r="J18" s="17" t="str">
        <f t="shared" si="0"/>
        <v>60%80%</v>
      </c>
      <c r="K18" s="18" t="s">
        <v>554</v>
      </c>
      <c r="O18" s="10" t="s">
        <v>328</v>
      </c>
      <c r="Y18" s="10" t="s">
        <v>591</v>
      </c>
      <c r="AC18" s="10">
        <v>14</v>
      </c>
      <c r="AD18" s="10" t="s">
        <v>587</v>
      </c>
      <c r="AH18" s="10" t="s">
        <v>592</v>
      </c>
      <c r="AI18" s="10" t="s">
        <v>519</v>
      </c>
      <c r="AJ18" s="10" t="s">
        <v>95</v>
      </c>
      <c r="AK18" s="10" t="str">
        <f t="shared" si="2"/>
        <v xml:space="preserve">Moderado+Fuerte </v>
      </c>
      <c r="AL18" s="10" t="s">
        <v>95</v>
      </c>
      <c r="AM18" s="10">
        <v>50</v>
      </c>
      <c r="AT18" s="10" t="s">
        <v>526</v>
      </c>
      <c r="AU18" s="10">
        <v>10</v>
      </c>
      <c r="AZ18" t="s">
        <v>593</v>
      </c>
      <c r="BA18">
        <v>2</v>
      </c>
    </row>
    <row r="19" spans="2:53" x14ac:dyDescent="0.25">
      <c r="B19" t="s">
        <v>254</v>
      </c>
      <c r="E19" s="34">
        <v>0.8</v>
      </c>
      <c r="F19" s="10" t="s">
        <v>594</v>
      </c>
      <c r="H19" s="34">
        <v>0.6</v>
      </c>
      <c r="I19" s="34">
        <v>1</v>
      </c>
      <c r="J19" s="17" t="str">
        <f t="shared" si="0"/>
        <v>60%100%</v>
      </c>
      <c r="K19" s="18" t="s">
        <v>560</v>
      </c>
      <c r="O19" s="10" t="s">
        <v>303</v>
      </c>
      <c r="Y19" s="10"/>
      <c r="AC19" s="10">
        <v>15</v>
      </c>
      <c r="AD19" s="10" t="s">
        <v>587</v>
      </c>
      <c r="AH19" s="10" t="s">
        <v>592</v>
      </c>
      <c r="AI19" s="10" t="s">
        <v>95</v>
      </c>
      <c r="AJ19" s="10" t="s">
        <v>95</v>
      </c>
      <c r="AK19" s="10" t="str">
        <f t="shared" si="2"/>
        <v xml:space="preserve">Moderado+Moderado </v>
      </c>
      <c r="AL19" s="10" t="s">
        <v>95</v>
      </c>
      <c r="AM19" s="10">
        <v>50</v>
      </c>
      <c r="AT19" s="10" t="s">
        <v>541</v>
      </c>
      <c r="AU19" s="10">
        <v>5</v>
      </c>
    </row>
    <row r="20" spans="2:53" x14ac:dyDescent="0.25">
      <c r="B20" t="s">
        <v>595</v>
      </c>
      <c r="E20" s="34">
        <v>1</v>
      </c>
      <c r="F20" s="10" t="s">
        <v>596</v>
      </c>
      <c r="H20" s="34">
        <v>0.8</v>
      </c>
      <c r="I20" s="34">
        <v>0.2</v>
      </c>
      <c r="J20" s="17" t="str">
        <f t="shared" si="0"/>
        <v>80%20%</v>
      </c>
      <c r="K20" s="18" t="s">
        <v>544</v>
      </c>
      <c r="O20" s="10" t="s">
        <v>279</v>
      </c>
      <c r="Y20" s="10"/>
      <c r="AC20" s="10">
        <v>16</v>
      </c>
      <c r="AD20" s="10" t="s">
        <v>587</v>
      </c>
      <c r="AH20" s="10" t="s">
        <v>592</v>
      </c>
      <c r="AI20" s="10" t="s">
        <v>550</v>
      </c>
      <c r="AJ20" s="10" t="s">
        <v>550</v>
      </c>
      <c r="AK20" s="10" t="str">
        <f t="shared" si="2"/>
        <v xml:space="preserve">Moderado+Débil </v>
      </c>
      <c r="AL20" s="10" t="s">
        <v>550</v>
      </c>
      <c r="AM20" s="10">
        <v>0</v>
      </c>
      <c r="AT20" s="10" t="s">
        <v>552</v>
      </c>
      <c r="AU20" s="10">
        <v>0</v>
      </c>
    </row>
    <row r="21" spans="2:53" x14ac:dyDescent="0.25">
      <c r="B21" t="s">
        <v>154</v>
      </c>
      <c r="H21" s="34">
        <v>0.8</v>
      </c>
      <c r="I21" s="34">
        <v>0.4</v>
      </c>
      <c r="J21" s="17" t="str">
        <f t="shared" si="0"/>
        <v>80%40%</v>
      </c>
      <c r="K21" s="18" t="s">
        <v>544</v>
      </c>
      <c r="O21" s="10" t="s">
        <v>597</v>
      </c>
      <c r="Y21" s="10"/>
      <c r="AC21" s="10">
        <v>17</v>
      </c>
      <c r="AD21" s="10" t="s">
        <v>587</v>
      </c>
      <c r="AH21" s="10" t="s">
        <v>598</v>
      </c>
      <c r="AI21" s="10" t="s">
        <v>519</v>
      </c>
      <c r="AJ21" s="10" t="s">
        <v>550</v>
      </c>
      <c r="AK21" s="10" t="str">
        <f t="shared" si="2"/>
        <v xml:space="preserve">Débil+Fuerte </v>
      </c>
      <c r="AL21" s="10" t="s">
        <v>550</v>
      </c>
      <c r="AM21" s="10">
        <v>0</v>
      </c>
      <c r="AT21" s="1"/>
      <c r="AU21" s="1"/>
    </row>
    <row r="22" spans="2:53" x14ac:dyDescent="0.25">
      <c r="B22" t="s">
        <v>80</v>
      </c>
      <c r="H22" s="34">
        <v>0.8</v>
      </c>
      <c r="I22" s="34">
        <v>0.6</v>
      </c>
      <c r="J22" s="17" t="str">
        <f t="shared" si="0"/>
        <v>80%60%</v>
      </c>
      <c r="K22" s="20" t="s">
        <v>577</v>
      </c>
      <c r="O22" s="10" t="s">
        <v>599</v>
      </c>
      <c r="AC22" s="10">
        <v>18</v>
      </c>
      <c r="AD22" s="10" t="s">
        <v>587</v>
      </c>
      <c r="AH22" s="10" t="s">
        <v>598</v>
      </c>
      <c r="AI22" s="10" t="s">
        <v>95</v>
      </c>
      <c r="AJ22" s="10" t="s">
        <v>550</v>
      </c>
      <c r="AK22" s="10" t="str">
        <f t="shared" si="2"/>
        <v xml:space="preserve">Débil+Moderado </v>
      </c>
      <c r="AL22" s="10" t="s">
        <v>550</v>
      </c>
      <c r="AM22" s="10">
        <v>0</v>
      </c>
      <c r="AT22" s="1"/>
      <c r="AU22" s="1"/>
    </row>
    <row r="23" spans="2:53" x14ac:dyDescent="0.25">
      <c r="H23" s="34">
        <v>0.8</v>
      </c>
      <c r="I23" s="34">
        <v>0.8</v>
      </c>
      <c r="J23" s="17" t="str">
        <f t="shared" si="0"/>
        <v>80%80%</v>
      </c>
      <c r="K23" s="18" t="s">
        <v>577</v>
      </c>
      <c r="O23" s="10" t="s">
        <v>600</v>
      </c>
      <c r="AC23" s="10">
        <v>19</v>
      </c>
      <c r="AD23" s="10" t="s">
        <v>587</v>
      </c>
      <c r="AH23" s="10" t="s">
        <v>598</v>
      </c>
      <c r="AI23" s="10" t="s">
        <v>550</v>
      </c>
      <c r="AJ23" s="10" t="s">
        <v>550</v>
      </c>
      <c r="AK23" s="10" t="str">
        <f t="shared" si="2"/>
        <v xml:space="preserve">Débil+Débil </v>
      </c>
      <c r="AL23" s="10" t="s">
        <v>550</v>
      </c>
      <c r="AM23" s="10">
        <v>0</v>
      </c>
    </row>
    <row r="24" spans="2:53" x14ac:dyDescent="0.25">
      <c r="B24" s="288" t="s">
        <v>601</v>
      </c>
      <c r="C24" s="289"/>
      <c r="E24" s="288" t="s">
        <v>477</v>
      </c>
      <c r="F24" s="289"/>
      <c r="H24" s="34">
        <v>0.8</v>
      </c>
      <c r="I24" s="34">
        <v>1</v>
      </c>
      <c r="J24" s="17" t="str">
        <f t="shared" si="0"/>
        <v>80%100%</v>
      </c>
      <c r="K24" s="18" t="s">
        <v>560</v>
      </c>
      <c r="O24" s="10" t="s">
        <v>602</v>
      </c>
    </row>
    <row r="25" spans="2:53" x14ac:dyDescent="0.25">
      <c r="B25" s="31" t="s">
        <v>486</v>
      </c>
      <c r="C25" s="31" t="s">
        <v>487</v>
      </c>
      <c r="E25" s="31" t="s">
        <v>486</v>
      </c>
      <c r="F25" s="31" t="s">
        <v>487</v>
      </c>
      <c r="H25" s="34">
        <v>1</v>
      </c>
      <c r="I25" s="34">
        <v>0.2</v>
      </c>
      <c r="J25" s="17" t="str">
        <f t="shared" si="0"/>
        <v>100%20%</v>
      </c>
      <c r="K25" s="20" t="s">
        <v>577</v>
      </c>
      <c r="O25" s="10" t="s">
        <v>603</v>
      </c>
    </row>
    <row r="26" spans="2:53" x14ac:dyDescent="0.25">
      <c r="B26" s="10" t="s">
        <v>75</v>
      </c>
      <c r="C26" s="10">
        <v>1</v>
      </c>
      <c r="E26" s="10" t="s">
        <v>604</v>
      </c>
      <c r="F26" s="10">
        <v>1</v>
      </c>
      <c r="H26" s="34">
        <v>1</v>
      </c>
      <c r="I26" s="34">
        <v>0.4</v>
      </c>
      <c r="J26" s="17" t="str">
        <f t="shared" si="0"/>
        <v>100%40%</v>
      </c>
      <c r="K26" s="20" t="s">
        <v>577</v>
      </c>
      <c r="O26" s="10" t="s">
        <v>605</v>
      </c>
    </row>
    <row r="27" spans="2:53" x14ac:dyDescent="0.25">
      <c r="B27" s="10" t="s">
        <v>149</v>
      </c>
      <c r="C27" s="10">
        <v>2</v>
      </c>
      <c r="E27" s="10" t="s">
        <v>606</v>
      </c>
      <c r="F27" s="10">
        <v>2</v>
      </c>
      <c r="H27" s="34">
        <v>1</v>
      </c>
      <c r="I27" s="34">
        <v>0.6</v>
      </c>
      <c r="J27" s="17" t="str">
        <f t="shared" si="0"/>
        <v>100%60%</v>
      </c>
      <c r="K27" s="20" t="s">
        <v>554</v>
      </c>
      <c r="O27" s="21" t="s">
        <v>607</v>
      </c>
    </row>
    <row r="28" spans="2:53" x14ac:dyDescent="0.25">
      <c r="B28" s="113" t="s">
        <v>113</v>
      </c>
      <c r="C28" s="10">
        <v>3</v>
      </c>
      <c r="E28" s="10" t="s">
        <v>544</v>
      </c>
      <c r="F28" s="10">
        <v>3</v>
      </c>
      <c r="H28" s="34">
        <v>1</v>
      </c>
      <c r="I28" s="34">
        <v>0.8</v>
      </c>
      <c r="J28" s="17" t="str">
        <f t="shared" si="0"/>
        <v>100%80%</v>
      </c>
      <c r="K28" s="20" t="s">
        <v>577</v>
      </c>
      <c r="O28" s="22" t="s">
        <v>608</v>
      </c>
    </row>
    <row r="29" spans="2:53" x14ac:dyDescent="0.25">
      <c r="B29" s="113" t="s">
        <v>165</v>
      </c>
      <c r="C29" s="10">
        <v>4</v>
      </c>
      <c r="E29" s="10" t="s">
        <v>567</v>
      </c>
      <c r="F29" s="10">
        <v>4</v>
      </c>
      <c r="H29" s="34">
        <v>1</v>
      </c>
      <c r="I29" s="34">
        <v>1</v>
      </c>
      <c r="J29" s="17" t="str">
        <f t="shared" si="0"/>
        <v>100%100%</v>
      </c>
      <c r="K29" s="18" t="s">
        <v>560</v>
      </c>
    </row>
    <row r="30" spans="2:53" x14ac:dyDescent="0.25">
      <c r="B30" s="10" t="s">
        <v>563</v>
      </c>
      <c r="C30" s="10">
        <v>5</v>
      </c>
      <c r="E30" s="10" t="s">
        <v>609</v>
      </c>
      <c r="F30" s="10">
        <v>5</v>
      </c>
    </row>
    <row r="31" spans="2:53" ht="15.75" thickBot="1" x14ac:dyDescent="0.3"/>
    <row r="32" spans="2:53" ht="24" thickBot="1" x14ac:dyDescent="0.3">
      <c r="H32" s="23">
        <v>51</v>
      </c>
      <c r="I32" s="23">
        <v>52</v>
      </c>
      <c r="J32" s="24">
        <v>53</v>
      </c>
      <c r="K32" s="24">
        <v>54</v>
      </c>
      <c r="L32" s="24">
        <v>55</v>
      </c>
    </row>
    <row r="33" spans="2:15" ht="24.75" thickTop="1" thickBot="1" x14ac:dyDescent="0.3">
      <c r="H33" s="25">
        <v>41</v>
      </c>
      <c r="I33" s="23">
        <v>42</v>
      </c>
      <c r="J33" s="23">
        <v>43</v>
      </c>
      <c r="K33" s="26">
        <v>44</v>
      </c>
      <c r="L33" s="26">
        <v>45</v>
      </c>
    </row>
    <row r="34" spans="2:15" ht="24" thickBot="1" x14ac:dyDescent="0.3">
      <c r="H34" s="27">
        <v>31</v>
      </c>
      <c r="I34" s="28">
        <v>32</v>
      </c>
      <c r="J34" s="23">
        <v>33</v>
      </c>
      <c r="K34" s="29">
        <v>34</v>
      </c>
      <c r="L34" s="29">
        <v>35</v>
      </c>
    </row>
    <row r="35" spans="2:15" ht="24" thickBot="1" x14ac:dyDescent="0.3">
      <c r="H35" s="27">
        <v>21</v>
      </c>
      <c r="I35" s="27">
        <v>22</v>
      </c>
      <c r="J35" s="28">
        <v>23</v>
      </c>
      <c r="K35" s="23">
        <v>24</v>
      </c>
      <c r="L35" s="29">
        <v>25</v>
      </c>
      <c r="O35" s="31" t="s">
        <v>610</v>
      </c>
    </row>
    <row r="36" spans="2:15" ht="24" thickBot="1" x14ac:dyDescent="0.3">
      <c r="H36" s="27">
        <v>11</v>
      </c>
      <c r="I36" s="27">
        <v>12</v>
      </c>
      <c r="J36" s="28">
        <v>13</v>
      </c>
      <c r="K36" s="23">
        <v>14</v>
      </c>
      <c r="L36" s="29">
        <v>15</v>
      </c>
      <c r="O36" s="10" t="s">
        <v>611</v>
      </c>
    </row>
    <row r="37" spans="2:15" x14ac:dyDescent="0.25">
      <c r="H37" s="1"/>
      <c r="I37" s="1"/>
      <c r="J37" s="1"/>
      <c r="K37" s="1"/>
      <c r="O37" s="10" t="s">
        <v>612</v>
      </c>
    </row>
    <row r="38" spans="2:15" x14ac:dyDescent="0.25">
      <c r="H38" s="1"/>
      <c r="I38" s="1"/>
      <c r="J38" s="1"/>
      <c r="K38" s="13"/>
      <c r="L38" s="18" t="s">
        <v>516</v>
      </c>
      <c r="O38" s="10" t="s">
        <v>613</v>
      </c>
    </row>
    <row r="39" spans="2:15" x14ac:dyDescent="0.25">
      <c r="H39" s="1"/>
      <c r="I39" s="1"/>
      <c r="J39" s="1"/>
      <c r="K39" s="12"/>
      <c r="L39" s="18" t="s">
        <v>544</v>
      </c>
      <c r="O39" s="10" t="s">
        <v>614</v>
      </c>
    </row>
    <row r="40" spans="2:15" ht="23.25" x14ac:dyDescent="0.25">
      <c r="H40" s="1"/>
      <c r="I40" s="1"/>
      <c r="J40" s="1"/>
      <c r="K40" s="23"/>
      <c r="L40" s="18" t="s">
        <v>577</v>
      </c>
      <c r="O40" s="10" t="s">
        <v>615</v>
      </c>
    </row>
    <row r="41" spans="2:15" x14ac:dyDescent="0.25">
      <c r="H41" s="1"/>
      <c r="I41" s="1"/>
      <c r="J41" s="1"/>
      <c r="K41" s="11"/>
      <c r="L41" s="18" t="s">
        <v>560</v>
      </c>
      <c r="O41" s="10" t="s">
        <v>616</v>
      </c>
    </row>
    <row r="42" spans="2:15" x14ac:dyDescent="0.25">
      <c r="H42" s="1"/>
      <c r="I42" s="1"/>
      <c r="J42" s="1"/>
      <c r="K42" s="1"/>
      <c r="O42" s="10" t="s">
        <v>617</v>
      </c>
    </row>
    <row r="43" spans="2:15" x14ac:dyDescent="0.25">
      <c r="H43" s="1"/>
      <c r="I43" s="1"/>
      <c r="J43" s="1"/>
      <c r="K43" s="1"/>
      <c r="O43" s="10" t="s">
        <v>618</v>
      </c>
    </row>
    <row r="44" spans="2:15" x14ac:dyDescent="0.25">
      <c r="H44" s="1"/>
      <c r="I44" s="1"/>
      <c r="J44" s="1"/>
      <c r="K44" s="1"/>
    </row>
    <row r="45" spans="2:15" x14ac:dyDescent="0.25">
      <c r="H45" s="290" t="s">
        <v>619</v>
      </c>
      <c r="I45" s="291"/>
      <c r="J45" s="291"/>
      <c r="K45" s="292"/>
    </row>
    <row r="46" spans="2:15" x14ac:dyDescent="0.25">
      <c r="B46" s="32" t="s">
        <v>21</v>
      </c>
      <c r="C46" s="32" t="s">
        <v>620</v>
      </c>
      <c r="D46" s="21"/>
      <c r="E46" s="21"/>
      <c r="F46" s="32" t="s">
        <v>21</v>
      </c>
      <c r="G46" s="32" t="s">
        <v>621</v>
      </c>
      <c r="H46" s="31" t="s">
        <v>488</v>
      </c>
      <c r="I46" s="31" t="s">
        <v>489</v>
      </c>
      <c r="J46" s="31" t="s">
        <v>490</v>
      </c>
      <c r="K46" s="31" t="s">
        <v>491</v>
      </c>
    </row>
    <row r="47" spans="2:15" ht="150" x14ac:dyDescent="0.25">
      <c r="B47" s="42" t="s">
        <v>420</v>
      </c>
      <c r="C47" s="43" t="s">
        <v>622</v>
      </c>
      <c r="D47" s="21"/>
      <c r="E47" s="21"/>
      <c r="F47" s="42" t="s">
        <v>420</v>
      </c>
      <c r="G47" s="8" t="s">
        <v>623</v>
      </c>
      <c r="H47" s="10">
        <v>1</v>
      </c>
      <c r="I47" s="10">
        <v>1</v>
      </c>
      <c r="J47" s="17" t="str">
        <f>CONCATENATE(H47,I47)</f>
        <v>11</v>
      </c>
      <c r="K47" s="18" t="s">
        <v>516</v>
      </c>
    </row>
    <row r="48" spans="2:15" ht="270" x14ac:dyDescent="0.25">
      <c r="B48" s="42" t="s">
        <v>108</v>
      </c>
      <c r="C48" s="43" t="s">
        <v>624</v>
      </c>
      <c r="D48" s="21"/>
      <c r="E48" s="21"/>
      <c r="F48" s="42" t="s">
        <v>108</v>
      </c>
      <c r="G48" s="8" t="s">
        <v>625</v>
      </c>
      <c r="H48" s="10">
        <v>1</v>
      </c>
      <c r="I48" s="10">
        <v>2</v>
      </c>
      <c r="J48" s="17" t="str">
        <f t="shared" ref="J48:J71" si="3">CONCATENATE(H48,I48)</f>
        <v>12</v>
      </c>
      <c r="K48" s="18" t="s">
        <v>516</v>
      </c>
    </row>
    <row r="49" spans="2:11" ht="90" x14ac:dyDescent="0.25">
      <c r="B49" s="42" t="s">
        <v>128</v>
      </c>
      <c r="C49" s="43" t="s">
        <v>626</v>
      </c>
      <c r="D49" s="21"/>
      <c r="E49" s="21"/>
      <c r="F49" s="42" t="s">
        <v>128</v>
      </c>
      <c r="G49" s="8" t="s">
        <v>625</v>
      </c>
      <c r="H49" s="10">
        <v>1</v>
      </c>
      <c r="I49" s="10">
        <v>3</v>
      </c>
      <c r="J49" s="17" t="str">
        <f t="shared" si="3"/>
        <v>13</v>
      </c>
      <c r="K49" s="18" t="s">
        <v>544</v>
      </c>
    </row>
    <row r="50" spans="2:11" ht="78.599999999999994" customHeight="1" x14ac:dyDescent="0.25">
      <c r="B50" s="42" t="s">
        <v>145</v>
      </c>
      <c r="C50" s="43" t="s">
        <v>627</v>
      </c>
      <c r="D50" s="21"/>
      <c r="E50" s="21"/>
      <c r="F50" s="42" t="s">
        <v>145</v>
      </c>
      <c r="G50" s="8" t="s">
        <v>628</v>
      </c>
      <c r="H50" s="10">
        <v>1</v>
      </c>
      <c r="I50" s="10">
        <v>4</v>
      </c>
      <c r="J50" s="17" t="str">
        <f t="shared" si="3"/>
        <v>14</v>
      </c>
      <c r="K50" s="20" t="s">
        <v>577</v>
      </c>
    </row>
    <row r="51" spans="2:11" ht="240" x14ac:dyDescent="0.25">
      <c r="B51" s="42" t="s">
        <v>532</v>
      </c>
      <c r="C51" s="43" t="s">
        <v>629</v>
      </c>
      <c r="D51" s="21"/>
      <c r="E51" s="21"/>
      <c r="F51" s="42" t="s">
        <v>532</v>
      </c>
      <c r="G51" s="8" t="s">
        <v>630</v>
      </c>
      <c r="H51" s="10">
        <v>1</v>
      </c>
      <c r="I51" s="10">
        <v>5</v>
      </c>
      <c r="J51" s="17" t="str">
        <f t="shared" si="3"/>
        <v>15</v>
      </c>
      <c r="K51" s="20" t="s">
        <v>577</v>
      </c>
    </row>
    <row r="52" spans="2:11" ht="60" x14ac:dyDescent="0.25">
      <c r="B52" s="42" t="s">
        <v>631</v>
      </c>
      <c r="C52" s="43" t="s">
        <v>632</v>
      </c>
      <c r="D52" s="21"/>
      <c r="E52" s="21"/>
      <c r="F52" s="42" t="s">
        <v>631</v>
      </c>
      <c r="G52" s="8" t="s">
        <v>633</v>
      </c>
      <c r="H52" s="10">
        <v>2</v>
      </c>
      <c r="I52" s="10">
        <v>1</v>
      </c>
      <c r="J52" s="17" t="str">
        <f t="shared" si="3"/>
        <v>21</v>
      </c>
      <c r="K52" s="18" t="s">
        <v>516</v>
      </c>
    </row>
    <row r="53" spans="2:11" ht="360" x14ac:dyDescent="0.25">
      <c r="B53" s="42" t="s">
        <v>634</v>
      </c>
      <c r="C53" s="43" t="s">
        <v>635</v>
      </c>
      <c r="D53" s="21"/>
      <c r="E53" s="21"/>
      <c r="F53" s="42" t="s">
        <v>634</v>
      </c>
      <c r="G53" s="8" t="s">
        <v>636</v>
      </c>
      <c r="H53" s="10">
        <v>2</v>
      </c>
      <c r="I53" s="10">
        <v>2</v>
      </c>
      <c r="J53" s="17" t="str">
        <f t="shared" si="3"/>
        <v>22</v>
      </c>
      <c r="K53" s="18" t="s">
        <v>516</v>
      </c>
    </row>
    <row r="54" spans="2:11" ht="195" x14ac:dyDescent="0.25">
      <c r="B54" s="42" t="s">
        <v>232</v>
      </c>
      <c r="C54" s="43" t="s">
        <v>637</v>
      </c>
      <c r="D54" s="21"/>
      <c r="E54" s="21"/>
      <c r="F54" s="42" t="s">
        <v>232</v>
      </c>
      <c r="G54" s="8" t="s">
        <v>638</v>
      </c>
      <c r="H54" s="10">
        <v>2</v>
      </c>
      <c r="I54" s="10">
        <v>3</v>
      </c>
      <c r="J54" s="17" t="str">
        <f t="shared" si="3"/>
        <v>23</v>
      </c>
      <c r="K54" s="18" t="s">
        <v>544</v>
      </c>
    </row>
    <row r="55" spans="2:11" ht="240" x14ac:dyDescent="0.25">
      <c r="B55" s="42" t="s">
        <v>175</v>
      </c>
      <c r="C55" s="43" t="s">
        <v>639</v>
      </c>
      <c r="D55" s="21"/>
      <c r="E55" s="21"/>
      <c r="F55" s="42" t="s">
        <v>175</v>
      </c>
      <c r="G55" s="8" t="s">
        <v>640</v>
      </c>
      <c r="H55" s="10">
        <v>2</v>
      </c>
      <c r="I55" s="10">
        <v>4</v>
      </c>
      <c r="J55" s="17" t="str">
        <f t="shared" si="3"/>
        <v>24</v>
      </c>
      <c r="K55" s="20" t="s">
        <v>577</v>
      </c>
    </row>
    <row r="56" spans="2:11" ht="300" x14ac:dyDescent="0.25">
      <c r="B56" s="42" t="s">
        <v>641</v>
      </c>
      <c r="C56" s="43" t="s">
        <v>642</v>
      </c>
      <c r="D56" s="21"/>
      <c r="E56" s="21"/>
      <c r="F56" s="42" t="s">
        <v>641</v>
      </c>
      <c r="G56" s="8" t="s">
        <v>643</v>
      </c>
      <c r="H56" s="10">
        <v>2</v>
      </c>
      <c r="I56" s="10">
        <v>5</v>
      </c>
      <c r="J56" s="17" t="str">
        <f t="shared" si="3"/>
        <v>25</v>
      </c>
      <c r="K56" s="18" t="s">
        <v>560</v>
      </c>
    </row>
    <row r="57" spans="2:11" ht="170.45" customHeight="1" x14ac:dyDescent="0.25">
      <c r="B57" s="42" t="s">
        <v>219</v>
      </c>
      <c r="C57" s="43" t="s">
        <v>644</v>
      </c>
      <c r="D57" s="21"/>
      <c r="E57" s="21"/>
      <c r="F57" s="42" t="s">
        <v>219</v>
      </c>
      <c r="G57" s="8" t="s">
        <v>633</v>
      </c>
      <c r="H57" s="10">
        <v>3</v>
      </c>
      <c r="I57" s="10">
        <v>1</v>
      </c>
      <c r="J57" s="17" t="str">
        <f t="shared" si="3"/>
        <v>31</v>
      </c>
      <c r="K57" s="18" t="s">
        <v>516</v>
      </c>
    </row>
    <row r="58" spans="2:11" ht="183.6" customHeight="1" x14ac:dyDescent="0.25">
      <c r="B58" s="42" t="s">
        <v>392</v>
      </c>
      <c r="C58" s="43" t="s">
        <v>645</v>
      </c>
      <c r="D58" s="21"/>
      <c r="E58" s="21"/>
      <c r="F58" s="42" t="s">
        <v>392</v>
      </c>
      <c r="G58" s="8" t="s">
        <v>646</v>
      </c>
      <c r="H58" s="10">
        <v>3</v>
      </c>
      <c r="I58" s="10">
        <v>2</v>
      </c>
      <c r="J58" s="17" t="str">
        <f t="shared" si="3"/>
        <v>32</v>
      </c>
      <c r="K58" s="18" t="s">
        <v>544</v>
      </c>
    </row>
    <row r="59" spans="2:11" ht="90" x14ac:dyDescent="0.25">
      <c r="B59" s="42" t="s">
        <v>371</v>
      </c>
      <c r="C59" s="43" t="s">
        <v>647</v>
      </c>
      <c r="D59" s="21"/>
      <c r="E59" s="21"/>
      <c r="F59" s="42" t="s">
        <v>371</v>
      </c>
      <c r="G59" s="8" t="s">
        <v>648</v>
      </c>
      <c r="H59" s="10">
        <v>3</v>
      </c>
      <c r="I59" s="10">
        <v>3</v>
      </c>
      <c r="J59" s="17" t="str">
        <f t="shared" si="3"/>
        <v>33</v>
      </c>
      <c r="K59" s="20" t="s">
        <v>577</v>
      </c>
    </row>
    <row r="60" spans="2:11" ht="105" x14ac:dyDescent="0.25">
      <c r="B60" s="42" t="s">
        <v>340</v>
      </c>
      <c r="C60" s="43" t="s">
        <v>649</v>
      </c>
      <c r="D60" s="21"/>
      <c r="E60" s="21"/>
      <c r="F60" s="42" t="s">
        <v>340</v>
      </c>
      <c r="G60" s="8" t="s">
        <v>650</v>
      </c>
      <c r="H60" s="10">
        <v>3</v>
      </c>
      <c r="I60" s="10">
        <v>4</v>
      </c>
      <c r="J60" s="17" t="str">
        <f t="shared" si="3"/>
        <v>34</v>
      </c>
      <c r="K60" s="18" t="s">
        <v>560</v>
      </c>
    </row>
    <row r="61" spans="2:11" ht="105" x14ac:dyDescent="0.25">
      <c r="B61" s="42" t="s">
        <v>246</v>
      </c>
      <c r="C61" s="43" t="s">
        <v>651</v>
      </c>
      <c r="D61" s="21"/>
      <c r="E61" s="21"/>
      <c r="F61" s="42" t="s">
        <v>246</v>
      </c>
      <c r="G61" s="8" t="s">
        <v>652</v>
      </c>
      <c r="H61" s="10">
        <v>3</v>
      </c>
      <c r="I61" s="10">
        <v>5</v>
      </c>
      <c r="J61" s="17" t="str">
        <f t="shared" si="3"/>
        <v>35</v>
      </c>
      <c r="K61" s="18" t="s">
        <v>560</v>
      </c>
    </row>
    <row r="62" spans="2:11" ht="91.9" customHeight="1" x14ac:dyDescent="0.25">
      <c r="B62" s="42" t="s">
        <v>434</v>
      </c>
      <c r="C62" s="43" t="s">
        <v>653</v>
      </c>
      <c r="D62" s="21"/>
      <c r="E62" s="21"/>
      <c r="F62" s="42" t="s">
        <v>434</v>
      </c>
      <c r="G62" s="8" t="s">
        <v>654</v>
      </c>
      <c r="H62" s="10">
        <v>4</v>
      </c>
      <c r="I62" s="10">
        <v>1</v>
      </c>
      <c r="J62" s="17" t="str">
        <f t="shared" si="3"/>
        <v>41</v>
      </c>
      <c r="K62" s="18" t="s">
        <v>544</v>
      </c>
    </row>
    <row r="63" spans="2:11" ht="225" x14ac:dyDescent="0.25">
      <c r="B63" s="42" t="s">
        <v>328</v>
      </c>
      <c r="C63" s="43" t="s">
        <v>655</v>
      </c>
      <c r="D63" s="21"/>
      <c r="E63" s="21"/>
      <c r="F63" s="42" t="s">
        <v>328</v>
      </c>
      <c r="G63" s="8" t="s">
        <v>656</v>
      </c>
      <c r="H63" s="10">
        <v>4</v>
      </c>
      <c r="I63" s="10">
        <v>2</v>
      </c>
      <c r="J63" s="17" t="str">
        <f t="shared" si="3"/>
        <v>42</v>
      </c>
      <c r="K63" s="20" t="s">
        <v>577</v>
      </c>
    </row>
    <row r="64" spans="2:11" ht="120" x14ac:dyDescent="0.25">
      <c r="B64" s="42" t="s">
        <v>303</v>
      </c>
      <c r="C64" s="43" t="s">
        <v>657</v>
      </c>
      <c r="D64" s="21"/>
      <c r="E64" s="21"/>
      <c r="F64" s="42" t="s">
        <v>303</v>
      </c>
      <c r="G64" s="8" t="s">
        <v>658</v>
      </c>
      <c r="H64" s="10">
        <v>4</v>
      </c>
      <c r="I64" s="10">
        <v>3</v>
      </c>
      <c r="J64" s="17" t="str">
        <f t="shared" si="3"/>
        <v>43</v>
      </c>
      <c r="K64" s="20" t="s">
        <v>577</v>
      </c>
    </row>
    <row r="65" spans="2:11" ht="390" x14ac:dyDescent="0.25">
      <c r="B65" s="42" t="s">
        <v>279</v>
      </c>
      <c r="C65" s="43" t="s">
        <v>659</v>
      </c>
      <c r="D65" s="21"/>
      <c r="E65" s="21"/>
      <c r="F65" s="42" t="s">
        <v>279</v>
      </c>
      <c r="G65" s="8" t="s">
        <v>650</v>
      </c>
      <c r="H65" s="10">
        <v>4</v>
      </c>
      <c r="I65" s="10">
        <v>4</v>
      </c>
      <c r="J65" s="17" t="str">
        <f t="shared" si="3"/>
        <v>44</v>
      </c>
      <c r="K65" s="18" t="s">
        <v>560</v>
      </c>
    </row>
    <row r="66" spans="2:11" ht="195" x14ac:dyDescent="0.25">
      <c r="B66" s="42" t="s">
        <v>87</v>
      </c>
      <c r="C66" s="43" t="s">
        <v>660</v>
      </c>
      <c r="D66" s="21"/>
      <c r="E66" s="21"/>
      <c r="F66" s="42" t="s">
        <v>87</v>
      </c>
      <c r="G66" s="8" t="s">
        <v>661</v>
      </c>
      <c r="H66" s="10">
        <v>4</v>
      </c>
      <c r="I66" s="10">
        <v>5</v>
      </c>
      <c r="J66" s="17" t="str">
        <f t="shared" si="3"/>
        <v>45</v>
      </c>
      <c r="K66" s="18" t="s">
        <v>560</v>
      </c>
    </row>
    <row r="67" spans="2:11" ht="165" x14ac:dyDescent="0.25">
      <c r="B67" s="159" t="s">
        <v>662</v>
      </c>
      <c r="C67" s="160" t="s">
        <v>663</v>
      </c>
      <c r="F67" s="159" t="s">
        <v>662</v>
      </c>
      <c r="G67" s="8" t="s">
        <v>664</v>
      </c>
      <c r="H67" s="10">
        <v>5</v>
      </c>
      <c r="I67" s="10">
        <v>1</v>
      </c>
      <c r="J67" s="17" t="str">
        <f t="shared" si="3"/>
        <v>51</v>
      </c>
      <c r="K67" s="20" t="s">
        <v>577</v>
      </c>
    </row>
    <row r="68" spans="2:11" x14ac:dyDescent="0.25">
      <c r="H68" s="10">
        <v>5</v>
      </c>
      <c r="I68" s="10">
        <v>2</v>
      </c>
      <c r="J68" s="17" t="str">
        <f t="shared" si="3"/>
        <v>52</v>
      </c>
      <c r="K68" s="20" t="s">
        <v>577</v>
      </c>
    </row>
    <row r="69" spans="2:11" x14ac:dyDescent="0.25">
      <c r="H69" s="10">
        <v>5</v>
      </c>
      <c r="I69" s="10">
        <v>3</v>
      </c>
      <c r="J69" s="17" t="str">
        <f t="shared" si="3"/>
        <v>53</v>
      </c>
      <c r="K69" s="18" t="s">
        <v>560</v>
      </c>
    </row>
    <row r="70" spans="2:11" x14ac:dyDescent="0.25">
      <c r="H70" s="10">
        <v>5</v>
      </c>
      <c r="I70" s="10">
        <v>4</v>
      </c>
      <c r="J70" s="17" t="str">
        <f t="shared" si="3"/>
        <v>54</v>
      </c>
      <c r="K70" s="18" t="s">
        <v>560</v>
      </c>
    </row>
    <row r="71" spans="2:11" x14ac:dyDescent="0.25">
      <c r="H71" s="10">
        <v>5</v>
      </c>
      <c r="I71" s="10">
        <v>5</v>
      </c>
      <c r="J71" s="17" t="str">
        <f t="shared" si="3"/>
        <v>55</v>
      </c>
      <c r="K71" s="18" t="s">
        <v>560</v>
      </c>
    </row>
  </sheetData>
  <autoFilter ref="H4:K29" xr:uid="{00000000-0009-0000-0000-000006000000}"/>
  <mergeCells count="14">
    <mergeCell ref="B24:C24"/>
    <mergeCell ref="E24:F24"/>
    <mergeCell ref="H45:K45"/>
    <mergeCell ref="E14:F14"/>
    <mergeCell ref="BF3:BH3"/>
    <mergeCell ref="AT3:AU3"/>
    <mergeCell ref="AW3:AX3"/>
    <mergeCell ref="AZ3:BB3"/>
    <mergeCell ref="AL3:AR3"/>
    <mergeCell ref="B3:C3"/>
    <mergeCell ref="E3:F3"/>
    <mergeCell ref="H3:K3"/>
    <mergeCell ref="AC3:AD3"/>
    <mergeCell ref="AH3:AJ3"/>
  </mergeCells>
  <conditionalFormatting sqref="H32:I32">
    <cfRule type="cellIs" dxfId="53" priority="50" stopIfTrue="1" operator="equal">
      <formula>"Moderado"</formula>
    </cfRule>
    <cfRule type="cellIs" dxfId="52" priority="51" stopIfTrue="1" operator="equal">
      <formula>"Alto"</formula>
    </cfRule>
    <cfRule type="cellIs" dxfId="51" priority="52" stopIfTrue="1" operator="equal">
      <formula>"Extremo"</formula>
    </cfRule>
  </conditionalFormatting>
  <conditionalFormatting sqref="I33:J33">
    <cfRule type="cellIs" dxfId="50" priority="47" stopIfTrue="1" operator="equal">
      <formula>"Moderado"</formula>
    </cfRule>
    <cfRule type="cellIs" dxfId="49" priority="48" stopIfTrue="1" operator="equal">
      <formula>"Alto"</formula>
    </cfRule>
    <cfRule type="cellIs" dxfId="48" priority="49" stopIfTrue="1" operator="equal">
      <formula>"Extremo"</formula>
    </cfRule>
  </conditionalFormatting>
  <conditionalFormatting sqref="J34">
    <cfRule type="cellIs" dxfId="47" priority="44" stopIfTrue="1" operator="equal">
      <formula>"Moderado"</formula>
    </cfRule>
    <cfRule type="cellIs" dxfId="46" priority="45" stopIfTrue="1" operator="equal">
      <formula>"Alto"</formula>
    </cfRule>
    <cfRule type="cellIs" dxfId="45" priority="46" stopIfTrue="1" operator="equal">
      <formula>"Extremo"</formula>
    </cfRule>
  </conditionalFormatting>
  <conditionalFormatting sqref="J37:K39 J41:K44 J40">
    <cfRule type="colorScale" priority="75">
      <colorScale>
        <cfvo type="min"/>
        <cfvo type="max"/>
        <color rgb="FFFCFCFF"/>
        <color rgb="FFF8696B"/>
      </colorScale>
    </cfRule>
  </conditionalFormatting>
  <conditionalFormatting sqref="K4:K7 K10:K12 K23:K24 K29">
    <cfRule type="containsText" dxfId="44" priority="71" operator="containsText" text="BAJO">
      <formula>NOT(ISERROR(SEARCH("BAJO",K4)))</formula>
    </cfRule>
    <cfRule type="containsText" dxfId="43" priority="72" operator="containsText" text="MODERADO">
      <formula>NOT(ISERROR(SEARCH("MODERADO",K4)))</formula>
    </cfRule>
    <cfRule type="containsText" dxfId="42" priority="73" operator="containsText" text="ALTO">
      <formula>NOT(ISERROR(SEARCH("ALTO",K4)))</formula>
    </cfRule>
    <cfRule type="containsText" dxfId="41" priority="74" operator="containsText" text="EXTREMO">
      <formula>NOT(ISERROR(SEARCH("EXTREMO",K4)))</formula>
    </cfRule>
  </conditionalFormatting>
  <conditionalFormatting sqref="K8:K9">
    <cfRule type="cellIs" dxfId="40" priority="65" stopIfTrue="1" operator="equal">
      <formula>"Moderado"</formula>
    </cfRule>
    <cfRule type="cellIs" dxfId="39" priority="66" stopIfTrue="1" operator="equal">
      <formula>"Alto"</formula>
    </cfRule>
    <cfRule type="cellIs" dxfId="38" priority="67" stopIfTrue="1" operator="equal">
      <formula>"Extremo"</formula>
    </cfRule>
  </conditionalFormatting>
  <conditionalFormatting sqref="K13">
    <cfRule type="cellIs" dxfId="37" priority="62" stopIfTrue="1" operator="equal">
      <formula>"Moderado"</formula>
    </cfRule>
    <cfRule type="cellIs" dxfId="36" priority="63" stopIfTrue="1" operator="equal">
      <formula>"Alto"</formula>
    </cfRule>
    <cfRule type="cellIs" dxfId="35" priority="64" stopIfTrue="1" operator="equal">
      <formula>"Extremo"</formula>
    </cfRule>
  </conditionalFormatting>
  <conditionalFormatting sqref="K14:K21">
    <cfRule type="containsText" dxfId="34" priority="30" operator="containsText" text="BAJO">
      <formula>NOT(ISERROR(SEARCH("BAJO",K14)))</formula>
    </cfRule>
    <cfRule type="containsText" dxfId="33" priority="31" operator="containsText" text="MODERADO">
      <formula>NOT(ISERROR(SEARCH("MODERADO",K14)))</formula>
    </cfRule>
    <cfRule type="containsText" dxfId="32" priority="32" operator="containsText" text="ALTO">
      <formula>NOT(ISERROR(SEARCH("ALTO",K14)))</formula>
    </cfRule>
    <cfRule type="containsText" dxfId="31" priority="33" operator="containsText" text="EXTREMO">
      <formula>NOT(ISERROR(SEARCH("EXTREMO",K14)))</formula>
    </cfRule>
  </conditionalFormatting>
  <conditionalFormatting sqref="K22">
    <cfRule type="cellIs" dxfId="30" priority="56" stopIfTrue="1" operator="equal">
      <formula>"Moderado"</formula>
    </cfRule>
    <cfRule type="cellIs" dxfId="29" priority="57" stopIfTrue="1" operator="equal">
      <formula>"Alto"</formula>
    </cfRule>
    <cfRule type="cellIs" dxfId="28" priority="58" stopIfTrue="1" operator="equal">
      <formula>"Extremo"</formula>
    </cfRule>
  </conditionalFormatting>
  <conditionalFormatting sqref="K25:K28">
    <cfRule type="cellIs" dxfId="27" priority="27" stopIfTrue="1" operator="equal">
      <formula>"Moderado"</formula>
    </cfRule>
    <cfRule type="cellIs" dxfId="26" priority="28" stopIfTrue="1" operator="equal">
      <formula>"Alto"</formula>
    </cfRule>
    <cfRule type="cellIs" dxfId="25" priority="29" stopIfTrue="1" operator="equal">
      <formula>"Extremo"</formula>
    </cfRule>
  </conditionalFormatting>
  <conditionalFormatting sqref="K35:K36">
    <cfRule type="cellIs" dxfId="24" priority="41" stopIfTrue="1" operator="equal">
      <formula>"Moderado"</formula>
    </cfRule>
    <cfRule type="cellIs" dxfId="23" priority="42" stopIfTrue="1" operator="equal">
      <formula>"Alto"</formula>
    </cfRule>
    <cfRule type="cellIs" dxfId="22" priority="43" stopIfTrue="1" operator="equal">
      <formula>"Extremo"</formula>
    </cfRule>
  </conditionalFormatting>
  <conditionalFormatting sqref="K40">
    <cfRule type="cellIs" dxfId="21" priority="38" stopIfTrue="1" operator="equal">
      <formula>"Moderado"</formula>
    </cfRule>
    <cfRule type="cellIs" dxfId="20" priority="39" stopIfTrue="1" operator="equal">
      <formula>"Alto"</formula>
    </cfRule>
    <cfRule type="cellIs" dxfId="19" priority="40" stopIfTrue="1" operator="equal">
      <formula>"Extremo"</formula>
    </cfRule>
  </conditionalFormatting>
  <conditionalFormatting sqref="K46:K49 K52:K54 K56:K58 K60:K62 K65:K66 K69:K71">
    <cfRule type="containsText" dxfId="18" priority="23" operator="containsText" text="BAJO">
      <formula>NOT(ISERROR(SEARCH("BAJO",K46)))</formula>
    </cfRule>
    <cfRule type="containsText" dxfId="17" priority="24" operator="containsText" text="MODERADO">
      <formula>NOT(ISERROR(SEARCH("MODERADO",K46)))</formula>
    </cfRule>
    <cfRule type="containsText" dxfId="16" priority="25" operator="containsText" text="ALTO">
      <formula>NOT(ISERROR(SEARCH("ALTO",K46)))</formula>
    </cfRule>
    <cfRule type="containsText" dxfId="15" priority="26" operator="containsText" text="EXTREMO">
      <formula>NOT(ISERROR(SEARCH("EXTREMO",K46)))</formula>
    </cfRule>
  </conditionalFormatting>
  <conditionalFormatting sqref="K50:K51">
    <cfRule type="cellIs" dxfId="14" priority="17" stopIfTrue="1" operator="equal">
      <formula>"Moderado"</formula>
    </cfRule>
    <cfRule type="cellIs" dxfId="13" priority="18" stopIfTrue="1" operator="equal">
      <formula>"Alto"</formula>
    </cfRule>
    <cfRule type="cellIs" dxfId="12" priority="19" stopIfTrue="1" operator="equal">
      <formula>"Extremo"</formula>
    </cfRule>
  </conditionalFormatting>
  <conditionalFormatting sqref="K55">
    <cfRule type="cellIs" dxfId="11" priority="14" stopIfTrue="1" operator="equal">
      <formula>"Moderado"</formula>
    </cfRule>
    <cfRule type="cellIs" dxfId="10" priority="15" stopIfTrue="1" operator="equal">
      <formula>"Alto"</formula>
    </cfRule>
    <cfRule type="cellIs" dxfId="9" priority="16" stopIfTrue="1" operator="equal">
      <formula>"Extremo"</formula>
    </cfRule>
  </conditionalFormatting>
  <conditionalFormatting sqref="K59">
    <cfRule type="cellIs" dxfId="8" priority="11" stopIfTrue="1" operator="equal">
      <formula>"Moderado"</formula>
    </cfRule>
    <cfRule type="cellIs" dxfId="7" priority="12" stopIfTrue="1" operator="equal">
      <formula>"Alto"</formula>
    </cfRule>
    <cfRule type="cellIs" dxfId="6" priority="13" stopIfTrue="1" operator="equal">
      <formula>"Extremo"</formula>
    </cfRule>
  </conditionalFormatting>
  <conditionalFormatting sqref="K63:K64">
    <cfRule type="cellIs" dxfId="5" priority="8" stopIfTrue="1" operator="equal">
      <formula>"Moderado"</formula>
    </cfRule>
    <cfRule type="cellIs" dxfId="4" priority="9" stopIfTrue="1" operator="equal">
      <formula>"Alto"</formula>
    </cfRule>
    <cfRule type="cellIs" dxfId="3" priority="10" stopIfTrue="1" operator="equal">
      <formula>"Extremo"</formula>
    </cfRule>
  </conditionalFormatting>
  <conditionalFormatting sqref="K67:K68">
    <cfRule type="cellIs" dxfId="2" priority="5" stopIfTrue="1" operator="equal">
      <formula>"Moderado"</formula>
    </cfRule>
    <cfRule type="cellIs" dxfId="1" priority="6" stopIfTrue="1" operator="equal">
      <formula>"Alto"</formula>
    </cfRule>
    <cfRule type="cellIs" dxfId="0" priority="7" stopIfTrue="1" operator="equal">
      <formula>"Extremo"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c9426d-bf1a-405b-8f68-2c559a1326f7">
      <Terms xmlns="http://schemas.microsoft.com/office/infopath/2007/PartnerControls"/>
    </lcf76f155ced4ddcb4097134ff3c332f>
    <TaxCatchAll xmlns="e457d1df-1db2-4b2c-9c92-ae72ac845d4f" xsi:nil="true"/>
    <_Flow_SignoffStatus xmlns="c8c9426d-bf1a-405b-8f68-2c559a1326f7" xsi:nil="true"/>
    <SharedWithUsers xmlns="e457d1df-1db2-4b2c-9c92-ae72ac845d4f">
      <UserInfo>
        <DisplayName>Sandra Yulieth Palacio Arango</DisplayName>
        <AccountId>518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1CB13F33D978C4DB742CB7385623FD6" ma:contentTypeVersion="16" ma:contentTypeDescription="Crear nuevo documento." ma:contentTypeScope="" ma:versionID="b9fe6c2a31a41961bd19099583c3745b">
  <xsd:schema xmlns:xsd="http://www.w3.org/2001/XMLSchema" xmlns:xs="http://www.w3.org/2001/XMLSchema" xmlns:p="http://schemas.microsoft.com/office/2006/metadata/properties" xmlns:ns2="c8c9426d-bf1a-405b-8f68-2c559a1326f7" xmlns:ns3="e457d1df-1db2-4b2c-9c92-ae72ac845d4f" targetNamespace="http://schemas.microsoft.com/office/2006/metadata/properties" ma:root="true" ma:fieldsID="59401dae8fea7d915db0636a7bd05912" ns2:_="" ns3:_="">
    <xsd:import namespace="c8c9426d-bf1a-405b-8f68-2c559a1326f7"/>
    <xsd:import namespace="e457d1df-1db2-4b2c-9c92-ae72ac845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9426d-bf1a-405b-8f68-2c559a1326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57083f5-be9c-41b3-a388-000a2fa236dd" ma:termSetId="09814cd3-568e-fe90-9814-8d621ff8fb84" ma:anchorId="fba54fb3-c3e1-fe81-a776-ca4b69148c4d" ma:open="true" ma:isKeyword="false">
      <xsd:complexType>
        <xsd:sequence>
          <xsd:element ref="pc:Terms" minOccurs="0" maxOccurs="1"/>
        </xsd:sequence>
      </xsd:complexType>
    </xsd:element>
    <xsd:element name="_Flow_SignoffStatus" ma:index="21" nillable="true" ma:displayName="Estado de aprobación" ma:internalName="Estado_x0020_de_x0020_aprobaci_x00f3_n">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7d1df-1db2-4b2c-9c92-ae72ac845d4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d2076162-06e4-4378-ae34-549e532cfb6d}" ma:internalName="TaxCatchAll" ma:showField="CatchAllData" ma:web="e457d1df-1db2-4b2c-9c92-ae72ac845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5BABE9-0AEB-48B7-9B4A-5C33E220727F}">
  <ds:schemaRefs>
    <ds:schemaRef ds:uri="http://schemas.microsoft.com/sharepoint/v3/contenttype/forms"/>
  </ds:schemaRefs>
</ds:datastoreItem>
</file>

<file path=customXml/itemProps2.xml><?xml version="1.0" encoding="utf-8"?>
<ds:datastoreItem xmlns:ds="http://schemas.openxmlformats.org/officeDocument/2006/customXml" ds:itemID="{D8C44440-E582-4115-B452-950DFD91DB67}">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e457d1df-1db2-4b2c-9c92-ae72ac845d4f"/>
    <ds:schemaRef ds:uri="c8c9426d-bf1a-405b-8f68-2c559a1326f7"/>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160AA46-24C0-4C38-9C28-2B0DF0E136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9426d-bf1a-405b-8f68-2c559a1326f7"/>
    <ds:schemaRef ds:uri="e457d1df-1db2-4b2c-9c92-ae72ac845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Riesgos Corrupción 2025 </vt:lpstr>
      <vt:lpstr>Riesgos Corrupción</vt:lpstr>
      <vt:lpstr>Fórmulas </vt:lpstr>
      <vt:lpstr>'Riesgos Corrupción'!Área_de_impresión</vt:lpstr>
      <vt:lpstr>'Riesgos Corrupción 2025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123</dc:creator>
  <cp:keywords/>
  <dc:description/>
  <cp:lastModifiedBy>Luisa Fernanda Gaviria Cano</cp:lastModifiedBy>
  <cp:revision/>
  <dcterms:created xsi:type="dcterms:W3CDTF">2021-04-21T19:33:07Z</dcterms:created>
  <dcterms:modified xsi:type="dcterms:W3CDTF">2025-02-01T03:37:25Z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0x010100E1CB13F33D978C4DB742CB7385623FD6</vt:lpwstr>
  </property>
  <property fmtid="{D5CDD505-2E9C-101B-9397-08002B2CF9AE}" pid="3" name="MediaServiceImageTags">
    <vt:lpwstr/>
  </property>
</Properties>
</file>