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cheverri\OneDrive - INDEPORTES ANTIOQUIA\Escritorio\"/>
    </mc:Choice>
  </mc:AlternateContent>
  <bookViews>
    <workbookView xWindow="-120" yWindow="-120" windowWidth="20730" windowHeight="11040"/>
  </bookViews>
  <sheets>
    <sheet name="Gestión de Riesgos" sheetId="10" r:id="rId1"/>
    <sheet name="Riesgos Corrupción" sheetId="2" state="hidden" r:id="rId2"/>
    <sheet name="Fórmulas " sheetId="4" state="hidden" r:id="rId3"/>
  </sheets>
  <definedNames>
    <definedName name="_xlnm._FilterDatabase" localSheetId="2" hidden="1">'Fórmulas '!$H$4:$K$29</definedName>
    <definedName name="_xlnm._FilterDatabase" localSheetId="0" hidden="1">'Gestión de Riesgos'!$A$17:$AS$136</definedName>
    <definedName name="_xlnm._FilterDatabase" localSheetId="1" hidden="1">'Riesgos Corrupción'!$A$11:$BJ$44</definedName>
    <definedName name="_xlnm.Print_Area" localSheetId="0">'Gestión de Riesgos'!$A$3:$AF$387</definedName>
    <definedName name="_xlnm.Print_Area" localSheetId="1">'Riesgos Corrupción'!$A:$BQ</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4" l="1"/>
  <c r="J70" i="4"/>
  <c r="J69" i="4"/>
  <c r="J68" i="4"/>
  <c r="J67" i="4"/>
  <c r="J66" i="4"/>
  <c r="J65" i="4"/>
  <c r="J64" i="4"/>
  <c r="J63" i="4"/>
  <c r="J62" i="4"/>
  <c r="J61" i="4"/>
  <c r="J60" i="4"/>
  <c r="J59" i="4"/>
  <c r="J58" i="4"/>
  <c r="J57" i="4"/>
  <c r="J56" i="4"/>
  <c r="J55" i="4"/>
  <c r="J54" i="4"/>
  <c r="J53" i="4"/>
  <c r="J52" i="4"/>
  <c r="J51" i="4"/>
  <c r="J50" i="4"/>
  <c r="J49" i="4"/>
  <c r="J48" i="4"/>
  <c r="J47" i="4"/>
  <c r="J29" i="4"/>
  <c r="J28" i="4"/>
  <c r="J27" i="4"/>
  <c r="J26" i="4"/>
  <c r="J25" i="4"/>
  <c r="J24" i="4"/>
  <c r="AK23" i="4"/>
  <c r="J23" i="4"/>
  <c r="AK22" i="4"/>
  <c r="J22" i="4"/>
  <c r="AK21" i="4"/>
  <c r="J21" i="4"/>
  <c r="AK20" i="4"/>
  <c r="J20" i="4"/>
  <c r="AK19" i="4"/>
  <c r="J19" i="4"/>
  <c r="AK18" i="4"/>
  <c r="J18" i="4"/>
  <c r="AK17" i="4"/>
  <c r="J17" i="4"/>
  <c r="AK16" i="4"/>
  <c r="J16" i="4"/>
  <c r="AK15" i="4"/>
  <c r="J15" i="4"/>
  <c r="J14" i="4"/>
  <c r="AH13" i="4"/>
  <c r="J13" i="4"/>
  <c r="AH12" i="4"/>
  <c r="J12" i="4"/>
  <c r="AH11" i="4"/>
  <c r="J11" i="4"/>
  <c r="AH10" i="4"/>
  <c r="J10" i="4"/>
  <c r="AH9" i="4"/>
  <c r="J9" i="4"/>
  <c r="AH8" i="4"/>
  <c r="J8" i="4"/>
  <c r="AH7" i="4"/>
  <c r="J7" i="4"/>
  <c r="AH6" i="4"/>
  <c r="J6" i="4"/>
  <c r="AH5" i="4"/>
  <c r="J5" i="4"/>
  <c r="AW44" i="2"/>
  <c r="AX44" i="2" s="1"/>
  <c r="AG44" i="2"/>
  <c r="AE44" i="2"/>
  <c r="AH44" i="2" s="1"/>
  <c r="C44" i="2"/>
  <c r="B44" i="2"/>
  <c r="BB43" i="2"/>
  <c r="AW43" i="2"/>
  <c r="AX43" i="2" s="1"/>
  <c r="BA43" i="2" s="1"/>
  <c r="AI43" i="2"/>
  <c r="BC43" i="2" s="1"/>
  <c r="BE43" i="2" s="1"/>
  <c r="AH43" i="2"/>
  <c r="AG43" i="2"/>
  <c r="AY43" i="2" s="1"/>
  <c r="AE43" i="2"/>
  <c r="C43" i="2"/>
  <c r="B43" i="2"/>
  <c r="AY42" i="2"/>
  <c r="AX42" i="2"/>
  <c r="AW42" i="2"/>
  <c r="AH42" i="2"/>
  <c r="BB42" i="2" s="1"/>
  <c r="AG42" i="2"/>
  <c r="AE42" i="2"/>
  <c r="C42" i="2"/>
  <c r="B42" i="2"/>
  <c r="AX41" i="2"/>
  <c r="AW41" i="2"/>
  <c r="AH41" i="2"/>
  <c r="AG41" i="2"/>
  <c r="AE41" i="2"/>
  <c r="C41" i="2"/>
  <c r="B41" i="2"/>
  <c r="BA40" i="2"/>
  <c r="AZ40" i="2"/>
  <c r="AW40" i="2"/>
  <c r="AX40" i="2" s="1"/>
  <c r="AI40" i="2"/>
  <c r="BC40" i="2" s="1"/>
  <c r="AH40" i="2"/>
  <c r="BB40" i="2" s="1"/>
  <c r="AG40" i="2"/>
  <c r="AY40" i="2" s="1"/>
  <c r="AE40" i="2"/>
  <c r="C40" i="2"/>
  <c r="B40" i="2"/>
  <c r="BB39" i="2"/>
  <c r="AY39" i="2"/>
  <c r="AX39" i="2"/>
  <c r="BA39" i="2" s="1"/>
  <c r="AW39" i="2"/>
  <c r="AI39" i="2"/>
  <c r="BC39" i="2" s="1"/>
  <c r="BE39" i="2" s="1"/>
  <c r="AH39" i="2"/>
  <c r="AG39" i="2"/>
  <c r="AE39" i="2"/>
  <c r="C39" i="2"/>
  <c r="B39" i="2"/>
  <c r="BC38" i="2"/>
  <c r="BB38" i="2"/>
  <c r="AY38" i="2"/>
  <c r="AW38" i="2"/>
  <c r="AX38" i="2" s="1"/>
  <c r="AG38" i="2"/>
  <c r="AE38" i="2"/>
  <c r="AH38" i="2" s="1"/>
  <c r="AI38" i="2" s="1"/>
  <c r="C38" i="2"/>
  <c r="B38" i="2"/>
  <c r="BB37" i="2"/>
  <c r="BA37" i="2"/>
  <c r="AX37" i="2"/>
  <c r="AW37" i="2"/>
  <c r="AH37" i="2"/>
  <c r="AI37" i="2" s="1"/>
  <c r="AG37" i="2"/>
  <c r="AY37" i="2" s="1"/>
  <c r="AE37" i="2"/>
  <c r="C37" i="2"/>
  <c r="B37" i="2"/>
  <c r="BB36" i="2"/>
  <c r="BA36" i="2"/>
  <c r="AZ36" i="2"/>
  <c r="AX36" i="2"/>
  <c r="AW36" i="2"/>
  <c r="AI36" i="2"/>
  <c r="BC36" i="2" s="1"/>
  <c r="AH36" i="2"/>
  <c r="AG36" i="2"/>
  <c r="AE36" i="2"/>
  <c r="C36" i="2"/>
  <c r="B36" i="2"/>
  <c r="AW35" i="2"/>
  <c r="AX35" i="2" s="1"/>
  <c r="AH35" i="2"/>
  <c r="AG35" i="2"/>
  <c r="AE35" i="2"/>
  <c r="C35" i="2"/>
  <c r="B35" i="2"/>
  <c r="AW34" i="2"/>
  <c r="AX34" i="2" s="1"/>
  <c r="BA34" i="2" s="1"/>
  <c r="AI34" i="2"/>
  <c r="AH34" i="2"/>
  <c r="BB34" i="2" s="1"/>
  <c r="AG34" i="2"/>
  <c r="AY34" i="2" s="1"/>
  <c r="AE34" i="2"/>
  <c r="C34" i="2"/>
  <c r="B34" i="2"/>
  <c r="AX33" i="2"/>
  <c r="AW33" i="2"/>
  <c r="AG33" i="2"/>
  <c r="AE33" i="2"/>
  <c r="AH33" i="2" s="1"/>
  <c r="BB33" i="2" s="1"/>
  <c r="C33" i="2"/>
  <c r="B33" i="2"/>
  <c r="AW32" i="2"/>
  <c r="AX32" i="2" s="1"/>
  <c r="AH32" i="2"/>
  <c r="AG32" i="2"/>
  <c r="AE32" i="2"/>
  <c r="C32" i="2"/>
  <c r="B32" i="2"/>
  <c r="BA31" i="2"/>
  <c r="AX31" i="2"/>
  <c r="AW31" i="2"/>
  <c r="AH31" i="2"/>
  <c r="AG31" i="2"/>
  <c r="AY31" i="2" s="1"/>
  <c r="AE31" i="2"/>
  <c r="C31" i="2"/>
  <c r="B31" i="2"/>
  <c r="BB30" i="2"/>
  <c r="AY30" i="2"/>
  <c r="AX30" i="2"/>
  <c r="BA30" i="2" s="1"/>
  <c r="AW30" i="2"/>
  <c r="AI30" i="2"/>
  <c r="BC30" i="2" s="1"/>
  <c r="AH30" i="2"/>
  <c r="AG30" i="2"/>
  <c r="AE30" i="2"/>
  <c r="C30" i="2"/>
  <c r="B30" i="2"/>
  <c r="AY29" i="2"/>
  <c r="AW29" i="2"/>
  <c r="AX29" i="2" s="1"/>
  <c r="AG29" i="2"/>
  <c r="AE29" i="2"/>
  <c r="AH29" i="2" s="1"/>
  <c r="C29" i="2"/>
  <c r="B29" i="2"/>
  <c r="BA28" i="2"/>
  <c r="AZ28" i="2" s="1"/>
  <c r="AY28" i="2"/>
  <c r="AX28" i="2"/>
  <c r="AW28" i="2"/>
  <c r="AH28" i="2"/>
  <c r="AG28" i="2"/>
  <c r="AE28" i="2"/>
  <c r="C28" i="2"/>
  <c r="B28" i="2"/>
  <c r="BA27" i="2"/>
  <c r="AZ27" i="2" s="1"/>
  <c r="AX27" i="2"/>
  <c r="AG27" i="2"/>
  <c r="AE27" i="2"/>
  <c r="AH27" i="2" s="1"/>
  <c r="C27" i="2"/>
  <c r="B27" i="2"/>
  <c r="BB26" i="2"/>
  <c r="BA26" i="2"/>
  <c r="AZ26" i="2"/>
  <c r="AX26" i="2"/>
  <c r="AG26" i="2"/>
  <c r="AE26" i="2"/>
  <c r="AH26" i="2" s="1"/>
  <c r="AI26" i="2" s="1"/>
  <c r="BC26" i="2" s="1"/>
  <c r="C26" i="2"/>
  <c r="B26" i="2"/>
  <c r="AX25" i="2"/>
  <c r="AH25" i="2"/>
  <c r="AG25" i="2"/>
  <c r="AE25" i="2"/>
  <c r="C25" i="2"/>
  <c r="B25" i="2"/>
  <c r="BA24" i="2"/>
  <c r="AX24" i="2"/>
  <c r="AH24" i="2"/>
  <c r="AI24" i="2" s="1"/>
  <c r="BC24" i="2" s="1"/>
  <c r="AG24" i="2"/>
  <c r="AE24" i="2"/>
  <c r="C24" i="2"/>
  <c r="B24" i="2"/>
  <c r="AX23" i="2"/>
  <c r="AH23" i="2"/>
  <c r="AG23" i="2"/>
  <c r="AE23" i="2"/>
  <c r="C23" i="2"/>
  <c r="B23" i="2"/>
  <c r="BC22" i="2"/>
  <c r="BB22" i="2"/>
  <c r="AX22" i="2"/>
  <c r="AG22" i="2"/>
  <c r="BA22" i="2" s="1"/>
  <c r="AZ22" i="2" s="1"/>
  <c r="AE22" i="2"/>
  <c r="AH22" i="2" s="1"/>
  <c r="AI22" i="2" s="1"/>
  <c r="C22" i="2"/>
  <c r="B22" i="2"/>
  <c r="AZ21" i="2"/>
  <c r="AX21" i="2"/>
  <c r="AI21" i="2"/>
  <c r="BC21" i="2" s="1"/>
  <c r="AG21" i="2"/>
  <c r="BA21" i="2" s="1"/>
  <c r="AE21" i="2"/>
  <c r="AH21" i="2" s="1"/>
  <c r="BB21" i="2" s="1"/>
  <c r="C21" i="2"/>
  <c r="B21" i="2"/>
  <c r="AW20" i="2"/>
  <c r="AX20" i="2" s="1"/>
  <c r="AH20" i="2"/>
  <c r="AG20" i="2"/>
  <c r="AE20" i="2"/>
  <c r="C20" i="2"/>
  <c r="B20" i="2"/>
  <c r="BB19" i="2"/>
  <c r="AX19" i="2"/>
  <c r="AI19" i="2"/>
  <c r="BC19" i="2" s="1"/>
  <c r="AH19" i="2"/>
  <c r="AG19" i="2"/>
  <c r="AE19" i="2"/>
  <c r="C19" i="2"/>
  <c r="B19" i="2"/>
  <c r="BB18" i="2"/>
  <c r="BA18" i="2"/>
  <c r="AZ18" i="2"/>
  <c r="AY18" i="2"/>
  <c r="AX18" i="2"/>
  <c r="AW18" i="2"/>
  <c r="AI18" i="2"/>
  <c r="BC18" i="2" s="1"/>
  <c r="AH18" i="2"/>
  <c r="AG18" i="2"/>
  <c r="AE18" i="2"/>
  <c r="C18" i="2"/>
  <c r="B18" i="2"/>
  <c r="BE17" i="2"/>
  <c r="BC17" i="2"/>
  <c r="BB17" i="2"/>
  <c r="BA17" i="2"/>
  <c r="AZ17" i="2" s="1"/>
  <c r="AY17" i="2"/>
  <c r="AX17" i="2"/>
  <c r="AW17" i="2"/>
  <c r="AH17" i="2"/>
  <c r="AI17" i="2" s="1"/>
  <c r="AG17" i="2"/>
  <c r="AE17" i="2"/>
  <c r="C17" i="2"/>
  <c r="B17" i="2"/>
  <c r="BC16" i="2"/>
  <c r="BB16" i="2"/>
  <c r="AW16" i="2"/>
  <c r="AX16" i="2" s="1"/>
  <c r="AH16" i="2"/>
  <c r="AI16" i="2" s="1"/>
  <c r="AG16" i="2"/>
  <c r="AE16" i="2"/>
  <c r="C16" i="2"/>
  <c r="B16" i="2"/>
  <c r="AW15" i="2"/>
  <c r="AX15" i="2" s="1"/>
  <c r="AI15" i="2"/>
  <c r="BC15" i="2" s="1"/>
  <c r="AG15" i="2"/>
  <c r="AE15" i="2"/>
  <c r="AH15" i="2" s="1"/>
  <c r="BB15" i="2" s="1"/>
  <c r="C15" i="2"/>
  <c r="B15" i="2"/>
  <c r="AW14" i="2"/>
  <c r="AX14" i="2" s="1"/>
  <c r="AH14" i="2"/>
  <c r="AG14" i="2"/>
  <c r="AE14" i="2"/>
  <c r="C14" i="2"/>
  <c r="B14" i="2"/>
  <c r="AX13" i="2"/>
  <c r="AW13" i="2"/>
  <c r="AI13" i="2"/>
  <c r="BC13" i="2" s="1"/>
  <c r="AH13" i="2"/>
  <c r="BB13" i="2" s="1"/>
  <c r="AG13" i="2"/>
  <c r="AE13" i="2"/>
  <c r="C13" i="2"/>
  <c r="B13" i="2"/>
  <c r="AY12" i="2"/>
  <c r="AW12" i="2"/>
  <c r="AX12" i="2" s="1"/>
  <c r="BA12" i="2" s="1"/>
  <c r="AG12" i="2"/>
  <c r="AE12" i="2"/>
  <c r="AH12" i="2" s="1"/>
  <c r="C12" i="2"/>
  <c r="B12" i="2"/>
  <c r="AD136" i="10"/>
  <c r="V136" i="10" a="1"/>
  <c r="V136" i="10" s="1"/>
  <c r="U136" i="10" a="1"/>
  <c r="U136" i="10" s="1"/>
  <c r="M136" i="10"/>
  <c r="K136" i="10"/>
  <c r="D136" i="10"/>
  <c r="C136" i="10"/>
  <c r="AD135" i="10"/>
  <c r="V135" i="10" a="1"/>
  <c r="V135" i="10" s="1"/>
  <c r="U135" i="10" a="1"/>
  <c r="U135" i="10" s="1"/>
  <c r="M135" i="10"/>
  <c r="K135" i="10"/>
  <c r="D135" i="10"/>
  <c r="C135" i="10"/>
  <c r="AD134" i="10"/>
  <c r="V134" i="10" a="1"/>
  <c r="V134" i="10" s="1"/>
  <c r="U134" i="10" a="1"/>
  <c r="U134" i="10" s="1"/>
  <c r="M134" i="10"/>
  <c r="K134" i="10"/>
  <c r="D134" i="10"/>
  <c r="C134" i="10"/>
  <c r="AD133" i="10"/>
  <c r="V133" i="10" a="1"/>
  <c r="V133" i="10" s="1"/>
  <c r="U133" i="10" a="1"/>
  <c r="U133" i="10" s="1"/>
  <c r="M133" i="10"/>
  <c r="K133" i="10"/>
  <c r="D133" i="10"/>
  <c r="C133" i="10"/>
  <c r="AD132" i="10"/>
  <c r="V132" i="10" a="1"/>
  <c r="V132" i="10" s="1"/>
  <c r="U132" i="10" a="1"/>
  <c r="U132" i="10" s="1"/>
  <c r="M132" i="10"/>
  <c r="K132" i="10"/>
  <c r="D132" i="10"/>
  <c r="C132" i="10"/>
  <c r="AD131" i="10"/>
  <c r="V131" i="10" a="1"/>
  <c r="V131" i="10" s="1"/>
  <c r="U131" i="10" a="1"/>
  <c r="U131" i="10" s="1"/>
  <c r="M131" i="10"/>
  <c r="K131" i="10"/>
  <c r="D131" i="10"/>
  <c r="C131" i="10"/>
  <c r="AD130" i="10"/>
  <c r="V130" i="10" a="1"/>
  <c r="V130" i="10" s="1"/>
  <c r="U130" i="10" a="1"/>
  <c r="U130" i="10" s="1"/>
  <c r="M130" i="10"/>
  <c r="K130" i="10"/>
  <c r="D130" i="10"/>
  <c r="C130" i="10"/>
  <c r="AD129" i="10"/>
  <c r="V129" i="10" a="1"/>
  <c r="V129" i="10" s="1"/>
  <c r="U129" i="10" a="1"/>
  <c r="U129" i="10" s="1"/>
  <c r="M129" i="10"/>
  <c r="K129" i="10"/>
  <c r="D129" i="10"/>
  <c r="C129" i="10"/>
  <c r="AD128" i="10"/>
  <c r="V128" i="10" a="1"/>
  <c r="V128" i="10" s="1"/>
  <c r="U128" i="10" a="1"/>
  <c r="U128" i="10" s="1"/>
  <c r="M128" i="10"/>
  <c r="K128" i="10"/>
  <c r="D128" i="10"/>
  <c r="C128" i="10"/>
  <c r="AD127" i="10"/>
  <c r="V127" i="10" a="1"/>
  <c r="V127" i="10" s="1"/>
  <c r="U127" i="10" a="1"/>
  <c r="U127" i="10" s="1"/>
  <c r="M127" i="10"/>
  <c r="K127" i="10"/>
  <c r="D127" i="10"/>
  <c r="C127" i="10"/>
  <c r="AD126" i="10"/>
  <c r="V126" i="10" a="1"/>
  <c r="V126" i="10" s="1"/>
  <c r="U126" i="10" a="1"/>
  <c r="U126" i="10" s="1"/>
  <c r="M126" i="10"/>
  <c r="K126" i="10"/>
  <c r="D126" i="10"/>
  <c r="C126" i="10"/>
  <c r="AD125" i="10"/>
  <c r="V125" i="10" a="1"/>
  <c r="V125" i="10" s="1"/>
  <c r="U125" i="10" a="1"/>
  <c r="U125" i="10" s="1"/>
  <c r="M125" i="10"/>
  <c r="K125" i="10"/>
  <c r="D125" i="10"/>
  <c r="C125" i="10"/>
  <c r="AD124" i="10"/>
  <c r="V124" i="10" a="1"/>
  <c r="V124" i="10" s="1"/>
  <c r="U124" i="10" a="1"/>
  <c r="U124" i="10" s="1"/>
  <c r="M124" i="10"/>
  <c r="K124" i="10"/>
  <c r="D124" i="10"/>
  <c r="C124" i="10"/>
  <c r="AD123" i="10"/>
  <c r="V123" i="10" a="1"/>
  <c r="V123" i="10" s="1"/>
  <c r="U123" i="10" a="1"/>
  <c r="U123" i="10" s="1"/>
  <c r="M123" i="10"/>
  <c r="K123" i="10"/>
  <c r="D123" i="10"/>
  <c r="C123" i="10"/>
  <c r="AD122" i="10"/>
  <c r="V122" i="10" a="1"/>
  <c r="V122" i="10" s="1"/>
  <c r="U122" i="10" a="1"/>
  <c r="U122" i="10" s="1"/>
  <c r="M122" i="10"/>
  <c r="K122" i="10"/>
  <c r="D122" i="10"/>
  <c r="C122" i="10"/>
  <c r="AD121" i="10"/>
  <c r="V121" i="10" a="1"/>
  <c r="V121" i="10" s="1"/>
  <c r="U121" i="10" a="1"/>
  <c r="U121" i="10" s="1"/>
  <c r="M121" i="10"/>
  <c r="K121" i="10"/>
  <c r="D121" i="10"/>
  <c r="C121" i="10"/>
  <c r="AD120" i="10"/>
  <c r="V120" i="10" a="1"/>
  <c r="V120" i="10" s="1"/>
  <c r="U120" i="10" a="1"/>
  <c r="U120" i="10" s="1"/>
  <c r="M120" i="10"/>
  <c r="K120" i="10"/>
  <c r="D120" i="10"/>
  <c r="C120" i="10"/>
  <c r="AD119" i="10"/>
  <c r="V119" i="10" a="1"/>
  <c r="V119" i="10" s="1"/>
  <c r="U119" i="10" a="1"/>
  <c r="U119" i="10" s="1"/>
  <c r="M119" i="10"/>
  <c r="K119" i="10"/>
  <c r="D119" i="10"/>
  <c r="C119" i="10"/>
  <c r="AD118" i="10"/>
  <c r="V118" i="10" a="1"/>
  <c r="V118" i="10" s="1"/>
  <c r="U118" i="10" a="1"/>
  <c r="U118" i="10" s="1"/>
  <c r="M118" i="10"/>
  <c r="K118" i="10"/>
  <c r="D118" i="10"/>
  <c r="C118" i="10"/>
  <c r="AD117" i="10"/>
  <c r="V117" i="10" a="1"/>
  <c r="V117" i="10" s="1"/>
  <c r="U117" i="10" a="1"/>
  <c r="U117" i="10" s="1"/>
  <c r="M117" i="10"/>
  <c r="K117" i="10"/>
  <c r="D117" i="10"/>
  <c r="C117" i="10"/>
  <c r="AD116" i="10"/>
  <c r="V116" i="10" a="1"/>
  <c r="V116" i="10" s="1"/>
  <c r="U116" i="10" a="1"/>
  <c r="U116" i="10" s="1"/>
  <c r="M116" i="10"/>
  <c r="K116" i="10"/>
  <c r="D116" i="10"/>
  <c r="C116" i="10"/>
  <c r="AD115" i="10"/>
  <c r="V115" i="10" a="1"/>
  <c r="V115" i="10" s="1"/>
  <c r="U115" i="10" a="1"/>
  <c r="U115" i="10" s="1"/>
  <c r="M115" i="10"/>
  <c r="K115" i="10"/>
  <c r="D115" i="10"/>
  <c r="C115" i="10"/>
  <c r="AD114" i="10"/>
  <c r="V114" i="10" a="1"/>
  <c r="V114" i="10" s="1"/>
  <c r="U114" i="10" a="1"/>
  <c r="U114" i="10" s="1"/>
  <c r="M114" i="10"/>
  <c r="K114" i="10"/>
  <c r="D114" i="10"/>
  <c r="C114" i="10"/>
  <c r="AD113" i="10"/>
  <c r="V113" i="10" a="1"/>
  <c r="V113" i="10" s="1"/>
  <c r="U113" i="10" a="1"/>
  <c r="U113" i="10" s="1"/>
  <c r="M113" i="10"/>
  <c r="K113" i="10"/>
  <c r="D113" i="10"/>
  <c r="C113" i="10"/>
  <c r="AD112" i="10"/>
  <c r="V112" i="10" a="1"/>
  <c r="V112" i="10" s="1"/>
  <c r="U112" i="10" a="1"/>
  <c r="U112" i="10" s="1"/>
  <c r="M112" i="10"/>
  <c r="K112" i="10"/>
  <c r="D112" i="10"/>
  <c r="C112" i="10"/>
  <c r="AD111" i="10"/>
  <c r="V111" i="10" a="1"/>
  <c r="V111" i="10" s="1"/>
  <c r="U111" i="10" a="1"/>
  <c r="U111" i="10" s="1"/>
  <c r="M111" i="10"/>
  <c r="K111" i="10"/>
  <c r="D111" i="10"/>
  <c r="C111" i="10"/>
  <c r="AD110" i="10"/>
  <c r="V110" i="10" a="1"/>
  <c r="V110" i="10" s="1"/>
  <c r="U110" i="10" a="1"/>
  <c r="U110" i="10" s="1"/>
  <c r="M110" i="10"/>
  <c r="K110" i="10"/>
  <c r="D110" i="10"/>
  <c r="C110" i="10"/>
  <c r="AD109" i="10"/>
  <c r="V109" i="10" a="1"/>
  <c r="V109" i="10" s="1"/>
  <c r="U109" i="10" a="1"/>
  <c r="U109" i="10" s="1"/>
  <c r="M109" i="10"/>
  <c r="K109" i="10"/>
  <c r="D109" i="10"/>
  <c r="C109" i="10"/>
  <c r="AD108" i="10"/>
  <c r="V108" i="10" a="1"/>
  <c r="V108" i="10" s="1"/>
  <c r="U108" i="10" a="1"/>
  <c r="U108" i="10" s="1"/>
  <c r="M108" i="10"/>
  <c r="K108" i="10"/>
  <c r="D108" i="10"/>
  <c r="C108" i="10"/>
  <c r="AD107" i="10"/>
  <c r="V107" i="10" a="1"/>
  <c r="V107" i="10" s="1"/>
  <c r="U107" i="10" a="1"/>
  <c r="U107" i="10" s="1"/>
  <c r="M107" i="10"/>
  <c r="K107" i="10"/>
  <c r="D107" i="10"/>
  <c r="C107" i="10"/>
  <c r="AD106" i="10"/>
  <c r="V106" i="10" a="1"/>
  <c r="V106" i="10" s="1"/>
  <c r="U106" i="10" a="1"/>
  <c r="U106" i="10" s="1"/>
  <c r="M106" i="10"/>
  <c r="K106" i="10"/>
  <c r="D106" i="10"/>
  <c r="C106" i="10"/>
  <c r="AD105" i="10"/>
  <c r="V105" i="10" a="1"/>
  <c r="V105" i="10" s="1"/>
  <c r="U105" i="10" a="1"/>
  <c r="U105" i="10" s="1"/>
  <c r="M105" i="10"/>
  <c r="K105" i="10"/>
  <c r="D105" i="10"/>
  <c r="C105" i="10"/>
  <c r="AD104" i="10"/>
  <c r="V104" i="10" a="1"/>
  <c r="V104" i="10" s="1"/>
  <c r="U104" i="10" a="1"/>
  <c r="U104" i="10" s="1"/>
  <c r="M104" i="10"/>
  <c r="K104" i="10"/>
  <c r="D104" i="10"/>
  <c r="C104" i="10"/>
  <c r="AD103" i="10"/>
  <c r="V103" i="10" a="1"/>
  <c r="V103" i="10" s="1"/>
  <c r="U103" i="10" a="1"/>
  <c r="U103" i="10" s="1"/>
  <c r="M103" i="10"/>
  <c r="K103" i="10"/>
  <c r="D103" i="10"/>
  <c r="C103" i="10"/>
  <c r="N125" i="10" l="1"/>
  <c r="O110" i="10"/>
  <c r="Z109" i="10"/>
  <c r="AA109" i="10" s="1"/>
  <c r="AB109" i="10" s="1"/>
  <c r="AE109" i="10" s="1"/>
  <c r="O123" i="10"/>
  <c r="O125" i="10"/>
  <c r="O122" i="10"/>
  <c r="Z134" i="10"/>
  <c r="AA134" i="10" s="1"/>
  <c r="AB134" i="10" s="1"/>
  <c r="AE134" i="10" s="1"/>
  <c r="O131" i="10"/>
  <c r="O112" i="10"/>
  <c r="Z114" i="10"/>
  <c r="AA114" i="10" s="1"/>
  <c r="AB114" i="10" s="1"/>
  <c r="AE114" i="10" s="1"/>
  <c r="O104" i="10"/>
  <c r="O111" i="10"/>
  <c r="O124" i="10"/>
  <c r="O126" i="10"/>
  <c r="O136" i="10"/>
  <c r="O109" i="10"/>
  <c r="Z135" i="10"/>
  <c r="AA135" i="10" s="1"/>
  <c r="AB135" i="10" s="1"/>
  <c r="AE135" i="10" s="1"/>
  <c r="Z110" i="10"/>
  <c r="AA110" i="10" s="1"/>
  <c r="AB110" i="10" s="1"/>
  <c r="AE110" i="10" s="1"/>
  <c r="Z125" i="10"/>
  <c r="AA125" i="10" s="1"/>
  <c r="AB125" i="10" s="1"/>
  <c r="AE125" i="10" s="1"/>
  <c r="Z128" i="10"/>
  <c r="AA128" i="10" s="1"/>
  <c r="AB128" i="10" s="1"/>
  <c r="AE128" i="10" s="1"/>
  <c r="Z115" i="10"/>
  <c r="AA115" i="10" s="1"/>
  <c r="AB115" i="10" s="1"/>
  <c r="AE115" i="10" s="1"/>
  <c r="O128" i="10"/>
  <c r="Z129" i="10"/>
  <c r="AA129" i="10" s="1"/>
  <c r="AB129" i="10" s="1"/>
  <c r="AE129" i="10" s="1"/>
  <c r="O135" i="10"/>
  <c r="Z113" i="10"/>
  <c r="AA113" i="10" s="1"/>
  <c r="AB113" i="10" s="1"/>
  <c r="AE113" i="10" s="1"/>
  <c r="O117" i="10"/>
  <c r="Z123" i="10"/>
  <c r="AA123" i="10" s="1"/>
  <c r="AB123" i="10" s="1"/>
  <c r="AE123" i="10" s="1"/>
  <c r="Z126" i="10"/>
  <c r="AA126" i="10" s="1"/>
  <c r="AB126" i="10" s="1"/>
  <c r="AE126" i="10" s="1"/>
  <c r="Z131" i="10"/>
  <c r="AA131" i="10" s="1"/>
  <c r="AB131" i="10" s="1"/>
  <c r="AE131" i="10" s="1"/>
  <c r="O103" i="10"/>
  <c r="AJ32" i="2"/>
  <c r="O107" i="10"/>
  <c r="O105" i="10"/>
  <c r="Z116" i="10"/>
  <c r="AA116" i="10" s="1"/>
  <c r="AB116" i="10" s="1"/>
  <c r="AE116" i="10" s="1"/>
  <c r="N116" i="10"/>
  <c r="AI32" i="2"/>
  <c r="BC32" i="2" s="1"/>
  <c r="BB32" i="2"/>
  <c r="BD39" i="2"/>
  <c r="AZ39" i="2"/>
  <c r="BD43" i="2"/>
  <c r="AZ43" i="2"/>
  <c r="O120" i="10"/>
  <c r="N120" i="10"/>
  <c r="N128" i="10"/>
  <c r="AZ12" i="2"/>
  <c r="AI42" i="2"/>
  <c r="BC42" i="2" s="1"/>
  <c r="AJ26" i="2"/>
  <c r="AJ17" i="2"/>
  <c r="BD22" i="2"/>
  <c r="N106" i="10"/>
  <c r="Z106" i="10"/>
  <c r="AA106" i="10" s="1"/>
  <c r="AB106" i="10" s="1"/>
  <c r="AE106" i="10" s="1"/>
  <c r="BA32" i="2"/>
  <c r="AY32" i="2"/>
  <c r="AJ43" i="2"/>
  <c r="BC34" i="2"/>
  <c r="BE34" i="2" s="1"/>
  <c r="AJ34" i="2"/>
  <c r="BD26" i="2"/>
  <c r="AJ21" i="2"/>
  <c r="BB31" i="2"/>
  <c r="AI31" i="2"/>
  <c r="BA20" i="2"/>
  <c r="AY20" i="2"/>
  <c r="AJ40" i="2"/>
  <c r="Z105" i="10"/>
  <c r="AA105" i="10" s="1"/>
  <c r="AB105" i="10" s="1"/>
  <c r="AE105" i="10" s="1"/>
  <c r="N105" i="10"/>
  <c r="N129" i="10"/>
  <c r="AE32" i="10"/>
  <c r="N118" i="10"/>
  <c r="Z118" i="10"/>
  <c r="AA118" i="10" s="1"/>
  <c r="AB118" i="10" s="1"/>
  <c r="AE118" i="10" s="1"/>
  <c r="N130" i="10"/>
  <c r="O130" i="10"/>
  <c r="Z130" i="10"/>
  <c r="AA130" i="10" s="1"/>
  <c r="AB130" i="10" s="1"/>
  <c r="AE130" i="10" s="1"/>
  <c r="N131" i="10"/>
  <c r="BA23" i="2"/>
  <c r="Z107" i="10"/>
  <c r="AA107" i="10" s="1"/>
  <c r="AB107" i="10" s="1"/>
  <c r="AE107" i="10" s="1"/>
  <c r="N107" i="10"/>
  <c r="O106" i="10"/>
  <c r="AI12" i="2"/>
  <c r="BB12" i="2"/>
  <c r="N119" i="10"/>
  <c r="Z119" i="10"/>
  <c r="AA119" i="10" s="1"/>
  <c r="AB119" i="10" s="1"/>
  <c r="AE119" i="10" s="1"/>
  <c r="AZ24" i="2"/>
  <c r="BD24" i="2"/>
  <c r="O119" i="10"/>
  <c r="O118" i="10"/>
  <c r="AI23" i="2"/>
  <c r="BC23" i="2" s="1"/>
  <c r="BB23" i="2"/>
  <c r="AJ25" i="2"/>
  <c r="BA25" i="2"/>
  <c r="N123" i="10"/>
  <c r="N109" i="10"/>
  <c r="N127" i="10"/>
  <c r="N136" i="10"/>
  <c r="N104" i="10"/>
  <c r="Z108" i="10"/>
  <c r="AA108" i="10" s="1"/>
  <c r="AB108" i="10" s="1"/>
  <c r="AE108" i="10" s="1"/>
  <c r="N108" i="10"/>
  <c r="N113" i="10"/>
  <c r="BD17" i="2"/>
  <c r="Z117" i="10"/>
  <c r="AA117" i="10" s="1"/>
  <c r="AB117" i="10" s="1"/>
  <c r="AE117" i="10" s="1"/>
  <c r="N117" i="10"/>
  <c r="O129" i="10"/>
  <c r="Z133" i="10"/>
  <c r="AA133" i="10" s="1"/>
  <c r="AB133" i="10" s="1"/>
  <c r="AE133" i="10" s="1"/>
  <c r="O133" i="10"/>
  <c r="N133" i="10"/>
  <c r="BB20" i="2"/>
  <c r="AI20" i="2"/>
  <c r="BC20" i="2" s="1"/>
  <c r="BE20" i="2" s="1"/>
  <c r="AI25" i="2"/>
  <c r="BC25" i="2" s="1"/>
  <c r="BB25" i="2"/>
  <c r="O116" i="10"/>
  <c r="Z127" i="10"/>
  <c r="AA127" i="10" s="1"/>
  <c r="AB127" i="10" s="1"/>
  <c r="AE127" i="10" s="1"/>
  <c r="Z132" i="10"/>
  <c r="AA132" i="10" s="1"/>
  <c r="AB132" i="10" s="1"/>
  <c r="AE132" i="10" s="1"/>
  <c r="O132" i="10"/>
  <c r="N132" i="10"/>
  <c r="AZ37" i="2"/>
  <c r="AI41" i="2"/>
  <c r="BC41" i="2" s="1"/>
  <c r="BB41" i="2"/>
  <c r="BA41" i="2"/>
  <c r="AY41" i="2"/>
  <c r="AE31" i="10"/>
  <c r="O127" i="10"/>
  <c r="AJ24" i="2"/>
  <c r="AI35" i="2"/>
  <c r="BB35" i="2"/>
  <c r="O115" i="10"/>
  <c r="N115" i="10"/>
  <c r="O121" i="10"/>
  <c r="N121" i="10"/>
  <c r="Z121" i="10"/>
  <c r="AA121" i="10" s="1"/>
  <c r="AB121" i="10" s="1"/>
  <c r="AE121" i="10" s="1"/>
  <c r="AI14" i="2"/>
  <c r="BC14" i="2" s="1"/>
  <c r="BB14" i="2"/>
  <c r="BD21" i="2"/>
  <c r="N103" i="10"/>
  <c r="Z103" i="10"/>
  <c r="AA103" i="10" s="1"/>
  <c r="AB103" i="10" s="1"/>
  <c r="AE103" i="10" s="1"/>
  <c r="N114" i="10"/>
  <c r="O114" i="10"/>
  <c r="N126" i="10"/>
  <c r="BD36" i="2"/>
  <c r="BA14" i="2"/>
  <c r="AY14" i="2"/>
  <c r="AJ14" i="2"/>
  <c r="BD18" i="2"/>
  <c r="BB27" i="2"/>
  <c r="AI27" i="2"/>
  <c r="Z112" i="10"/>
  <c r="AA112" i="10" s="1"/>
  <c r="AB112" i="10" s="1"/>
  <c r="AE112" i="10" s="1"/>
  <c r="AY13" i="2"/>
  <c r="BA13" i="2"/>
  <c r="AJ13" i="2"/>
  <c r="BB24" i="2"/>
  <c r="AJ37" i="2"/>
  <c r="BC37" i="2"/>
  <c r="BE37" i="2" s="1"/>
  <c r="O113" i="10"/>
  <c r="AJ22" i="2"/>
  <c r="AZ30" i="2"/>
  <c r="BE30" i="2"/>
  <c r="BD30" i="2"/>
  <c r="N111" i="10"/>
  <c r="N112" i="10"/>
  <c r="N134" i="10"/>
  <c r="O134" i="10"/>
  <c r="AJ18" i="2"/>
  <c r="BA19" i="2"/>
  <c r="AJ19" i="2"/>
  <c r="AI29" i="2"/>
  <c r="BB29" i="2"/>
  <c r="AI33" i="2"/>
  <c r="BC33" i="2" s="1"/>
  <c r="BE36" i="2"/>
  <c r="AY16" i="2"/>
  <c r="AJ16" i="2"/>
  <c r="BA16" i="2"/>
  <c r="BA35" i="2"/>
  <c r="AY35" i="2"/>
  <c r="O108" i="10"/>
  <c r="N122" i="10"/>
  <c r="Z122" i="10"/>
  <c r="AA122" i="10" s="1"/>
  <c r="AB122" i="10" s="1"/>
  <c r="AE122" i="10" s="1"/>
  <c r="N135" i="10"/>
  <c r="AZ31" i="2"/>
  <c r="BE40" i="2"/>
  <c r="BD40" i="2"/>
  <c r="AI44" i="2"/>
  <c r="BC44" i="2" s="1"/>
  <c r="BE44" i="2" s="1"/>
  <c r="BB44" i="2"/>
  <c r="N110" i="10"/>
  <c r="AJ15" i="2"/>
  <c r="AY15" i="2"/>
  <c r="BA15" i="2"/>
  <c r="AI28" i="2"/>
  <c r="BB28" i="2"/>
  <c r="AJ33" i="2"/>
  <c r="BA33" i="2"/>
  <c r="AY33" i="2"/>
  <c r="BD34" i="2"/>
  <c r="AZ34" i="2"/>
  <c r="BA44" i="2"/>
  <c r="AY44" i="2"/>
  <c r="Z111" i="10"/>
  <c r="AA111" i="10" s="1"/>
  <c r="AB111" i="10" s="1"/>
  <c r="AE111" i="10" s="1"/>
  <c r="Z124" i="10"/>
  <c r="AA124" i="10" s="1"/>
  <c r="AB124" i="10" s="1"/>
  <c r="AE124" i="10" s="1"/>
  <c r="N124" i="10"/>
  <c r="Z104" i="10"/>
  <c r="AA104" i="10" s="1"/>
  <c r="AB104" i="10" s="1"/>
  <c r="AE104" i="10" s="1"/>
  <c r="Z120" i="10"/>
  <c r="AA120" i="10" s="1"/>
  <c r="AB120" i="10" s="1"/>
  <c r="AE120" i="10" s="1"/>
  <c r="Z136" i="10"/>
  <c r="AA136" i="10" s="1"/>
  <c r="AB136" i="10" s="1"/>
  <c r="AE136" i="10" s="1"/>
  <c r="BE18" i="2"/>
  <c r="AJ38" i="2"/>
  <c r="AJ36" i="2"/>
  <c r="AY36" i="2"/>
  <c r="AJ42" i="2"/>
  <c r="BA42" i="2"/>
  <c r="BA29" i="2"/>
  <c r="BA38" i="2"/>
  <c r="AJ30" i="2"/>
  <c r="AJ39" i="2"/>
  <c r="BD13" i="2" l="1"/>
  <c r="BE13" i="2"/>
  <c r="AZ13" i="2"/>
  <c r="BD37" i="2"/>
  <c r="BE33" i="2"/>
  <c r="AZ23" i="2"/>
  <c r="BD23" i="2"/>
  <c r="BC31" i="2"/>
  <c r="AJ31" i="2"/>
  <c r="BE41" i="2"/>
  <c r="AJ23" i="2"/>
  <c r="BE42" i="2"/>
  <c r="AZ15" i="2"/>
  <c r="BD15" i="2"/>
  <c r="AJ20" i="2"/>
  <c r="BC12" i="2"/>
  <c r="BD12" i="2" s="1"/>
  <c r="AJ12" i="2"/>
  <c r="BD19" i="2"/>
  <c r="AZ19" i="2"/>
  <c r="BE15" i="2"/>
  <c r="BD20" i="2"/>
  <c r="AZ20" i="2"/>
  <c r="BD16" i="2"/>
  <c r="AZ16" i="2"/>
  <c r="BE16" i="2"/>
  <c r="BD42" i="2"/>
  <c r="AZ42" i="2"/>
  <c r="BD33" i="2"/>
  <c r="AZ33" i="2"/>
  <c r="AJ28" i="2"/>
  <c r="BC28" i="2"/>
  <c r="AJ29" i="2"/>
  <c r="BC29" i="2"/>
  <c r="BE29" i="2" s="1"/>
  <c r="AJ44" i="2"/>
  <c r="AJ27" i="2"/>
  <c r="BC27" i="2"/>
  <c r="BD27" i="2" s="1"/>
  <c r="BE14" i="2"/>
  <c r="AJ35" i="2"/>
  <c r="BC35" i="2"/>
  <c r="BE35" i="2" s="1"/>
  <c r="AJ41" i="2"/>
  <c r="AZ29" i="2"/>
  <c r="AZ35" i="2"/>
  <c r="AZ41" i="2"/>
  <c r="BD41" i="2"/>
  <c r="AZ14" i="2"/>
  <c r="BD14" i="2"/>
  <c r="AZ32" i="2"/>
  <c r="BD32" i="2"/>
  <c r="AZ38" i="2"/>
  <c r="BD38" i="2"/>
  <c r="BE38" i="2"/>
  <c r="AZ44" i="2"/>
  <c r="BD44" i="2"/>
  <c r="BD25" i="2"/>
  <c r="AZ25" i="2"/>
  <c r="BE32" i="2"/>
  <c r="BE28" i="2" l="1"/>
  <c r="BD28" i="2"/>
  <c r="BE31" i="2"/>
  <c r="BD31" i="2"/>
  <c r="BD35" i="2"/>
  <c r="BD29" i="2"/>
</calcChain>
</file>

<file path=xl/comments1.xml><?xml version="1.0" encoding="utf-8"?>
<comments xmlns="http://schemas.openxmlformats.org/spreadsheetml/2006/main">
  <authors>
    <author>Elcy del Carmen Montoya Perez</author>
    <author>Yanet</author>
    <author>Gloria Cecilia Gutierrez Zapata</author>
    <author>Jhon Fredy Duque Castano</author>
    <author>Olga Lucia Llanos Orozco</author>
  </authors>
  <commentList>
    <comment ref="A17" authorId="0" shapeId="0">
      <text>
        <r>
          <rPr>
            <sz val="9"/>
            <color indexed="81"/>
            <rFont val="Tahoma"/>
            <family val="2"/>
          </rPr>
          <t xml:space="preserve">
Elegir el nombre del proceso tal como aparece en la caracterización</t>
        </r>
      </text>
    </comment>
    <comment ref="C17" authorId="0" shapeId="0">
      <text>
        <r>
          <rPr>
            <b/>
            <sz val="12"/>
            <color indexed="81"/>
            <rFont val="Arial"/>
            <family val="2"/>
          </rPr>
          <t>Registrar el objetivo que se encuentra en la ultima versión de la caracterización de cada proceso.</t>
        </r>
      </text>
    </comment>
    <comment ref="D17" authorId="0" shapeId="0">
      <text>
        <r>
          <rPr>
            <b/>
            <sz val="18"/>
            <color indexed="81"/>
            <rFont val="Arial"/>
            <family val="2"/>
          </rPr>
          <t>Cargo direccionador del proceso, el cual se encuentra en la caracterización del proceso como responsable(s).</t>
        </r>
      </text>
    </comment>
    <comment ref="E17" authorId="1" shapeId="0">
      <text>
        <r>
          <rPr>
            <b/>
            <sz val="9"/>
            <color indexed="81"/>
            <rFont val="Tahoma"/>
            <family val="2"/>
          </rPr>
          <t>Yanet:</t>
        </r>
        <r>
          <rPr>
            <sz val="9"/>
            <color indexed="81"/>
            <rFont val="Tahoma"/>
            <family val="2"/>
          </rPr>
          <t xml:space="preserve">
Estructura para redactar el riesgo           Riesgo= Impacto (Qué) + Causa Inmediata (como) + Causa Raiz (por qué). El impacto + causa inmediata= lo que puede ocurrir.</t>
        </r>
      </text>
    </comment>
    <comment ref="F17" authorId="0" shapeId="0">
      <text>
        <r>
          <rPr>
            <u/>
            <sz val="14"/>
            <color indexed="81"/>
            <rFont val="Arial"/>
            <family val="2"/>
          </rPr>
          <t xml:space="preserve">Circunstancias o situaciones más evidentes sobre las cuales see presenta el riesgo, las mismas no constituyen la causa principal o base para que se presente el riesgo. </t>
        </r>
      </text>
    </comment>
    <comment ref="G17" authorId="1" shapeId="0">
      <text>
        <r>
          <rPr>
            <b/>
            <sz val="9"/>
            <color indexed="81"/>
            <rFont val="Tahoma"/>
            <family val="2"/>
          </rPr>
          <t>Yanet:</t>
        </r>
        <r>
          <rPr>
            <sz val="9"/>
            <color indexed="81"/>
            <rFont val="Tahoma"/>
            <family val="2"/>
          </rPr>
          <t xml:space="preserve">
Es la causa principal o básica, corresponden a las razones por las cuales se puede presentar el riesgo, son la base para la definición de controles. </t>
        </r>
      </text>
    </comment>
    <comment ref="I17" authorId="1" shapeId="0">
      <text>
        <r>
          <rPr>
            <b/>
            <sz val="9"/>
            <color indexed="81"/>
            <rFont val="Tahoma"/>
            <family val="2"/>
          </rPr>
          <t>Yanet:</t>
        </r>
        <r>
          <rPr>
            <sz val="9"/>
            <color indexed="81"/>
            <rFont val="Tahoma"/>
            <family val="2"/>
          </rPr>
          <t xml:space="preserve">
Revisar la definición de las  categorías en la hoja conceptos guías. </t>
        </r>
      </text>
    </comment>
    <comment ref="J17" authorId="2" shapeId="0">
      <text>
        <r>
          <rPr>
            <sz val="14"/>
            <color indexed="81"/>
            <rFont val="Arial"/>
            <family val="2"/>
          </rPr>
          <t>Revisar la tabla de frecuencia en la pestaña "Conceptos".</t>
        </r>
      </text>
    </comment>
    <comment ref="K17" authorId="1" shapeId="0">
      <text>
        <r>
          <rPr>
            <b/>
            <sz val="9"/>
            <color indexed="81"/>
            <rFont val="Tahoma"/>
            <family val="2"/>
          </rPr>
          <t>Yanet:</t>
        </r>
        <r>
          <rPr>
            <sz val="9"/>
            <color indexed="81"/>
            <rFont val="Tahoma"/>
            <family val="2"/>
          </rPr>
          <t xml:space="preserve">
campo calculado automaticamente.
Nota: no modificar manualmente.</t>
        </r>
      </text>
    </comment>
    <comment ref="L17" authorId="2" shapeId="0">
      <text>
        <r>
          <rPr>
            <sz val="14"/>
            <color indexed="81"/>
            <rFont val="Arial"/>
            <family val="2"/>
          </rPr>
          <t xml:space="preserve">Revisar los criterios para calificar el impacto, los cuales se encuentran en la pestaña de "Conceptos Guía".
</t>
        </r>
      </text>
    </comment>
    <comment ref="M17" authorId="2" shapeId="0">
      <text>
        <r>
          <rPr>
            <b/>
            <sz val="14"/>
            <color indexed="81"/>
            <rFont val="Arial"/>
            <family val="2"/>
          </rPr>
          <t>campo calculado automaticamente.
Nota: no modificar manualmente.</t>
        </r>
        <r>
          <rPr>
            <sz val="9"/>
            <color indexed="81"/>
            <rFont val="Tahoma"/>
            <family val="2"/>
          </rPr>
          <t xml:space="preserve">
</t>
        </r>
      </text>
    </comment>
    <comment ref="O17" authorId="2" shapeId="0">
      <text>
        <r>
          <rPr>
            <b/>
            <sz val="14"/>
            <color indexed="81"/>
            <rFont val="Arial"/>
            <family val="2"/>
          </rPr>
          <t>campo calculado automaticamente.
Nota: no modificar manualmente.</t>
        </r>
        <r>
          <rPr>
            <sz val="9"/>
            <color indexed="81"/>
            <rFont val="Tahoma"/>
            <family val="2"/>
          </rPr>
          <t xml:space="preserve">
</t>
        </r>
      </text>
    </comment>
    <comment ref="Q17" authorId="3" shapeId="0">
      <text>
        <r>
          <rPr>
            <b/>
            <sz val="9"/>
            <color indexed="81"/>
            <rFont val="Tahoma"/>
            <family val="2"/>
          </rPr>
          <t>Debe tener una periodicidad definida para su
ejecución.</t>
        </r>
      </text>
    </comment>
    <comment ref="R17" authorId="3" shapeId="0">
      <text>
        <r>
          <rPr>
            <sz val="9"/>
            <color indexed="81"/>
            <rFont val="Tahoma"/>
            <family val="2"/>
          </rPr>
          <t>Esta evidencia ayuda
a que se pueda revisar la misma información por parte de un tercero
y llegue a la misma conclusión de quien ejecutó el control y se pueda
evaluar que el control realmente fue ejecutado de acuerdo con los
parámetros establecidos.</t>
        </r>
      </text>
    </comment>
    <comment ref="T17" authorId="4" shapeId="0">
      <text>
        <r>
          <rPr>
            <b/>
            <sz val="10"/>
            <color rgb="FF000000"/>
            <rFont val="Arial"/>
            <family val="2"/>
          </rPr>
          <t xml:space="preserve">Clasificacion de las actividades de control:
1. Preventivos: </t>
        </r>
        <r>
          <rPr>
            <sz val="10"/>
            <color rgb="FF000000"/>
            <rFont val="Arial"/>
            <family val="2"/>
          </rPr>
          <t>Controles diseñados para evitar que se materialice el riesgo.</t>
        </r>
        <r>
          <rPr>
            <b/>
            <sz val="10"/>
            <color rgb="FF000000"/>
            <rFont val="Arial"/>
            <family val="2"/>
          </rPr>
          <t xml:space="preserve">
2. Detectivos: </t>
        </r>
        <r>
          <rPr>
            <sz val="10"/>
            <color rgb="FF000000"/>
            <rFont val="Arial"/>
            <family val="2"/>
          </rPr>
          <t xml:space="preserve">Buscan identificar un evento o resultado no previsto despues que se haya producido.
</t>
        </r>
        <r>
          <rPr>
            <sz val="14"/>
            <color rgb="FF000000"/>
            <rFont val="Arial"/>
            <family val="2"/>
          </rPr>
          <t xml:space="preserve">
</t>
        </r>
      </text>
    </comment>
  </commentList>
</comments>
</file>

<file path=xl/comments2.xml><?xml version="1.0" encoding="utf-8"?>
<comments xmlns="http://schemas.openxmlformats.org/spreadsheetml/2006/main">
  <authors>
    <author>Elcy del Carmen Montoya Perez</author>
    <author>Gloria Cecilia Gutierrez Zapata</author>
    <author>Jhon Fredy Duque Castano</author>
    <author>Olga Lucia Llanos Orozco</author>
  </authors>
  <commentList>
    <comment ref="BP8" authorId="0" shapeId="0">
      <text>
        <r>
          <rPr>
            <b/>
            <sz val="9"/>
            <color indexed="81"/>
            <rFont val="Tahoma"/>
            <family val="2"/>
          </rPr>
          <t>Elcy del Carmen Montoya Perez:</t>
        </r>
        <r>
          <rPr>
            <sz val="9"/>
            <color indexed="81"/>
            <rFont val="Tahoma"/>
            <family val="2"/>
          </rPr>
          <t xml:space="preserve">
</t>
        </r>
      </text>
    </comment>
    <comment ref="A11" authorId="0" shapeId="0">
      <text>
        <r>
          <rPr>
            <sz val="9"/>
            <color indexed="81"/>
            <rFont val="Tahoma"/>
            <family val="2"/>
          </rPr>
          <t xml:space="preserve">
Seleccione el nombre del proceso tal como aparece en la caracterizacón del proceso </t>
        </r>
      </text>
    </comment>
    <comment ref="B11" authorId="0" shapeId="0">
      <text>
        <r>
          <rPr>
            <b/>
            <sz val="12"/>
            <color indexed="81"/>
            <rFont val="Arial"/>
            <family val="2"/>
          </rPr>
          <t>Registrar el objetivo que se encuentra en la ultima versión de la caracterización de cada proceso.</t>
        </r>
      </text>
    </comment>
    <comment ref="C11" authorId="0" shapeId="0">
      <text>
        <r>
          <rPr>
            <b/>
            <sz val="18"/>
            <color indexed="81"/>
            <rFont val="Arial"/>
            <family val="2"/>
          </rPr>
          <t>Cargo direccionador del proceso, el cual se encuentra en la caracterización del proceso como responsable(s).</t>
        </r>
      </text>
    </comment>
    <comment ref="D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text>
        <r>
          <rPr>
            <b/>
            <sz val="18"/>
            <color indexed="81"/>
            <rFont val="Arial"/>
            <family val="2"/>
          </rPr>
          <t>Según lista desplegable, y definir según descripción de las tipologías (pestaña "Conceptos").</t>
        </r>
      </text>
    </comment>
    <comment ref="J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text>
        <r>
          <rPr>
            <b/>
            <sz val="14"/>
            <color indexed="81"/>
            <rFont val="Arial"/>
            <family val="2"/>
          </rPr>
          <t>campo calculado automaticamente.
Nota: no modificar manualmente.</t>
        </r>
        <r>
          <rPr>
            <sz val="9"/>
            <color indexed="81"/>
            <rFont val="Tahoma"/>
            <family val="2"/>
          </rPr>
          <t xml:space="preserve">
</t>
        </r>
      </text>
    </comment>
    <comment ref="AJ11" authorId="1" shapeId="0">
      <text>
        <r>
          <rPr>
            <sz val="14"/>
            <color indexed="81"/>
            <rFont val="Arial"/>
            <family val="2"/>
          </rPr>
          <t xml:space="preserve">
Ubicación del riesgo en la zona de calor, campo calculado automaticamente.
Nota: no modificar manualmente.</t>
        </r>
      </text>
    </comment>
    <comment ref="AK11" authorId="2" shapeId="0">
      <text>
        <r>
          <rPr>
            <b/>
            <sz val="9"/>
            <color indexed="81"/>
            <rFont val="Tahoma"/>
            <family val="2"/>
          </rPr>
          <t xml:space="preserve">Debe indicar cuál es el propósito del control.
</t>
        </r>
        <r>
          <rPr>
            <sz val="9"/>
            <color indexed="81"/>
            <rFont val="Tahoma"/>
            <family val="2"/>
          </rPr>
          <t xml:space="preserve">
</t>
        </r>
      </text>
    </comment>
    <comment ref="AL11" authorId="2" shapeId="0">
      <text>
        <r>
          <rPr>
            <b/>
            <sz val="9"/>
            <color indexed="81"/>
            <rFont val="Tahoma"/>
            <family val="2"/>
          </rPr>
          <t>Debe indicar qué pasa con las observaciones o
desviaciones resultantes de ejecutar el control.</t>
        </r>
      </text>
    </comment>
    <comment ref="AM11" authorId="2" shapeId="0">
      <text>
        <r>
          <rPr>
            <b/>
            <sz val="9"/>
            <color indexed="81"/>
            <rFont val="Tahoma"/>
            <family val="2"/>
          </rPr>
          <t>Debe dejar evidencia de la ejecución del control.</t>
        </r>
        <r>
          <rPr>
            <sz val="9"/>
            <color indexed="81"/>
            <rFont val="Tahoma"/>
            <family val="2"/>
          </rPr>
          <t xml:space="preserve">
</t>
        </r>
      </text>
    </comment>
    <comment ref="AN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<sst xmlns="http://schemas.openxmlformats.org/spreadsheetml/2006/main" count="4049" uniqueCount="1179">
  <si>
    <t xml:space="preserve">MATRIZ GESTIÓN DEL RIESGO </t>
  </si>
  <si>
    <t xml:space="preserve">MATRIZ GESTIÓN DE RIESGO </t>
  </si>
  <si>
    <t>F-MC-20</t>
  </si>
  <si>
    <t>Versión 06
Fecha de Actualización:  12/08/2024</t>
  </si>
  <si>
    <t>IDENTIFICACIÓN DEL RIESGO</t>
  </si>
  <si>
    <t>ANALISIS DE RIESGOS</t>
  </si>
  <si>
    <t>EVALUACIÓN DE RIESGOS</t>
  </si>
  <si>
    <t>CRITERIOS DE EVALUACIÓN DEL CONTROL</t>
  </si>
  <si>
    <t>DISEÑO DE CONTROLES</t>
  </si>
  <si>
    <t>ATRIBUTO EFICIENCIA</t>
  </si>
  <si>
    <t xml:space="preserve">ATRIBUTO INFORMATIVO </t>
  </si>
  <si>
    <t>PROCESO</t>
  </si>
  <si>
    <t xml:space="preserve">ÍTEM DEL RIESGO </t>
  </si>
  <si>
    <t>OBJETIVO DEL PROCESO</t>
  </si>
  <si>
    <t>LÍDER DEL PROCESO</t>
  </si>
  <si>
    <t>RIESGO</t>
  </si>
  <si>
    <t>CAUSA INMEDIATA</t>
  </si>
  <si>
    <t>CAUSA RAIZ</t>
  </si>
  <si>
    <t xml:space="preserve">CLASE DE RIESGO </t>
  </si>
  <si>
    <t>CLASIFICACIÓN DEL RIESGO</t>
  </si>
  <si>
    <t>PROBABILIDAD RIESGO INHERENTE</t>
  </si>
  <si>
    <t>Nivel P</t>
  </si>
  <si>
    <t xml:space="preserve"> IMPACTO RIESGO INHERENTE</t>
  </si>
  <si>
    <t>Nivel I</t>
  </si>
  <si>
    <t>NIVEL O ZONA DE RIESGO INHERENTE</t>
  </si>
  <si>
    <t>Valor Zona de Riesgo</t>
  </si>
  <si>
    <t xml:space="preserve">
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t>
  </si>
  <si>
    <t>Periodicidad de Ejecución del Control</t>
  </si>
  <si>
    <t>Evidencia Ejecución del Control</t>
  </si>
  <si>
    <t>IMPLEMENTACIÓN DE LOS CONTROLES</t>
  </si>
  <si>
    <t>TIPOLOGIA DEL CONTROL</t>
  </si>
  <si>
    <t xml:space="preserve">TIPO </t>
  </si>
  <si>
    <t xml:space="preserve">IMPLEMENTACIÓN </t>
  </si>
  <si>
    <t xml:space="preserve">DOCUMENTACIÓN </t>
  </si>
  <si>
    <t xml:space="preserve">FRECUENCIA </t>
  </si>
  <si>
    <t xml:space="preserve">EVIDENCIA </t>
  </si>
  <si>
    <t xml:space="preserve">PROBABABILIDAD RESIDUAL </t>
  </si>
  <si>
    <t>PROBABILIDAD RIESGO RESIDUAL</t>
  </si>
  <si>
    <t>IMPACTO RIESGO RESIDUAL</t>
  </si>
  <si>
    <t>ZONA DE RIESGO RESIDUAL</t>
  </si>
  <si>
    <t>Tratamiento del Riesgo</t>
  </si>
  <si>
    <t xml:space="preserve">Actividad Física </t>
  </si>
  <si>
    <t>AF-RG1-CAU1-CON1</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</si>
  <si>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</si>
  <si>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</si>
  <si>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 xml:space="preserve">Baja oferta en los proyectos </t>
  </si>
  <si>
    <t xml:space="preserve">Falta de inversión de recursos </t>
  </si>
  <si>
    <t xml:space="preserve">Gestión </t>
  </si>
  <si>
    <t>Ejecución y administración de procesos</t>
  </si>
  <si>
    <t>Media</t>
  </si>
  <si>
    <t>Mayor</t>
  </si>
  <si>
    <t xml:space="preserve">ALTO </t>
  </si>
  <si>
    <t>El profesional que tiene asignado el proceso, se reunirá de forma bimensual con el Subgerente de Fomento y Desarollo deportivo para validar las actividades vs la ejecución y este buscará gestionar los recursos asignados en el presupuesto, incorporaciones para distribuir los mismos a cada proyecto, en comité de Gerencia para tener suficiente oferta de proyectos y actividades que garanticen el cumplimiento de los indicadores del plan de desarrollo. En caso de que no se entregan mas recursos se validará en el PAA los recursos disponibles para asignarlos a los proyectos deficitados. La evidencia es resumen escrito de reunión con el Subgerente  y modificaciones del PAA</t>
  </si>
  <si>
    <t xml:space="preserve">BIMESTRAL </t>
  </si>
  <si>
    <t xml:space="preserve">PAA Y RESUMEN REUNION </t>
  </si>
  <si>
    <t>Manual</t>
  </si>
  <si>
    <t>Preventivo</t>
  </si>
  <si>
    <t>Sin Documentar</t>
  </si>
  <si>
    <t>Continua</t>
  </si>
  <si>
    <t xml:space="preserve">Con Registro </t>
  </si>
  <si>
    <t>Baja</t>
  </si>
  <si>
    <t xml:space="preserve">Moderado </t>
  </si>
  <si>
    <t>MODERADO</t>
  </si>
  <si>
    <t>Reducir</t>
  </si>
  <si>
    <t>AF-RG2-CAU1-CON1</t>
  </si>
  <si>
    <t>Retrasos en la oferta de actividades del proyecto</t>
  </si>
  <si>
    <t>Inadecuada planeación por parte del proceso del compenente técnico.</t>
  </si>
  <si>
    <t xml:space="preserve">El profesional que tiene asignado el proceso, se reunirá de forma bimensual con el Subgerente de Fomento y Desarollo deportivo para validar las necesidades y el seguimiento a los procesos contractuales de las actividades vs la planeación de cada una. En caso de que no se hayan avanzado, se tomarán medidas de contingencia si es por parte del área y si es de otro proceso, el Subgerente lo gestionará con el jefe responsable del proceso y  llevará esta situación a comité de Gerencia. </t>
  </si>
  <si>
    <t xml:space="preserve">RESUMEN DE REUNION </t>
  </si>
  <si>
    <t>Documentado</t>
  </si>
  <si>
    <t>AF-RG3-CAU1-CON1</t>
  </si>
  <si>
    <t>Por concurrencia de actividades de otros programas.</t>
  </si>
  <si>
    <t>Debido a Inadecuada comunicación de los cronogramas de trabajo de los programas</t>
  </si>
  <si>
    <t xml:space="preserve">Alta </t>
  </si>
  <si>
    <t>ALTO</t>
  </si>
  <si>
    <t>El profesional que tiene asignado el proceso, se reunirá desde el inicio de los programas con los demás líderes y el Subgerente de Fomento y Desarollo deportivo para validar cronogramas del las actividades anuales de la Subgerencia y socializarlas de forma mensual para evitar la concurrencia.</t>
  </si>
  <si>
    <t>Cronograma
Actas de reunión</t>
  </si>
  <si>
    <t>Capacitación para organizaciones deportivas</t>
  </si>
  <si>
    <t>CP-RG2-CAU1-CON1</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</si>
  <si>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</si>
  <si>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</si>
  <si>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 xml:space="preserve">Posibilidad de afectación reputacional para la institución por el incumplimiento en el desarrollo de la agenda académica de capacitación debido a la no contratación del prestador del servicio </t>
  </si>
  <si>
    <t>Por el incumplimiento en el desarrollo de la agenda académica de capacitación</t>
  </si>
  <si>
    <t xml:space="preserve">Debido a la no contratación del prestador del servicio </t>
  </si>
  <si>
    <t> Gestión</t>
  </si>
  <si>
    <t>El/la Profesional Especializado/a del Sistema Departamental de Capacitación, con personal de apoyo, trimestralmente, verificará el cumplimiento de cronograma de contratación asociado a los procesos de capacitación, de forma manual, en caso de incumplimiento del cronograma, a través de correo electrónico o comunicación interna, se gererará una alerta a los roles asignados en el CAE y /o Subgerente de Fomento y Deporte Formativo. Como evidencia del control quedará el correo electrónico o la comunicación interna.</t>
  </si>
  <si>
    <t>Continuo</t>
  </si>
  <si>
    <t>Como evidencia del control quedará el correo electrónico o la comunicación interna.</t>
  </si>
  <si>
    <t>NO</t>
  </si>
  <si>
    <t>Aun no se ha iniciado el proceso de construcción de la agenda</t>
  </si>
  <si>
    <t xml:space="preserve">Agenda construída conjuntamente con los gerentes, ditrectores y/o coordinadores de Entes Deprotivos Municipales, pero para la fecha de estre reporte, sin ejecucion ya que aun no se ha iniciado el proceso de contratación </t>
  </si>
  <si>
    <t xml:space="preserve">Agenda construída conjuntamente con los gerentes, ditrectores y/o coordinadores de Entes Deprotivos Municipales, pero para la fecha de estre reporte, sin ejecucion ya que aun no se han perfeccionado los contratos de este servicio </t>
  </si>
  <si>
    <t>No se han presentado situaciones que conlleven a una posible afectación reputacional y económica para la institución por el incumplimiento parcial o total en el desarrollo de la agenda académica de capacitación debido a baja participación e inscripción en los procesos de formación</t>
  </si>
  <si>
    <t xml:space="preserve">A la fecha de este reporte, la contratación de los prestadores de servicios de capacitación ha avanzado y hasta ahora no se han presentado situaciones que conlleven a una posible afectación reputacional para la institución por el incumplimiento en el desarrollo de la agenda académica de capacitación </t>
  </si>
  <si>
    <t>A la fecha de este reporte, la contratación de los prestadores de servicios de capacitación finalizón y no se presentaron situaciones que constituyeran a una posible afectación reputacional para la institución por el incumplimiento en el desarrollo de la agenda académica de capacitación.</t>
  </si>
  <si>
    <t>ACTIVO</t>
  </si>
  <si>
    <t xml:space="preserve">Juegos Deportivos Institucionales </t>
  </si>
  <si>
    <t>JD-RG1-CAU1-CON1</t>
  </si>
  <si>
    <t> Fomentar la práctica del deporte, la educación física y la recreación en el departamento de Antioquia a través del diseño y acompañamiento de programas y proyectos orientados a la población en general y grupos especiales.</t>
  </si>
  <si>
    <t>Subgerente de Fomento y Desarrollo Deportivo</t>
  </si>
  <si>
    <t>Posibilidad de afectación reputacional por incumplimiento de la programación de los juegos debido a retraso en la configuración de los parametros de inscripción para los diferentes eventos deportivos por fallas externas del sistema</t>
  </si>
  <si>
    <t>por incumplimiento de la programación de los juegos</t>
  </si>
  <si>
    <t>debido a retraso en la configuración de los parametros de inscripción para los diferentes eventos deportivos por fallas externas del sistema</t>
  </si>
  <si>
    <t>Alto</t>
  </si>
  <si>
    <t>30/04/2024 El profesional Universitario del proceso Juegos Deportivos cada que se presente un evento  en un municipio  validará que se cuente con la carta fundamental públicada  oportunamente y verificará que se socialice a los municipio o entes deportivos.                            En caso de que no se cuente con la carta fundamental, se retraza el evento hasta que el instituto emita la carta fundamental ya que es requisito indispensable para la ejecución del evento.                                                              Como evidencia del control, esta la carta fundamental firmada por cada evento institucional.</t>
  </si>
  <si>
    <t>Semestral</t>
  </si>
  <si>
    <t>Si</t>
  </si>
  <si>
    <t>Automático</t>
  </si>
  <si>
    <t>JD-RG2-CAU1-CON1</t>
  </si>
  <si>
    <t>Posibilidad de afectación reputacional por   falta de postulaciones de los municipios para ser sede de ejecución de los juegos debido a falta de incentivos para fomentar la participación.</t>
  </si>
  <si>
    <t>por falta de postulaciones de los municipios para ser sede de ejecución de los juegos</t>
  </si>
  <si>
    <t>debido a falta de incentivos para fomentar la participación.</t>
  </si>
  <si>
    <t>Medio</t>
  </si>
  <si>
    <t>30/04/2024 La subgerencia de Fomento traza las directrices para promover a los municipios a participar de la realización de eventos deportivos   institucionales para cada vigencia y se socializa en cada una de las subregiones con reuniones presenciales.                                             En caso de que no se postule ningún Municipio para los eventos, se debe declarar desierto, debido a que Indeportes no cuenta con una insfraestructura propia  para albergar  deportistas y desarrollar las competencias.                              Como evidencia queda la convocatoria de postulación para realización de eventos, con las correpondientes obligaciones, tanto de Indeportes como de los Municipios.</t>
  </si>
  <si>
    <t>Anual</t>
  </si>
  <si>
    <t xml:space="preserve">Apoyo Técnico, Científico y Psicosocial </t>
  </si>
  <si>
    <t>AT-RG1-CAU1-CON1</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</si>
  <si>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</si>
  <si>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</si>
  <si>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Posibilidad de afectación reputacional y económica ante la deserción de atletas por mejores ofertas de otros departamentos debido al incumplimiento en la entrega de apoyos a los atletas</t>
  </si>
  <si>
    <t>Por mejores ofertas de otros departamentos</t>
  </si>
  <si>
    <t>Debido al incumplimiento en la entrega de apoyos a los atletas</t>
  </si>
  <si>
    <t xml:space="preserve">
1. El subgerente de Deporte Asociado y Altos Logros y los profesionales del area metodológica y social realizan y validan el seguimiento mensual en la realización del  comité de evaluación de apoyos y desembolso del recurso a los atletas.
En caso de una desviación en el control, los mencionados anteriormente se reunirán para evaluar las causas subyacentes, basándose en los listados de los atletas, y registrarán sus conclusiones en un acta. Se implementarán las acciones correctivas necesarias para garantizar la integridad y eficiencia en la asignación de recursos. Las evidencias del control son "Resoluciones de entrega de apoyo técnico, científico y  psicosociales.
Listados
Actas de Comité Evaluador
CPD"
</t>
  </si>
  <si>
    <t>Mensual</t>
  </si>
  <si>
    <t>Resoluciones de entrega de apoyo técnico, científico y  psicosociales.
Listados
Actas de Comité Evaluador
CPD</t>
  </si>
  <si>
    <t>AT-RG2-CAU1-CON1</t>
  </si>
  <si>
    <t>Posibilidad de afectación económica y reputacional por posible destinación inadecuada del recurso económico debido a la utilizacion inadecuada por parte de las ligas, para la participación de los atletas en eventos a través de convenios con las Ligas deportivas</t>
  </si>
  <si>
    <t xml:space="preserve"> Por posible destinación inadecuada del recurso económico</t>
  </si>
  <si>
    <t>Debido a la utilizacion inadecuada del recurso por parte  de las ligas, para la participación de los atletas en eventos a través de convenios con las Ligas deportiva</t>
  </si>
  <si>
    <t>Fraude Externo</t>
  </si>
  <si>
    <t xml:space="preserve">Muy Baja </t>
  </si>
  <si>
    <t>BAJO</t>
  </si>
  <si>
    <t>Los metodólogos de la subgerencia  realizarán revisión y validarán las condiciones y estado de las ligas para luego hacer la Supervisión del convenio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t>
  </si>
  <si>
    <t>Diligenciamiento de Analisis Financiero, solicitud del siguiente desembolso o liquidación del convenio.</t>
  </si>
  <si>
    <t>Muy baja</t>
  </si>
  <si>
    <t>EXTREMO</t>
  </si>
  <si>
    <t>AT-RG3-CAU1-CON1</t>
  </si>
  <si>
    <t>Posibilidad de afectación económica  por destinación inadecuada del recurso económico para la participación y preparación de los atletas de los CEDEP en eventos a través de convenios con las Ligas deportivas debido a la Desviación de los recursos económicos a fines diferentes  para los cuales se celebro el convenio entre indeportes y  las ligas deportivas</t>
  </si>
  <si>
    <t>Por destinación inadecuada del recurso económico para la participación y preparación de los atletas de los CEDEP en eventos a través de convenios con las Ligas deportivas</t>
  </si>
  <si>
    <t>Debido a la Desviación de los recursos económicos a fines diferentes  para los cuales se celebro el convenio entre indeportes y  las ligas deportivas</t>
  </si>
  <si>
    <t>El subgrerente de Altos Logros y los Metodólogos realizaran comite para definir, asignar y validar recursos que seran entregados a las ligas que tienen CEDEP y hacer  la Supervisión del convenio o contrato firmado con las ligas deportivas,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convenio.Diligenciamiento formato:
Registro fotográfico evento</t>
  </si>
  <si>
    <t>Diligenciamiento de Analisis Financiero, solicitud del siguiente desembolso o liquidación del convenio.
Diligenciamiento formato:
Registro fotográfico evento</t>
  </si>
  <si>
    <t>AT-RG4-CAU1-CON1</t>
  </si>
  <si>
    <t>Posibilidad de afectacion economica por inasistencia de los atletas  a las evaluaciones programadas que pueda compremeter la salud y rendimiento deportivo de los paraatletas y atletas.  Debido a que los deportistas no consideran la importancia Control biomedico del entrenamiento(CBE)</t>
  </si>
  <si>
    <t>Por inasistencia de los atletas a las evaluaciones programadas que pueda compremeter la salud y rendimiento deportivo de los paraatletas y atletas</t>
  </si>
  <si>
    <t>Debido a que los deportistas no consideran la importancia Control biomedico del entrenamiento(CBE)</t>
  </si>
  <si>
    <t>El Jefe de la Oficina de Medicina Deportiva debe Implementar la estrategia de paso previo al control médico como requisito para la gestión de los apoyos otorgados a atletas y para- atletas y disminuir las inasistencias por parte de los deportista.
En caso de desviación del control expuesto, se debe revisar y ajustar la estrategia, mejorar la comunicación y resolver cualquier problema logístico que impida la efectiva implementación del control médico. Una evaluación continua y la incorporación de feedback de todos los involucrados ayudarán a optimizar el proceso y reducir las inasistencias, de la mano de las evidencias de control formato de atenciones realizadas.</t>
  </si>
  <si>
    <t xml:space="preserve">Mensual </t>
  </si>
  <si>
    <t>Formato de atenciones realizadas</t>
  </si>
  <si>
    <t xml:space="preserve">Leve </t>
  </si>
  <si>
    <t>AT-RG5-CAU1-CON1</t>
  </si>
  <si>
    <t xml:space="preserve">Posibilidad de afectacion economica por falta de personal medico  para apoyar los controles biomedicos del entrenamiento(CBE) . Debido a  demoras en la consecucion del personal </t>
  </si>
  <si>
    <t>Por falta de personal medico para apoyar los controles biomedicos del entrenamiento(CBE)</t>
  </si>
  <si>
    <t>Debido a demoras en la consecucion del personal</t>
  </si>
  <si>
    <t>Catastrófico</t>
  </si>
  <si>
    <t>El Jefe de la Oficina de Medicina Deportiva solicitará  al área de Talento Humano el nombramiento de personal en los cargos vacantes de la Oficina de Medicina Deportiva que permita mejora la eficiencia en las tareas del área.  
En caso de desviación del control expuesto es necesario hacer un seguimiento continuo por parte del Jefe de la Oficina de Medicina con el área de Talento Humano para asegurar que se cubran los vacantes de manera oportuna y efectiva, y se evalúe regularmente el impacto de estos nombramientos en la eficiencia del área.Evidencias del control:
Oficio</t>
  </si>
  <si>
    <t xml:space="preserve">Anual </t>
  </si>
  <si>
    <t xml:space="preserve">Oficio </t>
  </si>
  <si>
    <t>Detectivo</t>
  </si>
  <si>
    <t>Aleatoria</t>
  </si>
  <si>
    <t>AT-RG6-CAU1-CON1</t>
  </si>
  <si>
    <t>Posibilidad de afectacion reputacional por la no la ejecución oportuna de las actividades del área de Medicina Deportiva considerando las limitaciones presupuestales debido a la falta de recursos para su desarrollo.</t>
  </si>
  <si>
    <t>Por la no la ejecución oportuna de las actividades del área de Medicina Deportiva considerando las limitaciones presupuestales</t>
  </si>
  <si>
    <t>debido a la falta de recursos para su desarrollo.</t>
  </si>
  <si>
    <t xml:space="preserve">El Jefe de la Oficina de Medicina Deportiva gestionará los recursos con la alta dirección.
En caso de desviación del control expuesto es necesario mantener una comunicación constante por correo electrónico para ajustar las estrategias y recursos según las prioridades de la alta dirección. La capacidad de tomar decisiones informadas y realizar evaluaciones periódicas. La evidencia del control: correo electrónico </t>
  </si>
  <si>
    <t xml:space="preserve">Correo Electrónico </t>
  </si>
  <si>
    <t>Recreación</t>
  </si>
  <si>
    <t>PR-RG1-CAU1-CON1</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</si>
  <si>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</si>
  <si>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</si>
  <si>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La posibilidad de afectación reputacional por baja  oferta en los proyectos debido a la falta de inversión de recursos.</t>
  </si>
  <si>
    <t>La profesinoal que tiene asignado el proceso , se reunira  de forma bimensual con el Subgerente de Fomento y Desarollo deportivo para valir las actividades vs la ejecución y este buscará gestionar los recursos asignados en el presupuesto, incorporaciones para distribuir los mismos a cada proyecto, en comité de Gerencia para tener suficiente oferta de proyectos y actividades que garanticen el cumplimiento de los indicadores del plan de desarrollo. En caso de que no se entregan mas recursos se validara en el PAA los recursos disponibles para asignarlos a los proyectos deficitados. La evidencia es resumen escrito de reunión con el Subgerente  y modificaciones del PAA</t>
  </si>
  <si>
    <t>Deporte</t>
  </si>
  <si>
    <t>RD-RG1-CAU1-CON1</t>
  </si>
  <si>
    <t>Posibilidad de afectación reputacional por incumplimiento de los temas programados para los eventos y acompañamientos municipales, debido a variación de la planeación del cronograma preestablecido.</t>
  </si>
  <si>
    <t>Por incumplimiento de los temas programados para los eventos de los eventos y acompañamientos  municipales.</t>
  </si>
  <si>
    <t>Debido a variación del cronograma y temáticas de los eventos.</t>
  </si>
  <si>
    <t xml:space="preserve">Ejecución y Administración de procesos. </t>
  </si>
  <si>
    <t>El Lider del proceso, (profesional Universitario) y  equipo de trabajo (técnicos y contratistas), mensualmente Verifican el cumplimiento de los cronográmas de tabajo, a través de informes mensuales. En caso de haber incumplimiento del cronográma se reprogramará, se evaluarán las razones y se socializará con el equipo de trabajo y los usuarios para dar continuidad  y cumplimiento al cronográma.Como evidencia del control se tendrá el archivo excel y los informes mensuales.</t>
  </si>
  <si>
    <t>mensualmente</t>
  </si>
  <si>
    <t>archivo excel y los informes mensuales.</t>
  </si>
  <si>
    <t xml:space="preserve">Acompañamiento Institucional </t>
  </si>
  <si>
    <t>AI-RG1-CAU1-CON1</t>
  </si>
  <si>
    <t>Posibilidad de afectación reputacional por incumplimiento en la realización de la asesoría institucional, los encuentros de articulación y las convocatorias de cofinanciación, debido a la variación de los cronogramas de cada actividad.</t>
  </si>
  <si>
    <t>Por incumplimiento en la realización de la asesoría institucional, los encuentros de articulación y las convocatorias de cofinanciación</t>
  </si>
  <si>
    <t>Debido a la variación de los cronogramas de cada actividad</t>
  </si>
  <si>
    <t>El lider del proceso, (profesional especializado) y el  equipo de trabajo (técnicos y contratistas), mensualmente verifican el avance y cumplimiento de los cronogramas definidos para cada actividad. En caso de haber incumplimiento del cronograma se realizarán la debida reprogramación, se evaluarán las razones y se comunicará a las partes interesadas para dar continuidad al proceso. Como evidencia del control se tendrán los ajustes del cronograma de cada actividad, los correos para la socialización de los cambios a las partes interesadas y los informes respectivos.</t>
  </si>
  <si>
    <t>Mensualmente</t>
  </si>
  <si>
    <t>Ajustes del cronograma de cada actividad, los correos para la socialización de los cambios a las partes interesadas y los informes respectivos.</t>
  </si>
  <si>
    <t xml:space="preserve">Servicio al Ciudadano </t>
  </si>
  <si>
    <t>SC-RG1-CAU1-CON1</t>
  </si>
  <si>
    <t xml:space="preserve">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</si>
  <si>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</si>
  <si>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Posibilidad de afectación reputacional por la respuesta inoportuna a los requerimientos de usuarios y público en general, debido al aumento en la demanda de estos o por el incumplimiento de las directrices dadas al instituto, lo que puede resultar en la entrega extemporánea de información.</t>
  </si>
  <si>
    <t>por la respuesta inoportuna a los requerimientos de usuarios y público en general,</t>
  </si>
  <si>
    <t>Debido al aumento de la demanda de los requerimientos de los usuarios y público en general.</t>
  </si>
  <si>
    <t>Gestión</t>
  </si>
  <si>
    <t>El gestor de Servicio al Ciudadano verifica cada mes manualmente el cumplimiento de los tiempos de respuesta establecidos para los PQRSDF recibidos a través del sistema de gestión de peticiones del instituto. Este control incluye la revisión de los tiempos de entrega y la comparación con los plazos definidos por la normativa vigente y las directrices internas del instituto.
En caso de detectar una entrega extemporánea o próxima vencer, se informa de inmediato al responsable de la dependencia correspondiente para su gestión prioritaria. en caso de presentarse un repetido incumplimiento se realiza una notificación a la Subgerencia Administrativa y Financiera para una evaluación en comité directivo.
Como evidencia se tiene los reportes semanales del sistema de gestión de PQRSDF, que incluyen las vencidas y abiertas en termino, adicional se actualiza el tablero todos los días para la autogestión de la dependencia.</t>
  </si>
  <si>
    <t>Permanente</t>
  </si>
  <si>
    <t>SC-RG1-CAU1-2-CON1-2</t>
  </si>
  <si>
    <t>Menor</t>
  </si>
  <si>
    <t>SC-RG1-CAU2-CON2</t>
  </si>
  <si>
    <t>Atender a la ciudadanía mediante la implementación de políticas de servicio y protocolos de atención, a través de los diferentes canales, satisfaciendo las necesidades y expectativas de los grupos de valor, con calidad, equidad y oportunidad.</t>
  </si>
  <si>
    <t>Debido al Incumplimiento de las directrices dadas al instituto, lo que puede resultar en la entrega extemporánea de información.</t>
  </si>
  <si>
    <t>El El Gestor de Servicio al Ciudadano verifica semanalmente el tablero con los estados e indicadores de incumplimiento. 
En caso de presentarse un incumplimiento o próximo vencimiento, se genera la alertas y se envía a través de correo electrónico.
Como evidencias quedan los informes periodicos del tablero y los correos electrónicos.</t>
  </si>
  <si>
    <t>Semanal/Trimestral</t>
  </si>
  <si>
    <t>SC-RG2-CAU1-CON1</t>
  </si>
  <si>
    <t>Posibilidad de afectación reputacional por el incumplimiento de las directrices dadas al instituto, debido a el direccionamiento inadecuado de peticiones ciudadanas relacionadas con el acceso a programas, trámites y servicios, o por la emisión de información de baja calidad hacia el ciudadano.</t>
  </si>
  <si>
    <t>por el incumplimiento de las directrices dadas al instituto,</t>
  </si>
  <si>
    <t>debido a el direccionamiento inadecuado de peticiones ciudadanas relacionadas con el acceso a programas, trámites y servicios</t>
  </si>
  <si>
    <t>El Gestor de Servicio al Ciudadano realiza semanalmente la verificación de la correcta asignación de las PQRSDF, a través de una revisión manual, garantizando que todas las solicitudes sean direccionadas de manera adecuada a las áreas correspondientes. Esta validación se lleva a cabo mediante un informe generado automáticamente por el sistema, el cual identifica las solicitudes recibidas y las áreas responsables de su gestión. En caso de detectarse una desviación, es decir, una asignación incorrecta, se procede de inmediato al reenvío de la solicitud al área correcta, notificando a esta última para prevenir futuras reincidencias.
La evidencia de este proceso se encuentra registrada en una base de datos, la cual contiene información sobre la revisión de la calidad de la respuesta y la dependencia encargada de su gestión.</t>
  </si>
  <si>
    <t>Semanal/Permanente</t>
  </si>
  <si>
    <t>SC-RG2-CAU1-2-CON1-2</t>
  </si>
  <si>
    <t>SC-RG2-CAU2-CON2</t>
  </si>
  <si>
    <t>Posibilidad de afectación reputacional por el incumplimiento de las directrices dadas al instituto, debido direccionamiento inadecuado de peticiones ciudadanas relacionadas con el acceso a programas, trámites y servicios, o por la emisión de información de baja calidad hacia el ciudadano.</t>
  </si>
  <si>
    <t>por el incumplimiento de las directrices dadas al instituto</t>
  </si>
  <si>
    <t>debido a la emisión de información de baja calidad hacia el ciudadano.</t>
  </si>
  <si>
    <t>El Gestor de Servicio al Ciudadano será responsable de la ejecución de las capacitaciones semestrales con el objetivo de mantener al personal actualizado respecto a las normativas y procedimientos vigentes. Esta capacitación se lleva a cabo de manera manual a través de reuniones presenciales o virtuales. Además, se realizan encuestas semestrales para evaluar la satisfacción con el servicio prestado, utilizando plataformas de encuestas en línea para automatizar este proceso.
Se efectúan reuniones semestrales entre las dependencias  responsables para mejorar la comunicación y coordinación en el proceso de atención a PQRSD. Estas reuniones, ya sean presenciales o virtuales, se documentan mediante actas.
En caso de incumplimiento respecto a las acciones establecidas, tales como la asistencia a capacitaciones, la realización de encuestas o la participación en reuniones, se llevará a cabo un seguimiento adicional y prioritario con la dependencia que presente la desviación.
Como evidencia de los procesos se mantienen registros de asistencia, materiales de capacitación, resultados de encuestas, actas de reunión y planes de acción acordados.</t>
  </si>
  <si>
    <t>Permanente/Semestral</t>
  </si>
  <si>
    <t xml:space="preserve">Planeación Organizacional </t>
  </si>
  <si>
    <t>PO-RG1-CUA1-CON1</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</si>
  <si>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</si>
  <si>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</si>
  <si>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 xml:space="preserve">1, Posibilidad de afectación reputacional por informes y/o reportes que incumplen los requisitos   debido a información incorrecta. </t>
  </si>
  <si>
    <t xml:space="preserve">por informes y/o reportes que incumplen los requisitos </t>
  </si>
  <si>
    <t xml:space="preserve">debido a información incorrecta. </t>
  </si>
  <si>
    <t>El profesional universitario de la  OAP, cada que deba emitirse un reporte verificará: que la información entregada por las áreas cumpla con los requisitos de acuerdo con el tipo de informe y que corresponda a los soportes que dan respuesta a la trazabilidad de lo solicitado; en caso de encontrarse diferencias se enviará correo al área respectiva para que realice los ajustes pertinentes. Como evidencia queda el correo electrónico de la verificación.</t>
  </si>
  <si>
    <t>Cada que se requiera un informe</t>
  </si>
  <si>
    <t>Correo electrónico</t>
  </si>
  <si>
    <t xml:space="preserve">Baja </t>
  </si>
  <si>
    <t>PO-RG2-CAU1-CON1</t>
  </si>
  <si>
    <t>2. Posibilidad de afectación económica y reputacional  por inoportuno seguimiento al Plan de Desarrollo y demás planes institucionales debido a incumplimiento de cronogramas establecidos.</t>
  </si>
  <si>
    <t>por inoportuno seguimiento al Plan de Desarrollo y demás planes institucionales</t>
  </si>
  <si>
    <t>debido a incumplimiento de cronogramas establecidos.</t>
  </si>
  <si>
    <t xml:space="preserve">El Jefe de  la OAP , mínimo una vez al mes   verificará: el cumplimiento  del cronograma de los reportes o informes a entregar; en el marco de reunión de seguimiento con el equipo de trabajo, para ello tiene encuenta el cronograma establecido vs la información reportada por el personal del área.   En caso de haber incumplimientos se designará responsables de apoyo para requerir a las áreas la información; como evidencia del control queda el correo electrónico del jefe de planeación con la verificación del cronograma.    </t>
  </si>
  <si>
    <t>Minimo una vez al mes</t>
  </si>
  <si>
    <t xml:space="preserve">Comunicaciones </t>
  </si>
  <si>
    <t>CC-RG1-CAU1-CON1</t>
  </si>
  <si>
    <t>Fortalecer la imagen institucional de Indeportes Antioquia, como referente social del deporte en el departamento.</t>
  </si>
  <si>
    <t>Jefe Oficina de Comunicaciones</t>
  </si>
  <si>
    <t>Posibilidad de afectación reputacional por quejas masivas relacionadas con la circulación de información falsa o inoportuna en los medios de comuniación institucional,  debido a la entrega de información errada o inoportuna de parte de los procesos y/o dependencias proveedoras de la información.</t>
  </si>
  <si>
    <t>Por quejas masivas relacionadas con la circulación de información falsa o inoportuna en los medios de comuniación institucional.</t>
  </si>
  <si>
    <t>Debido a entrega de información errada o inoportuna de parte de los procesos y dependencias proveedoras de la información.</t>
  </si>
  <si>
    <t xml:space="preserve">Los profesionales de la Oficina Asesora de Comunicaciones validarán la información con los voceros de los procesos y dependencias proveedoras de la información, antes de la difusión amplia en los medios de comunicación institucional. 
En caso de que la información sea sensible, los profesionales de la Oficina Asesora de Comunicaciones encargados de la producción de contenidos deben validar esta información sensible con el Gerente, el Subgerente o el Jefe de Oficina responsables del proceso, antes de difundirla ampliamente en los medios de comunicación institucional. 
En caso de llegarse a materializar el riesgo, desde la Oficina Asesora de Comunicaciones deberá definirse una acción de comunicación para aclarar la información errónea o inoportuna circulante, y contener o gestionar adecuadamente la crisis reputacional. 
La evidencia del control será la publicación aclaratoria en los medios de comunicación institucional. </t>
  </si>
  <si>
    <t>Correo Electrónico 
Whatsapp</t>
  </si>
  <si>
    <t>CC-RG2-CAU1-CON1</t>
  </si>
  <si>
    <t>Posibilidad de afectación reputacional por quejas masivas relacionadas con la circulación de información falsa o inoportuna en los medios de comuniación institucional, debido a errores humanos involuntarios en la redacción o publicación de información en los medios de comunicación institucional.</t>
  </si>
  <si>
    <t>Por quejas masivas relacionadas con la circulación de información falsa o inoportuna en los medios de comuniacción institucional.</t>
  </si>
  <si>
    <t>Debido a errores humanos involuntarios en la redacción o publicación de información en los medios de comunicación institucional.</t>
  </si>
  <si>
    <t xml:space="preserve">Los profesionales de la Oficina Asesora de Comunicaciones, y encargados de la producción de contenidos, validarán la información con los voceros de los procesos y dependencias proveedoras de la información, antes de la difusión amplia en los medios de comunicación institucional. </t>
  </si>
  <si>
    <t xml:space="preserve">Correo Electrónico 
Whatsapp
</t>
  </si>
  <si>
    <t>CC-RG3-CAU1-CON2</t>
  </si>
  <si>
    <t xml:space="preserve">Posibilidad de afectación reputacional por quejas masivas relacionadas con la circulación de información falsa o inoportuna en los medios de comunicación institucional, debido a la no disponibiliad de los soportes  tecnólogicos para la publicación de la información. </t>
  </si>
  <si>
    <t>Debido a la no disponibiliad de los soportes  tecnológicos para la publicación de la información.</t>
  </si>
  <si>
    <t xml:space="preserve">Los profesionales de la Oficina Asesora de Comunicaciones validarán la disponibilidad de los software para la publicación de la información. En caso  de encontrar novedades, se deben reportar a los profesionales encargados del soporte técnico. Como evidencia de este control, quedará registro por correo electrónico, WhatsApp o el SysAid. </t>
  </si>
  <si>
    <t xml:space="preserve">Investigación </t>
  </si>
  <si>
    <t>PI-RG1-CAU1-CON1</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</si>
  <si>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</si>
  <si>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</si>
  <si>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Posibilidad de afectación reputacional por baja visualización del proceso de investigación en el medio debido al desconocimiento al interior del instituto. </t>
  </si>
  <si>
    <t>por baja visualización del proceso de investigación en el medio</t>
  </si>
  <si>
    <t>Debido al desconocimiento del proceso al interior de Indeportes</t>
  </si>
  <si>
    <t>El Profesional Universitario encargado del CINDA verificará con el área de Comunicaciones las estrategias diseñadas para visualizar del Centro de Investigaciones tanto para el público interno y externo y desarrollar espacios de socialización del objetivo del proceso. Así mismo, validará el presupuesto asignado en la vigencia para el desarrollo de investigaciones.</t>
  </si>
  <si>
    <t>semestral</t>
  </si>
  <si>
    <t>Reuniones periodicas. Procesos de socializacion. presentaciones grupales a la institución</t>
  </si>
  <si>
    <t>PI-RG2-CAU1-CON1</t>
  </si>
  <si>
    <t xml:space="preserve">Posibilidad de afectación reputacional por baja calidad en la investigación debido a recursos tecnológicos insuficientes para los análisis estadísticos. </t>
  </si>
  <si>
    <t>por baja calidad en la investigación</t>
  </si>
  <si>
    <t>debido a recursos tecnológicos insuficientes para los análisis estadísticos.</t>
  </si>
  <si>
    <t>Fallas Tencológicas</t>
  </si>
  <si>
    <t xml:space="preserve">El Profesional Universitario encargado del CINDA validará con la Oficina de Sistemas la instalación del software de análisis estadístico. 
El Profesional Universitario encargado del CINDA verificará la inclusión de la necesidad de capacitación para el manejo del software de análisis estadístico en el Plan Institucional de Capacitación de la vigencia. 
</t>
  </si>
  <si>
    <t>Se instalo en el computador de Medicina el software de SPSS version 19 el cual Indeportes tienen al licencia.</t>
  </si>
  <si>
    <t>PI-RG3-CAUI-CON1</t>
  </si>
  <si>
    <t xml:space="preserve">Posibilidad de afectación reputacional por pérdida de Certificación de Min ciencias debido a no cumplir los requisitos propuestos para lograr el puntaje necesario.. </t>
  </si>
  <si>
    <t>por pérdida de Certificación de Min ciencias</t>
  </si>
  <si>
    <t>debido a no cumplir los requisitos propuestos para lograr el puntaje necesario..</t>
  </si>
  <si>
    <t>El Profesional Universitario encargado del CINDA verificará la presentación de productos científicos actualizados y publicaciones.</t>
  </si>
  <si>
    <t>Setiene tres articulos en proceso de publicaion</t>
  </si>
  <si>
    <t xml:space="preserve">Gestión Administrativa de los Recursos </t>
  </si>
  <si>
    <t>GA-RF1-CAU1-CON1</t>
  </si>
  <si>
    <t>Apoyar el desarrollo eficiente de los procesos internos, mediante la administración de los bienes y prestación de los servicios internos requeridos.</t>
  </si>
  <si>
    <t>Coordinador Equipo Administrativo</t>
  </si>
  <si>
    <t>Posibilidad de efectos dañosos  sobre bienes públicos por pérdida, extravío o hurto de bienes muebles de la entidad a causa de la omisión en la aplicación del procedimiento para el ingreso y salida de bienes del almacén.</t>
  </si>
  <si>
    <t>Por pérdida, extravío o hurto de bienes muebles de la entidad</t>
  </si>
  <si>
    <t xml:space="preserve">A causa de la omisión en la aplicación del procedimiento para el ingreso y salida de bienes de la entidad. </t>
  </si>
  <si>
    <t xml:space="preserve">Fiscal </t>
  </si>
  <si>
    <t>El Profesional Especializado del equipo administrativo de la Subgerencia Administrativa y Financiera indica de manera permanente al Coordinador del equipo de vigilancia que verifique el correcto diligenciamiento del formato de préstamo de bienes (F-GA-16), conforme a lo establecido en el Instructivo de Salida de Bienes de la entidad. Este control se realiza de forma manual y preventiva, asegurando que cada movimiento de bienes esté debidamente documentado. En caso de presentarse diferencias o irregularidades en el proceso, se informa a las áreas responsables para realizar los ajustes correspondientes. La evidencia del control es el formato de préstamo de bienes (F-GA-16) debidamente diligenciado.</t>
  </si>
  <si>
    <t xml:space="preserve">Permanente </t>
  </si>
  <si>
    <t>Formato de préstamo de bienes (F-GA-16) diligenciado.</t>
  </si>
  <si>
    <t>GA-RF2-CAU1-CON1</t>
  </si>
  <si>
    <t>Posibilidad de efecto dañoso sobre bienes públicos por caducidad y/o deterioro de los bienes de consumo a causa de la omisión en la aplicación del procedimiento de gestión del Almacén (P_GA_08).</t>
  </si>
  <si>
    <t>Por caducidad y/o deterioro de los bienes de consumo y /o  deterioro de los activos</t>
  </si>
  <si>
    <t>a causa de la omisión en la aplicación del procedimiento de gestión del Almacén (P_GA_08)</t>
  </si>
  <si>
    <t>El Auxiliar Administrativo del Almacén, de manera permanente y preventiva, verifica las existencias de los bienes de consumo al recibir las solicitudes de suministro (F-GA-03), aplicando la metodología PEPS (Primero en Entrar, Primero en Salir), conforme a lo establecido en el procedimiento P-GA-08 de gestión del Almacén. Este control se realiza de forma manual, asegurando que los bienes sean entregados en el orden adecuado para evitar caducidad o deterioro. En caso de detectarse diferencias, se informa a las áreas responsables para realizar los ajustes correspondientes. La evidencia del control es la ficha técnica SICOF verificada para cada artículo.</t>
  </si>
  <si>
    <t xml:space="preserve">
Permanente </t>
  </si>
  <si>
    <t>Ficha técnica SICOF para cada artículo verificada.</t>
  </si>
  <si>
    <t>GA-RG1-CAU1-CON1</t>
  </si>
  <si>
    <t>Posibilidad de afectación económica por desactualización de las carteras debido a una incorrecta planeación administrativa para el control, ubicación y distribución de los inventarios.</t>
  </si>
  <si>
    <t>por desactualización de las carteras</t>
  </si>
  <si>
    <t>Debido a una incorrecta planeación administrativa  para el control, ubicación y distribución de los inventarios.</t>
  </si>
  <si>
    <t>El Auxiliar Administrativo del Almacén verifica de manera permanente y manual los movimientos mensuales de cartera, asegurando que las asignaciones a los supervisores de contratistas se reflejen en el formato "Salidas de productos". Como evidencia, se genera el comprobante de cartera firmado por el respectivo servidor público. El Profesional Especializado realiza un cierre mensual, verificando el estado de la asignación de carteras y determinando qué bienes del inventario de muebles quedan pendientes para el mes siguiente, dejando como evidencia el informe de cierre mensual. Además, el Auxiliar Administrativo del Almacén verifica el estado de las carteras a través del inventario, siguiendo el cronograma de gestión del Almacén según el procedimiento P-GA-08. En caso de presentarse diferencias, se informa a las áreas responsables para realizar los ajustes correspondientes. La evidencia de este control incluye el formato de salidas de productos, el informe de cierre, el cronograma de gestión del Almacén, y los formatos de reintegros, asignaciones o traslados, firmados por el profesional del Almacén y el servidor público involucrado.</t>
  </si>
  <si>
    <t xml:space="preserve">Permanente .  </t>
  </si>
  <si>
    <t xml:space="preserve">Formato salidas de producto
Informe de cierre
Cronograma de gestión del Almacén
Formatos de reintegros, asignaciones o traslados según aplique, firmadas por el profesional del almacén y el servidor público que se beneficia del bien, reintegra o traaslada. </t>
  </si>
  <si>
    <t>GA-RG2-CAU1-CONT1</t>
  </si>
  <si>
    <t>Posibilidad de afectación económica   por caja menor en gastos no permitidos, debido a incorrecta aprobación de los mismos incumplimiendo la normatividad vigente.</t>
  </si>
  <si>
    <t xml:space="preserve"> por caja menor en gastos no permitidos</t>
  </si>
  <si>
    <t>Debido a incorrecta aprobación de los mismos incumplimiendo la normatividad vigente.</t>
  </si>
  <si>
    <t>El Subgerente Administrativo y Financiero verifica anualmente que la resolución de caja menor contemple únicamente los conceptos de gastos permitidos según la normatividad vigente. Adicionalmente, el Profesional Especializado, al recibir una solicitud de autorización de gasto por caja menor, revisa que la necesidad cumpla con las condiciones estipuladas, tales como ser un imprevisto, no ser recurrente y afectar el normal funcionamiento de la entidad, conforme a la normatividad vigente y los considerandos de la resolución. Este control se realiza de manera permanente y manual. En caso de detectarse diferencias o gastos no permitidos, se informa a las áreas responsables para realizar los ajustes necesarios. La evidencia del control incluye la relación mensual de los gastos autorizados por conceptos de caja menor.</t>
  </si>
  <si>
    <t>Relación mensual de los gastos autorizados por conceptos de caja menor</t>
  </si>
  <si>
    <t>GA-RG3-CAU1-CON1</t>
  </si>
  <si>
    <t>Posibilidad de afectación económica por  inadecuado control de inventarios debido a la no aplicación de los procedimientos establecidos.</t>
  </si>
  <si>
    <t xml:space="preserve">por  inadecuado control de inventarios </t>
  </si>
  <si>
    <t>Debido a la no aplicación de los procedimientos establecidos.</t>
  </si>
  <si>
    <t>El Profesional de Almacén verifica mensualmente el cumplimiento del cronograma de gestión del Almacén, asegurando la correcta aplicación de los procedimientos establecidos para el control de inventarios. Este control se realiza de manera manual y preventiva mediante la revisión de inventarios aleatorios mensuales y un informe cuatrimestral del inventario general. En caso de identificar diferencias o incumplimientos en el manejo de los inventarios, se informa a las áreas responsables para que se realicen los ajustes correspondientes. La evidencia de este control incluye el informe de cierre mensual con el inventario aleatorio y el informe cuatrimestral del inventario general. -</t>
  </si>
  <si>
    <t>Mesual</t>
  </si>
  <si>
    <t>Informe del cierre mensual que incluye inventario aleatorio.
Informe cuatrimestral de  Inventario general.</t>
  </si>
  <si>
    <t>GA-RG4-CAU1-CON1</t>
  </si>
  <si>
    <t>Posibilidad de afectación económica por deterioro de bienes muebles o infraestructura debido al inclumplimiento del plan de mantenimiento preventivo y correctivo.</t>
  </si>
  <si>
    <t xml:space="preserve">por deterioro de bienes muebles o infraestructura </t>
  </si>
  <si>
    <t>debido al inclumplimiento del plan de mantenimiento preventivo y correctivo.</t>
  </si>
  <si>
    <t>El administrador de la sede verifica mensualmente el cumplimiento del cronograma establecido a través  del plan de mantenimeinto en el "Formato GA- 46 Plan Anual de Mantenimeinto V2" asegurando la correcta inclusión se todas las actividades preventivas y correctivas. Este control se realiza de manera manual y preventiva mediante diligenciamiento del formato y reporte de indicadores. En caso de identificar  incumplimientos en los mantenimeintos, se deja evidencias de las razones en el analisis del indicador y se realizan los ajustes correspondientes. La evidencia de este control incluye el diligenciamiento del formato F-GA 46 y los indicadores mensuales reportados.</t>
  </si>
  <si>
    <t>Formato F-GA-46 
Indicador Mensual.</t>
  </si>
  <si>
    <t xml:space="preserve">Gestión Documental </t>
  </si>
  <si>
    <t>GD-RG2-CAU1-CON1</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</si>
  <si>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</si>
  <si>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t> Profesional Universitario Coordinador de Equipo "CADA".</t>
  </si>
  <si>
    <t xml:space="preserve"> Posibilidad de afectación reputacional y/o económica debido a la carencia de instrumentos de valoración documental, para orientar la conformación y organización archivística de los fondos documentales a cargo de la entidad.</t>
  </si>
  <si>
    <t xml:space="preserve">Por la falta de los instrumentos para reglar el ciclo de vida </t>
  </si>
  <si>
    <t>Debido a la desactualización y no elaboración de los instrumentos de valoración documental: Tablas de Retención Documental y Tablas de Valoración Documental.</t>
  </si>
  <si>
    <t xml:space="preserve">
1. El equipo CADA, desde el proceso de Gestión Documental, con una frecuencia al menos trimestral, genera las alertas institucionales respecto a la carencia y desactualización de los instrumentos de valoración documental, e incluye la elaboración de los mismos como actividades en los instrumentos de planeación del proceso PINAR y plan de acción. Este control se realiza de manera manual y es preventivo. En caso de no aplicar el control el proceso puede continuar con la desactualización de los instrumentos archivísticos base para la implementación de la política archivística. Como evidencia se encuentran las alertas e informes de seguimiento a la gestión documental.
</t>
  </si>
  <si>
    <t>Trimestral</t>
  </si>
  <si>
    <t>Alertas de gestión documental
Informes de Actividades del CADA (Semestrales)
Avance en Plan de Acción</t>
  </si>
  <si>
    <t>Compartir / Transferir</t>
  </si>
  <si>
    <t>GD-RG3-CAU1-CON1</t>
  </si>
  <si>
    <t>Posbilidad afectación reputacional por error en la radicación de comunicaciones recibidas en la Ventanilla Única y actos administrativos (Resoluciones y Circulares)</t>
  </si>
  <si>
    <t xml:space="preserve">Por error de los servidores públicos del CADA en la radicación y direccionamiento de documentos en el Sistema Mercurio </t>
  </si>
  <si>
    <t>Debido a la baja aplicación o desconocimiento de los procedimientos de recepción y trámite</t>
  </si>
  <si>
    <t xml:space="preserve">1. El profesional Universitario del CADA, con una frecuencia mensual, mantiene actualizado el formato F-GD-46 Malla de Tema de Radicación, así como el Instructivo de Recepción y Radicación de Documentos en la Ventanilla Única.
Este control se realiza de manera manual y preventivo. En caso de no aplicarse el control se puede estar implementado acciones obsoletas en el proceso de radicación y direccionamiento. Como evidencia del control se encuentran la malla de temas y el instructivo actualizado.
2. El equipo de Radicación del CADA revisa de manera diaria las bandejas de radicación en el Sistema de Gestión Documental Mercurio, valida los comentarios de devolución, corrige de inmediato y enruta nuevamente. Este control se realiza de manera manual y preventivo. En caso de no aplicarse el control se pueden materializar radicados direccionados erróneamente. La evidencia del control son los radicados en el sistema de gestión documental mercurio.
3. El profesional Universitario del CADA, con frecuencia mensual, mediante el análisis de las causales de la devolución de comunicaciones oficiales y PQRSDF determina en qué casos se trata de inconsistencias en la identificación del asunto o la oficina competente y plantea las acciones de mejora pertinentes. Este control se realiza de manera manual y preventivo. En caso de no aplicarse el control se pueden materializar radicados direccionados erróneamente. La evidencia del control son los radicados en el sistema de gestión documental mercurio.
4. Un servidor Público del CADA, con frecuencia semanal, revisa aleatoriamente y coteja las imágenes de las resoluciones y circulares radicadas durante la semana inmediatamente anterior. Este control se realiza de manera manual y preventiva. En caso de no aplicarse el control se pueden materializar imágenes inconsistentes en el sistema. Como evidencia del control se encuentran los actos administrativos. La evidencia del control son los radicados en el sistema de gestión documental mercurio.
</t>
  </si>
  <si>
    <t>Mensual
Diario
Semestral</t>
  </si>
  <si>
    <t>Reportes extractados del Sistema Mercurio
Informes de actividades del CADA</t>
  </si>
  <si>
    <t xml:space="preserve">Gestión Financiera </t>
  </si>
  <si>
    <t>GF-RG1-CAU1-CON1</t>
  </si>
  <si>
    <t>Realizar la planificación financiera, aplicación y custodia de los recursos financieros de la entidad y gestionar la transferencia de los mismos.</t>
  </si>
  <si>
    <t>Subgerente Administrativo y Financiero</t>
  </si>
  <si>
    <t>Posibilidad de afectación económica por inadecuada planificación de las partidas presupuestales (Decreto 111/1997) y financieras, debido a la falta de conocimiento y estudio que soporten las cifras estimadas para el presupuesto y falta de planificación y seguimeinto desde la Alta Gerencia a los ingresos, gastos y al plan Anual de adquisiciones.</t>
  </si>
  <si>
    <t>Por inadecuada planificación de las partidas presupuestales (Decreto 111/1997) y financieras</t>
  </si>
  <si>
    <t>Debido a la falta de conocimiento y estudio que soporten las cifras estimadas para el presupuesto y falta de planificación y seguimeinto desde la Alta Gerencia a los ingresos, gastos y al plan Anual de adquisiciones.</t>
  </si>
  <si>
    <t>Ejecución y administración de Procesos</t>
  </si>
  <si>
    <t>El Subgerente Administrativo y Financiero, junto con el Jefe de la Oficina de Planeación, verifican anualmente que el anteproyecto presupuestal esté alineado con las necesidades de la vigencia y conforme a lo establecido en el Plan de Desarrollo. Este control se realiza de forma manual durante la construcción del anteproyecto y en cada incorporación de recursos. En caso de desviaciones, se toma acción correctiva a través de la revisión y ajuste del presupuesto. La evidencia de este control incluye el anteproyecto de presupuesto aprobado, la resolución de apropiación inicial, la publicación del Plan Anual de Adquisiciones, el acta de junta directiva aprobada, el acto administrativo y el concepto favorable.</t>
  </si>
  <si>
    <t>Una vez al año</t>
  </si>
  <si>
    <t>Anteproyecto de Presupuesto aprobado.
Resolución de apropiación inicial 
Publicación del Plan Anual de Adquisiciones de la vigencia corriente.
Acta de junta directiva aprobada
Acto administrativo
Concepto favorable</t>
  </si>
  <si>
    <t>GF-RG1-CAU1-CON2</t>
  </si>
  <si>
    <t>El Subgerente Administrativo y Financiero verifica anualmente que, dentro del plan de capacitación del Instituto, se incluya la formación sobre el manejo, control y seguimiento de la gestión presupuestal y la eficiencia del gasto público dirigida a los ordenadores del gasto y al personal del área financiera. Este control se realiza de forma manual a través de la revisión y aprobación del plan de capacitación. En caso de detectarse una desviación, se ajusta el plan para incluir las capacitaciones necesarias. La evidencia de este control se refleja en la capacitación realizada en el Comité Directivo sobre gestión presupuestal y eficiencia del gasto público.</t>
  </si>
  <si>
    <t>Capacitación en comité Directivo sobre gestión presupuestal y eficiencia del gasto publico.</t>
  </si>
  <si>
    <t>GF-RG1-CAU1-CON3</t>
  </si>
  <si>
    <t>El Profesional de Presupuesto, mensualmente, verifica y elabora un informe de ejecución presupuestal de ingresos y gastos, el cual se publica en la página web institucional y se remite a la gerencia. Este control se realiza de manera manual a través del seguimiento continuo de los registros financieros. En caso de identificarse desviaciones en la ejecución presupuestal, se toman medidas correctivas inmediatas para ajustar el presupuesto. La evidencia de este control es el informe mensual de ejecución presupuestal.</t>
  </si>
  <si>
    <t xml:space="preserve">Informe de ejecución Presupuestal mensual
</t>
  </si>
  <si>
    <t>GF-RG2-CAU1-CON1</t>
  </si>
  <si>
    <t>Posibilidad de afectación económica y reputacional por incumplimiento normativo, debido a la falta de conocimiento del equipo y ausencia en el liderazgo del proceso financiero</t>
  </si>
  <si>
    <t>Por incumplimiento normativo</t>
  </si>
  <si>
    <t>Debido a la falta de conocimiento del equipo y ausencia en el liderazgo del proceso financiero</t>
  </si>
  <si>
    <t>El Subgerente Administrativo y Financiero solicita anualmente, en el marco del Plan Institucional de Capacitación, la actualización de la normatividad tributaria para el equipo financiero, con el fin de asegurar el cumplimiento normativo y evitar afectaciones económicas y reputacionales. Este control se realiza de forma manual, a través de la gestión y programación de las capacitaciones correspondientes. En caso de identificarse desviaciones o carencias de conocimiento en el equipo, se ajusta el plan de capacitación para reforzar las áreas críticas. La evidencia de este control es la capacitación anual impartida al equipo financiero.</t>
  </si>
  <si>
    <t>Capacitación Anual al Equipo Financiero</t>
  </si>
  <si>
    <t>GF-RG2-CAU1-CON2</t>
  </si>
  <si>
    <t>El Subgerente Administrativo y Financiero verifica mensualmente el cumplimiento del reporte de información interna y externa del área financiera, estableciendo los controles necesarios como el cronograma de reportes de información externa y el calendario COLA para su seguimiento y cumplimiento. Este control se realiza de manera manual a través de la revisión de los informes de cierre financiero, los cuales son aprobados y firmados por el Subgerente Administrativo y Financiero. En caso de detectarse desviaciones en el cumplimiento de los plazos o la calidad de la información, se toman medidas correctivas inmediatas en los informes. La evidencia de este control incluye los informes financieros mensuales revisados y firmados, así como la circular y el cronograma de información externa.</t>
  </si>
  <si>
    <t>Los cierres de las áreas financieras, a través de los informes aprobados  y firmados (Revisados) por El subgerente Administrativo y Financiero.
Circular/cronograma de información externa (FABIAN ARANGO)
Calendario COLA</t>
  </si>
  <si>
    <t>GF-RG3-CAU1-CON1</t>
  </si>
  <si>
    <t>Posibilidad de afectación económica y reputacional por presentación inoportuna de informes contables y/o con cifras inexactas, debido al no cumplimiento de los cronogramas establecidos por los organismos de vigilancia y control,  al registro contable  de los hechos económicos sin soporte y a la falta de revelaciones a través de notas contables.</t>
  </si>
  <si>
    <t>Por presentación inoportuna de informes contables y/o con cifras inexactas,</t>
  </si>
  <si>
    <t>Debido al no cumplimiento de los cronogramas establecidos por los organismos de vigilancia y control, al registro contable de los hechos económicos sin soporte y a la falta de revelaciones a través de notas contables.</t>
  </si>
  <si>
    <t>El Profesional Universitario de Contabilidad verifica mensualmente el cumplimiento del cronograma de reportes de información externa, realiza los estados financieros con sus respectivas notas y publica en la página de transparencia. Este control se realiza de manera manual mediante la preparación y validación de los estados financieros y su correspondiente documentación. En caso de detectarse desviaciones, como incumplimientos en los plazos o inexactitudes en las cifras, se toman medidas correctivas para garantizar la presentación oportuna y precisa de los informes. La evidencia de este control incluye el cronograma de reportes de información externa, los estados financieros con sus notas, la circular de información, y el reporte de indicadores en el plan de acción mensual, como las declaraciones tributarias y las rendiciones presentadas oportunamente a los entes de vigilancia y control.</t>
  </si>
  <si>
    <t>Cronograma de reportes de información externa (FABIAN ARANGO)
Elaboración de Estados Financieros acompañadp de sus notas
Circular de Información dirigida a las diferentes dependencias.
Reporte de indicadores dentro del  Plan de Acción mensual correspondientes a Declaraciones tributarias presentadas oportunamente y Rendiciones Presentadas Oportunamente Entes de Vigilancia y Contro</t>
  </si>
  <si>
    <t>GF-RG4-CAU1-CON1</t>
  </si>
  <si>
    <t xml:space="preserve">Posibilidad de afectación reputacional y económica, por inadaptabilidad del aplicativo financiero ERP en cuanto a la normatividad vigente,  debido a la expedición de reportes sin los parámetros establecidos e ineficiencias administrativas y financieras en el Instituto.  </t>
  </si>
  <si>
    <t>Por inadaptabilidad del aplicativo financiero ERP en cuanto a la normatividad vigente,</t>
  </si>
  <si>
    <t xml:space="preserve">Debido a la expedición de reportes sin los parámetros establecidos e ineficiencias administrativas y financieras en el Instituto.  </t>
  </si>
  <si>
    <t>El Profesional Universitario de Contabilidad, el Profesional Universitario de Presupuesto y el Tesorero General validan permanentemente la información generada por el ERP, realizando una revisión manual detallada que compara los reportes emitidos con los parámetros normativos vigentes. Este control incluye la verificación de reportes, cálculos de impuestos y otras obligaciones financieras, todo debidamente documentado en papeles de trabajo y conciliaciones. En caso de detectarse discrepancias o incumplimientos normativos, se corrigen los datos y se ajustan los procedimientos para asegurar la conformidad del sistema. La evidencia de este control son las conciliaciones documentadas que respaldan el proceso de validación.</t>
  </si>
  <si>
    <t xml:space="preserve">Conciliaciones Bancarias, Arqueos de Caja y Conciliaciones de Presupuesto.
</t>
  </si>
  <si>
    <t>GF-RG4-CAU1-CON2</t>
  </si>
  <si>
    <t>La Jefe de Sistemas asigna de manera permanente un enlace especializado que opera a medio tiempo para identificar y resolver discrepancias entre el sistema ERP y la normatividad vigente, así como para asesorar al equipo financiero en el manejo adecuado del aplicativo. Este enlace, coordinado con el proveedor del ERP, garantiza que las correcciones de errores se realicen oportunamente mediante la gestión de tickets de soporte y el seguimiento de actualizaciones del sistema. En caso de desviaciones, se implementan ajustes inmediatos para asegurar que las funcionalidades del ERP cumplan con los requerimientos normativos. La evidencia de este control incluye los tickets gestionados con el área de sistemas y el proveedor del ERP.</t>
  </si>
  <si>
    <t>Tickets a Sistyemas y el proveedor.</t>
  </si>
  <si>
    <t>GF-RG5-CAU1-CON1</t>
  </si>
  <si>
    <t>Posibilidad de afectación económica por la destinación indebida de recursos, debido al desconocimiento de los usuarios que intervienen en el proceso de manejo de recursos.</t>
  </si>
  <si>
    <t xml:space="preserve">Por la destinación indebida de recursos.
</t>
  </si>
  <si>
    <t>Debido al desconocimiento de los usuarios que intervienen en el proceso de manejo de recursos.</t>
  </si>
  <si>
    <t>El Tesorero General verifica permanentemente la correcta destinación de los recursos bancarios, generando comprobantes de egreso solo después de validar la afectación presupuestal y la disponibilidad de fondos en caja. Este control se realiza de manera manual, garantizando que cada operación esté respaldada por la documentación adecuada. En caso de detectarse una destinación indebida de recursos, se detiene la transacción hasta corregir las inconsistencias. La evidencia de este control incluye los comprobantes de egreso con sus respectivos anexos, entre ellos el certificado de disponibilidad presupuestal.</t>
  </si>
  <si>
    <t xml:space="preserve">
Egresos con anexos incluido certificado de Disponibilidad presupuestal.</t>
  </si>
  <si>
    <t>GF-RG5-CAU1-CON2</t>
  </si>
  <si>
    <t>El Profesional Universitario Logístico de la Subgerencia Administrativa y Financiera verifica permanentemente la correcta destinación de los recursos mediante el envío del soporte de las modificaciones del PAA, asegurando la transparencia y adecuada gestión de los recursos involucrados. Este control se realiza de manera manual a través del seguimiento detallado de las adquisiciones, comparando la ejecución presupuestal. En caso de detectar desviaciones en la destinación de recursos, se toman acciones correctivas inmediatas, generando las alertas respectivas a los ordenadores del gasto y/o desde Planeación con la devolución o no aceptación de la solicitud de modificación. La evidencia de este control se refleja en los correos enviados por el Profesional Universitario Logistico o Profesional Universitario de Planeación a los diferentes ordendores del gasto de la entidad.</t>
  </si>
  <si>
    <t xml:space="preserve">Modificaciones del PAA
</t>
  </si>
  <si>
    <t>GF-RG6-CAU1-CON1</t>
  </si>
  <si>
    <t>Posibilidad de pérdidas económicas por incremento en la cartera de la Entidad, debido a la falta de legalización de los recursos y de oportunidad en la expedición de las cuentas por parte de la Entidad.</t>
  </si>
  <si>
    <t>Por incremento en la cartera de la Entidad.</t>
  </si>
  <si>
    <t xml:space="preserve">Debido a la falta de legalización de los recursos y de oportunidad en la expedición de las cuentas por parte de la Entidad.
</t>
  </si>
  <si>
    <t>El Tesorero General realiza un seguimiento trimestral al cumplimiento del pago oportuno de las cuentas por cobrar registradas en el ERP financiero, verificando y cotejando el estado de las mismas. Este control se efectúa de forma manual, generando un informe que detalla las acciones implementadas para procurar el pago oportuno. Adicionalmente, trimestralmente se requiere a los supervisores de los contratos o convenios con los municipios el avance en la liquidación o legalización de los recursos, dejando como evidencia las solicitudes y la legalización de los recursos en el ERP financiero cuando aplique. En caso de desviaciones, se implementan acciones correctivas para evitar el incremento en la cartera. La evidencia del control incluye el informe de cuentas por cobrar con su estado, los requerimientos a los supervisores, y la comunicación dirigida a las dependencias sobre el avance de los contratos pendientes de liquidación.</t>
  </si>
  <si>
    <t>Informe de cuentas por cobrar con el estado
Requerimientos a los supervisores  de los contratos y legalización de los recursos en el caso de aplicar.  Comunicación dirigida a las dependencias para el avance de los contratos pendientes de liquidación.</t>
  </si>
  <si>
    <t>GF-RF1-CAU1-CON1</t>
  </si>
  <si>
    <t xml:space="preserve">Posibilidad de efecto dañoso sobre los recursos públicos, por geneneración y desembolso de intereses moratorios a causa del no pago de las obligaciones dentro del periodo estipulado. ( riesgo fiscal) </t>
  </si>
  <si>
    <t>Por geneneración y desembolso de intereses moratorios.</t>
  </si>
  <si>
    <t xml:space="preserve">A causa del no pago de las obligaciones dentro del periodo estipulado. ( riesgo fiscal) </t>
  </si>
  <si>
    <t xml:space="preserve">
El Tesorero verifica trimestralmente las fechas de vencimiento de las obligaciones permanentes y notifica al líder del proceso correspondiente para que gestione ante la entidad competente la entrega oportuna de las facturas y soportes, con suficiente antelación para la recepción, análisis y trámite de pago. Este control se realiza de manera manual, asegurando que las obligaciones sean gestionadas dentro del periodo estipulado para evitar la generación de intereses moratorios. En caso de detectar retrasos, se ajustan los procedimientos para cumplir con los plazos. La evidencia de este control incluye el procedimiento de pagos, los links de comprobantes de egresos, el cronograma de pagos para la vigencia 2024, y las comunicaciones a los líderes de los procesos.
</t>
  </si>
  <si>
    <t>Procedimienot de Pagos.
Links Comprobantes de Egresos.
Cronograma con fechas de pagos Vigencia 2024.
Comunicación a los lideres de los procesos.</t>
  </si>
  <si>
    <t>GF-RF2-CAU1-CON1</t>
  </si>
  <si>
    <t xml:space="preserve">Posibilidad de efecto dañoso sobre los recursos públicos, por Inadecuada deducción de impuestos, tasas o contribuciones al contratista a raíz del desconocimiento de las normas (esto es beneficios tributarios) ( riesgo fiscal) </t>
  </si>
  <si>
    <t>Por Inadecuada deducción de impuestos, tasas o contribuciones al contratista.</t>
  </si>
  <si>
    <t xml:space="preserve">A raíz del desconocimiento de las normas (esto es beneficios tributarios) ( riesgo fiscal) </t>
  </si>
  <si>
    <t xml:space="preserve">El Subgerente Administrativo y Financiero, en el marco del Plan Institucional de Capacitación, solicita anualmente la actualización de la normatividad tributaria para el equipo financiero, garantizando el correcto conocimiento de las deducciones de impuestos, tasas o contribuciones aplicables a los contratistas. Este control se complementa con la elaboración de papeles de trabajo previos a la presentación de las declaraciones periódicas, y el Profesional de Contabilidad realiza un cálculo preliminar de las retenciones mediante una ficha de retenciones antes de efectuar el pago a los proveedores. En caso de identificar errores en las deducciones, se corrigen antes del pago. La evidencia de este control incluye la asistencia a las capacitaciones y los papeles de trabajo utilizados en las declaraciones tributarias.
</t>
  </si>
  <si>
    <t>Asistencia a capacitaciones
Papeles de trabajo Declaraciones.</t>
  </si>
  <si>
    <t xml:space="preserve">Proceso Jurídico </t>
  </si>
  <si>
    <t>PJ-RG1-CAU1-CON1</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</si>
  <si>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</si>
  <si>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Jefe de Oficina Jurídica</t>
  </si>
  <si>
    <t xml:space="preserve">Posibilidad de afectación economica y reputacional  por el  indebido procedimiento en el archivo de las carpetas de registro y control y de representaciòn judicial y extrajudicial,debido a la insuficiencia de personal </t>
  </si>
  <si>
    <t>Por el Indebido procedimiento en el archivo de las carpetas de registro y control y representación judicial y extrajudicial</t>
  </si>
  <si>
    <t>Debido a la insuficiencia de personal</t>
  </si>
  <si>
    <t xml:space="preserve">El Jefe de la Oficina Jurídica solicitará a la Gerencia la asignación de personal con conocimiento de archivo para reaizar la construcción de las carpetas correspondientes a los procesos que adelanta. Una vez se obtenga el recurso solicitado se inicianará con la respectiva verificación de las carpetas 
</t>
  </si>
  <si>
    <t xml:space="preserve">A demanda </t>
  </si>
  <si>
    <t xml:space="preserve">Requerimientos escritos o atraves de correo electronico de actualizacion </t>
  </si>
  <si>
    <t>Sin Registro</t>
  </si>
  <si>
    <t>PJ-RG2-CAU1-CON1</t>
  </si>
  <si>
    <t>Posibilidad de afectación economica y reputacional  por la perdida de la información dentro de los expedientes, debido al insuficiente espacio para la custodia de las carpetas</t>
  </si>
  <si>
    <t>Por  la perdida de la información dentro de los expedientes</t>
  </si>
  <si>
    <t>Debido al insuficiente espacio para la custodia de las carpetas</t>
  </si>
  <si>
    <t>Jefe de la Oficina Asesora Jurídica debe requerir a la subgerencia administrativa un espacio conforme a los lineamientos del Archivo General de la Nacion para mantener los expedientes fisicos en arhivo de gestion de esta Dependencia</t>
  </si>
  <si>
    <t>Comunicaciones enviadas a la subgerencia</t>
  </si>
  <si>
    <t>PJ-RG3-CAU1-CON1</t>
  </si>
  <si>
    <t xml:space="preserve">Posiblidad de afectación economica y reputacional por cometer errores en la revisión de actos administrativos y certificaciones, debido a la falta de conocimiento respecto a las normas que regulan la materia </t>
  </si>
  <si>
    <t>por cometer errores en la revisión de actos administrativos y certificaciones</t>
  </si>
  <si>
    <t>debido a la falta de conocimiento respecto a las normas que regulan la materia</t>
  </si>
  <si>
    <t>Usuarios, productos y prácticas</t>
  </si>
  <si>
    <t xml:space="preserve">Los abogados de la Oficina Jurídica deben revisar la normatividad vigente y el contenido de los actos administrativos antes de ser enviados para revisión y aprobación por parte del Jefe respectivo </t>
  </si>
  <si>
    <t>Cuadro de responsables al pie de los actos administrativos</t>
  </si>
  <si>
    <t>PJ-RG4-CAU1-CON1</t>
  </si>
  <si>
    <t>Posibilidad afectación económica y reputacional por bridar deficientes asesorías jurídicas a los entes y organismos deportivos, debido al desconocimiento y/o desactualización de la legislación deportiva y normas complementarias</t>
  </si>
  <si>
    <t>por bridar deficientes asesorías jurídicas a los entes y organismos deportivos</t>
  </si>
  <si>
    <t>debido al desconocimiento y/o desactualización de la legislación deportiva y normas complementarias</t>
  </si>
  <si>
    <t xml:space="preserve">Realizar capacitaciones trimestrales respecto a los temas propios de la Oficina jurídica </t>
  </si>
  <si>
    <t>Comunicaciones enviadas al Ministerio del Deporte</t>
  </si>
  <si>
    <t>PJ-RG5-CAU1-CON1</t>
  </si>
  <si>
    <t>Posibilidad de afectación económica y reputacional por no atender oportunamente las distintas actuaciones que deben surtirse en los procesos judiciales y extrajudiciales debido a la falta de vigilancia en los procesos por parte de los apoderados elevada carga laboral a los apoderados de Indeportes</t>
  </si>
  <si>
    <t>por no atender oportunamente las distintas actuaciones que deben surtirse en los procesos judiciales y extrajudiciales</t>
  </si>
  <si>
    <t>debido a la falta de vigilancia en los procesos por parte de los apoderados elevada carga laboral a los apoderados de Indeportes</t>
  </si>
  <si>
    <t>Daños a activos fijos/eventos externos</t>
  </si>
  <si>
    <t xml:space="preserve">Verificar el estado de los procesos judiciales de manera semanal a través de la plataforma de la rama judicial </t>
  </si>
  <si>
    <t>cuadro excel donde costa el control de las acciones judiciales</t>
  </si>
  <si>
    <t>PJ-RG6-CAU1-CON1</t>
  </si>
  <si>
    <t>Posiblidad de afectación economica y reputacional por no dar cumplimiento oportuno a las decisiones judiciales en que se impongan obligaciones económicas o de hacer, debido a no tener los soportes necesarios para iniciar los trámites correspondientes al cumplimiento de la sentencia</t>
  </si>
  <si>
    <t>por no dar cumplimiento oportuno a las decisiones judiciales en que se impongan obligaciones económicas o de hacer,</t>
  </si>
  <si>
    <t>debido a no tener los soportes necesarios para iniciar los trámites correspondientes al cumplimiento de la sentencia</t>
  </si>
  <si>
    <t>Los abogados de la Oficina Jurídica Verificaran  los soportes y la Jefe de la Oficina valida con la Subgerencia Administrativa y Finaciera respecto a la realización del pago</t>
  </si>
  <si>
    <t xml:space="preserve">Contratación y Adquisiciones </t>
  </si>
  <si>
    <t>CA-RG1-CAU1-CON1</t>
  </si>
  <si>
    <t>Garantizar que contrataciones con clientes y proveedores de la entidad se realicen con calidad, oportunidad, eficiencia y cumpliendo de los términos legales.</t>
  </si>
  <si>
    <t xml:space="preserve">Posibilidad de afectación económica y reputacional por no realizar una debida planeación del proceso contractual debido a la falta de análisis, estudio y revisión de los componentes técnico, financiero, administrativo y jurídico de la etapa precontractual. </t>
  </si>
  <si>
    <t>Por no realizar una debida planeación del proceso contractual</t>
  </si>
  <si>
    <t xml:space="preserve">Debido a falta de análisis, estudio y revisión de los componentes técnico, financiero, administrativo y jurídico de la etapa precontractual. </t>
  </si>
  <si>
    <t xml:space="preserve">Los integrantes del Comite Asesor y Evaluador deben realizar un estudio técnico, administrativo, financiero y jurídico de la condiciones del proceso  y del mercado para ajustar los diferentes documentos que hacen parte de la etapa precontractual </t>
  </si>
  <si>
    <t>Los documentos que conforman la etapa precontractual</t>
  </si>
  <si>
    <t>CA-RG2-CAU1-CON1</t>
  </si>
  <si>
    <t xml:space="preserve">Posibilidad de afectación economica y reputacional por el incumplimiento de las partes respecto a las obligaciones contractuales, debido a la no ejecución del contrato de acuerdo a las condiciones convenidas y lo estipulado por la ley, reglamentos, procedimientos y demás normas reglamentarias de la contratación estatal. </t>
  </si>
  <si>
    <t>Por el incumplimiento de las partes respecto a las obligaciones contractuales</t>
  </si>
  <si>
    <t xml:space="preserve">debido a la no ejecución del contrato de acuerdo a las condiciones convenidas y lo estipulado por la ley, reglamentos, procedimientos y demás normas reglamentarias de la contratación estatal. </t>
  </si>
  <si>
    <t>Las partes contractuales, el supervisor designado y el Ordenador del Gasto deben realizar la ejecución del contrato de acuerdo a lo convenido y estipulado en la ley, manual, procedimientos y demás normas</t>
  </si>
  <si>
    <t>Diariamente</t>
  </si>
  <si>
    <t>documentos contractuales</t>
  </si>
  <si>
    <t>CA-RG3-CAU1-CON1</t>
  </si>
  <si>
    <t xml:space="preserve">Posibilidad de afectación económica y reputacional por no realizar la liquidación de los contratos y convenios en los tiempos establecidos en el contrato y/o Ley debido a la falta de recursos operativos, administrativos, financieros y técnicos </t>
  </si>
  <si>
    <t xml:space="preserve">por no realizar la liquidación de los contratos y convenios en los tiempos establecidos en el contrato y/o Ley </t>
  </si>
  <si>
    <t xml:space="preserve">debido a la falta de recursos operativos, administrativos, financieros y técnicos </t>
  </si>
  <si>
    <t>El supervisor designado y ordenador del gasto deben realizar la liquidación de los contratos y convenios en los términos contractuales y legales establecidos</t>
  </si>
  <si>
    <t>formato F-CA 54- acta de liquidación de contratos</t>
  </si>
  <si>
    <t>CA-RF1-CAU1-CON1</t>
  </si>
  <si>
    <t>Posibilidad de efecto dañoso sobre recursos públicos por irregularidades en la contratación; debido a no acatar la nornatividad contractual.</t>
  </si>
  <si>
    <t>por irregularidades en la contratación</t>
  </si>
  <si>
    <t>debido a no acatar la nornatividad contractual</t>
  </si>
  <si>
    <t>Los integrantes del Comité Asesor y Evaluador, el supervisor y el ordenador del gasto deben observar las normas legales sobre contratación y las guias con que cuenta la entidad para el desarrollo de su labor dentro del proceso contractual</t>
  </si>
  <si>
    <t>P-CA-05 Procedimiento de Contratación, Manual de Contratación, Estatuto de la Contatación</t>
  </si>
  <si>
    <t xml:space="preserve">Gestión del Talento Humano </t>
  </si>
  <si>
    <t>TH-RG1-CAU1-CAU1</t>
  </si>
  <si>
    <t>lanear, organizar, ejecutar y hacer seguimiento a las acciones que promuevan el desarrollo del talento Humano durante el ciclo de vida laboral de los servidores públicos del instituto.</t>
  </si>
  <si>
    <t>Jefe de Oficina de Talento Humano</t>
  </si>
  <si>
    <t>Posibilidad de afectación reputacional por vinculación irregular del personal debido al incumplimiento en la verificación de los requisitos legales para el nombramiento o posesión en el empleo.</t>
  </si>
  <si>
    <t>por vinculación irregular del personal</t>
  </si>
  <si>
    <t>debido al incumplimiento en la verificación de los requisitos legales para el nombramiento o posesión en el empleo.</t>
  </si>
  <si>
    <t xml:space="preserve">Ejecución y administración de procesos
</t>
  </si>
  <si>
    <t xml:space="preserve">El  Profesional  de la Oficina de Talento Humano, verifica   permanentemente de acuerdo  al formato F-TH-64 establecido en el Sistema de Gestión de la Calidad,  la información suministrada por la persona a nombrar y posesionar de acuerdo a los requisitos exigidos para el cargo en la normatividad vigente y el Manual Específico de Funciones de la Entidad. Este Control se realiza de forma manual.
En caso de no concordar lo reportado con la evidencia se corrigen los formatos diligenciados  para que se verifique y realice las correcciones pertinentes. El control se ejecutará de acuerdo a la periodicidad establecida para el reporte del indicador.
Como evidencia del control está  el Formato F-TH-64 Documentos de Posesión del Cargo diligenciado y archivado en la historia laboral. Certificaciones impresas o digitales de antecedentes proferidas por las entidades competentes .
</t>
  </si>
  <si>
    <t>Formato F-TH-64 Documentos de Posesión del Cargo diligenciado y archivado en la historia laboral.
Certificaciones impresas o digitales de antecedentes proferidas por las entidades competentes .</t>
  </si>
  <si>
    <t>TH-RG1-CAU2-CON2</t>
  </si>
  <si>
    <t xml:space="preserve">debido al incumplimiento en la verificación de los requisitos legales para el nombramiento o posesión en el empleo.
</t>
  </si>
  <si>
    <t xml:space="preserve">El  Profesional  Especializado de la Oficina de Talento Humano, proyecta oficios    permanentemente con firma  de la jefe de la oficina para enviar a las diferentes entidades para la confirmación de experiencia y títulos de estudio del candidato . Este Control se realiza de forma manual.
En caso de no concordar lo reportado con la evidencia se envía comunicado a las entidades indicando que no se cumple con la experiencia y títulos del candidado en el estudio.  El control se ejecutará de acuerdo a la periodicidad establecida para el reporte del indicador.
Como evidencia del control está la respuesta de la instituciones educativas y ex/empleadoras del candidato
</t>
  </si>
  <si>
    <t>Respuesta de la instituciones educativas y ex/empleadoras del candidato</t>
  </si>
  <si>
    <t>TH-RF1-CAU1-CON1</t>
  </si>
  <si>
    <t xml:space="preserve">Posibilidad de efecto dañoso por la materialización de riesgos en la salud de los empleados de la Entidad debido a incumplimientos en la implementación del Sistema de Seguridad y Salud en el Trabajo </t>
  </si>
  <si>
    <t>por la materialización de riesgos en la salud de los empleados de la Entidad</t>
  </si>
  <si>
    <t xml:space="preserve">debido a incumplimientos en la implementación del Sistema de Seguridad y Salud en el Trabajo </t>
  </si>
  <si>
    <t xml:space="preserve">El Jefe de la Oficina de Talento Humano , verifica    permanentemente  el perfil requerido, según resolución 312 de 2019, de las personas que realizan la implementación del SG SST. Este Control se realiza de forma manual.
En caso de no concordar lo reportado con la evidencia se envía comunicado a la Jefe de Talento Humano y a la Profesional Universitaria SG- SST  indicando que no se cumple con el  títulos para ejercer roles y responsabilidades en la materia.   El control se ejecutará de acuerdo a la periodicidad establecida para el reporte del indicador.
Como evidencia del control está la certificación del Profesional para la ejecución de responsabilidades en SST. 
</t>
  </si>
  <si>
    <t>1, Carpeta Anexo 3. Roles y responsabilidades, certificados.</t>
  </si>
  <si>
    <t>TH-RF1-CAU1-CON2</t>
  </si>
  <si>
    <t xml:space="preserve">
El Profesional Universitario de de la Oficina de Talento Humano , verifica y revisa   permanentemente con el apoyo (roles) de los demás responsables,  la implementación y actualización del plan de trabajo anual del SG-SST (todas las etapas decreto 1072 de 2015 cap 6, incluido el trabajo de campo con funcionarios). Este Control se realiza de forma manual.
En caso de no concordar lo reportado con la evidencia se revisa el  plan de trabajo del SG-SST  para la actualización y ejecución de las actividades faltantes para su cumplimiento. El control se ejecutará de acuerdo a la periodicidad establecida para el reporte del indicador.
Como evidencia del control está la Matriz del Plan de Trabajo Anual con el seguimiento respectivo. 
</t>
  </si>
  <si>
    <t>2. Matriz del Plan de Trabajo Anual con Seguimiento.</t>
  </si>
  <si>
    <t>TH-RF1-CAU1-CON3</t>
  </si>
  <si>
    <t xml:space="preserve">El Profesional Universitrio de de la Oficina de Talento Humano , valida    permanentemente con la Subgerencia Administrativa y Financiera los recursos financieros para la implementación efectiva del Sistema de Gestión de SST. Este Control se realiza de forma manual.
En caso de no concordar lo reportado con la evidencia se enviará a Gerencia y el Jefe de Talento Humano    el  plan de trabajo del SG-SST aprobado   para la actualización y ejecución de las actividades faltantes para su cumplimiento. El control se ejecutará de acuerdo a la periodicidad establecida para el reporte del indicador.
Como evidencia del control están los correos a la gerencia del Plan de Trabajo Anual con el seguimiento respectivo. 
</t>
  </si>
  <si>
    <t>3. Correo Electrónico.</t>
  </si>
  <si>
    <t>TH-RG2-CAU1-CON1</t>
  </si>
  <si>
    <t>Posibilidad de afectación reputacional por el incumplimiento de los procedimientos y trámites de la Entidad debido a la falta de entrenamiento en el puesto de trabajo en los eventos de cambio de personal.</t>
  </si>
  <si>
    <t>por el incumplimiento de los procedimientos y trámites de la Entidad</t>
  </si>
  <si>
    <t>Debido a la falta de entrenamiento en el puesto de trabajo en los eventos de cambio de personal.</t>
  </si>
  <si>
    <t xml:space="preserve">El Profesional Universitrio de de la Oficina de Talento Humano , envía   permanentemente  la implementación del procedimiento P-TH-13 de Inducción y reinducción institucional, haciendo envío y seguimiento a la inducción específica en el cargo el empleado, a través del formato F-TH-90 . Este Control se realiza de forma manual.
En caso de no concordar lo reportado con la evidencia se enviará a los servidores y jefes de estos un correo de comunicación para  el diligenciamiento del formato F-T-90 e El control se ejecutará de acuerdo a la periodicidad establecida para el reporte del indicador.
Como evidencia del control están los correos de los seguimientos para completar los formatos respectivos 
</t>
  </si>
  <si>
    <t>Correo electrónico o comunicación interna
Formato F-TH-90 diligenciado</t>
  </si>
  <si>
    <t>TH-RG2-CAU2-CON2</t>
  </si>
  <si>
    <t xml:space="preserve">
El Profesional Universitrio de de la Oficina de Talento Humano , gestiona  permanentemente los procesos de capacitación y/o formación requeridos en el proceso de entrenamiento  . Este Control se realiza de forma manual.
En caso de no concordar lo reportado con la evidencia se  realizarán las capacitaciones faltantes de los servidores y  se ejecutará de acuerdo a la periodicidad establecida para el reporte del indicador.
Como evidencia del control están los registros de las capacitaciones del plan de formación 
</t>
  </si>
  <si>
    <t xml:space="preserve">Registros de capacitaciones realizadas </t>
  </si>
  <si>
    <t>TH-RG3-CAU1-CON1</t>
  </si>
  <si>
    <t xml:space="preserve">Posibilidad de afectación económica por la pérdida de la información histórica del proceso Gestión de Talento Humano debido a la falta de sistematización, organización, seguimiento y control de la misma. </t>
  </si>
  <si>
    <t>por la pérdida de la información histórica del proceso Gestión de Talento Humano</t>
  </si>
  <si>
    <t xml:space="preserve"> debido a la falta de sistematización, organización, seguimiento y control de la misma. </t>
  </si>
  <si>
    <t xml:space="preserve">
El Jefe de la Oficina de Talento Humano , valida y establece permamentemente ,  con el área de Gestión Documental de la Entidad los mecanismos de organización, digitalización y sistematización de la información laboral y de nómina de acuerdo a la política y procedimientos intitucionales y disponibilidad de recursos tecnológicos y financieros. Este Control se realiza de forma manual.
En caso de no concordar lo reportado con la evidencia se  realizarán planes de trabajo para los registros de la información identificada para su digitalización y sistematización.  El control  se ejecutará de acuerdo a la periodicidad establecida para el reporte del indicador.
Como evidencia del control  están las  Actas de reunión y/o comunicaciones internas ,   Plan de trabajo y  Registros y/o reportes de información identificada, organizada, clasificada, digitalizada y sistematizada.
</t>
  </si>
  <si>
    <t>1. Actas de reunión y/o comunicaciones internas 
2.  Plan de trabajo
3. Registros y/o reportes de información identificada, organizada, clasificada, digitalizada y sistematizada</t>
  </si>
  <si>
    <t>TH-RF2-CAU1-CON1</t>
  </si>
  <si>
    <t xml:space="preserve">Posibilidad de afecto dañoso por pagos de nómina y seguridad social  con liquidaciones erróneas debido a la falta de  implementación de revisión de la nómina </t>
  </si>
  <si>
    <t xml:space="preserve"> por pagos de nómina y seguridad social  con liquidaciones erróneas</t>
  </si>
  <si>
    <t xml:space="preserve">debido a la falta de  implementación de revisión de la nómina </t>
  </si>
  <si>
    <t xml:space="preserve">El Técnico de Nomina de la Oficina de Talento Humano , revisa y valida  la liquidación de la nómina y factores prestacionales permamentemente ,  con el apoyo de un  profesional idóneo de la Oficina de Talento Humano y/o Subgerencia Administrativa y Financiera. Este Control se realiza de forma manual.
En caso de no concordar lo reportado con la evidencia se  realizarán plan de mejoramiento para adecuar las liquidaciones de nómina y prestaciones sociales de los servidores .  El control  se ejecutará de acuerdo a la periodicidad establecida para el reporte del indicador.
Como evidencia del control  están los correos electrónicos con los  reportes de liquidación de nómina, papeles de trabajo y la designación profesional para el rol de revisión de la liquidación de nómina
</t>
  </si>
  <si>
    <t>Correo electrónico, reportes de liquidación de nómina, papeles de trabajo, designación profesional para el rol de revisión de la liquidación de nómina</t>
  </si>
  <si>
    <t>TH-RG4-CAU1-CON1</t>
  </si>
  <si>
    <t>Posibilidad de afectación económica por no responder en términos legales o expedir certificación de tiempos de servicios y devengados con información errónea debido a la falta de sistematización de la información de nómina de la Entidad y conocimiento técnico del servidor de apoyo para la búsqueda y registro de la información en el CETIL de Minhacienda.</t>
  </si>
  <si>
    <t xml:space="preserve">por no responder en términos legales o expedir certificación de tiempos de servicios y devengados con información errónea </t>
  </si>
  <si>
    <t>debido a la falta de sistematización de la información de nómina de la Entidad y conocimiento técnico del servidor de apoyo para la búsqueda y registro de la información en el CETIL de Minhacienda.</t>
  </si>
  <si>
    <t xml:space="preserve">El Jefe  de la Oficina de Talento Humano , coordina con el CADA permamentemente ,  las acciones para la organización, digitación y sistematización de la información laboral  incluida la de nómina que para el efecto disponga la Entidad según los procedimientos institucionales, y disponibilidad de recursos presupuestales y tecnológicos. Este Control se realiza de forma manual.
En caso de no concordar lo reportado con la evidencia se revisa con el CADA las acciones para la actualización de la información de la nómina . El control  se ejecutará de acuerdo a la periodicidad establecida para el reporte del indicador.
Como evidencia del control  está  el Plan de trabajo, registros y/o reportes de Información laboral organizada, digitalizada y sistematizada.
</t>
  </si>
  <si>
    <t>Plan de trabajo
Registros y/o reportes de Información laboral organizada, digitalizada y sistematizada</t>
  </si>
  <si>
    <t>TH-RG4-CAU1-CON2</t>
  </si>
  <si>
    <t xml:space="preserve">El Jefe  de la Oficina de Talento Humano designa al Tecnico de Nomina o un servidor con conocimiento técnico  , para  registrar  permamentemente la información de nómina y de aportes a la seguridad social para el procesamiento y registro de la información requerida en CETIL. Este Control se realiza de forma manual.
En caso de no concordar lo reportado con la evidencia se revisa con el Auxiliar de la Oficina de Talento Humano la información faltante en la historia laboral de cada servidor para actualizar la información de nómina y aportes sociales. El control  se ejecutará de acuerdo a la periodicidad establecida para el reporte del indicador.
Como evidencia del control  está la comunicación y compromisos laborales EDL.
</t>
  </si>
  <si>
    <t>Comunicación
Compromisos laborales EDL</t>
  </si>
  <si>
    <t>TH-RG5-CAU3-CON3</t>
  </si>
  <si>
    <t xml:space="preserve">El Jefe de la Oficina de Talento Humano , valida permamentemente  la Implementacíón de  procesos de formación y capacitación del(os) servidor(es) de apoyo en la identificación, comprensión y registro de la información en el CETIL.  Este Control se realiza de forma manual.
En caso de no concordar lo reportado con la evidencia se revisa  la información faltante sobre las capacitaciones programadas en el Plan de Formación juntos con los registros para su  cumplimiento y ejecución. El control  se ejecutará de acuerdo a la periodicidad establecida para el reporte del indicador.
Como evidencia del control  está  en los registros y/o certificados de capacitaciones realizadas del Plan de Formación.
</t>
  </si>
  <si>
    <t xml:space="preserve">
Registros y/o certificados de capacitaciones realizadas</t>
  </si>
  <si>
    <t>TH-RF3-CAU1-CON1</t>
  </si>
  <si>
    <t>Posibilidad de efecto dañoso por no cobro de las incapacidades médicas y/o licencias de maternidad y paternidad del personal de la Entidad, debido a la no realización del seguimiento a la gestión de cobro y recaudo ante las EPS y/o ARL</t>
  </si>
  <si>
    <t>por no cobro de las incapacidades médicas y/o licencias de maternidad y paternidad del personal de la Entidad</t>
  </si>
  <si>
    <t xml:space="preserve"> debido a la no realización del seguimiento a la gestión de cobro y recaudo ante las EPS y/o ARL</t>
  </si>
  <si>
    <t xml:space="preserve">El Técnico de Nómina de  la Oficina de Talento Humano , valida permanentemente la   implementación del procedimiento institucional para la liquidación de prestaciones sociales y otros factores, código  P-TH-04 y su  instructivo I-TH-04. Este Control se realiza de forma manual.
En caso de no concordar lo reportado con la evidencia se debe ejecutar la implementación de los trámites faltantes  para la liquidación de prestaciones sociales en el período vigente . El control  se ejecutará de acuerdo a la periodicidad establecida para el reporte del indicador.
Como evidencia del control  están los cobros radicados ante las EPS y/o ARL, comunicaciones internas, novedades de nómina reportadas.
</t>
  </si>
  <si>
    <t>Cobros radicados ante las EPS o ARL
Comunicaciones
Novedades de nómina</t>
  </si>
  <si>
    <t>Gestión de la Plataforma TIC</t>
  </si>
  <si>
    <t>GP-RG1-CAU1-CON1</t>
  </si>
  <si>
    <t>Asegurar que la Plataforma TIC esté disponible, funcional, optimizada y actualizada para que satisfaga las necesidades de los procesos de la entidad.</t>
  </si>
  <si>
    <t>Jefe de Oficina de Sistemas</t>
  </si>
  <si>
    <t>Posibilidad de afectación reputacional, por fallas en la conectividad debido canales de internet contratados sin opciones de redundancia</t>
  </si>
  <si>
    <t>por fallas en la conectividad</t>
  </si>
  <si>
    <t>canales de internet contratados sin opciones de redundancia</t>
  </si>
  <si>
    <t>Fallas Tecnológicas</t>
  </si>
  <si>
    <t xml:space="preserve">La jefe de la oficina de sistemas de forma anual verifica las especificaciones técnicas a contratar en los servicios de conectividad que permitan contar con mayor estabilidad y respaldo y con opciones de redundancia para la continuidad del servicio, esto se realiza de forma manual en el documento de especificaciones técnicas del proceso contractual. 
En caso que las especificaciones no garanticen el cumplimiento del control, se deberán modificar realizando el ajuste necesario al contrato.
Como eviencia quedan los estudios previos y especificaciones técnicas de los procesos de contratación de internet. </t>
  </si>
  <si>
    <t>Unica</t>
  </si>
  <si>
    <t>Estudios previos y especificaciones técnicas</t>
  </si>
  <si>
    <t>GP-RG2-CAU1-CON1</t>
  </si>
  <si>
    <t>Posibilidad de afectación reputacional, por mal funcionamiento de los aplicativos críticos (Mercurio, Sicof, Internet, DeportesAnt), debido a una parametrización inadecuada</t>
  </si>
  <si>
    <t>por mal funcionamiento de los aplicativos críticos (Mercurio, Sicof, Internet, DeportesAnt)</t>
  </si>
  <si>
    <t>debido a una parametrización inadecuada</t>
  </si>
  <si>
    <t>Ejecución de Administración de procesos</t>
  </si>
  <si>
    <t xml:space="preserve">Los técnicos de la oficina de sistemas a demanda solicitan al proveedor segun contratos de soporte la realizaión de  las parametrizaciones mayores de los sistemas criticos (Mercurio, sicof, Internet, DeportesAnt), las cuales deben ser realizadas en ambiente de pruebas para validar antes de realizar el cambio en producción.
En caso que al pasar a producción la parametrización falle, se reporta nuevamente al proveedor del sistema bajo contrato de soporte para que realice la corrección. 
Como evidencia quedan lo sinformes de ejecución de los contratistas y la trazabilidad de los tickets. 
</t>
  </si>
  <si>
    <t xml:space="preserve"> Tickets en el sistema de mesa de ayuda propio y del proveedor. </t>
  </si>
  <si>
    <t>Correctivo</t>
  </si>
  <si>
    <t>GP-RG3-CAU1-CON1</t>
  </si>
  <si>
    <t>Posibilidad de afectación reputacional, por no disponibilidad de los servicios debido a  Incumplimiento en los niveles de disponibilidad contratados</t>
  </si>
  <si>
    <t>por no disponibilidad de los servicios</t>
  </si>
  <si>
    <t>debido a incumplimiento en los niveles de disponibilidad contratados</t>
  </si>
  <si>
    <t xml:space="preserve">El supervisor del contrato verifica de forma mensual los ANS y resarcimientos en el contrato y verifica el cumplimiento estos o solicita el resarcimiento requerido. 
En caso que se presente incumplimiento repetido de los ANS se deberá activar el procedimiento de impusoción de multas del contratol.
Como evidencia del control quedan los informes de supervisión. </t>
  </si>
  <si>
    <t>Contratos</t>
  </si>
  <si>
    <t>GP-RG5-CAU1-CON1</t>
  </si>
  <si>
    <t>Posibilidad de afectación reputacional por ejecución no programada o errónea de actualizaciones de Windows en los servidores debido a una actualizacion no planeada.</t>
  </si>
  <si>
    <t>por ejecución no programada o errónea de actualizaciones de Windows</t>
  </si>
  <si>
    <t>debido a una actualizacion no planeada.</t>
  </si>
  <si>
    <t>El personal técnico de la oficina de sistemas cuando el contratista solicita, autoriza y verifica la realización de las actualizacions de Windows en los servidores.
Como evidencia del control queda correo enviado de solicitud y aprobación de la ejecución de la actualización. 
En caso de fallos en la realizacion de las actualizaciones el contratista reversa la actulizacion dejando el servidor en su versión anterior previo a volver a programar la misma.</t>
  </si>
  <si>
    <t>Herramientas de gestión de actualización configuradas.</t>
  </si>
  <si>
    <t>GP-RG6-CAU1-CON1</t>
  </si>
  <si>
    <t>Posibilidad de afectación economica por Ataques informáticos, debido a Insuficientes mecanismos de protección a la plataforma de T.I.</t>
  </si>
  <si>
    <t>Por Ataques informáticos</t>
  </si>
  <si>
    <t>debido a Insuficientes mecanismos de protección a la plataforma de T.I.</t>
  </si>
  <si>
    <t>El personal de la oficina de sistemas valida la correcta ejecución del Plan Estrategico de Seguridad de la Información de forma mensual, por medio del cumplimiento del plan de acción de Seguridad digital, de forma manual. 
Como evidencia queda un documento de seguimiento del plan.  
En caso que no se realicen control a la ejecución se realizaran la gestiones, alertas y planes de mejoramiento necesarios para garantizar la ejecución del control.</t>
  </si>
  <si>
    <t>GP-RF1-CAU1-CON1</t>
  </si>
  <si>
    <t>Posibilidad de efecto dañoso por daño parcial o total de los equipos de infraestructura tecnológica debido a insuficientes mecanismos de protección.</t>
  </si>
  <si>
    <t>por daño parcial o total de los equipos de infraestructura</t>
  </si>
  <si>
    <t>debido a Insuficientes mecanismos de protección</t>
  </si>
  <si>
    <t>Daño a activos fijos</t>
  </si>
  <si>
    <t xml:space="preserve">La jefe de la oficina de sistemas valida de forma anual la existencia y pertinencia del plan de continuidad de negocio de la gestion de la plataforma TIC. 
Como evidencia se tiene el plan de continuidad de la plataforma TIc definido. 
En caso que falle lo establecido en el plan se asume el riesgo por parte de la entidad. </t>
  </si>
  <si>
    <t>Plan de Continuidad de TI</t>
  </si>
  <si>
    <t xml:space="preserve">Asesoría para la construcción de escenarios deportivos </t>
  </si>
  <si>
    <t>AC-RG1-CAU1-CON1</t>
  </si>
  <si>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</si>
  <si>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</si>
  <si>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Posibilidad de afectación reputacional por las fallas no detectadas en la revisión técnica, administrativa, financiera, ambiental, social y legal, que conlleve a otorgar una viabilidad sin el cumplimiento de la totalidad de los requisitos contemplados en la ficha F-AC-01, debido a Falta de rigurosidad en la revisión de los proyectos, que generan inconsistencias a la hora de ejecutar las obras.</t>
  </si>
  <si>
    <t>Fallas no detectadas en la revisión técnica, administrativa, financiera, ambiental, social y legal, que conlleve a otorgar una viabilidad sin el cumplimiento de la totalidad de los requisitos contemplados en la ficha F-AC-01,</t>
  </si>
  <si>
    <t>Falta de rigurosidad en la revisión de los proyectos, que generan inconsistencias a la hora de ejecutar las obras.</t>
  </si>
  <si>
    <t>Ejecución Administración de Recursos</t>
  </si>
  <si>
    <t>El profesional que participa en la viabilización anual de la convocatoria, valida el cumplimiento de todos los requisitos establecidos en la  ficha de viabilización de proyectos para decidir su aprobación.                      
De aprobarse proyectos que no cumple con los requisitos,  es altamante probable que se presenten dificultades y retrasos en su ejecución.  
Como evidencia del proceso en sharepoint se carga la trazabilidad del proceso de viabilidad.</t>
  </si>
  <si>
    <t>anual</t>
  </si>
  <si>
    <t>Mesas técnicas de acompañamiento ddurante la viabilización y la ficha de viabilidad diligenciada y firmada.</t>
  </si>
  <si>
    <t>AC-RG4-CAU1-CON1</t>
  </si>
  <si>
    <t>Posibilidad de afectación económica y reputacional, por la carencia de pólizas que respalden los contratos y/o convenios interadministrativos, debido a Contratos sin garantías para reclamación ante aseguradoras con el fin de recuperar el recurso entregodo y mal ejecutado.</t>
  </si>
  <si>
    <t>Carencia de pólizas que respalden los contratos y/o convenios</t>
  </si>
  <si>
    <t>Contratos sin garantías para reclamación ante aseguradores con el fin de recuperar el recurso entregado mal ejecutado.</t>
  </si>
  <si>
    <t xml:space="preserve">El supervisor del convenio con apoyo del jurídico cada que se firme o modificque un convenio exigirá las pólizas actualizadas de acuerdo a la matriz de riesgos y a las condiciones contractuales.  
La evidencia es  la  aprobación de la póliza en secop y la constancia del recibo de pago de la misma.
Si no se tienen al día las polizas frente a un posible  incumplimiento del convenio, se generaría detrimento patrimonia para Indeportes.                                                              </t>
  </si>
  <si>
    <t>Cada que se realiza la actividad</t>
  </si>
  <si>
    <t xml:space="preserve">Verificar en SECOP II Auto aprobatorio de pólizas iniciales y sus modificaciones.
</t>
  </si>
  <si>
    <t xml:space="preserve">Posibilidad de efecto dañoso por  obras que no cumplen con estandares de calidad, no son funcionales y se realizan pagos  inadecuados, por cambios inesperados en las condiciones del proyecto o incumplimiento de los acuerdos por parte de los contratistas, debido a  la inadecuada planificación, control y supervisión de los proyectos. </t>
  </si>
  <si>
    <t>Obras que no cumplen con estandares de calidad, no son funcionales y se ralizan pagos inadecuados por cambios inesperados en las condiciones del proyecto o incumplimiento de los acuerdos por parte de los contratistas</t>
  </si>
  <si>
    <t xml:space="preserve">Inadecuada planificación, control y supervisión de los proyectos. </t>
  </si>
  <si>
    <t xml:space="preserve">
2, El supervisor del convenio participará en la elaboración de los estudios previos y hará seguimiento a la ejecución verificando el cumplimiento  de las especdificaciones técnicas y demás documentos que hacen parte integral del cdontrato.
La evidencia son todos los documentos de segumiento del supervisor tales como: comunicaciones, informes de supervisión, informes de visitas al proyecto, actas de reuniones, informes de interventoría, entre otros.
Si no se realiza un adecuado seguimiento a los convenios se puede presentar un posible  incumplimiento del mismo, y se generaría detrimento patrimonial para Indeportes.</t>
  </si>
  <si>
    <t xml:space="preserve">
En sharepoint se carga la trazabilidad del proceso de seguimiento por parte del supervisor.
En SECOP II se carga la  informacoión pre contractual, contractual y de ejecución del contrato o conveio.
</t>
  </si>
  <si>
    <t xml:space="preserve">Evaluación y Control </t>
  </si>
  <si>
    <t>EC-RG1-CAU1-CON1</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</si>
  <si>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</si>
  <si>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</si>
  <si>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1. Posibilidad de afectación reputacional y/o económica por incumplimiento de plan  de trabajo a consecuencia de  falta de respaldo de la alta dirección ( diferencias por intereses estratégicos), debido a la falta de Seguimiento al programa anual de auditoria </t>
  </si>
  <si>
    <t xml:space="preserve">Ausencia de respaldo de la alta dirección  a causa de   diferencias por intereses estratégicos, lo que conlleva a incumplimiento de plan  de trabajo </t>
  </si>
  <si>
    <t>Falta de Seguimiento al cumplimiento del Plan Anual de Auditorías.</t>
  </si>
  <si>
    <t xml:space="preserve">El Jefe de la Oficina Control Interno, de forma mensual realiza Seguimiento al programa anual de auditoria y al calendario de las Obligaciones Legales Administrativas (COLA), dicho seguimiento se realiza en grupo primario de la oficina, dejandose como evidencia las actas del grupo primario. </t>
  </si>
  <si>
    <t>Actas de Grupo Primario de la Oficina de Control Interno</t>
  </si>
  <si>
    <t>EC-RG2-CAU1-CON1</t>
  </si>
  <si>
    <t>2. Posibilidad de afectación reputacional por baja cooperación del auditado, a causa de resistencia a la auditoría, debido a la falta de conocimiento de las funciones y/o competencias de la Oficina Control Interno.</t>
  </si>
  <si>
    <t>Resistencia a la auditoría.</t>
  </si>
  <si>
    <t xml:space="preserve">Falta de conocimiento de las funciones y/o competencias de la Oficina Control Interno. </t>
  </si>
  <si>
    <t>El Jefe de la Oficina Control Interno, de manera permanente y con el apoyo de la Oficina de Comunicaciones , utiliza mecanismos de comunicación asertiva con la entidad a traves de Campañas Comunicacionales en : Intranet - Carteleras - correo masivo - descansador de pantalla - piezas gráficas impresa - material de apoyo -material promocional - entre otros; la evidencia es:  Las diferentes piezas comunicacionales</t>
  </si>
  <si>
    <t>Las diferentes piezas comunicacionales.  Campañas Comunicacionales a través de : Intranet - Carteleras - correo masivo - descansador de pantalla - piezas gráficas impresa - material de apoyo -material promocional - entre otros</t>
  </si>
  <si>
    <t>EC-RG6-CAU1-CON1</t>
  </si>
  <si>
    <t>6. Posibilidad de afectación Reputacional por errores e inexactitudes en la ejecución de las auditorías o realizar observaciones, riesgos y oportunidades de mejora de auditoria y/o seguimientos, sin la evidencia suficiente y objetiva, dado la falta de conocimientos en normas técnicas de auditoria debido a Debilidad en el seguimiento a las labores de auditoría</t>
  </si>
  <si>
    <t>Falta de conocimientos en normas técnicas de auditoria.</t>
  </si>
  <si>
    <t>Debilidad en el seguimiento a las labores de auditoría</t>
  </si>
  <si>
    <t>El Jefe de la Oficina de Control Interno revisa cada que se realice una auditoría, los informes preliminares y finales verficando la eviencias que soportan las observaciones, recomendando los ajustes a que haya lugar, a través de reuniones con el equipo auditor, quedando como evidencia los correos electrónicos y actas de grupo primario.</t>
  </si>
  <si>
    <t>Cada que se realice una auditoría</t>
  </si>
  <si>
    <t>Correos electrónicos
Acta Grupo Primario</t>
  </si>
  <si>
    <t xml:space="preserve">Mejoramiento Continuo </t>
  </si>
  <si>
    <t>MC-RG1-CAU1-CON1</t>
  </si>
  <si>
    <t>Identificar y desarrollar las potencialidades de mejora en los procesos institucionales a partir del seguimiento y evaluación de la gestión.</t>
  </si>
  <si>
    <t xml:space="preserve">1. Posibilidad de afectación reputacional y económica por la pérdida de la certificación en Sistema de Gestión de Calidad, debido al  Incumplimiento de los requisitos de la norma ISO 9001:2015. </t>
  </si>
  <si>
    <t>por pérdida de certificación en Sistema de Gestión de Calidad</t>
  </si>
  <si>
    <t>debido al Incumplimiento de los requisitos de la norma ISO 9001:2015.</t>
  </si>
  <si>
    <t xml:space="preserve">El jefe de la oficina asesora de planeación  realiza las auditorías internas de calidad de acuerdo con el plan anual de auditorías, para verificar el cumplimiento de los requisitos de la norma, en caso de desviación se establecen los hallazgos  y se consignan en el formato establecido para ello de tal manera que los procesos implementen  las mejoras que conlleven a eliminar las causas de las desviaciones. Como evidencia quedan los informes de auditoría y los planes de mejoramiento. </t>
  </si>
  <si>
    <t>Informes de auditoría y los planes de mejoramiento</t>
  </si>
  <si>
    <t>MC-RG2-CAU1-CON1</t>
  </si>
  <si>
    <t>2. Posibilidad de afectación reputacional por el incumplimiento de los planes  de mejoramiento   debido a la inoportunidad en el tratamiento a las acciones de mejora continua del sistema integrado de gestión.</t>
  </si>
  <si>
    <t xml:space="preserve"> por el incumplimiento de los planes  de mejoramiento</t>
  </si>
  <si>
    <t>debido a la inoportunidad en el tratamiento a las acciones de mejora continua del sistema integrado de gestión</t>
  </si>
  <si>
    <t xml:space="preserve">El designado por la Oficina Asesora de Planeación, la cuarta semana de cada mes  consolida los  planes de mejoramiento y verifica  el estado de las acciones y su tratamiento. Con la información consolidada, emite alertas a los procesos, de las acciones que se vencen a los 30 días hábiles siguientes a la fecha de la  verificación, para que realicen las acciones que conlleven al cumplimiento de los planes.  En caso de existir acciones  con un menor plazo de vencimiento se citará al líder del proceso para tomar medidas inmediatas frente a la acción. Como evidencia de la ejecución del control queda el informe consolidado (power bi), el correo con las alertas y el listado de asistencia a la reunión cuando esta proceda. </t>
  </si>
  <si>
    <t xml:space="preserve">Informe consolidado (power bi), el correo con las alertas y el listado de asistencia a la reunión cuando esta proceda.                                                                     MC-RG2-CAU1-CON1              </t>
  </si>
  <si>
    <t>Versión 04
Fecha de Actualización:  24/02/2020</t>
  </si>
  <si>
    <t>SEGUIMIENTO - AUTOEVALUACIÓN DE RIESGOS</t>
  </si>
  <si>
    <t>PLAN DE CONTINGENCIA</t>
  </si>
  <si>
    <t xml:space="preserve">OBSERVACIONES </t>
  </si>
  <si>
    <t>Primer Monitoreo y Revisión</t>
  </si>
  <si>
    <t>Segundo Monitoreo y Revisión</t>
  </si>
  <si>
    <t>Tercer Monitoreo y Revisión</t>
  </si>
  <si>
    <t>CALIFICACIÓN DE  CONTROLES</t>
  </si>
  <si>
    <t>Nivel P Inherente</t>
  </si>
  <si>
    <t>TRATAMIENTO DEL RIESGO</t>
  </si>
  <si>
    <t>PERÍODO DE EJECUCIÓN DEL CONTROL</t>
  </si>
  <si>
    <t>ACCIONES DE CONTROL- ACCIONES PREVENTIVAS</t>
  </si>
  <si>
    <t>REGISTRO DE CONTROL</t>
  </si>
  <si>
    <t>Avance de monitoreo 
a 30 de abril</t>
  </si>
  <si>
    <t xml:space="preserve">Responsable de la acción </t>
  </si>
  <si>
    <t>Avance de monitoreo 
a 30 de agosto</t>
  </si>
  <si>
    <t>Avance de monitoreo 
a 30 de diciembre</t>
  </si>
  <si>
    <t>Acción de contingencia ante posible materialización</t>
  </si>
  <si>
    <t>Evidencia</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</si>
  <si>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</si>
  <si>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</si>
  <si>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</si>
  <si>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</si>
  <si>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</si>
  <si>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</si>
  <si>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</si>
  <si>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</si>
  <si>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</si>
  <si>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</si>
  <si>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</si>
  <si>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</si>
  <si>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</si>
  <si>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</si>
  <si>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</si>
  <si>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</si>
  <si>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</si>
  <si>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</si>
  <si>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</si>
  <si>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</si>
  <si>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</si>
  <si>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</si>
  <si>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</si>
  <si>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</si>
  <si>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</si>
  <si>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</si>
  <si>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</si>
  <si>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 xml:space="preserve">Control </t>
  </si>
  <si>
    <t>Que se realiza con las desviaciones y observaciones resultante de la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</si>
  <si>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</si>
  <si>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</si>
  <si>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</si>
  <si>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</si>
  <si>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</si>
  <si>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</si>
  <si>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</si>
  <si>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</si>
  <si>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</si>
  <si>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</si>
  <si>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 xml:space="preserve">Posibilidad de favorecer la gestión institucional presentando resultados del Plan de Desarrollo que no corresponde a la realidad de los productos y/o servicios entregados. </t>
  </si>
  <si>
    <t>SI</t>
  </si>
  <si>
    <t xml:space="preserve">Corrupción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</si>
  <si>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</si>
  <si>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Sanciones disciplinarias</t>
  </si>
  <si>
    <t>POSIBLE</t>
  </si>
  <si>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</si>
  <si>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</si>
  <si>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</si>
  <si>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</si>
  <si>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</si>
  <si>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</si>
  <si>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</si>
  <si>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</si>
  <si>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</si>
  <si>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</si>
  <si>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</si>
  <si>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</si>
  <si>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</si>
  <si>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</si>
  <si>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</si>
  <si>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</si>
  <si>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Incumplimiento a los requisitos de la norma, exponiendo la recertificación del instituto otorgada por el ICONTEC</t>
  </si>
  <si>
    <t xml:space="preserve">No </t>
  </si>
  <si>
    <t>RARA VEZ</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</si>
  <si>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</si>
  <si>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</si>
  <si>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</si>
  <si>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</si>
  <si>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requiere control adicional debido a que los que se encuentran establecidos son efectivos.</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</si>
  <si>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</si>
  <si>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</si>
  <si>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</si>
  <si>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</si>
  <si>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</si>
  <si>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</si>
  <si>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</si>
  <si>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</si>
  <si>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 xml:space="preserve">Una crisis reputacional que impacte negativamente la imagen de la entidad, de sus colaboradores o del Gobierno Departamental. </t>
  </si>
  <si>
    <t>IMPROBABLE</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</si>
  <si>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</si>
  <si>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</si>
  <si>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</si>
  <si>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Preventivo </t>
  </si>
  <si>
    <t xml:space="preserve">1. Se valida con los jefes de las áreas que presentan la información,  el contendido a publicar. </t>
  </si>
  <si>
    <t>Correos elecrtrónicos o Whatsaap</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</si>
  <si>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</si>
  <si>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</si>
  <si>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</si>
  <si>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</si>
  <si>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</si>
  <si>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</si>
  <si>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No</t>
  </si>
  <si>
    <t>PROBABLE'</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</si>
  <si>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</si>
  <si>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</si>
  <si>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</si>
  <si>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</si>
  <si>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</si>
  <si>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</si>
  <si>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</si>
  <si>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</si>
  <si>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</si>
  <si>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 xml:space="preserve">Directriz de la alta dirección </t>
  </si>
  <si>
    <t xml:space="preserve">Detrimento Patrimonial, mal uso del recurso público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</si>
  <si>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</si>
  <si>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</si>
  <si>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</si>
  <si>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Revisión de requisitos por parte del Comité  técnico científico evaluador de apoyos</t>
  </si>
  <si>
    <t>Resoluciones de apoyo, Listados oficiales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</si>
  <si>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</si>
  <si>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</si>
  <si>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</si>
  <si>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</si>
  <si>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</si>
  <si>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</si>
  <si>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</si>
  <si>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</si>
  <si>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</si>
  <si>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</si>
  <si>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</si>
  <si>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</si>
  <si>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</si>
  <si>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</si>
  <si>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</si>
  <si>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</si>
  <si>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</si>
  <si>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</si>
  <si>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</si>
  <si>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</si>
  <si>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</si>
  <si>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</si>
  <si>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</si>
  <si>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</si>
  <si>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</si>
  <si>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</si>
  <si>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</si>
  <si>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</si>
  <si>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</si>
  <si>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</si>
  <si>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</si>
  <si>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</si>
  <si>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</si>
  <si>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</si>
  <si>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Desmotivación en la participación de los municipios en los diferentes juegos deportivos programados por la Entidad.</t>
  </si>
  <si>
    <t>El profesional Universitario debe:
1. Establecer claves para el ingreso a la plataforma.
2. Realizar revisión documental acorde a los parametros establecidos en las cartas fundamentales.</t>
  </si>
  <si>
    <t>Si la revisión no coincide o no cumple con los requisitos, se niega la inscripción del municipio o deportista.</t>
  </si>
  <si>
    <t>Registro de la documentación revisada, aprobada o negada.</t>
  </si>
  <si>
    <t xml:space="preserve">Automático </t>
  </si>
  <si>
    <t xml:space="preserve">Realizar revisión documental actualizando la base de datos acorde a las edades establecidas por  y/o disciplinas y demás requerimientos. </t>
  </si>
  <si>
    <t>Revisión documental en la plataforma.</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</si>
  <si>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</si>
  <si>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</si>
  <si>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</si>
  <si>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</si>
  <si>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</si>
  <si>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</si>
  <si>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</si>
  <si>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</si>
  <si>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</si>
  <si>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</si>
  <si>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</si>
  <si>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</si>
  <si>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</si>
  <si>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</si>
  <si>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</si>
  <si>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</si>
  <si>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</si>
  <si>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1. Falta de seguimiento periódico del inventario.</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</si>
  <si>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</si>
  <si>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</si>
  <si>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</si>
  <si>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</si>
  <si>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 xml:space="preserve">Detectivo </t>
  </si>
  <si>
    <t>Cuatrimestral</t>
  </si>
  <si>
    <t>Informes de inventarios</t>
  </si>
  <si>
    <t xml:space="preserve">Informe del inventario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</si>
  <si>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</si>
  <si>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</si>
  <si>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</si>
  <si>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</si>
  <si>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</si>
  <si>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</si>
  <si>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</si>
  <si>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 xml:space="preserve">Se verifica la existencia de los instrumentos diligenciados, en caso de existir novedad el responsable del Almacén realiza las correcciones en equipo con los responsables de entrega y recepción de los bienes. </t>
  </si>
  <si>
    <t>Acta de recibo a satisfacción  suscrita por el supervisor y el responsable del almacén.
Comprobante e entrada almacén (SICOF)</t>
  </si>
  <si>
    <t>Revisión de la documentacion cada que se realice la operación</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</si>
  <si>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</si>
  <si>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</si>
  <si>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</si>
  <si>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</si>
  <si>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3. Falta de un control dual y segregación de las funciones en el manejo de los inventarios.</t>
  </si>
  <si>
    <t xml:space="preserve">El supervisor revisa y recibe a satisfacción, posteriormente el auxiliar del Almacén verifica factura y remisión contra lo recibido físicamente y se realiza el respectivo ingreso al sistema.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</si>
  <si>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</si>
  <si>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</si>
  <si>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</si>
  <si>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</si>
  <si>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</si>
  <si>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</si>
  <si>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Falta de control de los actos administrativos de registro y control </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</si>
  <si>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</si>
  <si>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</si>
  <si>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</si>
  <si>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</si>
  <si>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 xml:space="preserve">Evitar </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</si>
  <si>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</si>
  <si>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</si>
  <si>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</si>
  <si>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</si>
  <si>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</si>
  <si>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</si>
  <si>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Falta de control de los procesos judiciales</t>
  </si>
  <si>
    <t>sentencias no favorables para la Entidad</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</si>
  <si>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</si>
  <si>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</si>
  <si>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</si>
  <si>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</si>
  <si>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</si>
  <si>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</si>
  <si>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</si>
  <si>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</si>
  <si>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</si>
  <si>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</si>
  <si>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</si>
  <si>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</si>
  <si>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</si>
  <si>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Técnico
Registros</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</si>
  <si>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</si>
  <si>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</si>
  <si>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</si>
  <si>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</si>
  <si>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</si>
  <si>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</si>
  <si>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</si>
  <si>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</si>
  <si>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</si>
  <si>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Se elabora plan de mejoramiento
Se reporta para acción disciplinaria en caso de materializarse el riesgo</t>
  </si>
  <si>
    <t xml:space="preserve">Registros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</si>
  <si>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</si>
  <si>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</si>
  <si>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</si>
  <si>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</si>
  <si>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</si>
  <si>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</si>
  <si>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</si>
  <si>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</si>
  <si>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</si>
  <si>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</si>
  <si>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</si>
  <si>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</si>
  <si>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</si>
  <si>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</si>
  <si>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</si>
  <si>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</si>
  <si>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</si>
  <si>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</si>
  <si>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</si>
  <si>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</si>
  <si>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</si>
  <si>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</si>
  <si>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</si>
  <si>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</si>
  <si>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</si>
  <si>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</si>
  <si>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</si>
  <si>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</si>
  <si>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</si>
  <si>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</si>
  <si>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</si>
  <si>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</si>
  <si>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</si>
  <si>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</si>
  <si>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</si>
  <si>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</si>
  <si>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</si>
  <si>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</si>
  <si>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</si>
  <si>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</si>
  <si>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</si>
  <si>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</si>
  <si>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</si>
  <si>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</si>
  <si>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</si>
  <si>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</si>
  <si>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</si>
  <si>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t>Falta de control duales en el manejo de recursos y segregación en las funciones.</t>
  </si>
  <si>
    <t xml:space="preserve">Detrimento patrimonial </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</si>
  <si>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</si>
  <si>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t>En caso de presentar diferencias se deben informar formalmente a la Subgerente Administrativa y Financiera.</t>
  </si>
  <si>
    <t>Arqueos de caja, conciliaciones de bancos</t>
  </si>
  <si>
    <t xml:space="preserve">Conciliaciones de las cuentas bancarias entre el sistema bancario y en la informacion del ERP, arqueos de constantes a las cajas menores </t>
  </si>
  <si>
    <t>Conciliaciones bancarias revisadas por el lider del proceso contable</t>
  </si>
  <si>
    <t>Falta de controles transversales y conciliaciones entre las áreas financieras del Instituto: presupuesto, contabilidad y tesorería.</t>
  </si>
  <si>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</si>
  <si>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En caso de presentar diferencias se deben informar formalmente a la Gerente.</t>
  </si>
  <si>
    <t>Conciliaciones bancarias suscritas entre las partes</t>
  </si>
  <si>
    <t>Posibilidad de apropiación de recursos públicos por jineteo en cuentas bancarias para uso personal o en beneficio de terceros.</t>
  </si>
  <si>
    <t>Falta de controles duales en el manejo de recursos y segregación en las funciones.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</si>
  <si>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</si>
  <si>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t xml:space="preserve">En caso de presentar diferencias se informa a las áreas responsables para los ajustes respectivos. </t>
  </si>
  <si>
    <t>Registro en e ERP financiero por usuario y aplicativo</t>
  </si>
  <si>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</si>
  <si>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 xml:space="preserve">Registro en portales bancarios de preparador y aprobador.
</t>
  </si>
  <si>
    <t xml:space="preserve">En caso de presentar diferencias se revisan las causas para hacer los ajustes respectivos. </t>
  </si>
  <si>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</si>
  <si>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</si>
  <si>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</si>
  <si>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</si>
  <si>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</si>
  <si>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</si>
  <si>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Conformar equipo de evaluacion que verifique  el cumplimiento de las políticas de cofinanciación y de las metas institucionales</t>
  </si>
  <si>
    <t>Registro de seguimiento</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</si>
  <si>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</si>
  <si>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</si>
  <si>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</si>
  <si>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</si>
  <si>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</si>
  <si>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</si>
  <si>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</si>
  <si>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</si>
  <si>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</si>
  <si>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</si>
  <si>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</si>
  <si>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</si>
  <si>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</si>
  <si>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</si>
  <si>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</si>
  <si>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</si>
  <si>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</si>
  <si>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</si>
  <si>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</si>
  <si>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</si>
  <si>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</si>
  <si>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</si>
  <si>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Se debe nombrar a otro auditor</t>
  </si>
  <si>
    <t>F-EC-08 Compromiso Ético y conocimiento del Estatuto del Auditor Interno,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</si>
  <si>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</si>
  <si>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</si>
  <si>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</si>
  <si>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</si>
  <si>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</si>
  <si>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</si>
  <si>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</si>
  <si>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</si>
  <si>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</si>
  <si>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</si>
  <si>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</si>
  <si>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</si>
  <si>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</si>
  <si>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Manual </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</si>
  <si>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</si>
  <si>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</si>
  <si>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</si>
  <si>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</si>
  <si>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</si>
  <si>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</si>
  <si>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</si>
  <si>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</si>
  <si>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</si>
  <si>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</si>
  <si>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</si>
  <si>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</si>
  <si>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</si>
  <si>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</si>
  <si>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</si>
  <si>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</si>
  <si>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</si>
  <si>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</si>
  <si>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</si>
  <si>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</si>
  <si>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 xml:space="preserve">Procedimientos establecidos en el SGC y definición de perfiles de los usuarios </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</si>
  <si>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</si>
  <si>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</si>
  <si>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</si>
  <si>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</si>
  <si>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</si>
  <si>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</si>
  <si>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</si>
  <si>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</si>
  <si>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</si>
  <si>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</si>
  <si>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</si>
  <si>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</si>
  <si>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</si>
  <si>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</si>
  <si>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</si>
  <si>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</si>
  <si>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</si>
  <si>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</si>
  <si>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</si>
  <si>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</si>
  <si>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</si>
  <si>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</si>
  <si>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</si>
  <si>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 xml:space="preserve">ESTADO </t>
  </si>
  <si>
    <t>Descripción</t>
  </si>
  <si>
    <t xml:space="preserve">Puntaje </t>
  </si>
  <si>
    <t>Probabilidad</t>
  </si>
  <si>
    <t>Impacto</t>
  </si>
  <si>
    <t>Concatenar</t>
  </si>
  <si>
    <t xml:space="preserve">Zona de Calor </t>
  </si>
  <si>
    <t xml:space="preserve">TIPOLOGIA DEL RIESGO </t>
  </si>
  <si>
    <t xml:space="preserve">TIPOLOGÍA DE CONTROL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</si>
  <si>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</si>
  <si>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</si>
  <si>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</si>
  <si>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</si>
  <si>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</si>
  <si>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</si>
  <si>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</si>
  <si>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</si>
  <si>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</si>
  <si>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</si>
  <si>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</si>
  <si>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</si>
  <si>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</si>
  <si>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</si>
  <si>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</si>
  <si>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</si>
  <si>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</si>
  <si>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</si>
  <si>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</si>
  <si>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 xml:space="preserve">En Curso </t>
  </si>
  <si>
    <t xml:space="preserve">Ambiental </t>
  </si>
  <si>
    <t xml:space="preserve">MODERADO </t>
  </si>
  <si>
    <t xml:space="preserve">Fuerte </t>
  </si>
  <si>
    <t>Asignado</t>
  </si>
  <si>
    <t>Adecuado</t>
  </si>
  <si>
    <t>Oportuna</t>
  </si>
  <si>
    <t>Prevenir</t>
  </si>
  <si>
    <t>Confiable</t>
  </si>
  <si>
    <t>Se investigan y se resuelven oportunamente</t>
  </si>
  <si>
    <t>Completa</t>
  </si>
  <si>
    <t xml:space="preserve">Cerrada </t>
  </si>
  <si>
    <t xml:space="preserve">Cumplimiento </t>
  </si>
  <si>
    <t>No asignado</t>
  </si>
  <si>
    <t>Inadecuado</t>
  </si>
  <si>
    <t>Inoportuna</t>
  </si>
  <si>
    <t>Detectar</t>
  </si>
  <si>
    <t>No confiable</t>
  </si>
  <si>
    <t>No se investigan y se resuelven oportunamente</t>
  </si>
  <si>
    <t>Incompleta</t>
  </si>
  <si>
    <t xml:space="preserve">Fraude Interno </t>
  </si>
  <si>
    <t>No Aplica</t>
  </si>
  <si>
    <t>Estratégico</t>
  </si>
  <si>
    <t xml:space="preserve">Asesoría Administrativa y Técnica </t>
  </si>
  <si>
    <t xml:space="preserve">Sin Autoevaluación </t>
  </si>
  <si>
    <t xml:space="preserve">Débil </t>
  </si>
  <si>
    <t>No es un control</t>
  </si>
  <si>
    <t>No existe</t>
  </si>
  <si>
    <t xml:space="preserve">Financiero </t>
  </si>
  <si>
    <t>PROBABLE</t>
  </si>
  <si>
    <t xml:space="preserve">Relaciones Laborales </t>
  </si>
  <si>
    <t xml:space="preserve">Muy Alta </t>
  </si>
  <si>
    <t xml:space="preserve">Imagen o Reputacional </t>
  </si>
  <si>
    <t xml:space="preserve">TIPO DE CONTROL </t>
  </si>
  <si>
    <t>CASI SEGURO</t>
  </si>
  <si>
    <t xml:space="preserve">Operativo </t>
  </si>
  <si>
    <t xml:space="preserve">TRATAMIENTO DEL RIESGO CORRUPCIÓN  </t>
  </si>
  <si>
    <t>MAYOR</t>
  </si>
  <si>
    <t xml:space="preserve">Seguridad Digital </t>
  </si>
  <si>
    <t xml:space="preserve">Recreación y Deporte </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</si>
  <si>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</si>
  <si>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</si>
  <si>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</si>
  <si>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</si>
  <si>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</si>
  <si>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</si>
  <si>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Bimensual</t>
  </si>
  <si>
    <t>Seguridad de la información</t>
  </si>
  <si>
    <t>Fuerte</t>
  </si>
  <si>
    <t>Calificación de controles</t>
  </si>
  <si>
    <t>puntaje  a disminuir</t>
  </si>
  <si>
    <t xml:space="preserve">CLASE DE RIESGOS </t>
  </si>
  <si>
    <t xml:space="preserve">CATASTROFICO </t>
  </si>
  <si>
    <t>de 0 a 50</t>
  </si>
  <si>
    <t xml:space="preserve">Semestral </t>
  </si>
  <si>
    <t>de 51 a 75</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</si>
  <si>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</si>
  <si>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</si>
  <si>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</si>
  <si>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</si>
  <si>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</si>
  <si>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</si>
  <si>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</si>
  <si>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</si>
  <si>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</si>
  <si>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</si>
  <si>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</si>
  <si>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</si>
  <si>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</si>
  <si>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</si>
  <si>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</si>
  <si>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</si>
  <si>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</si>
  <si>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CATASTRÓFICO</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</si>
  <si>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</si>
  <si>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</si>
  <si>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</si>
  <si>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</si>
  <si>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</si>
  <si>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</si>
  <si>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</si>
  <si>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</si>
  <si>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</si>
  <si>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</si>
  <si>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</si>
  <si>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</si>
  <si>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 xml:space="preserve">Pendiente definir objetivo, toda vez que el proceso está en construcción </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</si>
  <si>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</si>
  <si>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</si>
  <si>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</si>
  <si>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r>
      <t> </t>
    </r>
    <r>
      <rPr>
        <sz val="11"/>
        <color rgb="FF323130"/>
        <rFont val="Calibri"/>
        <family val="2"/>
        <scheme val="minor"/>
      </rPr>
      <t>Profesional Universitario Coordinador de Equipo "CADA".</t>
    </r>
  </si>
  <si>
    <t>Atender a la ciudadanía mediante la implementación de políticas de servicio y protocolos de atención, a través de los diferentes canales, satisfaciendo las necesidades y expectativas de los grupos de valor, con calidad, equidad y oportunidad. ​​​​​​​​​​​​​​​​​​​​​</t>
  </si>
  <si>
    <r>
      <t xml:space="preserve">La posibilidad de afectación reputacional </t>
    </r>
    <r>
      <rPr>
        <b/>
        <sz val="10"/>
        <rFont val="Arial"/>
        <family val="2"/>
      </rPr>
      <t>por baja  oferta en los proyectos</t>
    </r>
    <r>
      <rPr>
        <sz val="10"/>
        <rFont val="Arial"/>
        <family val="2"/>
      </rPr>
      <t xml:space="preserve"> d</t>
    </r>
    <r>
      <rPr>
        <b/>
        <sz val="10"/>
        <rFont val="Arial"/>
        <family val="2"/>
      </rPr>
      <t>ebido a la falta de inversión de recursos.</t>
    </r>
  </si>
  <si>
    <r>
      <t xml:space="preserve">
La posibilidad de afectación reputacional </t>
    </r>
    <r>
      <rPr>
        <b/>
        <sz val="10"/>
        <rFont val="Arial"/>
        <family val="2"/>
      </rPr>
      <t xml:space="preserve">por retrasos en la oferta de actividades del proyecto </t>
    </r>
    <r>
      <rPr>
        <sz val="10"/>
        <rFont val="Arial"/>
        <family val="2"/>
      </rPr>
      <t xml:space="preserve"> </t>
    </r>
    <r>
      <rPr>
        <b/>
        <sz val="10"/>
        <rFont val="Arial"/>
        <family val="2"/>
      </rPr>
      <t>debido a inadecuada planeación por parte del proceso del compenente técnico.</t>
    </r>
  </si>
  <si>
    <r>
      <t xml:space="preserve">
La posibilidad de afectación reputacional </t>
    </r>
    <r>
      <rPr>
        <b/>
        <sz val="10"/>
        <rFont val="Arial"/>
        <family val="2"/>
      </rPr>
      <t>Por concurrencia de actividades de otros programas</t>
    </r>
    <r>
      <rPr>
        <sz val="10"/>
        <rFont val="Arial"/>
        <family val="2"/>
      </rPr>
      <t xml:space="preserve">. </t>
    </r>
    <r>
      <rPr>
        <b/>
        <sz val="10"/>
        <rFont val="Arial"/>
        <family val="2"/>
      </rPr>
      <t>Debido a Inadecuada comunicación de los cronogramas de trabajo de los programas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</si>
</sst>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3"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11"/>
      <name val="Verdana"/>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sz val="11"/>
      <color theme="1"/>
      <name val="Calibri"/>
      <family val="2"/>
      <scheme val="minor"/>
    </font>
    <font>
      <b/>
      <sz val="26"/>
      <color indexed="8"/>
      <name val="Calibri"/>
      <family val="2"/>
    </font>
    <font>
      <b/>
      <sz val="25"/>
      <color theme="1"/>
      <name val="Calibri"/>
      <family val="2"/>
      <scheme val="minor"/>
    </font>
    <font>
      <b/>
      <sz val="25"/>
      <color theme="1"/>
      <name val="Arial"/>
      <family val="2"/>
    </font>
    <font>
      <b/>
      <sz val="11"/>
      <color theme="1"/>
      <name val="Calibri"/>
      <family val="2"/>
    </font>
    <font>
      <sz val="10"/>
      <color rgb="FF000000"/>
      <name val="Arial"/>
      <family val="2"/>
    </font>
    <font>
      <b/>
      <sz val="10"/>
      <color rgb="FF000000"/>
      <name val="Arial"/>
      <family val="2"/>
    </font>
    <font>
      <sz val="9"/>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b/>
      <sz val="14"/>
      <color rgb="FF000000"/>
      <name val="Calibri"/>
      <family val="2"/>
    </font>
    <font>
      <sz val="10"/>
      <color theme="1"/>
      <name val="Calibri"/>
      <family val="2"/>
      <scheme val="minor"/>
    </font>
    <font>
      <b/>
      <sz val="10"/>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9DFE0"/>
        <bgColor indexed="64"/>
      </patternFill>
    </fill>
    <fill>
      <patternFill patternType="solid">
        <fgColor rgb="FFF9DFE0"/>
        <bgColor rgb="FF000000"/>
      </patternFill>
    </fill>
    <fill>
      <patternFill patternType="solid">
        <fgColor rgb="FFB4C6E7"/>
        <bgColor indexed="64"/>
      </patternFill>
    </fill>
    <fill>
      <patternFill patternType="solid">
        <fgColor rgb="FFEDEDED"/>
        <bgColor indexed="64"/>
      </patternFill>
    </fill>
    <fill>
      <patternFill patternType="solid">
        <fgColor theme="5" tint="0.79998168889431442"/>
        <bgColor indexed="64"/>
      </patternFill>
    </fill>
    <fill>
      <patternFill patternType="solid">
        <fgColor rgb="FFFFFF00"/>
        <bgColor rgb="FF000000"/>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4" fillId="0" borderId="0"/>
    <xf numFmtId="9" fontId="39" fillId="0" borderId="0" applyFont="0" applyFill="0" applyBorder="0" applyAlignment="0" applyProtection="0"/>
    <xf numFmtId="0" fontId="5" fillId="0" borderId="0"/>
  </cellStyleXfs>
  <cellXfs count="364">
    <xf numFmtId="0" fontId="0" fillId="0" borderId="0" xfId="0"/>
    <xf numFmtId="0" fontId="0" fillId="9" borderId="0" xfId="0" applyFill="1"/>
    <xf numFmtId="0" fontId="0" fillId="0" borderId="0" xfId="0" applyAlignment="1">
      <alignment horizontal="justify" vertical="top"/>
    </xf>
    <xf numFmtId="0" fontId="0" fillId="0" borderId="0" xfId="0" applyAlignment="1">
      <alignment horizontal="center" vertical="center"/>
    </xf>
    <xf numFmtId="0" fontId="17" fillId="12" borderId="15" xfId="0" applyFont="1" applyFill="1" applyBorder="1" applyAlignment="1" applyProtection="1">
      <alignment horizontal="center" vertical="center" wrapText="1"/>
      <protection locked="0"/>
    </xf>
    <xf numFmtId="0" fontId="21" fillId="2" borderId="15" xfId="0" applyFont="1" applyFill="1" applyBorder="1" applyAlignment="1" applyProtection="1">
      <alignment horizontal="center" vertical="center" wrapText="1"/>
      <protection locked="0"/>
    </xf>
    <xf numFmtId="0" fontId="23"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6" fillId="16" borderId="15" xfId="1" applyNumberFormat="1" applyFont="1" applyFill="1" applyBorder="1" applyAlignment="1" applyProtection="1">
      <alignment horizontal="right" vertical="center" wrapText="1"/>
      <protection hidden="1"/>
    </xf>
    <xf numFmtId="0" fontId="26" fillId="11" borderId="18" xfId="0" applyFont="1" applyFill="1" applyBorder="1" applyAlignment="1">
      <alignment vertical="top" wrapText="1"/>
    </xf>
    <xf numFmtId="0" fontId="26" fillId="10" borderId="19" xfId="0" applyFont="1" applyFill="1" applyBorder="1" applyAlignment="1">
      <alignment vertical="top" wrapText="1"/>
    </xf>
    <xf numFmtId="0" fontId="26" fillId="11" borderId="19" xfId="0" applyFont="1" applyFill="1" applyBorder="1" applyAlignment="1">
      <alignment vertical="top" wrapText="1"/>
    </xf>
    <xf numFmtId="0" fontId="26" fillId="17" borderId="20" xfId="0" applyFont="1" applyFill="1" applyBorder="1" applyAlignment="1">
      <alignment vertical="top" wrapText="1"/>
    </xf>
    <xf numFmtId="0" fontId="26" fillId="10" borderId="20" xfId="0" applyFont="1" applyFill="1" applyBorder="1" applyAlignment="1">
      <alignment vertical="top" wrapText="1"/>
    </xf>
    <xf numFmtId="0" fontId="26" fillId="11" borderId="20" xfId="0" applyFont="1" applyFill="1" applyBorder="1" applyAlignment="1">
      <alignment vertical="top" wrapText="1"/>
    </xf>
    <xf numFmtId="0" fontId="17"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0" fillId="0" borderId="0" xfId="0" applyAlignment="1">
      <alignment wrapText="1"/>
    </xf>
    <xf numFmtId="9" fontId="0" fillId="0" borderId="15" xfId="0" applyNumberFormat="1" applyBorder="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28" fillId="0" borderId="0" xfId="0" applyFont="1"/>
    <xf numFmtId="0" fontId="28" fillId="9" borderId="15" xfId="0" applyFont="1" applyFill="1" applyBorder="1" applyAlignment="1">
      <alignment vertical="center"/>
    </xf>
    <xf numFmtId="0" fontId="29" fillId="0" borderId="11" xfId="0" applyFont="1" applyBorder="1" applyAlignment="1">
      <alignment horizontal="center" vertical="center"/>
    </xf>
    <xf numFmtId="0" fontId="29" fillId="0" borderId="11" xfId="0" applyFont="1" applyBorder="1" applyAlignment="1">
      <alignment horizontal="center" vertical="center" wrapText="1"/>
    </xf>
    <xf numFmtId="0" fontId="30" fillId="0" borderId="11" xfId="0" applyFont="1" applyBorder="1" applyAlignment="1">
      <alignment horizontal="center" vertical="center"/>
    </xf>
    <xf numFmtId="0" fontId="28"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28" fillId="0" borderId="15" xfId="0" applyFont="1" applyBorder="1" applyAlignment="1">
      <alignment horizontal="center" vertical="center" wrapText="1"/>
    </xf>
    <xf numFmtId="0" fontId="32" fillId="0" borderId="15" xfId="0" applyFont="1" applyBorder="1" applyAlignment="1">
      <alignment horizontal="center" vertical="center"/>
    </xf>
    <xf numFmtId="0" fontId="0" fillId="9" borderId="15" xfId="0" applyFill="1" applyBorder="1" applyAlignment="1">
      <alignment horizontal="center" vertical="center"/>
    </xf>
    <xf numFmtId="0" fontId="28" fillId="0" borderId="15" xfId="0" applyFont="1" applyBorder="1" applyAlignment="1">
      <alignment horizontal="justify" vertical="center" wrapText="1"/>
    </xf>
    <xf numFmtId="0" fontId="0" fillId="0" borderId="13" xfId="0" applyBorder="1" applyAlignment="1">
      <alignment horizontal="center" vertical="center"/>
    </xf>
    <xf numFmtId="0" fontId="28" fillId="9" borderId="15" xfId="0" applyFont="1" applyFill="1" applyBorder="1" applyAlignment="1">
      <alignment horizontal="center" vertical="center"/>
    </xf>
    <xf numFmtId="0" fontId="28" fillId="9" borderId="15" xfId="0" applyFont="1" applyFill="1" applyBorder="1"/>
    <xf numFmtId="0" fontId="28" fillId="9" borderId="15" xfId="0" applyFont="1" applyFill="1" applyBorder="1" applyAlignment="1">
      <alignment horizontal="center" vertical="center" wrapText="1"/>
    </xf>
    <xf numFmtId="0" fontId="28" fillId="9" borderId="15" xfId="0" applyFont="1" applyFill="1" applyBorder="1" applyAlignment="1">
      <alignment vertical="center" wrapText="1"/>
    </xf>
    <xf numFmtId="0" fontId="28" fillId="9" borderId="15" xfId="0" applyFont="1" applyFill="1" applyBorder="1" applyAlignment="1">
      <alignment horizontal="justify" vertical="top" wrapText="1"/>
    </xf>
    <xf numFmtId="0" fontId="28" fillId="9" borderId="15" xfId="0" applyFont="1" applyFill="1" applyBorder="1" applyAlignment="1">
      <alignment horizontal="justify" vertical="center"/>
    </xf>
    <xf numFmtId="0" fontId="28" fillId="9" borderId="15" xfId="0" applyFont="1" applyFill="1" applyBorder="1" applyAlignment="1">
      <alignment horizontal="justify" vertical="center" wrapText="1"/>
    </xf>
    <xf numFmtId="0" fontId="29" fillId="9" borderId="15" xfId="0" applyFont="1" applyFill="1" applyBorder="1" applyAlignment="1">
      <alignment horizontal="center" vertical="center" wrapText="1"/>
    </xf>
    <xf numFmtId="0" fontId="29" fillId="9" borderId="15" xfId="0" applyFont="1" applyFill="1" applyBorder="1" applyAlignment="1">
      <alignment vertical="center" wrapText="1"/>
    </xf>
    <xf numFmtId="0" fontId="32" fillId="0" borderId="15" xfId="0" applyFont="1" applyBorder="1" applyAlignment="1">
      <alignment horizontal="justify" vertical="center" wrapText="1"/>
    </xf>
    <xf numFmtId="0" fontId="32" fillId="0" borderId="15" xfId="0" applyFont="1" applyBorder="1" applyAlignment="1">
      <alignment horizontal="center" vertical="center" wrapText="1"/>
    </xf>
    <xf numFmtId="0" fontId="29" fillId="22" borderId="15" xfId="0" applyFont="1" applyFill="1" applyBorder="1" applyAlignment="1">
      <alignment horizontal="center" vertical="center" wrapText="1"/>
    </xf>
    <xf numFmtId="0" fontId="29" fillId="22" borderId="11" xfId="0" applyFont="1" applyFill="1" applyBorder="1" applyAlignment="1">
      <alignment horizontal="center" vertical="center" wrapText="1"/>
    </xf>
    <xf numFmtId="0" fontId="29" fillId="22" borderId="11" xfId="0" applyFont="1" applyFill="1" applyBorder="1" applyAlignment="1">
      <alignment horizontal="center" vertical="center"/>
    </xf>
    <xf numFmtId="0" fontId="28" fillId="9" borderId="15" xfId="0" applyFont="1" applyFill="1" applyBorder="1" applyAlignment="1">
      <alignment horizontal="left" vertical="center" wrapText="1"/>
    </xf>
    <xf numFmtId="0" fontId="30" fillId="0" borderId="15" xfId="0" applyFont="1" applyBorder="1" applyAlignment="1">
      <alignment vertical="center" wrapText="1"/>
    </xf>
    <xf numFmtId="0" fontId="30" fillId="0" borderId="13" xfId="0" applyFont="1" applyBorder="1" applyAlignment="1">
      <alignment vertical="center" wrapText="1"/>
    </xf>
    <xf numFmtId="0" fontId="30" fillId="0" borderId="11" xfId="0" applyFont="1" applyBorder="1" applyAlignment="1">
      <alignment vertical="center" wrapText="1"/>
    </xf>
    <xf numFmtId="0" fontId="30" fillId="0" borderId="11" xfId="0" applyFont="1" applyBorder="1" applyAlignment="1">
      <alignment vertical="center"/>
    </xf>
    <xf numFmtId="0" fontId="30" fillId="0" borderId="15" xfId="0" applyFont="1" applyBorder="1" applyAlignment="1">
      <alignment vertical="center"/>
    </xf>
    <xf numFmtId="0" fontId="30" fillId="0" borderId="8" xfId="0" applyFont="1" applyBorder="1" applyAlignment="1">
      <alignment vertical="center" wrapText="1"/>
    </xf>
    <xf numFmtId="0" fontId="30" fillId="0" borderId="8" xfId="0" applyFont="1" applyBorder="1" applyAlignment="1">
      <alignment vertical="center"/>
    </xf>
    <xf numFmtId="0" fontId="30"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0" fillId="0" borderId="15" xfId="0" applyFont="1" applyBorder="1" applyAlignment="1">
      <alignment horizontal="justify" vertical="center" wrapText="1"/>
    </xf>
    <xf numFmtId="0" fontId="0" fillId="0" borderId="15" xfId="0" applyBorder="1" applyAlignment="1">
      <alignment horizontal="center" wrapText="1"/>
    </xf>
    <xf numFmtId="0" fontId="30" fillId="0" borderId="15" xfId="0" applyFont="1" applyBorder="1" applyAlignment="1">
      <alignment horizontal="justify" vertical="center"/>
    </xf>
    <xf numFmtId="0" fontId="0" fillId="9" borderId="15" xfId="0" applyFill="1" applyBorder="1" applyAlignment="1">
      <alignment horizontal="justify" vertical="center"/>
    </xf>
    <xf numFmtId="0" fontId="31" fillId="23" borderId="15" xfId="0" applyFont="1" applyFill="1" applyBorder="1" applyAlignment="1">
      <alignment horizontal="center" vertical="center"/>
    </xf>
    <xf numFmtId="0" fontId="0" fillId="0" borderId="9" xfId="0" applyBorder="1" applyAlignment="1">
      <alignment horizontal="justify" vertical="center"/>
    </xf>
    <xf numFmtId="0" fontId="30" fillId="0" borderId="11" xfId="0" applyFont="1" applyBorder="1" applyAlignment="1">
      <alignment horizontal="justify" vertical="top" wrapText="1"/>
    </xf>
    <xf numFmtId="0" fontId="30" fillId="0" borderId="8" xfId="0" applyFont="1" applyBorder="1" applyAlignment="1">
      <alignment horizontal="justify" vertical="top" wrapText="1"/>
    </xf>
    <xf numFmtId="0" fontId="31"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0" fillId="9" borderId="15" xfId="0" applyFont="1" applyFill="1" applyBorder="1" applyAlignment="1">
      <alignment horizontal="justify" vertical="center" wrapText="1"/>
    </xf>
    <xf numFmtId="0" fontId="32" fillId="0" borderId="13" xfId="0" applyFont="1" applyBorder="1" applyAlignment="1">
      <alignment horizontal="center" vertical="center"/>
    </xf>
    <xf numFmtId="0" fontId="28" fillId="23" borderId="13" xfId="0" applyFont="1" applyFill="1" applyBorder="1" applyAlignment="1">
      <alignment horizontal="justify" vertical="center" wrapText="1"/>
    </xf>
    <xf numFmtId="0" fontId="28" fillId="0" borderId="13" xfId="0" applyFont="1" applyBorder="1" applyAlignment="1">
      <alignment horizontal="justify" vertical="center" wrapText="1"/>
    </xf>
    <xf numFmtId="0" fontId="30" fillId="0" borderId="8" xfId="0" applyFont="1" applyBorder="1" applyAlignment="1">
      <alignment horizontal="center" vertical="center"/>
    </xf>
    <xf numFmtId="0" fontId="0" fillId="9" borderId="15" xfId="0" applyFill="1" applyBorder="1" applyAlignment="1">
      <alignment horizontal="justify" vertical="top" wrapText="1"/>
    </xf>
    <xf numFmtId="0" fontId="28" fillId="0" borderId="13" xfId="0" applyFont="1" applyBorder="1" applyAlignment="1">
      <alignment horizontal="center" vertical="center"/>
    </xf>
    <xf numFmtId="0" fontId="28"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28" fillId="9" borderId="13" xfId="0" applyFont="1" applyFill="1" applyBorder="1" applyAlignment="1">
      <alignment horizontal="justify" vertical="top" wrapText="1"/>
    </xf>
    <xf numFmtId="0" fontId="30" fillId="9" borderId="15" xfId="0" applyFont="1" applyFill="1" applyBorder="1" applyAlignment="1">
      <alignment horizontal="justify" vertical="top" wrapText="1"/>
    </xf>
    <xf numFmtId="0" fontId="29" fillId="24" borderId="11" xfId="0" applyFont="1" applyFill="1" applyBorder="1" applyAlignment="1">
      <alignment horizontal="justify" vertical="top" wrapText="1"/>
    </xf>
    <xf numFmtId="0" fontId="30" fillId="9" borderId="11" xfId="0" applyFont="1" applyFill="1" applyBorder="1" applyAlignment="1">
      <alignment horizontal="justify" vertical="top" wrapText="1"/>
    </xf>
    <xf numFmtId="0" fontId="30" fillId="9" borderId="8" xfId="0" applyFont="1" applyFill="1" applyBorder="1" applyAlignment="1">
      <alignment horizontal="justify" vertical="top" wrapText="1"/>
    </xf>
    <xf numFmtId="0" fontId="30" fillId="9" borderId="15" xfId="0" applyFont="1" applyFill="1" applyBorder="1" applyAlignment="1">
      <alignment horizontal="justify" vertical="top"/>
    </xf>
    <xf numFmtId="0" fontId="30" fillId="9" borderId="0" xfId="0" applyFont="1" applyFill="1" applyAlignment="1">
      <alignment horizontal="justify" vertical="top" wrapText="1"/>
    </xf>
    <xf numFmtId="0" fontId="0" fillId="0" borderId="15" xfId="0" quotePrefix="1" applyBorder="1"/>
    <xf numFmtId="0" fontId="30" fillId="0" borderId="11" xfId="0" applyFont="1" applyBorder="1" applyAlignment="1">
      <alignment horizontal="center" vertical="center" wrapText="1"/>
    </xf>
    <xf numFmtId="0" fontId="29" fillId="9" borderId="15" xfId="0" applyFont="1" applyFill="1" applyBorder="1" applyAlignment="1">
      <alignment horizontal="justify" vertical="center" wrapText="1"/>
    </xf>
    <xf numFmtId="0" fontId="29" fillId="22" borderId="11" xfId="0" applyFont="1" applyFill="1" applyBorder="1" applyAlignment="1">
      <alignment horizontal="justify" vertical="center" wrapText="1"/>
    </xf>
    <xf numFmtId="0" fontId="30" fillId="0" borderId="11" xfId="0" applyFont="1" applyBorder="1" applyAlignment="1">
      <alignment horizontal="justify" vertical="center" wrapText="1"/>
    </xf>
    <xf numFmtId="0" fontId="30" fillId="0" borderId="8" xfId="0" applyFont="1" applyBorder="1" applyAlignment="1">
      <alignment horizontal="justify" vertical="center" wrapText="1"/>
    </xf>
    <xf numFmtId="0" fontId="30" fillId="0" borderId="0" xfId="0" applyFont="1" applyAlignment="1">
      <alignment horizontal="justify" vertical="center" wrapText="1"/>
    </xf>
    <xf numFmtId="0" fontId="0" fillId="0" borderId="1" xfId="0" applyBorder="1"/>
    <xf numFmtId="0" fontId="0" fillId="0" borderId="2" xfId="0" applyBorder="1"/>
    <xf numFmtId="0" fontId="0" fillId="0" borderId="3" xfId="0" applyBorder="1"/>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0" fillId="0" borderId="4" xfId="0" applyBorder="1"/>
    <xf numFmtId="0" fontId="0" fillId="0" borderId="5" xfId="0" applyBorder="1"/>
    <xf numFmtId="0" fontId="40" fillId="0" borderId="4" xfId="0" applyFont="1" applyBorder="1" applyAlignment="1">
      <alignment horizontal="center" vertical="center"/>
    </xf>
    <xf numFmtId="0" fontId="40" fillId="0" borderId="0" xfId="0" applyFont="1" applyAlignment="1">
      <alignment horizontal="center" vertical="center"/>
    </xf>
    <xf numFmtId="0" fontId="0" fillId="0" borderId="6" xfId="0" applyBorder="1"/>
    <xf numFmtId="0" fontId="0" fillId="0" borderId="7" xfId="0" applyBorder="1"/>
    <xf numFmtId="0" fontId="3" fillId="2" borderId="12" xfId="0" applyFont="1" applyFill="1" applyBorder="1" applyAlignment="1" applyProtection="1">
      <alignment vertical="center"/>
      <protection locked="0"/>
    </xf>
    <xf numFmtId="0" fontId="3" fillId="2" borderId="12" xfId="0" applyFont="1" applyFill="1" applyBorder="1" applyAlignment="1" applyProtection="1">
      <alignment horizontal="center" vertical="center"/>
      <protection locked="0"/>
    </xf>
    <xf numFmtId="0" fontId="3" fillId="3" borderId="12" xfId="0" applyFont="1" applyFill="1" applyBorder="1" applyAlignment="1" applyProtection="1">
      <alignment vertical="center"/>
      <protection locked="0"/>
    </xf>
    <xf numFmtId="0" fontId="3" fillId="3" borderId="4" xfId="0" applyFont="1" applyFill="1" applyBorder="1" applyAlignment="1" applyProtection="1">
      <alignment horizontal="center" vertical="center"/>
      <protection locked="0"/>
    </xf>
    <xf numFmtId="0" fontId="43" fillId="6" borderId="15" xfId="0" applyFont="1" applyFill="1" applyBorder="1" applyAlignment="1" applyProtection="1">
      <alignment horizontal="center" vertical="center" wrapText="1"/>
      <protection locked="0"/>
    </xf>
    <xf numFmtId="0" fontId="3" fillId="6" borderId="15" xfId="0" applyFont="1" applyFill="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43" fillId="2" borderId="12" xfId="0" applyFont="1" applyFill="1" applyBorder="1" applyAlignment="1" applyProtection="1">
      <alignment horizontal="center" vertical="center" wrapText="1"/>
      <protection locked="0"/>
    </xf>
    <xf numFmtId="0" fontId="43" fillId="8" borderId="12" xfId="0" applyFont="1" applyFill="1" applyBorder="1" applyAlignment="1" applyProtection="1">
      <alignment horizontal="center" vertical="center" wrapText="1"/>
      <protection locked="0"/>
    </xf>
    <xf numFmtId="0" fontId="43" fillId="26" borderId="15" xfId="0" applyFont="1" applyFill="1" applyBorder="1" applyAlignment="1" applyProtection="1">
      <alignment horizontal="center" vertical="center" wrapText="1"/>
      <protection locked="0"/>
    </xf>
    <xf numFmtId="0" fontId="43" fillId="6" borderId="15" xfId="0" applyFont="1" applyFill="1" applyBorder="1" applyAlignment="1" applyProtection="1">
      <alignment vertical="center" wrapText="1"/>
      <protection locked="0"/>
    </xf>
    <xf numFmtId="9" fontId="4" fillId="0" borderId="15" xfId="2" applyFont="1" applyBorder="1" applyAlignment="1">
      <alignment horizontal="center" vertical="center" wrapText="1"/>
    </xf>
    <xf numFmtId="0" fontId="0" fillId="9" borderId="0" xfId="0" applyFill="1" applyAlignment="1">
      <alignment horizontal="center" vertical="center"/>
    </xf>
    <xf numFmtId="0" fontId="0" fillId="9" borderId="0" xfId="0" applyFill="1" applyAlignment="1">
      <alignment horizontal="justify" vertical="top"/>
    </xf>
    <xf numFmtId="0" fontId="32" fillId="9" borderId="15" xfId="0" applyFont="1" applyFill="1" applyBorder="1" applyAlignment="1">
      <alignment horizontal="center" vertical="center" wrapText="1"/>
    </xf>
    <xf numFmtId="0" fontId="32" fillId="0" borderId="15" xfId="0" applyFont="1" applyBorder="1" applyAlignment="1">
      <alignment horizontal="justify" vertical="center"/>
    </xf>
    <xf numFmtId="0" fontId="32" fillId="23" borderId="15" xfId="0" applyFont="1" applyFill="1" applyBorder="1" applyAlignment="1">
      <alignment horizontal="justify" vertical="center" wrapText="1"/>
    </xf>
    <xf numFmtId="0" fontId="32" fillId="9" borderId="15" xfId="0" applyFont="1" applyFill="1" applyBorder="1" applyAlignment="1">
      <alignment horizontal="center" vertical="center"/>
    </xf>
    <xf numFmtId="0" fontId="32" fillId="9" borderId="15" xfId="0" applyFont="1" applyFill="1" applyBorder="1" applyAlignment="1">
      <alignment horizontal="justify" vertical="center"/>
    </xf>
    <xf numFmtId="0" fontId="32" fillId="9" borderId="15" xfId="0" applyFont="1" applyFill="1" applyBorder="1" applyAlignment="1">
      <alignment horizontal="justify" vertical="center" wrapText="1"/>
    </xf>
    <xf numFmtId="0" fontId="32" fillId="23" borderId="15" xfId="0" applyFont="1" applyFill="1" applyBorder="1" applyAlignment="1">
      <alignment horizontal="center" vertical="center"/>
    </xf>
    <xf numFmtId="0" fontId="32" fillId="0" borderId="15" xfId="3" applyFont="1" applyBorder="1" applyAlignment="1" applyProtection="1">
      <alignment horizontal="justify" vertical="center" wrapText="1"/>
      <protection locked="0"/>
    </xf>
    <xf numFmtId="0" fontId="32" fillId="0" borderId="15" xfId="0" applyFont="1" applyBorder="1" applyAlignment="1">
      <alignment vertical="center"/>
    </xf>
    <xf numFmtId="0" fontId="32" fillId="29" borderId="15" xfId="0" applyFont="1" applyFill="1" applyBorder="1" applyAlignment="1">
      <alignment horizontal="center" vertical="center"/>
    </xf>
    <xf numFmtId="9" fontId="0" fillId="9" borderId="0" xfId="2" applyFont="1" applyFill="1"/>
    <xf numFmtId="9" fontId="0" fillId="0" borderId="0" xfId="2" applyFont="1"/>
    <xf numFmtId="0" fontId="0" fillId="25" borderId="0" xfId="0" applyFill="1"/>
    <xf numFmtId="0" fontId="32" fillId="0" borderId="15" xfId="0" applyFont="1" applyBorder="1" applyAlignment="1" applyProtection="1">
      <alignment horizontal="center" vertical="center" wrapText="1"/>
      <protection hidden="1"/>
    </xf>
    <xf numFmtId="9" fontId="32" fillId="0" borderId="15" xfId="2" applyFont="1" applyBorder="1" applyAlignment="1">
      <alignment horizontal="center" vertical="center"/>
    </xf>
    <xf numFmtId="9" fontId="32" fillId="0" borderId="15" xfId="2" applyFont="1" applyBorder="1" applyAlignment="1">
      <alignment horizontal="center" vertical="center" wrapText="1"/>
    </xf>
    <xf numFmtId="0" fontId="32" fillId="0" borderId="15" xfId="0" applyFont="1" applyBorder="1" applyAlignment="1" applyProtection="1">
      <alignment horizontal="justify" vertical="center" wrapText="1"/>
      <protection hidden="1"/>
    </xf>
    <xf numFmtId="0" fontId="32" fillId="0" borderId="15" xfId="0" applyFont="1" applyBorder="1" applyAlignment="1" applyProtection="1">
      <alignment horizontal="center" vertical="center" wrapText="1"/>
      <protection locked="0"/>
    </xf>
    <xf numFmtId="9" fontId="32" fillId="0" borderId="15" xfId="2" applyFont="1" applyFill="1" applyBorder="1" applyAlignment="1" applyProtection="1">
      <alignment horizontal="center" vertical="center" wrapText="1"/>
      <protection locked="0"/>
    </xf>
    <xf numFmtId="9" fontId="32" fillId="0" borderId="15" xfId="0" applyNumberFormat="1" applyFont="1" applyBorder="1" applyAlignment="1">
      <alignment horizontal="center" vertical="center"/>
    </xf>
    <xf numFmtId="0" fontId="32" fillId="11" borderId="15" xfId="0" applyFont="1" applyFill="1" applyBorder="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horizontal="center" vertical="center" wrapText="1"/>
    </xf>
    <xf numFmtId="0" fontId="32" fillId="9" borderId="15" xfId="3" applyFont="1" applyFill="1" applyBorder="1" applyAlignment="1" applyProtection="1">
      <alignment horizontal="justify" vertical="center"/>
      <protection locked="0"/>
    </xf>
    <xf numFmtId="0" fontId="32" fillId="0" borderId="8" xfId="0" applyFont="1" applyBorder="1" applyAlignment="1">
      <alignment horizontal="center" vertical="center" wrapText="1"/>
    </xf>
    <xf numFmtId="0" fontId="32" fillId="0" borderId="15" xfId="0" applyFont="1" applyBorder="1" applyAlignment="1" applyProtection="1">
      <alignment horizontal="justify" vertical="center" wrapText="1"/>
      <protection locked="0"/>
    </xf>
    <xf numFmtId="0" fontId="32" fillId="0" borderId="14" xfId="0" applyFont="1" applyBorder="1" applyAlignment="1">
      <alignment horizontal="center" vertical="center"/>
    </xf>
    <xf numFmtId="0" fontId="32" fillId="0" borderId="14" xfId="0" applyFont="1" applyBorder="1" applyAlignment="1" applyProtection="1">
      <alignment horizontal="center" vertical="center" wrapText="1"/>
      <protection locked="0"/>
    </xf>
    <xf numFmtId="0" fontId="32" fillId="0" borderId="9" xfId="0" applyFont="1" applyBorder="1" applyAlignment="1">
      <alignment horizontal="justify" vertical="center" wrapText="1"/>
    </xf>
    <xf numFmtId="0" fontId="32" fillId="0" borderId="22" xfId="0" applyFont="1" applyBorder="1" applyAlignment="1">
      <alignment horizontal="center" vertical="center"/>
    </xf>
    <xf numFmtId="0" fontId="32" fillId="0" borderId="15" xfId="3" quotePrefix="1" applyFont="1" applyBorder="1" applyAlignment="1" applyProtection="1">
      <alignment horizontal="justify" vertical="center" wrapText="1"/>
      <protection locked="0"/>
    </xf>
    <xf numFmtId="0" fontId="32" fillId="10" borderId="15" xfId="0" applyFont="1" applyFill="1" applyBorder="1" applyAlignment="1">
      <alignment vertical="center"/>
    </xf>
    <xf numFmtId="0" fontId="32" fillId="9" borderId="15" xfId="0" applyFont="1" applyFill="1" applyBorder="1" applyAlignment="1" applyProtection="1">
      <alignment horizontal="justify" vertical="center" wrapText="1"/>
      <protection locked="0"/>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8" xfId="0" applyFont="1" applyBorder="1" applyAlignment="1">
      <alignment horizontal="center" vertical="center"/>
    </xf>
    <xf numFmtId="0" fontId="32" fillId="27" borderId="15" xfId="0" applyFont="1" applyFill="1" applyBorder="1" applyAlignment="1">
      <alignment horizontal="center" vertical="center"/>
    </xf>
    <xf numFmtId="0" fontId="32" fillId="28" borderId="15" xfId="0" applyFont="1" applyFill="1" applyBorder="1" applyAlignment="1">
      <alignment horizontal="justify" vertical="center" wrapText="1"/>
    </xf>
    <xf numFmtId="0" fontId="32" fillId="28" borderId="15" xfId="0" applyFont="1" applyFill="1" applyBorder="1" applyAlignment="1">
      <alignment horizontal="center" vertical="center"/>
    </xf>
    <xf numFmtId="0" fontId="32" fillId="28" borderId="15" xfId="3" quotePrefix="1" applyFont="1" applyFill="1" applyBorder="1" applyAlignment="1" applyProtection="1">
      <alignment horizontal="justify" vertical="center" wrapText="1"/>
      <protection locked="0"/>
    </xf>
    <xf numFmtId="0" fontId="32" fillId="9" borderId="15" xfId="0" applyFont="1" applyFill="1" applyBorder="1" applyAlignment="1">
      <alignment vertical="center"/>
    </xf>
    <xf numFmtId="0" fontId="32" fillId="9" borderId="15" xfId="3" quotePrefix="1" applyFont="1" applyFill="1" applyBorder="1" applyAlignment="1" applyProtection="1">
      <alignment horizontal="justify" vertical="center" wrapText="1"/>
      <protection locked="0"/>
    </xf>
    <xf numFmtId="0" fontId="32" fillId="9" borderId="15" xfId="3" applyFont="1" applyFill="1" applyBorder="1" applyAlignment="1" applyProtection="1">
      <alignment horizontal="justify" vertical="center" wrapText="1"/>
      <protection locked="0"/>
    </xf>
    <xf numFmtId="0" fontId="32" fillId="9" borderId="15" xfId="0" applyFont="1" applyFill="1" applyBorder="1" applyAlignment="1" applyProtection="1">
      <alignment horizontal="justify" vertical="center"/>
      <protection hidden="1"/>
    </xf>
    <xf numFmtId="0" fontId="32" fillId="9" borderId="15" xfId="0" applyFont="1" applyFill="1" applyBorder="1" applyAlignment="1" applyProtection="1">
      <alignment horizontal="justify" vertical="center"/>
      <protection locked="0"/>
    </xf>
    <xf numFmtId="0" fontId="32" fillId="9" borderId="14" xfId="0" applyFont="1" applyFill="1" applyBorder="1" applyAlignment="1">
      <alignment horizontal="center" vertical="center" wrapText="1"/>
    </xf>
    <xf numFmtId="0" fontId="32" fillId="9" borderId="14" xfId="0" applyFont="1" applyFill="1" applyBorder="1" applyAlignment="1">
      <alignment horizontal="justify" vertical="center"/>
    </xf>
    <xf numFmtId="0" fontId="32" fillId="9" borderId="14" xfId="0" applyFont="1" applyFill="1" applyBorder="1" applyAlignment="1" applyProtection="1">
      <alignment horizontal="justify" vertical="center" wrapText="1"/>
      <protection locked="0"/>
    </xf>
    <xf numFmtId="0" fontId="32" fillId="9" borderId="14" xfId="0" applyFont="1" applyFill="1" applyBorder="1" applyAlignment="1" applyProtection="1">
      <alignment horizontal="justify" vertical="center"/>
      <protection locked="0"/>
    </xf>
    <xf numFmtId="0" fontId="32" fillId="9" borderId="21" xfId="0" applyFont="1" applyFill="1" applyBorder="1" applyAlignment="1">
      <alignment horizontal="center" vertical="center" wrapText="1"/>
    </xf>
    <xf numFmtId="0" fontId="32" fillId="9" borderId="21" xfId="0" applyFont="1" applyFill="1" applyBorder="1" applyAlignment="1">
      <alignment horizontal="justify" vertical="center" wrapText="1"/>
    </xf>
    <xf numFmtId="0" fontId="32" fillId="9" borderId="21" xfId="0" applyFont="1" applyFill="1" applyBorder="1" applyAlignment="1" applyProtection="1">
      <alignment horizontal="justify" vertical="center" wrapText="1"/>
      <protection locked="0"/>
    </xf>
    <xf numFmtId="0" fontId="32" fillId="9" borderId="21" xfId="0" applyFont="1" applyFill="1" applyBorder="1" applyAlignment="1">
      <alignment horizontal="justify" vertical="center"/>
    </xf>
    <xf numFmtId="0" fontId="32" fillId="9" borderId="21" xfId="0" applyFont="1" applyFill="1" applyBorder="1" applyAlignment="1" applyProtection="1">
      <alignment horizontal="justify" vertical="center"/>
      <protection locked="0"/>
    </xf>
    <xf numFmtId="0" fontId="32" fillId="9" borderId="11" xfId="0" applyFont="1" applyFill="1" applyBorder="1" applyAlignment="1">
      <alignment horizontal="justify" vertical="center" wrapText="1"/>
    </xf>
    <xf numFmtId="0" fontId="32" fillId="9" borderId="8" xfId="0" applyFont="1" applyFill="1" applyBorder="1" applyAlignment="1">
      <alignment horizontal="justify" vertical="center" wrapText="1"/>
    </xf>
    <xf numFmtId="0" fontId="32" fillId="9" borderId="15" xfId="0" quotePrefix="1" applyFont="1" applyFill="1" applyBorder="1" applyAlignment="1" applyProtection="1">
      <alignment horizontal="justify" vertical="center" wrapText="1"/>
      <protection locked="0"/>
    </xf>
    <xf numFmtId="0" fontId="32" fillId="9" borderId="15" xfId="0" quotePrefix="1" applyFont="1" applyFill="1" applyBorder="1" applyAlignment="1" applyProtection="1">
      <alignment horizontal="justify" vertical="center"/>
      <protection locked="0"/>
    </xf>
    <xf numFmtId="0" fontId="32" fillId="9" borderId="15" xfId="0" quotePrefix="1" applyFont="1" applyFill="1" applyBorder="1" applyAlignment="1">
      <alignment horizontal="justify" vertical="center" wrapText="1"/>
    </xf>
    <xf numFmtId="0" fontId="32" fillId="9" borderId="21" xfId="0" applyFont="1" applyFill="1" applyBorder="1" applyAlignment="1">
      <alignment horizontal="center" vertical="center"/>
    </xf>
    <xf numFmtId="0" fontId="32" fillId="9" borderId="21" xfId="0" applyFont="1" applyFill="1" applyBorder="1" applyAlignment="1">
      <alignment vertical="center"/>
    </xf>
    <xf numFmtId="0" fontId="32" fillId="9" borderId="22" xfId="0" applyFont="1" applyFill="1" applyBorder="1" applyAlignment="1">
      <alignment horizontal="center" vertical="center"/>
    </xf>
    <xf numFmtId="0" fontId="32" fillId="24" borderId="15" xfId="0" applyFont="1" applyFill="1" applyBorder="1" applyAlignment="1">
      <alignment horizontal="center" vertical="center" wrapText="1"/>
    </xf>
    <xf numFmtId="0" fontId="32" fillId="22" borderId="11" xfId="0" applyFont="1" applyFill="1" applyBorder="1" applyAlignment="1">
      <alignment horizontal="center" vertical="center"/>
    </xf>
    <xf numFmtId="0" fontId="32" fillId="24" borderId="13" xfId="0" applyFont="1" applyFill="1" applyBorder="1" applyAlignment="1">
      <alignment horizontal="center" vertical="center" wrapText="1"/>
    </xf>
    <xf numFmtId="0" fontId="32" fillId="22" borderId="8" xfId="0" applyFont="1" applyFill="1" applyBorder="1" applyAlignment="1">
      <alignment horizontal="center" vertical="center"/>
    </xf>
    <xf numFmtId="0" fontId="32" fillId="22" borderId="11" xfId="0" applyFont="1" applyFill="1" applyBorder="1" applyAlignment="1">
      <alignment vertical="center"/>
    </xf>
    <xf numFmtId="0" fontId="32" fillId="22" borderId="8" xfId="0" applyFont="1" applyFill="1" applyBorder="1" applyAlignment="1">
      <alignment vertical="center"/>
    </xf>
    <xf numFmtId="0" fontId="32" fillId="24" borderId="11" xfId="0" applyFont="1" applyFill="1" applyBorder="1" applyAlignment="1">
      <alignment horizontal="justify" vertical="center" wrapText="1"/>
    </xf>
    <xf numFmtId="0" fontId="32" fillId="24" borderId="8" xfId="0" applyFont="1" applyFill="1" applyBorder="1" applyAlignment="1">
      <alignment horizontal="justify" vertical="center" wrapText="1"/>
    </xf>
    <xf numFmtId="0" fontId="32" fillId="9" borderId="13" xfId="0" applyFont="1" applyFill="1" applyBorder="1" applyAlignment="1">
      <alignment horizontal="justify" vertical="center" wrapText="1"/>
    </xf>
    <xf numFmtId="0" fontId="32" fillId="0" borderId="11" xfId="0" applyFont="1" applyBorder="1" applyAlignment="1">
      <alignment horizontal="justify" vertical="center"/>
    </xf>
    <xf numFmtId="0" fontId="34" fillId="0" borderId="11" xfId="0" applyFont="1" applyBorder="1" applyAlignment="1">
      <alignment horizontal="center" vertical="center"/>
    </xf>
    <xf numFmtId="0" fontId="21" fillId="6" borderId="15"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protection locked="0"/>
    </xf>
    <xf numFmtId="0" fontId="30" fillId="9" borderId="15" xfId="0" applyFont="1" applyFill="1" applyBorder="1" applyAlignment="1">
      <alignment horizontal="justify" vertical="center"/>
    </xf>
    <xf numFmtId="0" fontId="31"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1" fillId="10" borderId="15" xfId="0" applyFont="1" applyFill="1" applyBorder="1" applyAlignment="1">
      <alignment vertical="center" wrapText="1"/>
    </xf>
    <xf numFmtId="0" fontId="0" fillId="10" borderId="15" xfId="0" applyFill="1" applyBorder="1"/>
    <xf numFmtId="0" fontId="4" fillId="0" borderId="15" xfId="0" applyFont="1" applyBorder="1" applyAlignment="1">
      <alignment horizontal="justify" vertical="center" wrapText="1"/>
    </xf>
    <xf numFmtId="0" fontId="36" fillId="22" borderId="11" xfId="0" applyFont="1" applyFill="1" applyBorder="1" applyAlignment="1">
      <alignment horizontal="center" vertical="center"/>
    </xf>
    <xf numFmtId="0" fontId="28" fillId="22" borderId="11" xfId="0" applyFont="1" applyFill="1" applyBorder="1" applyAlignment="1">
      <alignment horizontal="center" vertical="center"/>
    </xf>
    <xf numFmtId="0" fontId="28" fillId="22" borderId="11" xfId="0" applyFont="1" applyFill="1" applyBorder="1" applyAlignment="1">
      <alignment horizontal="justify" vertical="center" wrapText="1"/>
    </xf>
    <xf numFmtId="0" fontId="30" fillId="0" borderId="15" xfId="0" applyFont="1" applyBorder="1" applyAlignment="1">
      <alignment horizontal="center" vertical="center"/>
    </xf>
    <xf numFmtId="0" fontId="30" fillId="0" borderId="15" xfId="0" applyFont="1" applyBorder="1" applyAlignment="1">
      <alignment horizontal="center" vertical="center" wrapText="1"/>
    </xf>
    <xf numFmtId="0" fontId="48" fillId="0" borderId="15" xfId="0" applyFont="1" applyBorder="1" applyAlignment="1">
      <alignment horizontal="center" vertical="center"/>
    </xf>
    <xf numFmtId="0" fontId="18" fillId="12" borderId="15" xfId="0" applyFont="1" applyFill="1" applyBorder="1" applyAlignment="1" applyProtection="1">
      <alignment horizontal="center" vertical="center" wrapText="1"/>
      <protection locked="0"/>
    </xf>
    <xf numFmtId="0" fontId="28" fillId="22" borderId="15" xfId="0" applyFont="1" applyFill="1" applyBorder="1" applyAlignment="1">
      <alignment horizontal="center" vertical="center" wrapText="1"/>
    </xf>
    <xf numFmtId="0" fontId="0" fillId="0" borderId="13" xfId="0" applyBorder="1"/>
    <xf numFmtId="0" fontId="28" fillId="22" borderId="15" xfId="0" applyFont="1" applyFill="1" applyBorder="1" applyAlignment="1">
      <alignment horizontal="justify" vertical="center" wrapText="1"/>
    </xf>
    <xf numFmtId="0" fontId="31" fillId="0" borderId="11" xfId="0" applyFont="1" applyBorder="1" applyAlignment="1">
      <alignment vertical="center"/>
    </xf>
    <xf numFmtId="0" fontId="0" fillId="0" borderId="13" xfId="0" applyBorder="1" applyAlignment="1">
      <alignment vertical="center" wrapText="1"/>
    </xf>
    <xf numFmtId="0" fontId="31" fillId="0" borderId="13" xfId="0" applyFont="1" applyBorder="1" applyAlignment="1">
      <alignment vertical="center" wrapText="1"/>
    </xf>
    <xf numFmtId="0" fontId="31" fillId="0" borderId="8" xfId="0" applyFont="1" applyBorder="1" applyAlignment="1">
      <alignment vertical="center"/>
    </xf>
    <xf numFmtId="0" fontId="31" fillId="0" borderId="15" xfId="0" applyFont="1" applyBorder="1" applyAlignment="1">
      <alignment vertical="center"/>
    </xf>
    <xf numFmtId="0" fontId="31" fillId="0" borderId="9" xfId="0" applyFont="1" applyBorder="1" applyAlignment="1">
      <alignment vertical="center"/>
    </xf>
    <xf numFmtId="0" fontId="31" fillId="0" borderId="15" xfId="0" applyFont="1" applyBorder="1" applyAlignment="1">
      <alignment horizontal="center" vertical="center"/>
    </xf>
    <xf numFmtId="0" fontId="4" fillId="0" borderId="15" xfId="0" applyFont="1" applyBorder="1" applyAlignment="1">
      <alignment horizontal="center" vertical="center"/>
    </xf>
    <xf numFmtId="0" fontId="31" fillId="0" borderId="21" xfId="0" applyFont="1" applyBorder="1" applyAlignment="1">
      <alignment vertical="center"/>
    </xf>
    <xf numFmtId="0" fontId="31" fillId="0" borderId="11" xfId="0" applyFont="1" applyBorder="1" applyAlignment="1">
      <alignment horizontal="center" vertical="center" wrapText="1"/>
    </xf>
    <xf numFmtId="0" fontId="31" fillId="0" borderId="15" xfId="0" applyFont="1" applyBorder="1" applyAlignment="1">
      <alignment horizontal="justify" vertical="center" wrapText="1"/>
    </xf>
    <xf numFmtId="0" fontId="28" fillId="22" borderId="15" xfId="0" applyFont="1" applyFill="1" applyBorder="1" applyAlignment="1">
      <alignment horizontal="justify" vertical="center"/>
    </xf>
    <xf numFmtId="0" fontId="44" fillId="0" borderId="15" xfId="0" applyFont="1" applyBorder="1" applyAlignment="1">
      <alignment horizontal="justify"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0" fillId="0" borderId="6" xfId="0" applyBorder="1" applyAlignment="1">
      <alignment horizontal="justify" vertical="center"/>
    </xf>
    <xf numFmtId="0" fontId="44" fillId="0" borderId="15" xfId="0" applyFont="1" applyBorder="1" applyAlignment="1">
      <alignment horizontal="center" vertical="center" wrapText="1"/>
    </xf>
    <xf numFmtId="0" fontId="4" fillId="0" borderId="15" xfId="0" applyFont="1" applyBorder="1" applyAlignment="1">
      <alignment horizontal="justify" vertical="center"/>
    </xf>
    <xf numFmtId="0" fontId="44" fillId="22" borderId="15" xfId="0" applyFont="1" applyFill="1" applyBorder="1" applyAlignment="1">
      <alignment horizontal="left" vertical="center" wrapText="1"/>
    </xf>
    <xf numFmtId="0" fontId="0" fillId="22" borderId="15" xfId="0" applyFill="1" applyBorder="1" applyAlignment="1">
      <alignment horizontal="justify" vertical="center"/>
    </xf>
    <xf numFmtId="0" fontId="4" fillId="9" borderId="15" xfId="0" applyFont="1" applyFill="1" applyBorder="1" applyAlignment="1">
      <alignment horizontal="center" vertical="center" wrapText="1"/>
    </xf>
    <xf numFmtId="0" fontId="44" fillId="22" borderId="1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4" fillId="22" borderId="15" xfId="0" applyFont="1" applyFill="1" applyBorder="1" applyAlignment="1">
      <alignment horizontal="justify" vertical="center"/>
    </xf>
    <xf numFmtId="0" fontId="4" fillId="22" borderId="15" xfId="0" applyFont="1" applyFill="1" applyBorder="1" applyAlignment="1">
      <alignment horizontal="justify" vertical="center"/>
    </xf>
    <xf numFmtId="0" fontId="4" fillId="9" borderId="15" xfId="0" applyFont="1" applyFill="1" applyBorder="1" applyAlignment="1">
      <alignment horizontal="justify" vertical="center"/>
    </xf>
    <xf numFmtId="0" fontId="4" fillId="9" borderId="15" xfId="0" applyFont="1" applyFill="1" applyBorder="1" applyAlignment="1">
      <alignment horizontal="justify" vertical="center" wrapText="1"/>
    </xf>
    <xf numFmtId="0" fontId="4" fillId="9" borderId="15" xfId="0" applyFont="1" applyFill="1" applyBorder="1" applyAlignment="1" applyProtection="1">
      <alignment horizontal="justify" vertical="center"/>
      <protection locked="0"/>
    </xf>
    <xf numFmtId="0" fontId="43" fillId="6" borderId="15" xfId="0" applyFont="1" applyFill="1" applyBorder="1" applyAlignment="1" applyProtection="1">
      <alignment horizontal="justify" vertical="center" wrapText="1"/>
      <protection locked="0"/>
    </xf>
    <xf numFmtId="0" fontId="43" fillId="2" borderId="4" xfId="0" applyFont="1" applyFill="1" applyBorder="1" applyAlignment="1" applyProtection="1">
      <alignment horizontal="center" vertical="center" wrapText="1"/>
      <protection locked="0"/>
    </xf>
    <xf numFmtId="0" fontId="43" fillId="30" borderId="12" xfId="0" applyFont="1" applyFill="1" applyBorder="1" applyAlignment="1" applyProtection="1">
      <alignment horizontal="center" vertical="center" wrapText="1"/>
      <protection locked="0"/>
    </xf>
    <xf numFmtId="0" fontId="43" fillId="30" borderId="4" xfId="0" applyFont="1" applyFill="1" applyBorder="1" applyAlignment="1" applyProtection="1">
      <alignment horizontal="center" vertical="center" wrapText="1"/>
      <protection locked="0"/>
    </xf>
    <xf numFmtId="0" fontId="43" fillId="30" borderId="15" xfId="0" applyFont="1" applyFill="1" applyBorder="1" applyAlignment="1" applyProtection="1">
      <alignment horizontal="center" vertical="center" wrapText="1"/>
      <protection locked="0"/>
    </xf>
    <xf numFmtId="9" fontId="32" fillId="9" borderId="15" xfId="2" applyFont="1" applyFill="1" applyBorder="1" applyAlignment="1">
      <alignment horizontal="center" vertical="center"/>
    </xf>
    <xf numFmtId="0" fontId="46" fillId="0" borderId="13" xfId="0" applyFont="1" applyBorder="1" applyAlignment="1">
      <alignment horizontal="center" vertical="center" wrapText="1"/>
    </xf>
    <xf numFmtId="0" fontId="32" fillId="0" borderId="9" xfId="0" applyFont="1" applyBorder="1" applyAlignment="1">
      <alignment horizontal="center" vertical="center"/>
    </xf>
    <xf numFmtId="0" fontId="43" fillId="30" borderId="9" xfId="0" applyFont="1" applyFill="1" applyBorder="1" applyAlignment="1" applyProtection="1">
      <alignment horizontal="center" vertical="center" wrapText="1"/>
      <protection locked="0"/>
    </xf>
    <xf numFmtId="0" fontId="42" fillId="4" borderId="15"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2" fillId="22" borderId="15" xfId="0" applyFont="1" applyFill="1" applyBorder="1" applyAlignment="1">
      <alignment horizontal="center" vertical="center"/>
    </xf>
    <xf numFmtId="0" fontId="32" fillId="0" borderId="13" xfId="0" applyFont="1" applyBorder="1" applyAlignment="1">
      <alignment horizontal="justify" vertical="center" wrapText="1"/>
    </xf>
    <xf numFmtId="0" fontId="51" fillId="0" borderId="0" xfId="0" applyFont="1"/>
    <xf numFmtId="0" fontId="32" fillId="0" borderId="13" xfId="0" applyFont="1" applyBorder="1" applyAlignment="1">
      <alignment horizontal="center" vertical="center" wrapText="1"/>
    </xf>
    <xf numFmtId="0" fontId="51" fillId="9" borderId="0" xfId="0" applyFont="1" applyFill="1"/>
    <xf numFmtId="9" fontId="32" fillId="9" borderId="15" xfId="0" applyNumberFormat="1" applyFont="1" applyFill="1" applyBorder="1" applyAlignment="1" applyProtection="1">
      <alignment horizontal="justify" vertical="center"/>
      <protection locked="0"/>
    </xf>
    <xf numFmtId="0" fontId="4" fillId="9" borderId="11" xfId="0" applyFont="1" applyFill="1" applyBorder="1" applyAlignment="1">
      <alignment horizontal="justify" vertical="center" wrapText="1"/>
    </xf>
    <xf numFmtId="0" fontId="52" fillId="9" borderId="8" xfId="0" applyFont="1" applyFill="1" applyBorder="1" applyAlignment="1">
      <alignment horizontal="justify" vertical="center" wrapText="1"/>
    </xf>
    <xf numFmtId="0" fontId="4" fillId="9" borderId="8" xfId="0" applyFont="1" applyFill="1" applyBorder="1" applyAlignment="1">
      <alignment horizontal="justify" vertical="center" wrapText="1"/>
    </xf>
    <xf numFmtId="0" fontId="42" fillId="6" borderId="9" xfId="0" applyFont="1" applyFill="1" applyBorder="1" applyAlignment="1" applyProtection="1">
      <alignment horizontal="center" vertical="center" wrapText="1"/>
      <protection locked="0"/>
    </xf>
    <xf numFmtId="0" fontId="42" fillId="6" borderId="10" xfId="0" applyFont="1" applyFill="1" applyBorder="1" applyAlignment="1" applyProtection="1">
      <alignment horizontal="center" vertical="center" wrapText="1"/>
      <protection locked="0"/>
    </xf>
    <xf numFmtId="0" fontId="42" fillId="6" borderId="11" xfId="0" applyFont="1" applyFill="1" applyBorder="1" applyAlignment="1" applyProtection="1">
      <alignment horizontal="center" vertical="center" wrapText="1"/>
      <protection locked="0"/>
    </xf>
    <xf numFmtId="0" fontId="2" fillId="25" borderId="15" xfId="0" applyFont="1" applyFill="1" applyBorder="1" applyAlignment="1" applyProtection="1">
      <alignment horizontal="center" vertical="center"/>
      <protection locked="0"/>
    </xf>
    <xf numFmtId="0" fontId="2" fillId="25" borderId="9" xfId="0" applyFont="1" applyFill="1" applyBorder="1" applyAlignment="1" applyProtection="1">
      <alignment horizontal="center" vertical="center"/>
      <protection locked="0"/>
    </xf>
    <xf numFmtId="0" fontId="2" fillId="25" borderId="10" xfId="0" applyFont="1" applyFill="1" applyBorder="1" applyAlignment="1" applyProtection="1">
      <alignment horizontal="center" vertical="center"/>
      <protection locked="0"/>
    </xf>
    <xf numFmtId="0" fontId="2" fillId="25" borderId="1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protection locked="0"/>
    </xf>
    <xf numFmtId="0" fontId="41" fillId="2" borderId="2"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42" fillId="3" borderId="2" xfId="0" applyFont="1" applyFill="1" applyBorder="1" applyAlignment="1" applyProtection="1">
      <alignment horizontal="center" vertical="center"/>
      <protection locked="0"/>
    </xf>
    <xf numFmtId="0" fontId="42" fillId="3" borderId="6"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protection locked="0"/>
    </xf>
    <xf numFmtId="0" fontId="42" fillId="4" borderId="9" xfId="0" applyFont="1" applyFill="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40" fillId="0" borderId="15" xfId="0" applyFont="1" applyBorder="1" applyAlignment="1">
      <alignment horizontal="center" vertical="center"/>
    </xf>
    <xf numFmtId="0" fontId="50" fillId="0" borderId="15" xfId="0" applyFont="1" applyBorder="1" applyAlignment="1">
      <alignment horizontal="center" vertical="center" wrapText="1"/>
    </xf>
    <xf numFmtId="0" fontId="43" fillId="6" borderId="9" xfId="0" applyFont="1" applyFill="1" applyBorder="1" applyAlignment="1" applyProtection="1">
      <alignment horizontal="center" vertical="center" wrapText="1"/>
      <protection locked="0"/>
    </xf>
    <xf numFmtId="0" fontId="43" fillId="6" borderId="10" xfId="0" applyFont="1" applyFill="1" applyBorder="1" applyAlignment="1" applyProtection="1">
      <alignment horizontal="center" vertical="center" wrapText="1"/>
      <protection locked="0"/>
    </xf>
    <xf numFmtId="0" fontId="43" fillId="6" borderId="11"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2" fillId="14" borderId="9"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7" fillId="5" borderId="15" xfId="0" applyFont="1" applyFill="1" applyBorder="1" applyAlignment="1" applyProtection="1">
      <alignment horizontal="center" vertical="center" wrapText="1"/>
      <protection locked="0"/>
    </xf>
    <xf numFmtId="0" fontId="18" fillId="12" borderId="15" xfId="0" applyFont="1" applyFill="1" applyBorder="1" applyAlignment="1" applyProtection="1">
      <alignment horizontal="center" vertical="center" wrapText="1"/>
      <protection locked="0"/>
    </xf>
    <xf numFmtId="0" fontId="17"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7" fillId="7" borderId="15" xfId="0" applyFont="1" applyFill="1" applyBorder="1" applyAlignment="1" applyProtection="1">
      <alignment horizontal="center" vertical="center" wrapText="1"/>
      <protection locked="0"/>
    </xf>
    <xf numFmtId="0" fontId="17" fillId="7" borderId="15" xfId="0" applyFont="1" applyFill="1" applyBorder="1" applyAlignment="1" applyProtection="1">
      <alignment horizontal="center" vertical="center"/>
      <protection locked="0"/>
    </xf>
    <xf numFmtId="0" fontId="22" fillId="14" borderId="15" xfId="0"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6" fillId="2" borderId="15"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9" fillId="13" borderId="15" xfId="0" applyFont="1" applyFill="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1" fillId="6" borderId="15" xfId="0" applyFont="1" applyFill="1" applyBorder="1" applyAlignment="1" applyProtection="1">
      <alignment horizontal="center" vertical="center" wrapText="1"/>
      <protection locked="0"/>
    </xf>
    <xf numFmtId="0" fontId="44" fillId="0" borderId="15"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4">
    <cellStyle name="Normal" xfId="0" builtinId="0"/>
    <cellStyle name="Normal_Matriz de Riesgos Servidores-v2" xfId="3"/>
    <cellStyle name="Normal_Matriz de Riesgos y Graficas" xfId="1"/>
    <cellStyle name="Porcentaje" xfId="2" builtinId="5"/>
  </cellStyles>
  <dxfs count="91">
    <dxf>
      <fill>
        <patternFill>
          <bgColor indexed="52"/>
        </patternFill>
      </fill>
    </dxf>
    <dxf>
      <fill>
        <patternFill>
          <bgColor indexed="10"/>
        </patternFill>
      </fill>
    </dxf>
    <dxf>
      <fill>
        <patternFill>
          <bgColor indexed="13"/>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00B050"/>
        </patternFill>
      </fill>
    </dxf>
    <dxf>
      <fill>
        <patternFill>
          <bgColor rgb="FFFFFF00"/>
        </patternFill>
      </fill>
    </dxf>
    <dxf>
      <fill>
        <patternFill>
          <bgColor rgb="FFE28700"/>
        </patternFill>
      </fill>
    </dxf>
    <dxf>
      <fill>
        <patternFill>
          <bgColor rgb="FFFF0000"/>
        </patternFill>
      </fill>
    </dxf>
    <dxf>
      <fill>
        <patternFill>
          <bgColor indexed="10"/>
        </patternFill>
      </fill>
    </dxf>
    <dxf>
      <fill>
        <patternFill>
          <bgColor indexed="52"/>
        </patternFill>
      </fill>
    </dxf>
    <dxf>
      <fill>
        <patternFill>
          <bgColor indexed="13"/>
        </patternFill>
      </fill>
    </dxf>
    <dxf>
      <fill>
        <patternFill>
          <bgColor indexed="13"/>
        </patternFill>
      </fill>
    </dxf>
    <dxf>
      <fill>
        <patternFill>
          <bgColor indexed="10"/>
        </patternFill>
      </fill>
    </dxf>
    <dxf>
      <fill>
        <patternFill>
          <bgColor indexed="52"/>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indexed="13"/>
        </patternFill>
      </fill>
    </dxf>
    <dxf>
      <fill>
        <patternFill>
          <bgColor indexed="52"/>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FF0000"/>
        </patternFill>
      </fill>
    </dxf>
    <dxf>
      <fill>
        <patternFill>
          <bgColor rgb="FF00B050"/>
        </patternFill>
      </fill>
    </dxf>
    <dxf>
      <fill>
        <patternFill>
          <bgColor rgb="FFFFFF00"/>
        </patternFill>
      </fill>
    </dxf>
    <dxf>
      <fill>
        <patternFill>
          <bgColor rgb="FFE28700"/>
        </patternFill>
      </fill>
    </dxf>
    <dxf>
      <fill>
        <patternFill>
          <bgColor indexed="52"/>
        </patternFill>
      </fill>
    </dxf>
    <dxf>
      <fill>
        <patternFill>
          <bgColor indexed="13"/>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E3900"/>
        </patternFill>
      </fill>
    </dxf>
    <dxf>
      <fill>
        <patternFill>
          <bgColor rgb="FFFFFF00"/>
        </patternFill>
      </fill>
    </dxf>
    <dxf>
      <fill>
        <patternFill>
          <bgColor rgb="FF00B050"/>
        </patternFill>
      </fill>
    </dxf>
    <dxf>
      <fill>
        <patternFill>
          <bgColor rgb="FF00CC00"/>
        </patternFill>
      </fill>
    </dxf>
    <dxf>
      <fill>
        <patternFill>
          <bgColor rgb="FF0099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63700"/>
        </patternFill>
      </fill>
    </dxf>
    <dxf>
      <fill>
        <patternFill>
          <bgColor rgb="FFFFFF00"/>
        </patternFill>
      </fill>
    </dxf>
    <dxf>
      <fill>
        <patternFill>
          <bgColor rgb="FF00B050"/>
        </patternFill>
      </fill>
    </dxf>
  </dxfs>
  <tableStyles count="1" defaultTableStyle="TableStyleMedium2" defaultPivotStyle="PivotStyleLight16">
    <tableStyle name="Invisible" pivot="0" table="0" count="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4</xdr:col>
      <xdr:colOff>304800</xdr:colOff>
      <xdr:row>14</xdr:row>
      <xdr:rowOff>147713</xdr:rowOff>
    </xdr:to>
    <xdr:sp macro="" textlink="">
      <xdr:nvSpPr>
        <xdr:cNvPr id="2" name="AutoShape 136" descr="https://www.medellin.gov.co/isolucion/Grafvinetas/alcald%C3%ADa%2098%20x%20610.jpg">
          <a:extLst>
            <a:ext uri="{FF2B5EF4-FFF2-40B4-BE49-F238E27FC236}">
              <a16:creationId xmlns:a16="http://schemas.microsoft.com/office/drawing/2014/main" id="{D1ED765A-A7B5-487A-B99A-969E27E61EFF}"/>
            </a:ext>
          </a:extLst>
        </xdr:cNvPr>
        <xdr:cNvSpPr>
          <a:spLocks noChangeAspect="1" noChangeArrowheads="1"/>
        </xdr:cNvSpPr>
      </xdr:nvSpPr>
      <xdr:spPr bwMode="auto">
        <a:xfrm>
          <a:off x="8496300" y="1628775"/>
          <a:ext cx="304800" cy="547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2000250</xdr:colOff>
          <xdr:row>1</xdr:row>
          <xdr:rowOff>95250</xdr:rowOff>
        </xdr:from>
        <xdr:to>
          <xdr:col>2</xdr:col>
          <xdr:colOff>123825</xdr:colOff>
          <xdr:row>4</xdr:row>
          <xdr:rowOff>457200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87"/>
  <sheetViews>
    <sheetView showGridLines="0" tabSelected="1" view="pageBreakPreview" topLeftCell="A35" zoomScale="80" zoomScaleNormal="80" zoomScaleSheetLayoutView="80" workbookViewId="0">
      <selection activeCell="E19" sqref="E19"/>
    </sheetView>
  </sheetViews>
  <sheetFormatPr baseColWidth="10" defaultColWidth="11.42578125" defaultRowHeight="24" customHeight="1" x14ac:dyDescent="0.25"/>
  <cols>
    <col min="1" max="2" width="26.42578125" customWidth="1"/>
    <col min="3" max="3" width="45.28515625" customWidth="1"/>
    <col min="4" max="4" width="29.28515625" customWidth="1"/>
    <col min="5" max="5" width="38.28515625" customWidth="1"/>
    <col min="6" max="7" width="31.7109375" customWidth="1"/>
    <col min="8" max="8" width="23.28515625" customWidth="1"/>
    <col min="9" max="9" width="31.7109375" customWidth="1"/>
    <col min="10" max="10" width="22.7109375" customWidth="1"/>
    <col min="11" max="11" width="15.85546875" style="157" customWidth="1"/>
    <col min="12" max="12" width="19.28515625" customWidth="1"/>
    <col min="13" max="13" width="11.5703125" style="157" customWidth="1"/>
    <col min="14" max="14" width="16.85546875" customWidth="1"/>
    <col min="15" max="15" width="11.42578125" style="157" customWidth="1"/>
    <col min="16" max="16" width="39.5703125" customWidth="1"/>
    <col min="17" max="17" width="20" style="3" customWidth="1"/>
    <col min="18" max="18" width="20.140625" style="2" customWidth="1"/>
    <col min="19" max="19" width="18.85546875" customWidth="1"/>
    <col min="20" max="20" width="18.140625" customWidth="1"/>
    <col min="21" max="21" width="19.28515625" style="158" customWidth="1"/>
    <col min="22" max="22" width="23.7109375" style="158" customWidth="1"/>
    <col min="23" max="23" width="23.5703125" style="158" customWidth="1"/>
    <col min="24" max="24" width="20.85546875" style="158" customWidth="1"/>
    <col min="25" max="25" width="25.140625" style="158" customWidth="1"/>
    <col min="26" max="26" width="24.42578125" customWidth="1"/>
    <col min="27" max="27" width="23.85546875" customWidth="1"/>
    <col min="28" max="28" width="11.5703125" customWidth="1"/>
    <col min="29" max="29" width="22.140625" customWidth="1"/>
    <col min="30" max="30" width="18.85546875" customWidth="1"/>
    <col min="31" max="31" width="14.7109375" customWidth="1"/>
    <col min="32" max="32" width="11.5703125" customWidth="1"/>
  </cols>
  <sheetData>
    <row r="1" spans="1:32" ht="15" hidden="1" x14ac:dyDescent="0.25">
      <c r="K1"/>
      <c r="M1"/>
      <c r="O1"/>
      <c r="Q1"/>
      <c r="R1"/>
      <c r="U1"/>
      <c r="V1"/>
      <c r="W1"/>
      <c r="X1"/>
      <c r="Y1"/>
    </row>
    <row r="2" spans="1:32" ht="18" hidden="1" customHeight="1" x14ac:dyDescent="0.25">
      <c r="A2" s="121"/>
      <c r="B2" s="122"/>
      <c r="C2" s="122"/>
      <c r="D2" s="123"/>
      <c r="E2" s="124" t="s">
        <v>0</v>
      </c>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4.45" hidden="1" customHeight="1" x14ac:dyDescent="0.25">
      <c r="A3" s="126"/>
      <c r="D3" s="127"/>
      <c r="E3" s="128"/>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2" ht="14.45" hidden="1" customHeight="1" x14ac:dyDescent="0.25">
      <c r="A4" s="126"/>
      <c r="D4" s="127"/>
      <c r="E4" s="128"/>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2" ht="14.45" customHeight="1" x14ac:dyDescent="0.25">
      <c r="A5" s="126"/>
      <c r="E5" s="305" t="s">
        <v>1</v>
      </c>
      <c r="F5" s="305"/>
      <c r="G5" s="305"/>
      <c r="H5" s="305"/>
      <c r="I5" s="305"/>
      <c r="J5" s="305"/>
      <c r="K5" s="305"/>
      <c r="L5" s="305"/>
      <c r="M5" s="305" t="s">
        <v>2</v>
      </c>
      <c r="N5" s="305"/>
      <c r="O5" s="305"/>
      <c r="P5" s="305"/>
      <c r="Q5" s="305"/>
      <c r="R5" s="305"/>
      <c r="S5" s="305"/>
      <c r="T5" s="305"/>
      <c r="U5" s="305"/>
      <c r="V5" s="305"/>
      <c r="W5" s="305"/>
      <c r="X5" s="305"/>
      <c r="Y5" s="305"/>
      <c r="Z5" s="305"/>
      <c r="AA5" s="306" t="s">
        <v>3</v>
      </c>
      <c r="AB5" s="306"/>
      <c r="AC5" s="306"/>
      <c r="AD5" s="306"/>
      <c r="AE5" s="306"/>
      <c r="AF5" s="306"/>
    </row>
    <row r="6" spans="1:32" ht="14.45" customHeight="1" x14ac:dyDescent="0.25">
      <c r="A6" s="126"/>
      <c r="E6" s="305"/>
      <c r="F6" s="305"/>
      <c r="G6" s="305"/>
      <c r="H6" s="305"/>
      <c r="I6" s="305"/>
      <c r="J6" s="305"/>
      <c r="K6" s="305"/>
      <c r="L6" s="305"/>
      <c r="M6" s="305"/>
      <c r="N6" s="305"/>
      <c r="O6" s="305"/>
      <c r="P6" s="305"/>
      <c r="Q6" s="305"/>
      <c r="R6" s="305"/>
      <c r="S6" s="305"/>
      <c r="T6" s="305"/>
      <c r="U6" s="305"/>
      <c r="V6" s="305"/>
      <c r="W6" s="305"/>
      <c r="X6" s="305"/>
      <c r="Y6" s="305"/>
      <c r="Z6" s="305"/>
      <c r="AA6" s="306"/>
      <c r="AB6" s="306"/>
      <c r="AC6" s="306"/>
      <c r="AD6" s="306"/>
      <c r="AE6" s="306"/>
      <c r="AF6" s="306"/>
    </row>
    <row r="7" spans="1:32" ht="14.45" customHeight="1" x14ac:dyDescent="0.25">
      <c r="A7" s="126"/>
      <c r="E7" s="305"/>
      <c r="F7" s="305"/>
      <c r="G7" s="305"/>
      <c r="H7" s="305"/>
      <c r="I7" s="305"/>
      <c r="J7" s="305"/>
      <c r="K7" s="305"/>
      <c r="L7" s="305"/>
      <c r="M7" s="305"/>
      <c r="N7" s="305"/>
      <c r="O7" s="305"/>
      <c r="P7" s="305"/>
      <c r="Q7" s="305"/>
      <c r="R7" s="305"/>
      <c r="S7" s="305"/>
      <c r="T7" s="305"/>
      <c r="U7" s="305"/>
      <c r="V7" s="305"/>
      <c r="W7" s="305"/>
      <c r="X7" s="305"/>
      <c r="Y7" s="305"/>
      <c r="Z7" s="305"/>
      <c r="AA7" s="306"/>
      <c r="AB7" s="306"/>
      <c r="AC7" s="306"/>
      <c r="AD7" s="306"/>
      <c r="AE7" s="306"/>
      <c r="AF7" s="306"/>
    </row>
    <row r="8" spans="1:32" ht="14.45" customHeight="1" x14ac:dyDescent="0.25">
      <c r="A8" s="126"/>
      <c r="E8" s="305"/>
      <c r="F8" s="305"/>
      <c r="G8" s="305"/>
      <c r="H8" s="305"/>
      <c r="I8" s="305"/>
      <c r="J8" s="305"/>
      <c r="K8" s="305"/>
      <c r="L8" s="305"/>
      <c r="M8" s="305"/>
      <c r="N8" s="305"/>
      <c r="O8" s="305"/>
      <c r="P8" s="305"/>
      <c r="Q8" s="305"/>
      <c r="R8" s="305"/>
      <c r="S8" s="305"/>
      <c r="T8" s="305"/>
      <c r="U8" s="305"/>
      <c r="V8" s="305"/>
      <c r="W8" s="305"/>
      <c r="X8" s="305"/>
      <c r="Y8" s="305"/>
      <c r="Z8" s="305"/>
      <c r="AA8" s="306"/>
      <c r="AB8" s="306"/>
      <c r="AC8" s="306"/>
      <c r="AD8" s="306"/>
      <c r="AE8" s="306"/>
      <c r="AF8" s="306"/>
    </row>
    <row r="9" spans="1:32" ht="14.45" customHeight="1" x14ac:dyDescent="0.25">
      <c r="A9" s="126"/>
      <c r="E9" s="305"/>
      <c r="F9" s="305"/>
      <c r="G9" s="305"/>
      <c r="H9" s="305"/>
      <c r="I9" s="305"/>
      <c r="J9" s="305"/>
      <c r="K9" s="305"/>
      <c r="L9" s="305"/>
      <c r="M9" s="305"/>
      <c r="N9" s="305"/>
      <c r="O9" s="305"/>
      <c r="P9" s="305"/>
      <c r="Q9" s="305"/>
      <c r="R9" s="305"/>
      <c r="S9" s="305"/>
      <c r="T9" s="305"/>
      <c r="U9" s="305"/>
      <c r="V9" s="305"/>
      <c r="W9" s="305"/>
      <c r="X9" s="305"/>
      <c r="Y9" s="305"/>
      <c r="Z9" s="305"/>
      <c r="AA9" s="306"/>
      <c r="AB9" s="306"/>
      <c r="AC9" s="306"/>
      <c r="AD9" s="306"/>
      <c r="AE9" s="306"/>
      <c r="AF9" s="306"/>
    </row>
    <row r="10" spans="1:32" ht="14.45" customHeight="1" x14ac:dyDescent="0.25">
      <c r="A10" s="126"/>
      <c r="E10" s="305"/>
      <c r="F10" s="305"/>
      <c r="G10" s="305"/>
      <c r="H10" s="305"/>
      <c r="I10" s="305"/>
      <c r="J10" s="305"/>
      <c r="K10" s="305"/>
      <c r="L10" s="305"/>
      <c r="M10" s="305"/>
      <c r="N10" s="305"/>
      <c r="O10" s="305"/>
      <c r="P10" s="305"/>
      <c r="Q10" s="305"/>
      <c r="R10" s="305"/>
      <c r="S10" s="305"/>
      <c r="T10" s="305"/>
      <c r="U10" s="305"/>
      <c r="V10" s="305"/>
      <c r="W10" s="305"/>
      <c r="X10" s="305"/>
      <c r="Y10" s="305"/>
      <c r="Z10" s="305"/>
      <c r="AA10" s="306"/>
      <c r="AB10" s="306"/>
      <c r="AC10" s="306"/>
      <c r="AD10" s="306"/>
      <c r="AE10" s="306"/>
      <c r="AF10" s="306"/>
    </row>
    <row r="11" spans="1:32" ht="14.45" customHeight="1" x14ac:dyDescent="0.25">
      <c r="A11" s="130"/>
      <c r="B11" s="131"/>
      <c r="C11" s="131"/>
      <c r="D11" s="131"/>
      <c r="E11" s="305"/>
      <c r="F11" s="305"/>
      <c r="G11" s="305"/>
      <c r="H11" s="305"/>
      <c r="I11" s="305"/>
      <c r="J11" s="305"/>
      <c r="K11" s="305"/>
      <c r="L11" s="305"/>
      <c r="M11" s="305"/>
      <c r="N11" s="305"/>
      <c r="O11" s="305"/>
      <c r="P11" s="305"/>
      <c r="Q11" s="305"/>
      <c r="R11" s="305"/>
      <c r="S11" s="305"/>
      <c r="T11" s="305"/>
      <c r="U11" s="305"/>
      <c r="V11" s="305"/>
      <c r="W11" s="305"/>
      <c r="X11" s="305"/>
      <c r="Y11" s="305"/>
      <c r="Z11" s="305"/>
      <c r="AA11" s="306"/>
      <c r="AB11" s="306"/>
      <c r="AC11" s="306"/>
      <c r="AD11" s="306"/>
      <c r="AE11" s="306"/>
      <c r="AF11" s="306"/>
    </row>
    <row r="12" spans="1:32" ht="14.45" customHeight="1" x14ac:dyDescent="0.25">
      <c r="K12"/>
      <c r="M12"/>
      <c r="O12"/>
      <c r="Q12"/>
      <c r="R12"/>
      <c r="U12"/>
      <c r="V12"/>
      <c r="W12"/>
      <c r="X12"/>
      <c r="Y12"/>
    </row>
    <row r="13" spans="1:32" ht="15" x14ac:dyDescent="0.25">
      <c r="K13"/>
      <c r="M13"/>
      <c r="O13"/>
      <c r="Q13"/>
      <c r="R13"/>
      <c r="U13"/>
      <c r="V13"/>
      <c r="W13"/>
      <c r="X13"/>
      <c r="Y13"/>
    </row>
    <row r="14" spans="1:32" ht="31.9" customHeight="1" x14ac:dyDescent="0.25">
      <c r="A14" s="295" t="s">
        <v>4</v>
      </c>
      <c r="B14" s="296"/>
      <c r="C14" s="296"/>
      <c r="D14" s="296"/>
      <c r="E14" s="296"/>
      <c r="F14" s="296"/>
      <c r="G14" s="296"/>
      <c r="H14" s="296"/>
      <c r="I14" s="296"/>
      <c r="J14" s="299" t="s">
        <v>5</v>
      </c>
      <c r="K14" s="300"/>
      <c r="L14" s="300"/>
      <c r="M14" s="300"/>
      <c r="N14" s="300"/>
      <c r="O14" s="300"/>
      <c r="P14" s="303" t="s">
        <v>6</v>
      </c>
      <c r="Q14" s="304"/>
      <c r="R14" s="304"/>
      <c r="S14" s="304"/>
      <c r="T14" s="304"/>
      <c r="U14" s="304"/>
      <c r="V14" s="304"/>
      <c r="W14" s="304"/>
      <c r="X14" s="304"/>
      <c r="Y14" s="304"/>
      <c r="Z14" s="304"/>
      <c r="AA14" s="304"/>
      <c r="AB14" s="304"/>
      <c r="AC14" s="304"/>
      <c r="AD14" s="304"/>
      <c r="AE14" s="304"/>
      <c r="AF14" s="277"/>
    </row>
    <row r="15" spans="1:32" ht="18" customHeight="1" x14ac:dyDescent="0.25">
      <c r="A15" s="297"/>
      <c r="B15" s="298"/>
      <c r="C15" s="298"/>
      <c r="D15" s="298"/>
      <c r="E15" s="298"/>
      <c r="F15" s="298"/>
      <c r="G15" s="298"/>
      <c r="H15" s="298"/>
      <c r="I15" s="298"/>
      <c r="J15" s="301"/>
      <c r="K15" s="302"/>
      <c r="L15" s="302"/>
      <c r="M15" s="302"/>
      <c r="N15" s="302"/>
      <c r="O15" s="302"/>
      <c r="P15" s="307"/>
      <c r="Q15" s="308"/>
      <c r="R15" s="308"/>
      <c r="S15" s="308"/>
      <c r="T15" s="309"/>
      <c r="U15" s="310" t="s">
        <v>7</v>
      </c>
      <c r="V15" s="311"/>
      <c r="W15" s="311"/>
      <c r="X15" s="311"/>
      <c r="Y15" s="311"/>
      <c r="Z15" s="311"/>
      <c r="AA15" s="311"/>
      <c r="AB15" s="311"/>
      <c r="AC15" s="311"/>
      <c r="AD15" s="311"/>
      <c r="AE15" s="311"/>
      <c r="AF15" s="278"/>
    </row>
    <row r="16" spans="1:32" ht="31.9" customHeight="1" x14ac:dyDescent="0.25">
      <c r="A16" s="132"/>
      <c r="B16" s="132"/>
      <c r="C16" s="132"/>
      <c r="D16" s="132"/>
      <c r="E16" s="132"/>
      <c r="F16" s="133"/>
      <c r="G16" s="133"/>
      <c r="H16" s="133"/>
      <c r="I16" s="133"/>
      <c r="J16" s="134"/>
      <c r="K16" s="134"/>
      <c r="L16" s="134"/>
      <c r="M16" s="134"/>
      <c r="N16" s="134"/>
      <c r="O16" s="135"/>
      <c r="P16" s="288" t="s">
        <v>8</v>
      </c>
      <c r="Q16" s="289"/>
      <c r="R16" s="290"/>
      <c r="S16" s="291" t="s">
        <v>9</v>
      </c>
      <c r="T16" s="291"/>
      <c r="U16" s="291" t="s">
        <v>9</v>
      </c>
      <c r="V16" s="291"/>
      <c r="W16" s="292" t="s">
        <v>10</v>
      </c>
      <c r="X16" s="293"/>
      <c r="Y16" s="294"/>
      <c r="Z16" s="136"/>
      <c r="AA16" s="137"/>
      <c r="AB16" s="137"/>
      <c r="AC16" s="137"/>
      <c r="AD16" s="137"/>
      <c r="AE16" s="138"/>
      <c r="AF16" s="137"/>
    </row>
    <row r="17" spans="1:45" ht="45" customHeight="1" x14ac:dyDescent="0.25">
      <c r="A17" s="139" t="s">
        <v>11</v>
      </c>
      <c r="B17" s="139" t="s">
        <v>12</v>
      </c>
      <c r="C17" s="139" t="s">
        <v>13</v>
      </c>
      <c r="D17" s="139" t="s">
        <v>14</v>
      </c>
      <c r="E17" s="139" t="s">
        <v>15</v>
      </c>
      <c r="F17" s="139" t="s">
        <v>16</v>
      </c>
      <c r="G17" s="139" t="s">
        <v>17</v>
      </c>
      <c r="H17" s="269" t="s">
        <v>18</v>
      </c>
      <c r="I17" s="269" t="s">
        <v>19</v>
      </c>
      <c r="J17" s="140" t="s">
        <v>20</v>
      </c>
      <c r="K17" s="270" t="s">
        <v>21</v>
      </c>
      <c r="L17" s="140" t="s">
        <v>22</v>
      </c>
      <c r="M17" s="270" t="s">
        <v>23</v>
      </c>
      <c r="N17" s="270" t="s">
        <v>24</v>
      </c>
      <c r="O17" s="271" t="s">
        <v>25</v>
      </c>
      <c r="P17" s="268" t="s">
        <v>26</v>
      </c>
      <c r="Q17" s="136" t="s">
        <v>27</v>
      </c>
      <c r="R17" s="136" t="s">
        <v>28</v>
      </c>
      <c r="S17" s="141" t="s">
        <v>29</v>
      </c>
      <c r="T17" s="141" t="s">
        <v>30</v>
      </c>
      <c r="U17" s="272" t="s">
        <v>31</v>
      </c>
      <c r="V17" s="272" t="s">
        <v>32</v>
      </c>
      <c r="W17" s="141" t="s">
        <v>33</v>
      </c>
      <c r="X17" s="141" t="s">
        <v>34</v>
      </c>
      <c r="Y17" s="141" t="s">
        <v>35</v>
      </c>
      <c r="Z17" s="272" t="s">
        <v>36</v>
      </c>
      <c r="AA17" s="272" t="s">
        <v>37</v>
      </c>
      <c r="AB17" s="272" t="s">
        <v>21</v>
      </c>
      <c r="AC17" s="136" t="s">
        <v>38</v>
      </c>
      <c r="AD17" s="272" t="s">
        <v>23</v>
      </c>
      <c r="AE17" s="276" t="s">
        <v>39</v>
      </c>
      <c r="AF17" s="142" t="s">
        <v>40</v>
      </c>
    </row>
    <row r="18" spans="1:45" s="281" customFormat="1" ht="262.5" customHeight="1" x14ac:dyDescent="0.2">
      <c r="A18" s="260" t="s">
        <v>41</v>
      </c>
      <c r="B18" s="260" t="s">
        <v>42</v>
      </c>
      <c r="C18" s="280" t="s">
        <v>43</v>
      </c>
      <c r="D18" s="70" t="s">
        <v>44</v>
      </c>
      <c r="E18" s="285" t="s">
        <v>1176</v>
      </c>
      <c r="F18" s="286" t="s">
        <v>45</v>
      </c>
      <c r="G18" s="286" t="s">
        <v>46</v>
      </c>
      <c r="H18" s="189" t="s">
        <v>47</v>
      </c>
      <c r="I18" s="214" t="s">
        <v>48</v>
      </c>
      <c r="J18" s="159" t="s">
        <v>49</v>
      </c>
      <c r="K18" s="273">
        <v>0.6</v>
      </c>
      <c r="L18" s="159" t="s">
        <v>50</v>
      </c>
      <c r="M18" s="273">
        <v>0.8</v>
      </c>
      <c r="N18" s="149" t="s">
        <v>51</v>
      </c>
      <c r="O18" s="161">
        <v>0.48</v>
      </c>
      <c r="P18" s="179" t="s">
        <v>52</v>
      </c>
      <c r="Q18" s="167" t="s">
        <v>53</v>
      </c>
      <c r="R18" s="217" t="s">
        <v>54</v>
      </c>
      <c r="S18" s="163" t="s">
        <v>55</v>
      </c>
      <c r="T18" s="163" t="s">
        <v>56</v>
      </c>
      <c r="U18" s="164">
        <v>0.25</v>
      </c>
      <c r="V18" s="164">
        <v>0.15</v>
      </c>
      <c r="W18" s="149" t="s">
        <v>57</v>
      </c>
      <c r="X18" s="149" t="s">
        <v>58</v>
      </c>
      <c r="Y18" s="149" t="s">
        <v>59</v>
      </c>
      <c r="Z18" s="165">
        <v>0.36</v>
      </c>
      <c r="AA18" s="166" t="s">
        <v>60</v>
      </c>
      <c r="AB18" s="160">
        <v>0.2</v>
      </c>
      <c r="AC18" s="163" t="s">
        <v>61</v>
      </c>
      <c r="AD18" s="160">
        <v>0.6</v>
      </c>
      <c r="AE18" s="275" t="s">
        <v>62</v>
      </c>
      <c r="AF18" s="279" t="s">
        <v>63</v>
      </c>
    </row>
    <row r="19" spans="1:45" s="281" customFormat="1" ht="219" customHeight="1" x14ac:dyDescent="0.2">
      <c r="A19" s="260" t="s">
        <v>41</v>
      </c>
      <c r="B19" s="260" t="s">
        <v>64</v>
      </c>
      <c r="C19" s="280" t="s">
        <v>43</v>
      </c>
      <c r="D19" s="70" t="s">
        <v>44</v>
      </c>
      <c r="E19" s="287" t="s">
        <v>1177</v>
      </c>
      <c r="F19" s="286" t="s">
        <v>65</v>
      </c>
      <c r="G19" s="286" t="s">
        <v>66</v>
      </c>
      <c r="H19" s="150" t="s">
        <v>47</v>
      </c>
      <c r="I19" s="215" t="s">
        <v>48</v>
      </c>
      <c r="J19" s="159" t="s">
        <v>49</v>
      </c>
      <c r="K19" s="160">
        <v>0.6</v>
      </c>
      <c r="L19" s="159" t="s">
        <v>50</v>
      </c>
      <c r="M19" s="160">
        <v>0.8</v>
      </c>
      <c r="N19" s="149" t="s">
        <v>51</v>
      </c>
      <c r="O19" s="161">
        <v>0.48</v>
      </c>
      <c r="P19" s="179" t="s">
        <v>67</v>
      </c>
      <c r="Q19" s="167" t="s">
        <v>53</v>
      </c>
      <c r="R19" s="180" t="s">
        <v>68</v>
      </c>
      <c r="S19" s="163" t="s">
        <v>55</v>
      </c>
      <c r="T19" s="163" t="s">
        <v>56</v>
      </c>
      <c r="U19" s="164">
        <v>0.25</v>
      </c>
      <c r="V19" s="164">
        <v>0.15</v>
      </c>
      <c r="W19" s="149" t="s">
        <v>69</v>
      </c>
      <c r="X19" s="149" t="s">
        <v>58</v>
      </c>
      <c r="Y19" s="149" t="s">
        <v>59</v>
      </c>
      <c r="Z19" s="165">
        <v>0.36</v>
      </c>
      <c r="AA19" s="166" t="s">
        <v>60</v>
      </c>
      <c r="AB19" s="160">
        <v>0.2</v>
      </c>
      <c r="AC19" s="163" t="s">
        <v>61</v>
      </c>
      <c r="AD19" s="160">
        <v>0.6</v>
      </c>
      <c r="AE19" s="275" t="s">
        <v>62</v>
      </c>
      <c r="AF19" s="279" t="s">
        <v>63</v>
      </c>
    </row>
    <row r="20" spans="1:45" s="281" customFormat="1" ht="106.5" customHeight="1" x14ac:dyDescent="0.2">
      <c r="A20" s="260" t="s">
        <v>41</v>
      </c>
      <c r="B20" s="260" t="s">
        <v>70</v>
      </c>
      <c r="C20" s="280" t="s">
        <v>43</v>
      </c>
      <c r="D20" s="70" t="s">
        <v>44</v>
      </c>
      <c r="E20" s="287" t="s">
        <v>1178</v>
      </c>
      <c r="F20" s="286" t="s">
        <v>71</v>
      </c>
      <c r="G20" s="286" t="s">
        <v>72</v>
      </c>
      <c r="H20" s="151" t="s">
        <v>47</v>
      </c>
      <c r="I20" s="215" t="s">
        <v>48</v>
      </c>
      <c r="J20" s="159" t="s">
        <v>73</v>
      </c>
      <c r="K20" s="160">
        <v>0.8</v>
      </c>
      <c r="L20" s="159" t="s">
        <v>50</v>
      </c>
      <c r="M20" s="160">
        <v>0.8</v>
      </c>
      <c r="N20" s="149" t="s">
        <v>74</v>
      </c>
      <c r="O20" s="161">
        <v>0.64000000000000012</v>
      </c>
      <c r="P20" s="180" t="s">
        <v>75</v>
      </c>
      <c r="Q20" s="56" t="s">
        <v>53</v>
      </c>
      <c r="R20" s="180" t="s">
        <v>76</v>
      </c>
      <c r="S20" s="163" t="s">
        <v>55</v>
      </c>
      <c r="T20" s="163" t="s">
        <v>56</v>
      </c>
      <c r="U20" s="164">
        <v>0.25</v>
      </c>
      <c r="V20" s="164">
        <v>0.15</v>
      </c>
      <c r="W20" s="149" t="s">
        <v>69</v>
      </c>
      <c r="X20" s="149" t="s">
        <v>58</v>
      </c>
      <c r="Y20" s="149" t="s">
        <v>59</v>
      </c>
      <c r="Z20" s="165">
        <v>0.48</v>
      </c>
      <c r="AA20" s="166" t="s">
        <v>49</v>
      </c>
      <c r="AB20" s="160">
        <v>0.4</v>
      </c>
      <c r="AC20" s="163" t="s">
        <v>61</v>
      </c>
      <c r="AD20" s="160">
        <v>0.6</v>
      </c>
      <c r="AE20" s="275" t="s">
        <v>62</v>
      </c>
      <c r="AF20" s="279" t="s">
        <v>63</v>
      </c>
    </row>
    <row r="21" spans="1:45" s="283" customFormat="1" ht="134.25" customHeight="1" x14ac:dyDescent="0.2">
      <c r="A21" s="146" t="s">
        <v>77</v>
      </c>
      <c r="B21" s="282" t="s">
        <v>78</v>
      </c>
      <c r="C21" s="151" t="s">
        <v>79</v>
      </c>
      <c r="D21" s="146" t="s">
        <v>80</v>
      </c>
      <c r="E21" s="150" t="s">
        <v>81</v>
      </c>
      <c r="F21" s="151" t="s">
        <v>82</v>
      </c>
      <c r="G21" s="150" t="s">
        <v>83</v>
      </c>
      <c r="H21" s="150" t="s">
        <v>84</v>
      </c>
      <c r="I21" s="190" t="s">
        <v>48</v>
      </c>
      <c r="J21" s="159" t="s">
        <v>49</v>
      </c>
      <c r="K21" s="160">
        <v>0.6</v>
      </c>
      <c r="L21" s="159" t="s">
        <v>61</v>
      </c>
      <c r="M21" s="160">
        <v>0.6</v>
      </c>
      <c r="N21" s="149" t="s">
        <v>62</v>
      </c>
      <c r="O21" s="161">
        <v>0.36</v>
      </c>
      <c r="P21" s="69" t="s">
        <v>85</v>
      </c>
      <c r="Q21" s="167" t="s">
        <v>86</v>
      </c>
      <c r="R21" s="179" t="s">
        <v>87</v>
      </c>
      <c r="S21" s="163" t="s">
        <v>55</v>
      </c>
      <c r="T21" s="163" t="s">
        <v>56</v>
      </c>
      <c r="U21" s="164">
        <v>0.25</v>
      </c>
      <c r="V21" s="164">
        <v>0.15</v>
      </c>
      <c r="W21" s="163" t="s">
        <v>69</v>
      </c>
      <c r="X21" s="163" t="s">
        <v>58</v>
      </c>
      <c r="Y21" s="163" t="s">
        <v>59</v>
      </c>
      <c r="Z21" s="165">
        <v>0.36</v>
      </c>
      <c r="AA21" s="166" t="s">
        <v>60</v>
      </c>
      <c r="AB21" s="160">
        <v>0.2</v>
      </c>
      <c r="AC21" s="163" t="s">
        <v>61</v>
      </c>
      <c r="AD21" s="160">
        <v>0.6</v>
      </c>
      <c r="AE21" s="275" t="s">
        <v>62</v>
      </c>
      <c r="AF21" s="56" t="s">
        <v>63</v>
      </c>
      <c r="AG21" s="283" t="s">
        <v>88</v>
      </c>
      <c r="AH21" s="283" t="s">
        <v>89</v>
      </c>
      <c r="AI21" s="283" t="s">
        <v>88</v>
      </c>
      <c r="AJ21" s="283" t="s">
        <v>90</v>
      </c>
      <c r="AK21" s="283" t="s">
        <v>88</v>
      </c>
      <c r="AL21" s="283" t="s">
        <v>91</v>
      </c>
      <c r="AM21" s="283" t="s">
        <v>88</v>
      </c>
      <c r="AN21" s="283" t="s">
        <v>92</v>
      </c>
      <c r="AO21" s="283" t="s">
        <v>88</v>
      </c>
      <c r="AP21" s="283" t="s">
        <v>93</v>
      </c>
      <c r="AQ21" s="283" t="s">
        <v>88</v>
      </c>
      <c r="AR21" s="283" t="s">
        <v>94</v>
      </c>
      <c r="AS21" s="283" t="s">
        <v>95</v>
      </c>
    </row>
    <row r="22" spans="1:45" s="1" customFormat="1" ht="117.75" customHeight="1" x14ac:dyDescent="0.25">
      <c r="A22" s="146" t="s">
        <v>96</v>
      </c>
      <c r="B22" s="274" t="s">
        <v>97</v>
      </c>
      <c r="C22" s="151" t="s">
        <v>98</v>
      </c>
      <c r="D22" s="146" t="s">
        <v>99</v>
      </c>
      <c r="E22" s="150" t="s">
        <v>100</v>
      </c>
      <c r="F22" s="169" t="s">
        <v>101</v>
      </c>
      <c r="G22" s="169" t="s">
        <v>102</v>
      </c>
      <c r="H22" s="169" t="s">
        <v>47</v>
      </c>
      <c r="I22" s="169" t="s">
        <v>103</v>
      </c>
      <c r="J22" s="56" t="s">
        <v>73</v>
      </c>
      <c r="K22" s="160">
        <v>0.8</v>
      </c>
      <c r="L22" s="56" t="s">
        <v>50</v>
      </c>
      <c r="M22" s="160">
        <v>0.8</v>
      </c>
      <c r="N22" s="149" t="s">
        <v>74</v>
      </c>
      <c r="O22" s="161">
        <v>0.64</v>
      </c>
      <c r="P22" s="169" t="s">
        <v>104</v>
      </c>
      <c r="Q22" s="167" t="s">
        <v>105</v>
      </c>
      <c r="R22" s="179" t="s">
        <v>106</v>
      </c>
      <c r="S22" s="56" t="s">
        <v>107</v>
      </c>
      <c r="T22" s="56" t="s">
        <v>56</v>
      </c>
      <c r="U22" s="164">
        <v>0.25</v>
      </c>
      <c r="V22" s="164">
        <v>0.25</v>
      </c>
      <c r="W22" s="56" t="s">
        <v>69</v>
      </c>
      <c r="X22" s="56" t="s">
        <v>58</v>
      </c>
      <c r="Y22" s="56" t="s">
        <v>59</v>
      </c>
      <c r="Z22" s="165">
        <v>0.4</v>
      </c>
      <c r="AA22" s="166" t="s">
        <v>49</v>
      </c>
      <c r="AB22" s="160">
        <v>0.4</v>
      </c>
      <c r="AC22" s="56" t="s">
        <v>61</v>
      </c>
      <c r="AD22" s="160">
        <v>0.6</v>
      </c>
      <c r="AE22" s="275" t="s">
        <v>62</v>
      </c>
      <c r="AF22" s="56" t="s">
        <v>63</v>
      </c>
    </row>
    <row r="23" spans="1:45" s="1" customFormat="1" ht="117.75" customHeight="1" x14ac:dyDescent="0.25">
      <c r="A23" s="146" t="s">
        <v>96</v>
      </c>
      <c r="B23" s="274" t="s">
        <v>108</v>
      </c>
      <c r="C23" s="151" t="s">
        <v>98</v>
      </c>
      <c r="D23" s="146" t="s">
        <v>99</v>
      </c>
      <c r="E23" s="150" t="s">
        <v>109</v>
      </c>
      <c r="F23" s="169" t="s">
        <v>110</v>
      </c>
      <c r="G23" s="169" t="s">
        <v>111</v>
      </c>
      <c r="H23" s="169" t="s">
        <v>47</v>
      </c>
      <c r="I23" s="169" t="s">
        <v>112</v>
      </c>
      <c r="J23" s="149" t="s">
        <v>49</v>
      </c>
      <c r="K23" s="160">
        <v>0.6</v>
      </c>
      <c r="L23" s="149" t="s">
        <v>61</v>
      </c>
      <c r="M23" s="160">
        <v>0.6</v>
      </c>
      <c r="N23" s="149" t="s">
        <v>62</v>
      </c>
      <c r="O23" s="161">
        <v>0.36</v>
      </c>
      <c r="P23" s="169" t="s">
        <v>113</v>
      </c>
      <c r="Q23" s="170" t="s">
        <v>114</v>
      </c>
      <c r="R23" s="180" t="s">
        <v>106</v>
      </c>
      <c r="S23" s="56" t="s">
        <v>107</v>
      </c>
      <c r="T23" s="56" t="s">
        <v>56</v>
      </c>
      <c r="U23" s="164">
        <v>0.25</v>
      </c>
      <c r="V23" s="164">
        <v>0.25</v>
      </c>
      <c r="W23" s="56" t="s">
        <v>57</v>
      </c>
      <c r="X23" s="56" t="s">
        <v>58</v>
      </c>
      <c r="Y23" s="56" t="s">
        <v>59</v>
      </c>
      <c r="Z23" s="165">
        <v>0.3</v>
      </c>
      <c r="AA23" s="166" t="s">
        <v>60</v>
      </c>
      <c r="AB23" s="160">
        <v>0.2</v>
      </c>
      <c r="AC23" s="149" t="s">
        <v>61</v>
      </c>
      <c r="AD23" s="160">
        <v>0.6</v>
      </c>
      <c r="AE23" s="275" t="s">
        <v>62</v>
      </c>
      <c r="AF23" s="149" t="s">
        <v>63</v>
      </c>
    </row>
    <row r="24" spans="1:45" s="1" customFormat="1" ht="82.5" customHeight="1" x14ac:dyDescent="0.25">
      <c r="A24" s="146" t="s">
        <v>115</v>
      </c>
      <c r="B24" s="274" t="s">
        <v>116</v>
      </c>
      <c r="C24" s="151" t="s">
        <v>117</v>
      </c>
      <c r="D24" s="146" t="s">
        <v>118</v>
      </c>
      <c r="E24" s="150" t="s">
        <v>119</v>
      </c>
      <c r="F24" s="178" t="s">
        <v>120</v>
      </c>
      <c r="G24" s="190" t="s">
        <v>121</v>
      </c>
      <c r="H24" s="190" t="s">
        <v>48</v>
      </c>
      <c r="I24" s="190" t="s">
        <v>73</v>
      </c>
      <c r="J24" s="56" t="s">
        <v>73</v>
      </c>
      <c r="K24" s="160">
        <v>0.8</v>
      </c>
      <c r="L24" s="56" t="s">
        <v>50</v>
      </c>
      <c r="M24" s="160">
        <v>0.8</v>
      </c>
      <c r="N24" s="149" t="s">
        <v>74</v>
      </c>
      <c r="O24" s="161">
        <v>0.64</v>
      </c>
      <c r="P24" s="153" t="s">
        <v>122</v>
      </c>
      <c r="Q24" s="56" t="s">
        <v>123</v>
      </c>
      <c r="R24" s="69" t="s">
        <v>124</v>
      </c>
      <c r="S24" s="56" t="s">
        <v>55</v>
      </c>
      <c r="T24" s="56" t="s">
        <v>56</v>
      </c>
      <c r="U24" s="164">
        <v>0.25</v>
      </c>
      <c r="V24" s="164">
        <v>0.15</v>
      </c>
      <c r="W24" s="163" t="s">
        <v>69</v>
      </c>
      <c r="X24" s="163" t="s">
        <v>58</v>
      </c>
      <c r="Y24" s="163" t="s">
        <v>59</v>
      </c>
      <c r="Z24" s="165">
        <v>0.48</v>
      </c>
      <c r="AA24" s="166" t="s">
        <v>49</v>
      </c>
      <c r="AB24" s="160">
        <v>0.4</v>
      </c>
      <c r="AC24" s="56" t="s">
        <v>61</v>
      </c>
      <c r="AD24" s="160">
        <v>0.6</v>
      </c>
      <c r="AE24" s="275" t="s">
        <v>62</v>
      </c>
      <c r="AF24" s="56" t="s">
        <v>63</v>
      </c>
    </row>
    <row r="25" spans="1:45" s="1" customFormat="1" ht="82.5" customHeight="1" x14ac:dyDescent="0.25">
      <c r="A25" s="191" t="s">
        <v>115</v>
      </c>
      <c r="B25" s="274" t="s">
        <v>125</v>
      </c>
      <c r="C25" s="151" t="s">
        <v>117</v>
      </c>
      <c r="D25" s="146" t="s">
        <v>118</v>
      </c>
      <c r="E25" s="192" t="s">
        <v>126</v>
      </c>
      <c r="F25" s="193" t="s">
        <v>127</v>
      </c>
      <c r="G25" s="192" t="s">
        <v>128</v>
      </c>
      <c r="H25" s="192" t="s">
        <v>129</v>
      </c>
      <c r="I25" s="194" t="s">
        <v>130</v>
      </c>
      <c r="J25" s="172" t="s">
        <v>130</v>
      </c>
      <c r="K25" s="160">
        <v>0.2</v>
      </c>
      <c r="L25" s="172" t="s">
        <v>50</v>
      </c>
      <c r="M25" s="160">
        <v>0.4</v>
      </c>
      <c r="N25" s="149" t="s">
        <v>131</v>
      </c>
      <c r="O25" s="161">
        <v>0.08</v>
      </c>
      <c r="P25" s="153" t="s">
        <v>132</v>
      </c>
      <c r="Q25" s="56" t="s">
        <v>123</v>
      </c>
      <c r="R25" s="69" t="s">
        <v>133</v>
      </c>
      <c r="S25" s="172" t="s">
        <v>55</v>
      </c>
      <c r="T25" s="172" t="s">
        <v>56</v>
      </c>
      <c r="U25" s="164">
        <v>0.25</v>
      </c>
      <c r="V25" s="164">
        <v>0.15</v>
      </c>
      <c r="W25" s="173" t="s">
        <v>69</v>
      </c>
      <c r="X25" s="173" t="s">
        <v>58</v>
      </c>
      <c r="Y25" s="173" t="s">
        <v>59</v>
      </c>
      <c r="Z25" s="165">
        <v>0.12</v>
      </c>
      <c r="AA25" s="166" t="s">
        <v>134</v>
      </c>
      <c r="AB25" s="160" t="b">
        <v>0</v>
      </c>
      <c r="AC25" s="172" t="s">
        <v>61</v>
      </c>
      <c r="AD25" s="160">
        <v>0.6</v>
      </c>
      <c r="AE25" s="275" t="s">
        <v>135</v>
      </c>
      <c r="AF25" s="56" t="s">
        <v>63</v>
      </c>
    </row>
    <row r="26" spans="1:45" s="1" customFormat="1" ht="82.5" customHeight="1" x14ac:dyDescent="0.25">
      <c r="A26" s="195" t="s">
        <v>115</v>
      </c>
      <c r="B26" s="274" t="s">
        <v>136</v>
      </c>
      <c r="C26" s="151" t="s">
        <v>117</v>
      </c>
      <c r="D26" s="146" t="s">
        <v>118</v>
      </c>
      <c r="E26" s="196" t="s">
        <v>137</v>
      </c>
      <c r="F26" s="197" t="s">
        <v>138</v>
      </c>
      <c r="G26" s="198" t="s">
        <v>139</v>
      </c>
      <c r="H26" s="198" t="s">
        <v>129</v>
      </c>
      <c r="I26" s="199" t="s">
        <v>73</v>
      </c>
      <c r="J26" s="205" t="s">
        <v>73</v>
      </c>
      <c r="K26" s="160">
        <v>0.8</v>
      </c>
      <c r="L26" s="206" t="s">
        <v>50</v>
      </c>
      <c r="M26" s="160">
        <v>0.8</v>
      </c>
      <c r="N26" s="149" t="s">
        <v>74</v>
      </c>
      <c r="O26" s="161">
        <v>0.64</v>
      </c>
      <c r="P26" s="153" t="s">
        <v>140</v>
      </c>
      <c r="Q26" s="167" t="s">
        <v>123</v>
      </c>
      <c r="R26" s="174" t="s">
        <v>141</v>
      </c>
      <c r="S26" s="206" t="s">
        <v>55</v>
      </c>
      <c r="T26" s="206" t="s">
        <v>56</v>
      </c>
      <c r="U26" s="164">
        <v>0.25</v>
      </c>
      <c r="V26" s="164">
        <v>0.15</v>
      </c>
      <c r="W26" s="205" t="s">
        <v>69</v>
      </c>
      <c r="X26" s="205" t="s">
        <v>58</v>
      </c>
      <c r="Y26" s="207" t="s">
        <v>59</v>
      </c>
      <c r="Z26" s="165">
        <v>0.48</v>
      </c>
      <c r="AA26" s="166" t="s">
        <v>49</v>
      </c>
      <c r="AB26" s="160">
        <v>0.4</v>
      </c>
      <c r="AC26" s="175" t="s">
        <v>61</v>
      </c>
      <c r="AD26" s="160">
        <v>0.6</v>
      </c>
      <c r="AE26" s="275" t="s">
        <v>62</v>
      </c>
      <c r="AF26" s="56" t="s">
        <v>63</v>
      </c>
    </row>
    <row r="27" spans="1:45" s="1" customFormat="1" ht="82.5" customHeight="1" x14ac:dyDescent="0.25">
      <c r="A27" s="146" t="s">
        <v>115</v>
      </c>
      <c r="B27" s="274" t="s">
        <v>142</v>
      </c>
      <c r="C27" s="151" t="s">
        <v>117</v>
      </c>
      <c r="D27" s="146" t="s">
        <v>118</v>
      </c>
      <c r="E27" s="178" t="s">
        <v>143</v>
      </c>
      <c r="F27" s="178" t="s">
        <v>144</v>
      </c>
      <c r="G27" s="178" t="s">
        <v>145</v>
      </c>
      <c r="H27" s="178" t="s">
        <v>48</v>
      </c>
      <c r="I27" s="178" t="s">
        <v>130</v>
      </c>
      <c r="J27" s="56" t="s">
        <v>130</v>
      </c>
      <c r="K27" s="160">
        <v>0.2</v>
      </c>
      <c r="L27" s="56" t="s">
        <v>61</v>
      </c>
      <c r="M27" s="160">
        <v>0.6</v>
      </c>
      <c r="N27" s="149" t="s">
        <v>62</v>
      </c>
      <c r="O27" s="161">
        <v>0.12</v>
      </c>
      <c r="P27" s="153" t="s">
        <v>146</v>
      </c>
      <c r="Q27" s="56" t="s">
        <v>147</v>
      </c>
      <c r="R27" s="69" t="s">
        <v>148</v>
      </c>
      <c r="S27" s="56" t="s">
        <v>55</v>
      </c>
      <c r="T27" s="154" t="s">
        <v>56</v>
      </c>
      <c r="U27" s="164">
        <v>0.25</v>
      </c>
      <c r="V27" s="164">
        <v>0.15</v>
      </c>
      <c r="W27" s="56" t="s">
        <v>69</v>
      </c>
      <c r="X27" s="56" t="s">
        <v>58</v>
      </c>
      <c r="Y27" s="56" t="s">
        <v>59</v>
      </c>
      <c r="Z27" s="165">
        <v>0.12</v>
      </c>
      <c r="AA27" s="166" t="s">
        <v>134</v>
      </c>
      <c r="AB27" s="160" t="b">
        <v>0</v>
      </c>
      <c r="AC27" s="56" t="s">
        <v>149</v>
      </c>
      <c r="AD27" s="160">
        <v>0.2</v>
      </c>
      <c r="AE27" s="275" t="s">
        <v>135</v>
      </c>
      <c r="AF27" s="56" t="s">
        <v>63</v>
      </c>
    </row>
    <row r="28" spans="1:45" s="1" customFormat="1" ht="82.5" customHeight="1" x14ac:dyDescent="0.25">
      <c r="A28" s="146" t="s">
        <v>115</v>
      </c>
      <c r="B28" s="274" t="s">
        <v>150</v>
      </c>
      <c r="C28" s="151" t="s">
        <v>117</v>
      </c>
      <c r="D28" s="146" t="s">
        <v>118</v>
      </c>
      <c r="E28" s="178" t="s">
        <v>151</v>
      </c>
      <c r="F28" s="151" t="s">
        <v>152</v>
      </c>
      <c r="G28" s="178" t="s">
        <v>153</v>
      </c>
      <c r="H28" s="178" t="s">
        <v>48</v>
      </c>
      <c r="I28" s="178" t="s">
        <v>130</v>
      </c>
      <c r="J28" s="56" t="s">
        <v>130</v>
      </c>
      <c r="K28" s="160">
        <v>0.2</v>
      </c>
      <c r="L28" s="56" t="s">
        <v>154</v>
      </c>
      <c r="M28" s="160">
        <v>1</v>
      </c>
      <c r="N28" s="149" t="s">
        <v>135</v>
      </c>
      <c r="O28" s="161">
        <v>0.2</v>
      </c>
      <c r="P28" s="153" t="s">
        <v>155</v>
      </c>
      <c r="Q28" s="56" t="s">
        <v>156</v>
      </c>
      <c r="R28" s="69" t="s">
        <v>157</v>
      </c>
      <c r="S28" s="56" t="s">
        <v>55</v>
      </c>
      <c r="T28" s="154" t="s">
        <v>158</v>
      </c>
      <c r="U28" s="164">
        <v>0.15</v>
      </c>
      <c r="V28" s="164">
        <v>0.15</v>
      </c>
      <c r="W28" s="56" t="s">
        <v>69</v>
      </c>
      <c r="X28" s="56" t="s">
        <v>159</v>
      </c>
      <c r="Y28" s="56" t="s">
        <v>59</v>
      </c>
      <c r="Z28" s="165">
        <v>0.14000000000000001</v>
      </c>
      <c r="AA28" s="166" t="s">
        <v>134</v>
      </c>
      <c r="AB28" s="160" t="b">
        <v>0</v>
      </c>
      <c r="AC28" s="56" t="s">
        <v>149</v>
      </c>
      <c r="AD28" s="160">
        <v>0.2</v>
      </c>
      <c r="AE28" s="275" t="s">
        <v>135</v>
      </c>
      <c r="AF28" s="56" t="s">
        <v>63</v>
      </c>
    </row>
    <row r="29" spans="1:45" s="1" customFormat="1" ht="82.5" customHeight="1" x14ac:dyDescent="0.25">
      <c r="A29" s="146" t="s">
        <v>115</v>
      </c>
      <c r="B29" s="274" t="s">
        <v>160</v>
      </c>
      <c r="C29" s="151" t="s">
        <v>117</v>
      </c>
      <c r="D29" s="146" t="s">
        <v>118</v>
      </c>
      <c r="E29" s="178" t="s">
        <v>161</v>
      </c>
      <c r="F29" s="178" t="s">
        <v>162</v>
      </c>
      <c r="G29" s="178" t="s">
        <v>163</v>
      </c>
      <c r="H29" s="178" t="s">
        <v>48</v>
      </c>
      <c r="I29" s="178" t="s">
        <v>73</v>
      </c>
      <c r="J29" s="56" t="s">
        <v>73</v>
      </c>
      <c r="K29" s="160">
        <v>0.8</v>
      </c>
      <c r="L29" s="56" t="s">
        <v>61</v>
      </c>
      <c r="M29" s="160">
        <v>0.6</v>
      </c>
      <c r="N29" s="149" t="s">
        <v>74</v>
      </c>
      <c r="O29" s="161">
        <v>0.48</v>
      </c>
      <c r="P29" s="153" t="s">
        <v>164</v>
      </c>
      <c r="Q29" s="56" t="s">
        <v>156</v>
      </c>
      <c r="R29" s="69" t="s">
        <v>165</v>
      </c>
      <c r="S29" s="56" t="s">
        <v>55</v>
      </c>
      <c r="T29" s="154" t="s">
        <v>56</v>
      </c>
      <c r="U29" s="164">
        <v>0.25</v>
      </c>
      <c r="V29" s="164">
        <v>0.15</v>
      </c>
      <c r="W29" s="56" t="s">
        <v>69</v>
      </c>
      <c r="X29" s="56" t="s">
        <v>159</v>
      </c>
      <c r="Y29" s="56" t="s">
        <v>59</v>
      </c>
      <c r="Z29" s="165">
        <v>0.48</v>
      </c>
      <c r="AA29" s="166" t="s">
        <v>49</v>
      </c>
      <c r="AB29" s="160">
        <v>0.4</v>
      </c>
      <c r="AC29" s="56" t="s">
        <v>149</v>
      </c>
      <c r="AD29" s="160">
        <v>0.2</v>
      </c>
      <c r="AE29" s="275" t="s">
        <v>131</v>
      </c>
      <c r="AF29" s="56" t="s">
        <v>63</v>
      </c>
    </row>
    <row r="30" spans="1:45" s="1" customFormat="1" ht="106.5" customHeight="1" x14ac:dyDescent="0.25">
      <c r="A30" s="146" t="s">
        <v>166</v>
      </c>
      <c r="B30" s="274" t="s">
        <v>167</v>
      </c>
      <c r="C30" s="151" t="s">
        <v>168</v>
      </c>
      <c r="D30" s="146" t="s">
        <v>169</v>
      </c>
      <c r="E30" s="190" t="s">
        <v>170</v>
      </c>
      <c r="F30" s="190" t="s">
        <v>45</v>
      </c>
      <c r="G30" s="190" t="s">
        <v>46</v>
      </c>
      <c r="H30" s="190" t="s">
        <v>47</v>
      </c>
      <c r="I30" s="190" t="s">
        <v>48</v>
      </c>
      <c r="J30" s="56" t="s">
        <v>49</v>
      </c>
      <c r="K30" s="160">
        <v>0.6</v>
      </c>
      <c r="L30" s="56" t="s">
        <v>50</v>
      </c>
      <c r="M30" s="160">
        <v>0.8</v>
      </c>
      <c r="N30" s="149" t="s">
        <v>51</v>
      </c>
      <c r="O30" s="161">
        <v>0.48</v>
      </c>
      <c r="P30" s="153" t="s">
        <v>171</v>
      </c>
      <c r="Q30" s="56" t="s">
        <v>53</v>
      </c>
      <c r="R30" s="69" t="s">
        <v>54</v>
      </c>
      <c r="S30" s="56" t="s">
        <v>55</v>
      </c>
      <c r="T30" s="56" t="s">
        <v>56</v>
      </c>
      <c r="U30" s="164">
        <v>0.25</v>
      </c>
      <c r="V30" s="164">
        <v>0.15</v>
      </c>
      <c r="W30" s="56" t="s">
        <v>57</v>
      </c>
      <c r="X30" s="56" t="s">
        <v>58</v>
      </c>
      <c r="Y30" s="56" t="s">
        <v>59</v>
      </c>
      <c r="Z30" s="165">
        <v>0.36</v>
      </c>
      <c r="AA30" s="166" t="s">
        <v>60</v>
      </c>
      <c r="AB30" s="160">
        <v>0.2</v>
      </c>
      <c r="AC30" s="56" t="s">
        <v>61</v>
      </c>
      <c r="AD30" s="160">
        <v>0.6</v>
      </c>
      <c r="AE30" s="275" t="s">
        <v>62</v>
      </c>
      <c r="AF30" s="56" t="s">
        <v>63</v>
      </c>
    </row>
    <row r="31" spans="1:45" s="1" customFormat="1" ht="84.75" customHeight="1" x14ac:dyDescent="0.25">
      <c r="A31" s="146" t="s">
        <v>172</v>
      </c>
      <c r="B31" s="274" t="s">
        <v>173</v>
      </c>
      <c r="C31" s="151" t="s">
        <v>174</v>
      </c>
      <c r="D31" s="146" t="s">
        <v>175</v>
      </c>
      <c r="E31" s="190" t="s">
        <v>176</v>
      </c>
      <c r="F31" s="178" t="s">
        <v>47</v>
      </c>
      <c r="G31" s="178" t="s">
        <v>177</v>
      </c>
      <c r="H31" s="178" t="s">
        <v>49</v>
      </c>
      <c r="I31" s="284">
        <v>0.6</v>
      </c>
      <c r="J31" s="56" t="s">
        <v>50</v>
      </c>
      <c r="K31" s="160">
        <v>0.8</v>
      </c>
      <c r="L31" s="56" t="s">
        <v>51</v>
      </c>
      <c r="M31" s="160">
        <v>0.48</v>
      </c>
      <c r="N31" s="149" t="s">
        <v>178</v>
      </c>
      <c r="O31" s="161" t="s">
        <v>179</v>
      </c>
      <c r="P31" s="153" t="s">
        <v>180</v>
      </c>
      <c r="Q31" s="56" t="s">
        <v>55</v>
      </c>
      <c r="R31" s="69" t="s">
        <v>56</v>
      </c>
      <c r="S31" s="165">
        <v>0.25</v>
      </c>
      <c r="T31" s="165">
        <v>0.15</v>
      </c>
      <c r="U31" s="164" t="s">
        <v>69</v>
      </c>
      <c r="V31" s="164" t="s">
        <v>58</v>
      </c>
      <c r="W31" s="56" t="s">
        <v>59</v>
      </c>
      <c r="X31" s="165">
        <v>0.36</v>
      </c>
      <c r="Y31" s="56" t="s">
        <v>60</v>
      </c>
      <c r="Z31" s="165">
        <v>0.2</v>
      </c>
      <c r="AA31" s="166" t="s">
        <v>149</v>
      </c>
      <c r="AB31" s="160">
        <v>0.2</v>
      </c>
      <c r="AC31" s="56" t="s">
        <v>131</v>
      </c>
      <c r="AD31" s="160" t="s">
        <v>63</v>
      </c>
      <c r="AE31" s="275" t="str">
        <f>IFERROR(VLOOKUP(CONCATENATE(TEXT(AB31,"0%"),TEXT(AD31,"0%")),'Fórmulas '!$J$5:$K$29,2),"")</f>
        <v>EXTREMO</v>
      </c>
      <c r="AF31" s="56"/>
    </row>
    <row r="32" spans="1:45" s="1" customFormat="1" ht="106.5" customHeight="1" x14ac:dyDescent="0.25">
      <c r="A32" s="146" t="s">
        <v>181</v>
      </c>
      <c r="B32" s="274" t="s">
        <v>182</v>
      </c>
      <c r="C32" s="151" t="s">
        <v>183</v>
      </c>
      <c r="D32" s="146" t="s">
        <v>184</v>
      </c>
      <c r="E32" s="190" t="s">
        <v>185</v>
      </c>
      <c r="F32" s="190" t="s">
        <v>47</v>
      </c>
      <c r="G32" s="190" t="s">
        <v>177</v>
      </c>
      <c r="H32" s="190" t="s">
        <v>49</v>
      </c>
      <c r="I32" s="284">
        <v>0.6</v>
      </c>
      <c r="J32" s="56" t="s">
        <v>50</v>
      </c>
      <c r="K32" s="160">
        <v>0.8</v>
      </c>
      <c r="L32" s="56" t="s">
        <v>51</v>
      </c>
      <c r="M32" s="160">
        <v>0.48</v>
      </c>
      <c r="N32" s="149" t="s">
        <v>186</v>
      </c>
      <c r="O32" s="161" t="s">
        <v>187</v>
      </c>
      <c r="P32" s="176" t="s">
        <v>188</v>
      </c>
      <c r="Q32" s="56" t="s">
        <v>55</v>
      </c>
      <c r="R32" s="147" t="s">
        <v>56</v>
      </c>
      <c r="S32" s="165">
        <v>0.25</v>
      </c>
      <c r="T32" s="165">
        <v>0.15</v>
      </c>
      <c r="U32" s="164" t="s">
        <v>69</v>
      </c>
      <c r="V32" s="164" t="s">
        <v>58</v>
      </c>
      <c r="W32" s="56" t="s">
        <v>59</v>
      </c>
      <c r="X32" s="165">
        <v>0.36</v>
      </c>
      <c r="Y32" s="56" t="s">
        <v>60</v>
      </c>
      <c r="Z32" s="165">
        <v>0.2</v>
      </c>
      <c r="AA32" s="166" t="s">
        <v>149</v>
      </c>
      <c r="AB32" s="160">
        <v>0.2</v>
      </c>
      <c r="AC32" s="56" t="s">
        <v>131</v>
      </c>
      <c r="AD32" s="160" t="s">
        <v>63</v>
      </c>
      <c r="AE32" s="275" t="str">
        <f>IFERROR(VLOOKUP(CONCATENATE(TEXT(AB32,"0%"),TEXT(AD32,"0%")),'Fórmulas '!$J$5:$K$29,2),"")</f>
        <v>EXTREMO</v>
      </c>
      <c r="AF32" s="56"/>
    </row>
    <row r="33" spans="1:33" s="1" customFormat="1" ht="102" customHeight="1" x14ac:dyDescent="0.25">
      <c r="A33" s="146" t="s">
        <v>189</v>
      </c>
      <c r="B33" s="274" t="s">
        <v>190</v>
      </c>
      <c r="C33" s="151" t="s">
        <v>191</v>
      </c>
      <c r="D33" s="146" t="s">
        <v>192</v>
      </c>
      <c r="E33" s="178" t="s">
        <v>193</v>
      </c>
      <c r="F33" s="151" t="s">
        <v>194</v>
      </c>
      <c r="G33" s="178" t="s">
        <v>195</v>
      </c>
      <c r="H33" s="178" t="s">
        <v>47</v>
      </c>
      <c r="I33" s="178" t="s">
        <v>196</v>
      </c>
      <c r="J33" s="56" t="s">
        <v>73</v>
      </c>
      <c r="K33" s="160">
        <v>0.8</v>
      </c>
      <c r="L33" s="56" t="s">
        <v>50</v>
      </c>
      <c r="M33" s="160">
        <v>0.8</v>
      </c>
      <c r="N33" s="149" t="s">
        <v>74</v>
      </c>
      <c r="O33" s="161">
        <v>0.64</v>
      </c>
      <c r="P33" s="69" t="s">
        <v>197</v>
      </c>
      <c r="Q33" s="56" t="s">
        <v>198</v>
      </c>
      <c r="R33" s="69" t="s">
        <v>199</v>
      </c>
      <c r="S33" s="56" t="s">
        <v>55</v>
      </c>
      <c r="T33" s="177" t="s">
        <v>56</v>
      </c>
      <c r="U33" s="164">
        <v>0.25</v>
      </c>
      <c r="V33" s="164">
        <v>0.15</v>
      </c>
      <c r="W33" s="56" t="s">
        <v>69</v>
      </c>
      <c r="X33" s="56" t="s">
        <v>58</v>
      </c>
      <c r="Y33" s="56" t="s">
        <v>59</v>
      </c>
      <c r="Z33" s="165">
        <v>0.48</v>
      </c>
      <c r="AA33" s="166" t="s">
        <v>49</v>
      </c>
      <c r="AB33" s="160">
        <v>0.4</v>
      </c>
      <c r="AC33" s="56" t="s">
        <v>200</v>
      </c>
      <c r="AD33" s="160">
        <v>0.4</v>
      </c>
      <c r="AE33" s="275" t="s">
        <v>62</v>
      </c>
      <c r="AF33" s="56" t="s">
        <v>63</v>
      </c>
    </row>
    <row r="34" spans="1:33" s="1" customFormat="1" ht="102" customHeight="1" x14ac:dyDescent="0.25">
      <c r="A34" s="146" t="s">
        <v>189</v>
      </c>
      <c r="B34" s="274" t="s">
        <v>201</v>
      </c>
      <c r="C34" s="151" t="s">
        <v>202</v>
      </c>
      <c r="D34" s="146" t="s">
        <v>192</v>
      </c>
      <c r="E34" s="178" t="s">
        <v>193</v>
      </c>
      <c r="F34" s="178" t="s">
        <v>194</v>
      </c>
      <c r="G34" s="178" t="s">
        <v>203</v>
      </c>
      <c r="H34" s="178" t="s">
        <v>47</v>
      </c>
      <c r="I34" s="178" t="s">
        <v>196</v>
      </c>
      <c r="J34" s="56" t="s">
        <v>49</v>
      </c>
      <c r="K34" s="160">
        <v>0.6</v>
      </c>
      <c r="L34" s="56" t="s">
        <v>61</v>
      </c>
      <c r="M34" s="160">
        <v>0.6</v>
      </c>
      <c r="N34" s="149" t="s">
        <v>62</v>
      </c>
      <c r="O34" s="161">
        <v>0.36</v>
      </c>
      <c r="P34" s="69" t="s">
        <v>204</v>
      </c>
      <c r="Q34" s="56" t="s">
        <v>205</v>
      </c>
      <c r="R34" s="69" t="s">
        <v>199</v>
      </c>
      <c r="S34" s="56" t="s">
        <v>55</v>
      </c>
      <c r="T34" s="177" t="s">
        <v>56</v>
      </c>
      <c r="U34" s="164">
        <v>0.25</v>
      </c>
      <c r="V34" s="164">
        <v>0.15</v>
      </c>
      <c r="W34" s="56" t="s">
        <v>57</v>
      </c>
      <c r="X34" s="56" t="s">
        <v>58</v>
      </c>
      <c r="Y34" s="56" t="s">
        <v>59</v>
      </c>
      <c r="Z34" s="165">
        <v>0.36</v>
      </c>
      <c r="AA34" s="166" t="s">
        <v>60</v>
      </c>
      <c r="AB34" s="160">
        <v>0.2</v>
      </c>
      <c r="AC34" s="56" t="s">
        <v>200</v>
      </c>
      <c r="AD34" s="160">
        <v>0.4</v>
      </c>
      <c r="AE34" s="275" t="s">
        <v>131</v>
      </c>
      <c r="AF34" s="56" t="s">
        <v>63</v>
      </c>
    </row>
    <row r="35" spans="1:33" s="1" customFormat="1" ht="102" customHeight="1" x14ac:dyDescent="0.25">
      <c r="A35" s="146" t="s">
        <v>189</v>
      </c>
      <c r="B35" s="274" t="s">
        <v>206</v>
      </c>
      <c r="C35" s="151" t="s">
        <v>191</v>
      </c>
      <c r="D35" s="146" t="s">
        <v>192</v>
      </c>
      <c r="E35" s="178" t="s">
        <v>207</v>
      </c>
      <c r="F35" s="178" t="s">
        <v>208</v>
      </c>
      <c r="G35" s="178" t="s">
        <v>209</v>
      </c>
      <c r="H35" s="178" t="s">
        <v>47</v>
      </c>
      <c r="I35" s="151" t="s">
        <v>196</v>
      </c>
      <c r="J35" s="149" t="s">
        <v>73</v>
      </c>
      <c r="K35" s="160">
        <v>0.8</v>
      </c>
      <c r="L35" s="149" t="s">
        <v>50</v>
      </c>
      <c r="M35" s="160">
        <v>0.8</v>
      </c>
      <c r="N35" s="149" t="s">
        <v>74</v>
      </c>
      <c r="O35" s="161">
        <v>0.64</v>
      </c>
      <c r="P35" s="69" t="s">
        <v>210</v>
      </c>
      <c r="Q35" s="56" t="s">
        <v>211</v>
      </c>
      <c r="R35" s="69" t="s">
        <v>212</v>
      </c>
      <c r="S35" s="149" t="s">
        <v>107</v>
      </c>
      <c r="T35" s="149" t="s">
        <v>56</v>
      </c>
      <c r="U35" s="164">
        <v>0.25</v>
      </c>
      <c r="V35" s="164">
        <v>0.25</v>
      </c>
      <c r="W35" s="149" t="s">
        <v>69</v>
      </c>
      <c r="X35" s="149" t="s">
        <v>58</v>
      </c>
      <c r="Y35" s="149" t="s">
        <v>59</v>
      </c>
      <c r="Z35" s="165">
        <v>0.4</v>
      </c>
      <c r="AA35" s="166" t="s">
        <v>60</v>
      </c>
      <c r="AB35" s="160">
        <v>0.2</v>
      </c>
      <c r="AC35" s="149" t="s">
        <v>61</v>
      </c>
      <c r="AD35" s="160">
        <v>0.6</v>
      </c>
      <c r="AE35" s="275" t="s">
        <v>62</v>
      </c>
      <c r="AF35" s="149" t="s">
        <v>63</v>
      </c>
    </row>
    <row r="36" spans="1:33" s="1" customFormat="1" ht="102" customHeight="1" x14ac:dyDescent="0.25">
      <c r="A36" s="146" t="s">
        <v>189</v>
      </c>
      <c r="B36" s="274" t="s">
        <v>213</v>
      </c>
      <c r="C36" s="151" t="s">
        <v>191</v>
      </c>
      <c r="D36" s="146" t="s">
        <v>192</v>
      </c>
      <c r="E36" s="178" t="s">
        <v>214</v>
      </c>
      <c r="F36" s="178" t="s">
        <v>215</v>
      </c>
      <c r="G36" s="178" t="s">
        <v>216</v>
      </c>
      <c r="H36" s="178" t="s">
        <v>47</v>
      </c>
      <c r="I36" s="151" t="s">
        <v>196</v>
      </c>
      <c r="J36" s="149" t="s">
        <v>73</v>
      </c>
      <c r="K36" s="160">
        <v>0.8</v>
      </c>
      <c r="L36" s="149" t="s">
        <v>50</v>
      </c>
      <c r="M36" s="160">
        <v>0.8</v>
      </c>
      <c r="N36" s="149" t="s">
        <v>74</v>
      </c>
      <c r="O36" s="161">
        <v>0.64</v>
      </c>
      <c r="P36" s="69" t="s">
        <v>217</v>
      </c>
      <c r="Q36" s="56" t="s">
        <v>218</v>
      </c>
      <c r="R36" s="69" t="s">
        <v>212</v>
      </c>
      <c r="S36" s="149" t="s">
        <v>55</v>
      </c>
      <c r="T36" s="149" t="s">
        <v>56</v>
      </c>
      <c r="U36" s="164">
        <v>0.25</v>
      </c>
      <c r="V36" s="164">
        <v>0.15</v>
      </c>
      <c r="W36" s="149" t="s">
        <v>69</v>
      </c>
      <c r="X36" s="149" t="s">
        <v>58</v>
      </c>
      <c r="Y36" s="149" t="s">
        <v>59</v>
      </c>
      <c r="Z36" s="165">
        <v>0.48</v>
      </c>
      <c r="AA36" s="166" t="s">
        <v>49</v>
      </c>
      <c r="AB36" s="160">
        <v>0.4</v>
      </c>
      <c r="AC36" s="149" t="s">
        <v>61</v>
      </c>
      <c r="AD36" s="160">
        <v>0.6</v>
      </c>
      <c r="AE36" s="275" t="s">
        <v>62</v>
      </c>
      <c r="AF36" s="149" t="s">
        <v>63</v>
      </c>
    </row>
    <row r="37" spans="1:33" s="1" customFormat="1" ht="148.5" customHeight="1" x14ac:dyDescent="0.25">
      <c r="A37" s="146" t="s">
        <v>219</v>
      </c>
      <c r="B37" s="274" t="s">
        <v>220</v>
      </c>
      <c r="C37" s="151" t="s">
        <v>221</v>
      </c>
      <c r="D37" s="146" t="s">
        <v>222</v>
      </c>
      <c r="E37" s="178" t="s">
        <v>223</v>
      </c>
      <c r="F37" s="178" t="s">
        <v>224</v>
      </c>
      <c r="G37" s="178" t="s">
        <v>225</v>
      </c>
      <c r="H37" s="178" t="s">
        <v>47</v>
      </c>
      <c r="I37" s="151" t="s">
        <v>48</v>
      </c>
      <c r="J37" s="149" t="s">
        <v>73</v>
      </c>
      <c r="K37" s="160">
        <v>0.8</v>
      </c>
      <c r="L37" s="149" t="s">
        <v>50</v>
      </c>
      <c r="M37" s="160">
        <v>0.8</v>
      </c>
      <c r="N37" s="149" t="s">
        <v>74</v>
      </c>
      <c r="O37" s="161">
        <v>0.64</v>
      </c>
      <c r="P37" s="69" t="s">
        <v>226</v>
      </c>
      <c r="Q37" s="56" t="s">
        <v>227</v>
      </c>
      <c r="R37" s="69" t="s">
        <v>228</v>
      </c>
      <c r="S37" s="149" t="s">
        <v>55</v>
      </c>
      <c r="T37" s="149" t="s">
        <v>56</v>
      </c>
      <c r="U37" s="164">
        <v>0.25</v>
      </c>
      <c r="V37" s="164">
        <v>0.15</v>
      </c>
      <c r="W37" s="149" t="s">
        <v>57</v>
      </c>
      <c r="X37" s="149" t="s">
        <v>58</v>
      </c>
      <c r="Y37" s="149" t="s">
        <v>59</v>
      </c>
      <c r="Z37" s="165">
        <v>0.36</v>
      </c>
      <c r="AA37" s="166" t="s">
        <v>229</v>
      </c>
      <c r="AB37" s="160">
        <v>0.2</v>
      </c>
      <c r="AC37" s="149" t="s">
        <v>50</v>
      </c>
      <c r="AD37" s="160">
        <v>0.8</v>
      </c>
      <c r="AE37" s="275" t="s">
        <v>51</v>
      </c>
      <c r="AF37" s="149" t="s">
        <v>63</v>
      </c>
    </row>
    <row r="38" spans="1:33" s="1" customFormat="1" ht="148.5" customHeight="1" x14ac:dyDescent="0.25">
      <c r="A38" s="146" t="s">
        <v>219</v>
      </c>
      <c r="B38" s="274" t="s">
        <v>230</v>
      </c>
      <c r="C38" s="151" t="s">
        <v>221</v>
      </c>
      <c r="D38" s="146" t="s">
        <v>222</v>
      </c>
      <c r="E38" s="178" t="s">
        <v>231</v>
      </c>
      <c r="F38" s="178" t="s">
        <v>232</v>
      </c>
      <c r="G38" s="178" t="s">
        <v>233</v>
      </c>
      <c r="H38" s="178" t="s">
        <v>47</v>
      </c>
      <c r="I38" s="151" t="s">
        <v>48</v>
      </c>
      <c r="J38" s="149" t="s">
        <v>73</v>
      </c>
      <c r="K38" s="160">
        <v>0.8</v>
      </c>
      <c r="L38" s="149" t="s">
        <v>50</v>
      </c>
      <c r="M38" s="160">
        <v>0.8</v>
      </c>
      <c r="N38" s="149" t="s">
        <v>74</v>
      </c>
      <c r="O38" s="161">
        <v>0.64</v>
      </c>
      <c r="P38" s="69" t="s">
        <v>234</v>
      </c>
      <c r="Q38" s="163" t="s">
        <v>235</v>
      </c>
      <c r="R38" s="69" t="s">
        <v>228</v>
      </c>
      <c r="S38" s="149" t="s">
        <v>55</v>
      </c>
      <c r="T38" s="149" t="s">
        <v>56</v>
      </c>
      <c r="U38" s="164">
        <v>0.25</v>
      </c>
      <c r="V38" s="164">
        <v>0.15</v>
      </c>
      <c r="W38" s="149" t="s">
        <v>57</v>
      </c>
      <c r="X38" s="149" t="s">
        <v>58</v>
      </c>
      <c r="Y38" s="149" t="s">
        <v>59</v>
      </c>
      <c r="Z38" s="165">
        <v>0.36</v>
      </c>
      <c r="AA38" s="166" t="s">
        <v>229</v>
      </c>
      <c r="AB38" s="160">
        <v>0.2</v>
      </c>
      <c r="AC38" s="149" t="s">
        <v>50</v>
      </c>
      <c r="AD38" s="160">
        <v>0.8</v>
      </c>
      <c r="AE38" s="275" t="s">
        <v>51</v>
      </c>
      <c r="AF38" s="149" t="s">
        <v>63</v>
      </c>
    </row>
    <row r="39" spans="1:33" s="1" customFormat="1" ht="91.5" customHeight="1" x14ac:dyDescent="0.25">
      <c r="A39" s="146" t="s">
        <v>236</v>
      </c>
      <c r="B39" s="274" t="s">
        <v>237</v>
      </c>
      <c r="C39" s="151" t="s">
        <v>238</v>
      </c>
      <c r="D39" s="146" t="s">
        <v>239</v>
      </c>
      <c r="E39" s="178" t="s">
        <v>240</v>
      </c>
      <c r="F39" s="178" t="s">
        <v>241</v>
      </c>
      <c r="G39" s="178" t="s">
        <v>242</v>
      </c>
      <c r="H39" s="178" t="s">
        <v>47</v>
      </c>
      <c r="I39" s="151" t="s">
        <v>48</v>
      </c>
      <c r="J39" s="149" t="s">
        <v>49</v>
      </c>
      <c r="K39" s="160">
        <v>0.6</v>
      </c>
      <c r="L39" s="149" t="s">
        <v>61</v>
      </c>
      <c r="M39" s="160">
        <v>0.6</v>
      </c>
      <c r="N39" s="149" t="s">
        <v>62</v>
      </c>
      <c r="O39" s="161">
        <v>0.36</v>
      </c>
      <c r="P39" s="69" t="s">
        <v>243</v>
      </c>
      <c r="Q39" s="163" t="s">
        <v>123</v>
      </c>
      <c r="R39" s="69" t="s">
        <v>244</v>
      </c>
      <c r="S39" s="149" t="s">
        <v>55</v>
      </c>
      <c r="T39" s="149" t="s">
        <v>56</v>
      </c>
      <c r="U39" s="164">
        <v>0.25</v>
      </c>
      <c r="V39" s="164">
        <v>0.15</v>
      </c>
      <c r="W39" s="149" t="s">
        <v>69</v>
      </c>
      <c r="X39" s="149" t="s">
        <v>58</v>
      </c>
      <c r="Y39" s="149" t="s">
        <v>59</v>
      </c>
      <c r="Z39" s="165">
        <v>0.36</v>
      </c>
      <c r="AA39" s="166" t="s">
        <v>60</v>
      </c>
      <c r="AB39" s="160">
        <v>0.2</v>
      </c>
      <c r="AC39" s="149" t="s">
        <v>200</v>
      </c>
      <c r="AD39" s="160">
        <v>0.4</v>
      </c>
      <c r="AE39" s="275" t="s">
        <v>131</v>
      </c>
      <c r="AF39" s="149" t="s">
        <v>63</v>
      </c>
    </row>
    <row r="40" spans="1:33" s="1" customFormat="1" ht="91.5" customHeight="1" x14ac:dyDescent="0.25">
      <c r="A40" s="146" t="s">
        <v>236</v>
      </c>
      <c r="B40" s="274" t="s">
        <v>245</v>
      </c>
      <c r="C40" s="151" t="s">
        <v>238</v>
      </c>
      <c r="D40" s="146" t="s">
        <v>239</v>
      </c>
      <c r="E40" s="178" t="s">
        <v>246</v>
      </c>
      <c r="F40" s="178" t="s">
        <v>247</v>
      </c>
      <c r="G40" s="178" t="s">
        <v>248</v>
      </c>
      <c r="H40" s="178" t="s">
        <v>47</v>
      </c>
      <c r="I40" s="151" t="s">
        <v>48</v>
      </c>
      <c r="J40" s="149" t="s">
        <v>49</v>
      </c>
      <c r="K40" s="160">
        <v>0.6</v>
      </c>
      <c r="L40" s="149" t="s">
        <v>61</v>
      </c>
      <c r="M40" s="160">
        <v>0.6</v>
      </c>
      <c r="N40" s="149" t="s">
        <v>62</v>
      </c>
      <c r="O40" s="161">
        <v>0.36</v>
      </c>
      <c r="P40" s="69" t="s">
        <v>249</v>
      </c>
      <c r="Q40" s="163" t="s">
        <v>123</v>
      </c>
      <c r="R40" s="148" t="s">
        <v>250</v>
      </c>
      <c r="S40" s="149" t="s">
        <v>55</v>
      </c>
      <c r="T40" s="149" t="s">
        <v>56</v>
      </c>
      <c r="U40" s="164">
        <v>0.25</v>
      </c>
      <c r="V40" s="164">
        <v>0.15</v>
      </c>
      <c r="W40" s="149" t="s">
        <v>69</v>
      </c>
      <c r="X40" s="149" t="s">
        <v>58</v>
      </c>
      <c r="Y40" s="149" t="s">
        <v>59</v>
      </c>
      <c r="Z40" s="165">
        <v>0.36</v>
      </c>
      <c r="AA40" s="166" t="s">
        <v>60</v>
      </c>
      <c r="AB40" s="160">
        <v>0.2</v>
      </c>
      <c r="AC40" s="149" t="s">
        <v>200</v>
      </c>
      <c r="AD40" s="160">
        <v>0.4</v>
      </c>
      <c r="AE40" s="275" t="s">
        <v>131</v>
      </c>
      <c r="AF40" s="149" t="s">
        <v>63</v>
      </c>
    </row>
    <row r="41" spans="1:33" s="1" customFormat="1" ht="91.5" customHeight="1" x14ac:dyDescent="0.25">
      <c r="A41" s="146" t="s">
        <v>236</v>
      </c>
      <c r="B41" s="274" t="s">
        <v>251</v>
      </c>
      <c r="C41" s="151" t="s">
        <v>238</v>
      </c>
      <c r="D41" s="146" t="s">
        <v>239</v>
      </c>
      <c r="E41" s="178" t="s">
        <v>252</v>
      </c>
      <c r="F41" s="178" t="s">
        <v>247</v>
      </c>
      <c r="G41" s="178" t="s">
        <v>253</v>
      </c>
      <c r="H41" s="178" t="s">
        <v>47</v>
      </c>
      <c r="I41" s="151" t="s">
        <v>48</v>
      </c>
      <c r="J41" s="149" t="s">
        <v>49</v>
      </c>
      <c r="K41" s="160">
        <v>0.6</v>
      </c>
      <c r="L41" s="149" t="s">
        <v>61</v>
      </c>
      <c r="M41" s="160">
        <v>0.6</v>
      </c>
      <c r="N41" s="149" t="s">
        <v>62</v>
      </c>
      <c r="O41" s="161">
        <v>0.36</v>
      </c>
      <c r="P41" s="69" t="s">
        <v>254</v>
      </c>
      <c r="Q41" s="149" t="s">
        <v>123</v>
      </c>
      <c r="R41" s="151" t="s">
        <v>250</v>
      </c>
      <c r="S41" s="149" t="s">
        <v>55</v>
      </c>
      <c r="T41" s="149" t="s">
        <v>56</v>
      </c>
      <c r="U41" s="164">
        <v>0.25</v>
      </c>
      <c r="V41" s="164">
        <v>0.15</v>
      </c>
      <c r="W41" s="149" t="s">
        <v>69</v>
      </c>
      <c r="X41" s="149" t="s">
        <v>58</v>
      </c>
      <c r="Y41" s="149" t="s">
        <v>59</v>
      </c>
      <c r="Z41" s="165">
        <v>0.36</v>
      </c>
      <c r="AA41" s="166" t="s">
        <v>49</v>
      </c>
      <c r="AB41" s="160">
        <v>0.4</v>
      </c>
      <c r="AC41" s="149" t="s">
        <v>200</v>
      </c>
      <c r="AD41" s="160">
        <v>0.4</v>
      </c>
      <c r="AE41" s="275" t="s">
        <v>62</v>
      </c>
      <c r="AF41" s="149" t="s">
        <v>63</v>
      </c>
    </row>
    <row r="42" spans="1:33" s="1" customFormat="1" ht="120" customHeight="1" x14ac:dyDescent="0.25">
      <c r="A42" s="146" t="s">
        <v>255</v>
      </c>
      <c r="B42" s="274" t="s">
        <v>256</v>
      </c>
      <c r="C42" s="151" t="s">
        <v>257</v>
      </c>
      <c r="D42" s="146" t="s">
        <v>258</v>
      </c>
      <c r="E42" s="178" t="s">
        <v>259</v>
      </c>
      <c r="F42" s="178" t="s">
        <v>260</v>
      </c>
      <c r="G42" s="178" t="s">
        <v>261</v>
      </c>
      <c r="H42" s="178" t="s">
        <v>47</v>
      </c>
      <c r="I42" s="151" t="s">
        <v>48</v>
      </c>
      <c r="J42" s="149" t="s">
        <v>49</v>
      </c>
      <c r="K42" s="160">
        <v>0.6</v>
      </c>
      <c r="L42" s="149" t="s">
        <v>61</v>
      </c>
      <c r="M42" s="160">
        <v>0.6</v>
      </c>
      <c r="N42" s="149" t="s">
        <v>62</v>
      </c>
      <c r="O42" s="161">
        <v>0.36</v>
      </c>
      <c r="P42" s="69" t="s">
        <v>262</v>
      </c>
      <c r="Q42" s="152" t="s">
        <v>263</v>
      </c>
      <c r="R42" s="148" t="s">
        <v>264</v>
      </c>
      <c r="S42" s="149" t="s">
        <v>55</v>
      </c>
      <c r="T42" s="149" t="s">
        <v>56</v>
      </c>
      <c r="U42" s="164">
        <v>0.25</v>
      </c>
      <c r="V42" s="164">
        <v>0.15</v>
      </c>
      <c r="W42" s="149" t="s">
        <v>69</v>
      </c>
      <c r="X42" s="149" t="s">
        <v>58</v>
      </c>
      <c r="Y42" s="149" t="s">
        <v>59</v>
      </c>
      <c r="Z42" s="165">
        <v>0.36</v>
      </c>
      <c r="AA42" s="166" t="s">
        <v>60</v>
      </c>
      <c r="AB42" s="160">
        <v>0.2</v>
      </c>
      <c r="AC42" s="149" t="s">
        <v>200</v>
      </c>
      <c r="AD42" s="160">
        <v>0.4</v>
      </c>
      <c r="AE42" s="275" t="s">
        <v>131</v>
      </c>
      <c r="AF42" s="149" t="s">
        <v>63</v>
      </c>
    </row>
    <row r="43" spans="1:33" s="1" customFormat="1" ht="120" customHeight="1" x14ac:dyDescent="0.25">
      <c r="A43" s="146" t="s">
        <v>255</v>
      </c>
      <c r="B43" s="274" t="s">
        <v>265</v>
      </c>
      <c r="C43" s="151" t="s">
        <v>257</v>
      </c>
      <c r="D43" s="146" t="s">
        <v>258</v>
      </c>
      <c r="E43" s="178" t="s">
        <v>266</v>
      </c>
      <c r="F43" s="178" t="s">
        <v>267</v>
      </c>
      <c r="G43" s="178" t="s">
        <v>268</v>
      </c>
      <c r="H43" s="178" t="s">
        <v>47</v>
      </c>
      <c r="I43" s="151" t="s">
        <v>269</v>
      </c>
      <c r="J43" s="149" t="s">
        <v>49</v>
      </c>
      <c r="K43" s="160">
        <v>0.6</v>
      </c>
      <c r="L43" s="149" t="s">
        <v>61</v>
      </c>
      <c r="M43" s="160">
        <v>0.6</v>
      </c>
      <c r="N43" s="149" t="s">
        <v>62</v>
      </c>
      <c r="O43" s="161">
        <v>0.36</v>
      </c>
      <c r="P43" s="69" t="s">
        <v>270</v>
      </c>
      <c r="Q43" s="149" t="s">
        <v>263</v>
      </c>
      <c r="R43" s="150" t="s">
        <v>271</v>
      </c>
      <c r="S43" s="149" t="s">
        <v>55</v>
      </c>
      <c r="T43" s="149" t="s">
        <v>56</v>
      </c>
      <c r="U43" s="164">
        <v>0.25</v>
      </c>
      <c r="V43" s="164">
        <v>0.15</v>
      </c>
      <c r="W43" s="149" t="s">
        <v>69</v>
      </c>
      <c r="X43" s="149" t="s">
        <v>58</v>
      </c>
      <c r="Y43" s="149" t="s">
        <v>59</v>
      </c>
      <c r="Z43" s="165">
        <v>0.36</v>
      </c>
      <c r="AA43" s="166" t="s">
        <v>60</v>
      </c>
      <c r="AB43" s="160">
        <v>0.2</v>
      </c>
      <c r="AC43" s="149" t="s">
        <v>200</v>
      </c>
      <c r="AD43" s="160">
        <v>0.4</v>
      </c>
      <c r="AE43" s="275" t="s">
        <v>131</v>
      </c>
      <c r="AF43" s="149" t="s">
        <v>63</v>
      </c>
    </row>
    <row r="44" spans="1:33" s="1" customFormat="1" ht="120" customHeight="1" x14ac:dyDescent="0.25">
      <c r="A44" s="146" t="s">
        <v>255</v>
      </c>
      <c r="B44" s="274" t="s">
        <v>272</v>
      </c>
      <c r="C44" s="151" t="s">
        <v>257</v>
      </c>
      <c r="D44" s="146" t="s">
        <v>258</v>
      </c>
      <c r="E44" s="178" t="s">
        <v>273</v>
      </c>
      <c r="F44" s="178" t="s">
        <v>274</v>
      </c>
      <c r="G44" s="178" t="s">
        <v>275</v>
      </c>
      <c r="H44" s="178" t="s">
        <v>47</v>
      </c>
      <c r="I44" s="151" t="s">
        <v>48</v>
      </c>
      <c r="J44" s="149" t="s">
        <v>49</v>
      </c>
      <c r="K44" s="160">
        <v>0.6</v>
      </c>
      <c r="L44" s="149" t="s">
        <v>61</v>
      </c>
      <c r="M44" s="160">
        <v>0.6</v>
      </c>
      <c r="N44" s="149" t="s">
        <v>62</v>
      </c>
      <c r="O44" s="161">
        <v>0.36</v>
      </c>
      <c r="P44" s="69" t="s">
        <v>276</v>
      </c>
      <c r="Q44" s="149" t="s">
        <v>263</v>
      </c>
      <c r="R44" s="150" t="s">
        <v>277</v>
      </c>
      <c r="S44" s="149" t="s">
        <v>55</v>
      </c>
      <c r="T44" s="149" t="s">
        <v>56</v>
      </c>
      <c r="U44" s="164">
        <v>0.25</v>
      </c>
      <c r="V44" s="164">
        <v>0.15</v>
      </c>
      <c r="W44" s="149" t="s">
        <v>69</v>
      </c>
      <c r="X44" s="149" t="s">
        <v>58</v>
      </c>
      <c r="Y44" s="149" t="s">
        <v>59</v>
      </c>
      <c r="Z44" s="165">
        <v>0.36</v>
      </c>
      <c r="AA44" s="166" t="s">
        <v>60</v>
      </c>
      <c r="AB44" s="160">
        <v>0.2</v>
      </c>
      <c r="AC44" s="149" t="s">
        <v>200</v>
      </c>
      <c r="AD44" s="160">
        <v>0.4</v>
      </c>
      <c r="AE44" s="275" t="s">
        <v>131</v>
      </c>
      <c r="AF44" s="149" t="s">
        <v>63</v>
      </c>
    </row>
    <row r="45" spans="1:33" s="1" customFormat="1" ht="84.75" customHeight="1" x14ac:dyDescent="0.25">
      <c r="A45" s="146" t="s">
        <v>278</v>
      </c>
      <c r="B45" s="274" t="s">
        <v>279</v>
      </c>
      <c r="C45" s="151" t="s">
        <v>280</v>
      </c>
      <c r="D45" s="146" t="s">
        <v>281</v>
      </c>
      <c r="E45" s="178" t="s">
        <v>282</v>
      </c>
      <c r="F45" s="178" t="s">
        <v>283</v>
      </c>
      <c r="G45" s="178" t="s">
        <v>284</v>
      </c>
      <c r="H45" s="178" t="s">
        <v>285</v>
      </c>
      <c r="I45" s="151" t="s">
        <v>48</v>
      </c>
      <c r="J45" s="149" t="s">
        <v>73</v>
      </c>
      <c r="K45" s="160">
        <v>0.8</v>
      </c>
      <c r="L45" s="149" t="s">
        <v>50</v>
      </c>
      <c r="M45" s="160">
        <v>0.8</v>
      </c>
      <c r="N45" s="149" t="s">
        <v>74</v>
      </c>
      <c r="O45" s="161">
        <v>0.64</v>
      </c>
      <c r="P45" s="69" t="s">
        <v>286</v>
      </c>
      <c r="Q45" s="149" t="s">
        <v>287</v>
      </c>
      <c r="R45" s="150" t="s">
        <v>288</v>
      </c>
      <c r="S45" s="149" t="s">
        <v>55</v>
      </c>
      <c r="T45" s="149" t="s">
        <v>56</v>
      </c>
      <c r="U45" s="164">
        <v>0.25</v>
      </c>
      <c r="V45" s="164">
        <v>0.15</v>
      </c>
      <c r="W45" s="149" t="s">
        <v>69</v>
      </c>
      <c r="X45" s="149" t="s">
        <v>58</v>
      </c>
      <c r="Y45" s="149" t="s">
        <v>59</v>
      </c>
      <c r="Z45" s="165">
        <v>0.48</v>
      </c>
      <c r="AA45" s="166" t="s">
        <v>49</v>
      </c>
      <c r="AB45" s="160">
        <v>0.4</v>
      </c>
      <c r="AC45" s="149" t="s">
        <v>50</v>
      </c>
      <c r="AD45" s="160">
        <v>0.8</v>
      </c>
      <c r="AE45" s="275" t="s">
        <v>74</v>
      </c>
      <c r="AF45" s="149" t="s">
        <v>63</v>
      </c>
      <c r="AG45" s="1" t="s">
        <v>88</v>
      </c>
    </row>
    <row r="46" spans="1:33" s="1" customFormat="1" ht="84.75" customHeight="1" x14ac:dyDescent="0.25">
      <c r="A46" s="208" t="s">
        <v>278</v>
      </c>
      <c r="B46" s="274" t="s">
        <v>289</v>
      </c>
      <c r="C46" s="151" t="s">
        <v>280</v>
      </c>
      <c r="D46" s="146" t="s">
        <v>281</v>
      </c>
      <c r="E46" s="214" t="s">
        <v>290</v>
      </c>
      <c r="F46" s="200" t="s">
        <v>291</v>
      </c>
      <c r="G46" s="200" t="s">
        <v>292</v>
      </c>
      <c r="H46" s="200" t="s">
        <v>285</v>
      </c>
      <c r="I46" s="214" t="s">
        <v>48</v>
      </c>
      <c r="J46" s="209" t="s">
        <v>49</v>
      </c>
      <c r="K46" s="160">
        <v>0.6</v>
      </c>
      <c r="L46" s="209" t="s">
        <v>61</v>
      </c>
      <c r="M46" s="160">
        <v>0.6</v>
      </c>
      <c r="N46" s="149" t="s">
        <v>62</v>
      </c>
      <c r="O46" s="161">
        <v>0.36</v>
      </c>
      <c r="P46" s="179" t="s">
        <v>293</v>
      </c>
      <c r="Q46" s="168" t="s">
        <v>294</v>
      </c>
      <c r="R46" s="69" t="s">
        <v>295</v>
      </c>
      <c r="S46" s="149" t="s">
        <v>55</v>
      </c>
      <c r="T46" s="149" t="s">
        <v>56</v>
      </c>
      <c r="U46" s="164">
        <v>0.25</v>
      </c>
      <c r="V46" s="164">
        <v>0.15</v>
      </c>
      <c r="W46" s="149" t="s">
        <v>57</v>
      </c>
      <c r="X46" s="149" t="s">
        <v>58</v>
      </c>
      <c r="Y46" s="149" t="s">
        <v>59</v>
      </c>
      <c r="Z46" s="165">
        <v>0.36</v>
      </c>
      <c r="AA46" s="166" t="s">
        <v>60</v>
      </c>
      <c r="AB46" s="160">
        <v>0.2</v>
      </c>
      <c r="AC46" s="209" t="s">
        <v>50</v>
      </c>
      <c r="AD46" s="160">
        <v>0.8</v>
      </c>
      <c r="AE46" s="275" t="s">
        <v>51</v>
      </c>
      <c r="AF46" s="279" t="s">
        <v>63</v>
      </c>
      <c r="AG46" s="1" t="s">
        <v>88</v>
      </c>
    </row>
    <row r="47" spans="1:33" s="1" customFormat="1" ht="84.75" customHeight="1" x14ac:dyDescent="0.25">
      <c r="A47" s="210" t="s">
        <v>278</v>
      </c>
      <c r="B47" s="274" t="s">
        <v>296</v>
      </c>
      <c r="C47" s="151" t="s">
        <v>280</v>
      </c>
      <c r="D47" s="146" t="s">
        <v>281</v>
      </c>
      <c r="E47" s="215" t="s">
        <v>297</v>
      </c>
      <c r="F47" s="201" t="s">
        <v>298</v>
      </c>
      <c r="G47" s="201" t="s">
        <v>299</v>
      </c>
      <c r="H47" s="201" t="s">
        <v>47</v>
      </c>
      <c r="I47" s="215" t="s">
        <v>48</v>
      </c>
      <c r="J47" s="211" t="s">
        <v>49</v>
      </c>
      <c r="K47" s="160">
        <v>0.6</v>
      </c>
      <c r="L47" s="211" t="s">
        <v>50</v>
      </c>
      <c r="M47" s="160">
        <v>0.8</v>
      </c>
      <c r="N47" s="149" t="s">
        <v>51</v>
      </c>
      <c r="O47" s="161">
        <v>0.48</v>
      </c>
      <c r="P47" s="180" t="s">
        <v>300</v>
      </c>
      <c r="Q47" s="181" t="s">
        <v>301</v>
      </c>
      <c r="R47" s="69" t="s">
        <v>302</v>
      </c>
      <c r="S47" s="149" t="s">
        <v>55</v>
      </c>
      <c r="T47" s="149" t="s">
        <v>56</v>
      </c>
      <c r="U47" s="164">
        <v>0.25</v>
      </c>
      <c r="V47" s="164">
        <v>0.15</v>
      </c>
      <c r="W47" s="149" t="s">
        <v>57</v>
      </c>
      <c r="X47" s="149" t="s">
        <v>58</v>
      </c>
      <c r="Y47" s="149" t="s">
        <v>59</v>
      </c>
      <c r="Z47" s="165">
        <v>0.36</v>
      </c>
      <c r="AA47" s="166" t="s">
        <v>60</v>
      </c>
      <c r="AB47" s="160">
        <v>0.2</v>
      </c>
      <c r="AC47" s="211" t="s">
        <v>50</v>
      </c>
      <c r="AD47" s="160">
        <v>0.8</v>
      </c>
      <c r="AE47" s="275" t="s">
        <v>51</v>
      </c>
      <c r="AF47" s="279" t="s">
        <v>63</v>
      </c>
      <c r="AG47" s="1" t="s">
        <v>88</v>
      </c>
    </row>
    <row r="48" spans="1:33" s="1" customFormat="1" ht="84.75" customHeight="1" x14ac:dyDescent="0.25">
      <c r="A48" s="208" t="s">
        <v>278</v>
      </c>
      <c r="B48" s="274" t="s">
        <v>303</v>
      </c>
      <c r="C48" s="151" t="s">
        <v>280</v>
      </c>
      <c r="D48" s="146" t="s">
        <v>281</v>
      </c>
      <c r="E48" s="200" t="s">
        <v>304</v>
      </c>
      <c r="F48" s="200" t="s">
        <v>305</v>
      </c>
      <c r="G48" s="200" t="s">
        <v>306</v>
      </c>
      <c r="H48" s="200" t="s">
        <v>47</v>
      </c>
      <c r="I48" s="214" t="s">
        <v>48</v>
      </c>
      <c r="J48" s="212" t="s">
        <v>49</v>
      </c>
      <c r="K48" s="160">
        <v>0.6</v>
      </c>
      <c r="L48" s="212" t="s">
        <v>61</v>
      </c>
      <c r="M48" s="160">
        <v>0.6</v>
      </c>
      <c r="N48" s="149" t="s">
        <v>62</v>
      </c>
      <c r="O48" s="161">
        <v>0.36</v>
      </c>
      <c r="P48" s="179" t="s">
        <v>307</v>
      </c>
      <c r="Q48" s="167" t="s">
        <v>287</v>
      </c>
      <c r="R48" s="217" t="s">
        <v>308</v>
      </c>
      <c r="S48" s="211" t="s">
        <v>55</v>
      </c>
      <c r="T48" s="211" t="s">
        <v>56</v>
      </c>
      <c r="U48" s="164">
        <v>0.25</v>
      </c>
      <c r="V48" s="164">
        <v>0.15</v>
      </c>
      <c r="W48" s="149" t="s">
        <v>69</v>
      </c>
      <c r="X48" s="149" t="s">
        <v>58</v>
      </c>
      <c r="Y48" s="149" t="s">
        <v>59</v>
      </c>
      <c r="Z48" s="165">
        <v>0.36</v>
      </c>
      <c r="AA48" s="166" t="s">
        <v>60</v>
      </c>
      <c r="AB48" s="160">
        <v>0.2</v>
      </c>
      <c r="AC48" s="211" t="s">
        <v>50</v>
      </c>
      <c r="AD48" s="160">
        <v>0.8</v>
      </c>
      <c r="AE48" s="275" t="s">
        <v>51</v>
      </c>
      <c r="AF48" s="279" t="s">
        <v>63</v>
      </c>
      <c r="AG48" s="1" t="s">
        <v>88</v>
      </c>
    </row>
    <row r="49" spans="1:33" s="1" customFormat="1" ht="84.75" customHeight="1" x14ac:dyDescent="0.25">
      <c r="A49" s="210" t="s">
        <v>278</v>
      </c>
      <c r="B49" s="274" t="s">
        <v>309</v>
      </c>
      <c r="C49" s="151" t="s">
        <v>280</v>
      </c>
      <c r="D49" s="146" t="s">
        <v>281</v>
      </c>
      <c r="E49" s="201" t="s">
        <v>310</v>
      </c>
      <c r="F49" s="201" t="s">
        <v>311</v>
      </c>
      <c r="G49" s="201" t="s">
        <v>312</v>
      </c>
      <c r="H49" s="201" t="s">
        <v>47</v>
      </c>
      <c r="I49" s="215" t="s">
        <v>48</v>
      </c>
      <c r="J49" s="213" t="s">
        <v>49</v>
      </c>
      <c r="K49" s="160">
        <v>0.6</v>
      </c>
      <c r="L49" s="213" t="s">
        <v>50</v>
      </c>
      <c r="M49" s="160">
        <v>0.8</v>
      </c>
      <c r="N49" s="149" t="s">
        <v>51</v>
      </c>
      <c r="O49" s="161">
        <v>0.48</v>
      </c>
      <c r="P49" s="180" t="s">
        <v>313</v>
      </c>
      <c r="Q49" s="181" t="s">
        <v>314</v>
      </c>
      <c r="R49" s="180" t="s">
        <v>315</v>
      </c>
      <c r="S49" s="149" t="s">
        <v>55</v>
      </c>
      <c r="T49" s="149" t="s">
        <v>56</v>
      </c>
      <c r="U49" s="164">
        <v>0.25</v>
      </c>
      <c r="V49" s="164">
        <v>0.15</v>
      </c>
      <c r="W49" s="149" t="s">
        <v>69</v>
      </c>
      <c r="X49" s="149" t="s">
        <v>58</v>
      </c>
      <c r="Y49" s="149" t="s">
        <v>59</v>
      </c>
      <c r="Z49" s="165">
        <v>0.36</v>
      </c>
      <c r="AA49" s="166" t="s">
        <v>60</v>
      </c>
      <c r="AB49" s="160">
        <v>0.2</v>
      </c>
      <c r="AC49" s="211" t="s">
        <v>50</v>
      </c>
      <c r="AD49" s="160">
        <v>0.8</v>
      </c>
      <c r="AE49" s="275" t="s">
        <v>51</v>
      </c>
      <c r="AF49" s="279" t="s">
        <v>63</v>
      </c>
      <c r="AG49" s="1" t="s">
        <v>88</v>
      </c>
    </row>
    <row r="50" spans="1:33" s="1" customFormat="1" ht="84.75" customHeight="1" x14ac:dyDescent="0.25">
      <c r="A50" s="210" t="s">
        <v>278</v>
      </c>
      <c r="B50" s="274" t="s">
        <v>316</v>
      </c>
      <c r="C50" s="151" t="s">
        <v>280</v>
      </c>
      <c r="D50" s="146" t="s">
        <v>281</v>
      </c>
      <c r="E50" s="201" t="s">
        <v>317</v>
      </c>
      <c r="F50" s="201" t="s">
        <v>318</v>
      </c>
      <c r="G50" s="201" t="s">
        <v>319</v>
      </c>
      <c r="H50" s="201" t="s">
        <v>47</v>
      </c>
      <c r="I50" s="215" t="s">
        <v>48</v>
      </c>
      <c r="J50" s="211" t="s">
        <v>73</v>
      </c>
      <c r="K50" s="160">
        <v>0.8</v>
      </c>
      <c r="L50" s="211" t="s">
        <v>50</v>
      </c>
      <c r="M50" s="160">
        <v>0.8</v>
      </c>
      <c r="N50" s="149" t="s">
        <v>74</v>
      </c>
      <c r="O50" s="161">
        <v>0.64</v>
      </c>
      <c r="P50" s="180" t="s">
        <v>320</v>
      </c>
      <c r="Q50" s="181" t="s">
        <v>314</v>
      </c>
      <c r="R50" s="180" t="s">
        <v>321</v>
      </c>
      <c r="S50" s="149" t="s">
        <v>55</v>
      </c>
      <c r="T50" s="149" t="s">
        <v>56</v>
      </c>
      <c r="U50" s="164">
        <v>0.25</v>
      </c>
      <c r="V50" s="164">
        <v>0.15</v>
      </c>
      <c r="W50" s="149" t="s">
        <v>69</v>
      </c>
      <c r="X50" s="149" t="s">
        <v>58</v>
      </c>
      <c r="Y50" s="149" t="s">
        <v>59</v>
      </c>
      <c r="Z50" s="165">
        <v>0.48</v>
      </c>
      <c r="AA50" s="166" t="s">
        <v>49</v>
      </c>
      <c r="AB50" s="160">
        <v>0.4</v>
      </c>
      <c r="AC50" s="211" t="s">
        <v>50</v>
      </c>
      <c r="AD50" s="160">
        <v>0.8</v>
      </c>
      <c r="AE50" s="275" t="s">
        <v>74</v>
      </c>
      <c r="AF50" s="279" t="s">
        <v>63</v>
      </c>
      <c r="AG50" s="1" t="s">
        <v>88</v>
      </c>
    </row>
    <row r="51" spans="1:33" s="1" customFormat="1" ht="129" customHeight="1" x14ac:dyDescent="0.25">
      <c r="A51" s="146" t="s">
        <v>322</v>
      </c>
      <c r="B51" s="274" t="s">
        <v>323</v>
      </c>
      <c r="C51" s="151" t="s">
        <v>324</v>
      </c>
      <c r="D51" s="146" t="s">
        <v>325</v>
      </c>
      <c r="E51" s="178" t="s">
        <v>326</v>
      </c>
      <c r="F51" s="178" t="s">
        <v>327</v>
      </c>
      <c r="G51" s="178" t="s">
        <v>328</v>
      </c>
      <c r="H51" s="178" t="s">
        <v>47</v>
      </c>
      <c r="I51" s="151" t="s">
        <v>48</v>
      </c>
      <c r="J51" s="149" t="s">
        <v>73</v>
      </c>
      <c r="K51" s="160">
        <v>0.8</v>
      </c>
      <c r="L51" s="149" t="s">
        <v>50</v>
      </c>
      <c r="M51" s="160">
        <v>0.8</v>
      </c>
      <c r="N51" s="149" t="s">
        <v>74</v>
      </c>
      <c r="O51" s="161">
        <v>0.64</v>
      </c>
      <c r="P51" s="69" t="s">
        <v>329</v>
      </c>
      <c r="Q51" s="56" t="s">
        <v>330</v>
      </c>
      <c r="R51" s="69" t="s">
        <v>331</v>
      </c>
      <c r="S51" s="149" t="s">
        <v>55</v>
      </c>
      <c r="T51" s="149" t="s">
        <v>56</v>
      </c>
      <c r="U51" s="164">
        <v>0.25</v>
      </c>
      <c r="V51" s="164">
        <v>0.15</v>
      </c>
      <c r="W51" s="149" t="s">
        <v>69</v>
      </c>
      <c r="X51" s="149" t="s">
        <v>58</v>
      </c>
      <c r="Y51" s="149" t="s">
        <v>59</v>
      </c>
      <c r="Z51" s="165">
        <v>0.48</v>
      </c>
      <c r="AA51" s="166" t="s">
        <v>49</v>
      </c>
      <c r="AB51" s="160">
        <v>0.4</v>
      </c>
      <c r="AC51" s="149" t="s">
        <v>200</v>
      </c>
      <c r="AD51" s="160">
        <v>0.4</v>
      </c>
      <c r="AE51" s="275" t="s">
        <v>62</v>
      </c>
      <c r="AF51" s="149" t="s">
        <v>332</v>
      </c>
    </row>
    <row r="52" spans="1:33" s="1" customFormat="1" ht="105" customHeight="1" x14ac:dyDescent="0.25">
      <c r="A52" s="146" t="s">
        <v>322</v>
      </c>
      <c r="B52" s="274" t="s">
        <v>333</v>
      </c>
      <c r="C52" s="151" t="s">
        <v>324</v>
      </c>
      <c r="D52" s="146" t="s">
        <v>325</v>
      </c>
      <c r="E52" s="178" t="s">
        <v>334</v>
      </c>
      <c r="F52" s="178" t="s">
        <v>335</v>
      </c>
      <c r="G52" s="178" t="s">
        <v>336</v>
      </c>
      <c r="H52" s="178" t="s">
        <v>47</v>
      </c>
      <c r="I52" s="151" t="s">
        <v>48</v>
      </c>
      <c r="J52" s="149" t="s">
        <v>60</v>
      </c>
      <c r="K52" s="160">
        <v>0.4</v>
      </c>
      <c r="L52" s="149" t="s">
        <v>149</v>
      </c>
      <c r="M52" s="160">
        <v>0.2</v>
      </c>
      <c r="N52" s="149" t="s">
        <v>131</v>
      </c>
      <c r="O52" s="161">
        <v>0.08</v>
      </c>
      <c r="P52" s="69" t="s">
        <v>337</v>
      </c>
      <c r="Q52" s="70" t="s">
        <v>338</v>
      </c>
      <c r="R52" s="69" t="s">
        <v>339</v>
      </c>
      <c r="S52" s="149" t="s">
        <v>55</v>
      </c>
      <c r="T52" s="149" t="s">
        <v>56</v>
      </c>
      <c r="U52" s="164">
        <v>0.25</v>
      </c>
      <c r="V52" s="164">
        <v>0.15</v>
      </c>
      <c r="W52" s="149" t="s">
        <v>69</v>
      </c>
      <c r="X52" s="149" t="s">
        <v>58</v>
      </c>
      <c r="Y52" s="149" t="s">
        <v>59</v>
      </c>
      <c r="Z52" s="165">
        <v>0.24</v>
      </c>
      <c r="AA52" s="166" t="s">
        <v>60</v>
      </c>
      <c r="AB52" s="160">
        <v>0.2</v>
      </c>
      <c r="AC52" s="149" t="s">
        <v>61</v>
      </c>
      <c r="AD52" s="160">
        <v>0.6</v>
      </c>
      <c r="AE52" s="275" t="s">
        <v>62</v>
      </c>
      <c r="AF52" s="149" t="s">
        <v>63</v>
      </c>
    </row>
    <row r="53" spans="1:33" s="1" customFormat="1" ht="125.25" customHeight="1" x14ac:dyDescent="0.25">
      <c r="A53" s="146" t="s">
        <v>340</v>
      </c>
      <c r="B53" s="274" t="s">
        <v>341</v>
      </c>
      <c r="C53" s="151" t="s">
        <v>342</v>
      </c>
      <c r="D53" s="146" t="s">
        <v>343</v>
      </c>
      <c r="E53" s="178" t="s">
        <v>344</v>
      </c>
      <c r="F53" s="178" t="s">
        <v>345</v>
      </c>
      <c r="G53" s="178" t="s">
        <v>346</v>
      </c>
      <c r="H53" s="178" t="s">
        <v>47</v>
      </c>
      <c r="I53" s="151" t="s">
        <v>347</v>
      </c>
      <c r="J53" s="149" t="s">
        <v>49</v>
      </c>
      <c r="K53" s="160">
        <v>0.6</v>
      </c>
      <c r="L53" s="149" t="s">
        <v>50</v>
      </c>
      <c r="M53" s="160">
        <v>0.8</v>
      </c>
      <c r="N53" s="149" t="s">
        <v>51</v>
      </c>
      <c r="O53" s="161">
        <v>0.48</v>
      </c>
      <c r="P53" s="69" t="s">
        <v>348</v>
      </c>
      <c r="Q53" s="56" t="s">
        <v>349</v>
      </c>
      <c r="R53" s="69" t="s">
        <v>350</v>
      </c>
      <c r="S53" s="149" t="s">
        <v>55</v>
      </c>
      <c r="T53" s="149" t="s">
        <v>56</v>
      </c>
      <c r="U53" s="164">
        <v>0.25</v>
      </c>
      <c r="V53" s="164">
        <v>0.15</v>
      </c>
      <c r="W53" s="149" t="s">
        <v>69</v>
      </c>
      <c r="X53" s="149" t="s">
        <v>159</v>
      </c>
      <c r="Y53" s="149" t="s">
        <v>59</v>
      </c>
      <c r="Z53" s="165">
        <v>0.36</v>
      </c>
      <c r="AA53" s="166" t="s">
        <v>60</v>
      </c>
      <c r="AB53" s="160">
        <v>0.2</v>
      </c>
      <c r="AC53" s="149" t="s">
        <v>61</v>
      </c>
      <c r="AD53" s="160">
        <v>0.6</v>
      </c>
      <c r="AE53" s="275" t="s">
        <v>62</v>
      </c>
      <c r="AF53" s="149" t="s">
        <v>63</v>
      </c>
    </row>
    <row r="54" spans="1:33" s="1" customFormat="1" ht="125.25" customHeight="1" x14ac:dyDescent="0.25">
      <c r="A54" s="146" t="s">
        <v>340</v>
      </c>
      <c r="B54" s="274" t="s">
        <v>351</v>
      </c>
      <c r="C54" s="151" t="s">
        <v>342</v>
      </c>
      <c r="D54" s="146" t="s">
        <v>343</v>
      </c>
      <c r="E54" s="151" t="s">
        <v>344</v>
      </c>
      <c r="F54" s="151" t="s">
        <v>345</v>
      </c>
      <c r="G54" s="151" t="s">
        <v>346</v>
      </c>
      <c r="H54" s="151" t="s">
        <v>47</v>
      </c>
      <c r="I54" s="190" t="s">
        <v>347</v>
      </c>
      <c r="J54" s="149" t="s">
        <v>49</v>
      </c>
      <c r="K54" s="160">
        <v>0.6</v>
      </c>
      <c r="L54" s="149" t="s">
        <v>50</v>
      </c>
      <c r="M54" s="160">
        <v>0.8</v>
      </c>
      <c r="N54" s="149" t="s">
        <v>51</v>
      </c>
      <c r="O54" s="161">
        <v>0.48</v>
      </c>
      <c r="P54" s="69" t="s">
        <v>352</v>
      </c>
      <c r="Q54" s="168" t="s">
        <v>349</v>
      </c>
      <c r="R54" s="69" t="s">
        <v>353</v>
      </c>
      <c r="S54" s="56" t="s">
        <v>55</v>
      </c>
      <c r="T54" s="56" t="s">
        <v>56</v>
      </c>
      <c r="U54" s="164">
        <v>0.25</v>
      </c>
      <c r="V54" s="164">
        <v>0.15</v>
      </c>
      <c r="W54" s="56" t="s">
        <v>57</v>
      </c>
      <c r="X54" s="56" t="s">
        <v>159</v>
      </c>
      <c r="Y54" s="56" t="s">
        <v>59</v>
      </c>
      <c r="Z54" s="165">
        <v>0.36</v>
      </c>
      <c r="AA54" s="166" t="s">
        <v>60</v>
      </c>
      <c r="AB54" s="160">
        <v>0.2</v>
      </c>
      <c r="AC54" s="149" t="s">
        <v>50</v>
      </c>
      <c r="AD54" s="160">
        <v>0.8</v>
      </c>
      <c r="AE54" s="275" t="s">
        <v>51</v>
      </c>
      <c r="AF54" s="56" t="s">
        <v>63</v>
      </c>
    </row>
    <row r="55" spans="1:33" s="1" customFormat="1" ht="125.25" customHeight="1" x14ac:dyDescent="0.25">
      <c r="A55" s="146" t="s">
        <v>340</v>
      </c>
      <c r="B55" s="274" t="s">
        <v>354</v>
      </c>
      <c r="C55" s="151" t="s">
        <v>342</v>
      </c>
      <c r="D55" s="146" t="s">
        <v>343</v>
      </c>
      <c r="E55" s="151" t="s">
        <v>344</v>
      </c>
      <c r="F55" s="216" t="s">
        <v>345</v>
      </c>
      <c r="G55" s="151" t="s">
        <v>346</v>
      </c>
      <c r="H55" s="151" t="s">
        <v>47</v>
      </c>
      <c r="I55" s="190" t="s">
        <v>347</v>
      </c>
      <c r="J55" s="149" t="s">
        <v>49</v>
      </c>
      <c r="K55" s="160">
        <v>0.6</v>
      </c>
      <c r="L55" s="149" t="s">
        <v>50</v>
      </c>
      <c r="M55" s="160">
        <v>0.8</v>
      </c>
      <c r="N55" s="149" t="s">
        <v>51</v>
      </c>
      <c r="O55" s="161">
        <v>0.48</v>
      </c>
      <c r="P55" s="69" t="s">
        <v>355</v>
      </c>
      <c r="Q55" s="70" t="s">
        <v>123</v>
      </c>
      <c r="R55" s="69" t="s">
        <v>356</v>
      </c>
      <c r="S55" s="56" t="s">
        <v>55</v>
      </c>
      <c r="T55" s="56" t="s">
        <v>56</v>
      </c>
      <c r="U55" s="164">
        <v>0.25</v>
      </c>
      <c r="V55" s="164">
        <v>0.15</v>
      </c>
      <c r="W55" s="56" t="s">
        <v>69</v>
      </c>
      <c r="X55" s="56" t="s">
        <v>58</v>
      </c>
      <c r="Y55" s="56" t="s">
        <v>59</v>
      </c>
      <c r="Z55" s="165">
        <v>0.36</v>
      </c>
      <c r="AA55" s="166" t="s">
        <v>60</v>
      </c>
      <c r="AB55" s="160">
        <v>0.2</v>
      </c>
      <c r="AC55" s="149" t="s">
        <v>50</v>
      </c>
      <c r="AD55" s="160">
        <v>0.8</v>
      </c>
      <c r="AE55" s="275" t="s">
        <v>51</v>
      </c>
      <c r="AF55" s="56" t="s">
        <v>63</v>
      </c>
    </row>
    <row r="56" spans="1:33" s="1" customFormat="1" ht="125.25" customHeight="1" x14ac:dyDescent="0.25">
      <c r="A56" s="146" t="s">
        <v>340</v>
      </c>
      <c r="B56" s="274" t="s">
        <v>357</v>
      </c>
      <c r="C56" s="151" t="s">
        <v>342</v>
      </c>
      <c r="D56" s="146" t="s">
        <v>343</v>
      </c>
      <c r="E56" s="151" t="s">
        <v>358</v>
      </c>
      <c r="F56" s="216" t="s">
        <v>359</v>
      </c>
      <c r="G56" s="151" t="s">
        <v>360</v>
      </c>
      <c r="H56" s="151" t="s">
        <v>47</v>
      </c>
      <c r="I56" s="190" t="s">
        <v>347</v>
      </c>
      <c r="J56" s="149" t="s">
        <v>60</v>
      </c>
      <c r="K56" s="160">
        <v>0.4</v>
      </c>
      <c r="L56" s="149" t="s">
        <v>50</v>
      </c>
      <c r="M56" s="160">
        <v>0.8</v>
      </c>
      <c r="N56" s="149" t="s">
        <v>74</v>
      </c>
      <c r="O56" s="161">
        <v>0.32</v>
      </c>
      <c r="P56" s="69" t="s">
        <v>361</v>
      </c>
      <c r="Q56" s="70" t="s">
        <v>349</v>
      </c>
      <c r="R56" s="69" t="s">
        <v>362</v>
      </c>
      <c r="S56" s="56" t="s">
        <v>55</v>
      </c>
      <c r="T56" s="56" t="s">
        <v>56</v>
      </c>
      <c r="U56" s="164">
        <v>0.25</v>
      </c>
      <c r="V56" s="164">
        <v>0.15</v>
      </c>
      <c r="W56" s="56" t="s">
        <v>69</v>
      </c>
      <c r="X56" s="56" t="s">
        <v>159</v>
      </c>
      <c r="Y56" s="56" t="s">
        <v>59</v>
      </c>
      <c r="Z56" s="165">
        <v>0.24</v>
      </c>
      <c r="AA56" s="166" t="s">
        <v>60</v>
      </c>
      <c r="AB56" s="160">
        <v>0.2</v>
      </c>
      <c r="AC56" s="149" t="s">
        <v>50</v>
      </c>
      <c r="AD56" s="160">
        <v>0.8</v>
      </c>
      <c r="AE56" s="275" t="s">
        <v>51</v>
      </c>
      <c r="AF56" s="56" t="s">
        <v>63</v>
      </c>
    </row>
    <row r="57" spans="1:33" s="1" customFormat="1" ht="125.25" customHeight="1" x14ac:dyDescent="0.25">
      <c r="A57" s="146" t="s">
        <v>340</v>
      </c>
      <c r="B57" s="274" t="s">
        <v>363</v>
      </c>
      <c r="C57" s="151" t="s">
        <v>342</v>
      </c>
      <c r="D57" s="146" t="s">
        <v>343</v>
      </c>
      <c r="E57" s="151" t="s">
        <v>358</v>
      </c>
      <c r="F57" s="216" t="s">
        <v>359</v>
      </c>
      <c r="G57" s="151" t="s">
        <v>360</v>
      </c>
      <c r="H57" s="151" t="s">
        <v>47</v>
      </c>
      <c r="I57" s="190" t="s">
        <v>347</v>
      </c>
      <c r="J57" s="149" t="s">
        <v>60</v>
      </c>
      <c r="K57" s="160">
        <v>0.4</v>
      </c>
      <c r="L57" s="149" t="s">
        <v>50</v>
      </c>
      <c r="M57" s="160">
        <v>0.8</v>
      </c>
      <c r="N57" s="149" t="s">
        <v>74</v>
      </c>
      <c r="O57" s="161">
        <v>0.32</v>
      </c>
      <c r="P57" s="69" t="s">
        <v>364</v>
      </c>
      <c r="Q57" s="170" t="s">
        <v>123</v>
      </c>
      <c r="R57" s="69" t="s">
        <v>365</v>
      </c>
      <c r="S57" s="56" t="s">
        <v>55</v>
      </c>
      <c r="T57" s="56" t="s">
        <v>56</v>
      </c>
      <c r="U57" s="164">
        <v>0.25</v>
      </c>
      <c r="V57" s="164">
        <v>0.15</v>
      </c>
      <c r="W57" s="56" t="s">
        <v>69</v>
      </c>
      <c r="X57" s="56" t="s">
        <v>159</v>
      </c>
      <c r="Y57" s="56" t="s">
        <v>59</v>
      </c>
      <c r="Z57" s="165">
        <v>0.24</v>
      </c>
      <c r="AA57" s="166" t="s">
        <v>60</v>
      </c>
      <c r="AB57" s="160">
        <v>0.2</v>
      </c>
      <c r="AC57" s="149" t="s">
        <v>50</v>
      </c>
      <c r="AD57" s="160">
        <v>0.8</v>
      </c>
      <c r="AE57" s="275" t="s">
        <v>51</v>
      </c>
      <c r="AF57" s="56" t="s">
        <v>63</v>
      </c>
    </row>
    <row r="58" spans="1:33" s="1" customFormat="1" ht="125.25" customHeight="1" x14ac:dyDescent="0.25">
      <c r="A58" s="146" t="s">
        <v>340</v>
      </c>
      <c r="B58" s="274" t="s">
        <v>366</v>
      </c>
      <c r="C58" s="151" t="s">
        <v>342</v>
      </c>
      <c r="D58" s="146" t="s">
        <v>343</v>
      </c>
      <c r="E58" s="151" t="s">
        <v>367</v>
      </c>
      <c r="F58" s="216" t="s">
        <v>368</v>
      </c>
      <c r="G58" s="151" t="s">
        <v>369</v>
      </c>
      <c r="H58" s="151" t="s">
        <v>47</v>
      </c>
      <c r="I58" s="190" t="s">
        <v>347</v>
      </c>
      <c r="J58" s="149" t="s">
        <v>49</v>
      </c>
      <c r="K58" s="160">
        <v>0.6</v>
      </c>
      <c r="L58" s="149" t="s">
        <v>50</v>
      </c>
      <c r="M58" s="160">
        <v>0.8</v>
      </c>
      <c r="N58" s="149" t="s">
        <v>51</v>
      </c>
      <c r="O58" s="161">
        <v>0.48</v>
      </c>
      <c r="P58" s="69" t="s">
        <v>370</v>
      </c>
      <c r="Q58" s="170" t="s">
        <v>123</v>
      </c>
      <c r="R58" s="69" t="s">
        <v>371</v>
      </c>
      <c r="S58" s="56" t="s">
        <v>55</v>
      </c>
      <c r="T58" s="56" t="s">
        <v>56</v>
      </c>
      <c r="U58" s="164">
        <v>0.25</v>
      </c>
      <c r="V58" s="164">
        <v>0.15</v>
      </c>
      <c r="W58" s="56" t="s">
        <v>69</v>
      </c>
      <c r="X58" s="56" t="s">
        <v>58</v>
      </c>
      <c r="Y58" s="56" t="s">
        <v>59</v>
      </c>
      <c r="Z58" s="165">
        <v>0.36</v>
      </c>
      <c r="AA58" s="166" t="s">
        <v>60</v>
      </c>
      <c r="AB58" s="160">
        <v>0.2</v>
      </c>
      <c r="AC58" s="149" t="s">
        <v>50</v>
      </c>
      <c r="AD58" s="160">
        <v>0.8</v>
      </c>
      <c r="AE58" s="275" t="s">
        <v>51</v>
      </c>
      <c r="AF58" s="56" t="s">
        <v>63</v>
      </c>
    </row>
    <row r="59" spans="1:33" s="1" customFormat="1" ht="125.25" customHeight="1" x14ac:dyDescent="0.25">
      <c r="A59" s="146" t="s">
        <v>340</v>
      </c>
      <c r="B59" s="274" t="s">
        <v>372</v>
      </c>
      <c r="C59" s="151" t="s">
        <v>342</v>
      </c>
      <c r="D59" s="146" t="s">
        <v>343</v>
      </c>
      <c r="E59" s="150" t="s">
        <v>373</v>
      </c>
      <c r="F59" s="202" t="s">
        <v>374</v>
      </c>
      <c r="G59" s="202" t="s">
        <v>375</v>
      </c>
      <c r="H59" s="202" t="s">
        <v>47</v>
      </c>
      <c r="I59" s="203" t="s">
        <v>347</v>
      </c>
      <c r="J59" s="56" t="s">
        <v>49</v>
      </c>
      <c r="K59" s="160">
        <v>0.6</v>
      </c>
      <c r="L59" s="56" t="s">
        <v>61</v>
      </c>
      <c r="M59" s="160">
        <v>0.6</v>
      </c>
      <c r="N59" s="149" t="s">
        <v>62</v>
      </c>
      <c r="O59" s="161">
        <v>0.36</v>
      </c>
      <c r="P59" s="176" t="s">
        <v>376</v>
      </c>
      <c r="Q59" s="56" t="s">
        <v>287</v>
      </c>
      <c r="R59" s="176" t="s">
        <v>377</v>
      </c>
      <c r="S59" s="56" t="s">
        <v>55</v>
      </c>
      <c r="T59" s="56" t="s">
        <v>56</v>
      </c>
      <c r="U59" s="164">
        <v>0.25</v>
      </c>
      <c r="V59" s="164">
        <v>0.15</v>
      </c>
      <c r="W59" s="56" t="s">
        <v>69</v>
      </c>
      <c r="X59" s="56" t="s">
        <v>58</v>
      </c>
      <c r="Y59" s="56" t="s">
        <v>59</v>
      </c>
      <c r="Z59" s="165">
        <v>0.36</v>
      </c>
      <c r="AA59" s="166" t="s">
        <v>60</v>
      </c>
      <c r="AB59" s="160">
        <v>0.2</v>
      </c>
      <c r="AC59" s="56" t="s">
        <v>50</v>
      </c>
      <c r="AD59" s="160">
        <v>0.8</v>
      </c>
      <c r="AE59" s="275" t="s">
        <v>51</v>
      </c>
      <c r="AF59" s="56" t="s">
        <v>63</v>
      </c>
    </row>
    <row r="60" spans="1:33" s="1" customFormat="1" ht="125.25" customHeight="1" x14ac:dyDescent="0.25">
      <c r="A60" s="146" t="s">
        <v>340</v>
      </c>
      <c r="B60" s="274" t="s">
        <v>378</v>
      </c>
      <c r="C60" s="151" t="s">
        <v>342</v>
      </c>
      <c r="D60" s="146" t="s">
        <v>343</v>
      </c>
      <c r="E60" s="190" t="s">
        <v>373</v>
      </c>
      <c r="F60" s="204" t="s">
        <v>374</v>
      </c>
      <c r="G60" s="202" t="s">
        <v>375</v>
      </c>
      <c r="H60" s="202" t="s">
        <v>47</v>
      </c>
      <c r="I60" s="203" t="s">
        <v>347</v>
      </c>
      <c r="J60" s="56" t="s">
        <v>49</v>
      </c>
      <c r="K60" s="160">
        <v>0.6</v>
      </c>
      <c r="L60" s="56" t="s">
        <v>61</v>
      </c>
      <c r="M60" s="160">
        <v>0.6</v>
      </c>
      <c r="N60" s="149" t="s">
        <v>62</v>
      </c>
      <c r="O60" s="161">
        <v>0.36</v>
      </c>
      <c r="P60" s="176" t="s">
        <v>379</v>
      </c>
      <c r="Q60" s="56" t="s">
        <v>287</v>
      </c>
      <c r="R60" s="176" t="s">
        <v>380</v>
      </c>
      <c r="S60" s="56" t="s">
        <v>55</v>
      </c>
      <c r="T60" s="56" t="s">
        <v>56</v>
      </c>
      <c r="U60" s="164">
        <v>0.25</v>
      </c>
      <c r="V60" s="164">
        <v>0.15</v>
      </c>
      <c r="W60" s="56" t="s">
        <v>69</v>
      </c>
      <c r="X60" s="56" t="s">
        <v>58</v>
      </c>
      <c r="Y60" s="56" t="s">
        <v>59</v>
      </c>
      <c r="Z60" s="165">
        <v>0.36</v>
      </c>
      <c r="AA60" s="166" t="s">
        <v>60</v>
      </c>
      <c r="AB60" s="160">
        <v>0.2</v>
      </c>
      <c r="AC60" s="56" t="s">
        <v>50</v>
      </c>
      <c r="AD60" s="160">
        <v>0.8</v>
      </c>
      <c r="AE60" s="275" t="s">
        <v>51</v>
      </c>
      <c r="AF60" s="56" t="s">
        <v>63</v>
      </c>
    </row>
    <row r="61" spans="1:33" s="1" customFormat="1" ht="125.25" customHeight="1" x14ac:dyDescent="0.25">
      <c r="A61" s="146" t="s">
        <v>340</v>
      </c>
      <c r="B61" s="274" t="s">
        <v>381</v>
      </c>
      <c r="C61" s="151" t="s">
        <v>342</v>
      </c>
      <c r="D61" s="146" t="s">
        <v>343</v>
      </c>
      <c r="E61" s="190" t="s">
        <v>382</v>
      </c>
      <c r="F61" s="202" t="s">
        <v>383</v>
      </c>
      <c r="G61" s="202" t="s">
        <v>384</v>
      </c>
      <c r="H61" s="202" t="s">
        <v>47</v>
      </c>
      <c r="I61" s="203" t="s">
        <v>347</v>
      </c>
      <c r="J61" s="56" t="s">
        <v>49</v>
      </c>
      <c r="K61" s="160">
        <v>0.6</v>
      </c>
      <c r="L61" s="56" t="s">
        <v>154</v>
      </c>
      <c r="M61" s="160">
        <v>1</v>
      </c>
      <c r="N61" s="149" t="s">
        <v>135</v>
      </c>
      <c r="O61" s="161">
        <v>0.6</v>
      </c>
      <c r="P61" s="176" t="s">
        <v>385</v>
      </c>
      <c r="Q61" s="56" t="s">
        <v>287</v>
      </c>
      <c r="R61" s="176" t="s">
        <v>386</v>
      </c>
      <c r="S61" s="56" t="s">
        <v>55</v>
      </c>
      <c r="T61" s="56" t="s">
        <v>56</v>
      </c>
      <c r="U61" s="164">
        <v>0.25</v>
      </c>
      <c r="V61" s="164">
        <v>0.15</v>
      </c>
      <c r="W61" s="56" t="s">
        <v>69</v>
      </c>
      <c r="X61" s="56" t="s">
        <v>58</v>
      </c>
      <c r="Y61" s="56" t="s">
        <v>59</v>
      </c>
      <c r="Z61" s="165">
        <v>0.36</v>
      </c>
      <c r="AA61" s="166" t="s">
        <v>60</v>
      </c>
      <c r="AB61" s="160">
        <v>0.2</v>
      </c>
      <c r="AC61" s="149" t="s">
        <v>50</v>
      </c>
      <c r="AD61" s="160">
        <v>0.8</v>
      </c>
      <c r="AE61" s="275" t="s">
        <v>51</v>
      </c>
      <c r="AF61" s="56" t="s">
        <v>63</v>
      </c>
    </row>
    <row r="62" spans="1:33" s="1" customFormat="1" ht="125.25" customHeight="1" x14ac:dyDescent="0.25">
      <c r="A62" s="146" t="s">
        <v>340</v>
      </c>
      <c r="B62" s="274" t="s">
        <v>387</v>
      </c>
      <c r="C62" s="151" t="s">
        <v>342</v>
      </c>
      <c r="D62" s="146" t="s">
        <v>343</v>
      </c>
      <c r="E62" s="190" t="s">
        <v>382</v>
      </c>
      <c r="F62" s="202" t="s">
        <v>383</v>
      </c>
      <c r="G62" s="203" t="s">
        <v>384</v>
      </c>
      <c r="H62" s="203" t="s">
        <v>47</v>
      </c>
      <c r="I62" s="203" t="s">
        <v>347</v>
      </c>
      <c r="J62" s="56" t="s">
        <v>49</v>
      </c>
      <c r="K62" s="160">
        <v>0.6</v>
      </c>
      <c r="L62" s="56" t="s">
        <v>154</v>
      </c>
      <c r="M62" s="160">
        <v>1</v>
      </c>
      <c r="N62" s="149" t="s">
        <v>135</v>
      </c>
      <c r="O62" s="161">
        <v>0.6</v>
      </c>
      <c r="P62" s="176" t="s">
        <v>388</v>
      </c>
      <c r="Q62" s="56" t="s">
        <v>287</v>
      </c>
      <c r="R62" s="176" t="s">
        <v>389</v>
      </c>
      <c r="S62" s="56" t="s">
        <v>55</v>
      </c>
      <c r="T62" s="56" t="s">
        <v>56</v>
      </c>
      <c r="U62" s="164">
        <v>0.25</v>
      </c>
      <c r="V62" s="164">
        <v>0.15</v>
      </c>
      <c r="W62" s="56" t="s">
        <v>69</v>
      </c>
      <c r="X62" s="56" t="s">
        <v>58</v>
      </c>
      <c r="Y62" s="56" t="s">
        <v>59</v>
      </c>
      <c r="Z62" s="165">
        <v>0.36</v>
      </c>
      <c r="AA62" s="166" t="s">
        <v>60</v>
      </c>
      <c r="AB62" s="160">
        <v>0.2</v>
      </c>
      <c r="AC62" s="56" t="s">
        <v>50</v>
      </c>
      <c r="AD62" s="160">
        <v>0.8</v>
      </c>
      <c r="AE62" s="275" t="s">
        <v>51</v>
      </c>
      <c r="AF62" s="56" t="s">
        <v>63</v>
      </c>
    </row>
    <row r="63" spans="1:33" s="1" customFormat="1" ht="125.25" customHeight="1" x14ac:dyDescent="0.25">
      <c r="A63" s="146" t="s">
        <v>340</v>
      </c>
      <c r="B63" s="274" t="s">
        <v>390</v>
      </c>
      <c r="C63" s="151" t="s">
        <v>342</v>
      </c>
      <c r="D63" s="146" t="s">
        <v>343</v>
      </c>
      <c r="E63" s="190" t="s">
        <v>391</v>
      </c>
      <c r="F63" s="202" t="s">
        <v>392</v>
      </c>
      <c r="G63" s="202" t="s">
        <v>393</v>
      </c>
      <c r="H63" s="203" t="s">
        <v>47</v>
      </c>
      <c r="I63" s="203" t="s">
        <v>347</v>
      </c>
      <c r="J63" s="56" t="s">
        <v>49</v>
      </c>
      <c r="K63" s="160">
        <v>0.6</v>
      </c>
      <c r="L63" s="56" t="s">
        <v>61</v>
      </c>
      <c r="M63" s="160">
        <v>0.6</v>
      </c>
      <c r="N63" s="149" t="s">
        <v>62</v>
      </c>
      <c r="O63" s="161">
        <v>0.36</v>
      </c>
      <c r="P63" s="176" t="s">
        <v>394</v>
      </c>
      <c r="Q63" s="56" t="s">
        <v>330</v>
      </c>
      <c r="R63" s="176" t="s">
        <v>395</v>
      </c>
      <c r="S63" s="56" t="s">
        <v>55</v>
      </c>
      <c r="T63" s="56" t="s">
        <v>56</v>
      </c>
      <c r="U63" s="164">
        <v>0.25</v>
      </c>
      <c r="V63" s="164">
        <v>0.15</v>
      </c>
      <c r="W63" s="56" t="s">
        <v>69</v>
      </c>
      <c r="X63" s="56" t="s">
        <v>58</v>
      </c>
      <c r="Y63" s="56" t="s">
        <v>59</v>
      </c>
      <c r="Z63" s="165">
        <v>0.36</v>
      </c>
      <c r="AA63" s="166" t="s">
        <v>60</v>
      </c>
      <c r="AB63" s="160">
        <v>0.2</v>
      </c>
      <c r="AC63" s="56" t="s">
        <v>61</v>
      </c>
      <c r="AD63" s="160">
        <v>0.6</v>
      </c>
      <c r="AE63" s="275" t="s">
        <v>62</v>
      </c>
      <c r="AF63" s="56" t="s">
        <v>63</v>
      </c>
    </row>
    <row r="64" spans="1:33" s="1" customFormat="1" ht="125.25" customHeight="1" x14ac:dyDescent="0.25">
      <c r="A64" s="146" t="s">
        <v>340</v>
      </c>
      <c r="B64" s="274" t="s">
        <v>396</v>
      </c>
      <c r="C64" s="151" t="s">
        <v>342</v>
      </c>
      <c r="D64" s="146" t="s">
        <v>343</v>
      </c>
      <c r="E64" s="190" t="s">
        <v>397</v>
      </c>
      <c r="F64" s="203" t="s">
        <v>398</v>
      </c>
      <c r="G64" s="203" t="s">
        <v>399</v>
      </c>
      <c r="H64" s="203" t="s">
        <v>285</v>
      </c>
      <c r="I64" s="203" t="s">
        <v>347</v>
      </c>
      <c r="J64" s="56" t="s">
        <v>49</v>
      </c>
      <c r="K64" s="160">
        <v>0.6</v>
      </c>
      <c r="L64" s="56" t="s">
        <v>61</v>
      </c>
      <c r="M64" s="160">
        <v>0.6</v>
      </c>
      <c r="N64" s="149" t="s">
        <v>62</v>
      </c>
      <c r="O64" s="161">
        <v>0.36</v>
      </c>
      <c r="P64" s="153" t="s">
        <v>400</v>
      </c>
      <c r="Q64" s="56" t="s">
        <v>330</v>
      </c>
      <c r="R64" s="176" t="s">
        <v>401</v>
      </c>
      <c r="S64" s="56" t="s">
        <v>55</v>
      </c>
      <c r="T64" s="56" t="s">
        <v>56</v>
      </c>
      <c r="U64" s="164">
        <v>0.25</v>
      </c>
      <c r="V64" s="164">
        <v>0.15</v>
      </c>
      <c r="W64" s="56" t="s">
        <v>69</v>
      </c>
      <c r="X64" s="56" t="s">
        <v>159</v>
      </c>
      <c r="Y64" s="56" t="s">
        <v>59</v>
      </c>
      <c r="Z64" s="165">
        <v>0.36</v>
      </c>
      <c r="AA64" s="166" t="s">
        <v>60</v>
      </c>
      <c r="AB64" s="160">
        <v>0.2</v>
      </c>
      <c r="AC64" s="56" t="s">
        <v>61</v>
      </c>
      <c r="AD64" s="160">
        <v>0.6</v>
      </c>
      <c r="AE64" s="275" t="s">
        <v>62</v>
      </c>
      <c r="AF64" s="56" t="s">
        <v>63</v>
      </c>
    </row>
    <row r="65" spans="1:32" s="1" customFormat="1" ht="125.25" customHeight="1" x14ac:dyDescent="0.25">
      <c r="A65" s="146" t="s">
        <v>340</v>
      </c>
      <c r="B65" s="274" t="s">
        <v>402</v>
      </c>
      <c r="C65" s="151" t="s">
        <v>342</v>
      </c>
      <c r="D65" s="146" t="s">
        <v>343</v>
      </c>
      <c r="E65" s="190" t="s">
        <v>403</v>
      </c>
      <c r="F65" s="150" t="s">
        <v>404</v>
      </c>
      <c r="G65" s="150" t="s">
        <v>405</v>
      </c>
      <c r="H65" s="150" t="s">
        <v>285</v>
      </c>
      <c r="I65" s="150" t="s">
        <v>347</v>
      </c>
      <c r="J65" s="56" t="s">
        <v>60</v>
      </c>
      <c r="K65" s="160">
        <v>0.4</v>
      </c>
      <c r="L65" s="56" t="s">
        <v>61</v>
      </c>
      <c r="M65" s="160">
        <v>0.6</v>
      </c>
      <c r="N65" s="149" t="s">
        <v>62</v>
      </c>
      <c r="O65" s="161">
        <v>0.24</v>
      </c>
      <c r="P65" s="153" t="s">
        <v>406</v>
      </c>
      <c r="Q65" s="56" t="s">
        <v>349</v>
      </c>
      <c r="R65" s="69" t="s">
        <v>407</v>
      </c>
      <c r="S65" s="56" t="s">
        <v>55</v>
      </c>
      <c r="T65" s="56" t="s">
        <v>56</v>
      </c>
      <c r="U65" s="164">
        <v>0.25</v>
      </c>
      <c r="V65" s="164">
        <v>0.15</v>
      </c>
      <c r="W65" s="56" t="s">
        <v>69</v>
      </c>
      <c r="X65" s="56" t="s">
        <v>159</v>
      </c>
      <c r="Y65" s="56" t="s">
        <v>59</v>
      </c>
      <c r="Z65" s="165">
        <v>0.24</v>
      </c>
      <c r="AA65" s="166" t="s">
        <v>60</v>
      </c>
      <c r="AB65" s="160">
        <v>0.2</v>
      </c>
      <c r="AC65" s="56" t="s">
        <v>61</v>
      </c>
      <c r="AD65" s="160">
        <v>0.6</v>
      </c>
      <c r="AE65" s="275" t="s">
        <v>62</v>
      </c>
      <c r="AF65" s="182" t="s">
        <v>63</v>
      </c>
    </row>
    <row r="66" spans="1:32" s="1" customFormat="1" ht="182.25" customHeight="1" x14ac:dyDescent="0.25">
      <c r="A66" s="146" t="s">
        <v>408</v>
      </c>
      <c r="B66" s="274" t="s">
        <v>409</v>
      </c>
      <c r="C66" s="151" t="s">
        <v>410</v>
      </c>
      <c r="D66" s="146" t="s">
        <v>411</v>
      </c>
      <c r="E66" s="190" t="s">
        <v>412</v>
      </c>
      <c r="F66" s="151" t="s">
        <v>413</v>
      </c>
      <c r="G66" s="150" t="s">
        <v>414</v>
      </c>
      <c r="H66" s="150" t="s">
        <v>47</v>
      </c>
      <c r="I66" s="150" t="s">
        <v>48</v>
      </c>
      <c r="J66" s="56" t="s">
        <v>49</v>
      </c>
      <c r="K66" s="160">
        <v>0.6</v>
      </c>
      <c r="L66" s="56" t="s">
        <v>50</v>
      </c>
      <c r="M66" s="160">
        <v>0.8</v>
      </c>
      <c r="N66" s="149" t="s">
        <v>51</v>
      </c>
      <c r="O66" s="161">
        <v>0.48</v>
      </c>
      <c r="P66" s="187" t="s">
        <v>415</v>
      </c>
      <c r="Q66" s="56" t="s">
        <v>416</v>
      </c>
      <c r="R66" s="69" t="s">
        <v>417</v>
      </c>
      <c r="S66" s="56" t="s">
        <v>55</v>
      </c>
      <c r="T66" s="56" t="s">
        <v>56</v>
      </c>
      <c r="U66" s="164">
        <v>0.25</v>
      </c>
      <c r="V66" s="164">
        <v>0.15</v>
      </c>
      <c r="W66" s="56" t="s">
        <v>69</v>
      </c>
      <c r="X66" s="56" t="s">
        <v>58</v>
      </c>
      <c r="Y66" s="56" t="s">
        <v>418</v>
      </c>
      <c r="Z66" s="165">
        <v>0.36</v>
      </c>
      <c r="AA66" s="166" t="s">
        <v>60</v>
      </c>
      <c r="AB66" s="160">
        <v>0.2</v>
      </c>
      <c r="AC66" s="56" t="s">
        <v>200</v>
      </c>
      <c r="AD66" s="160">
        <v>0.4</v>
      </c>
      <c r="AE66" s="275" t="s">
        <v>131</v>
      </c>
      <c r="AF66" s="56" t="s">
        <v>63</v>
      </c>
    </row>
    <row r="67" spans="1:32" s="1" customFormat="1" ht="182.25" customHeight="1" x14ac:dyDescent="0.25">
      <c r="A67" s="146" t="s">
        <v>408</v>
      </c>
      <c r="B67" s="274" t="s">
        <v>419</v>
      </c>
      <c r="C67" s="151" t="s">
        <v>410</v>
      </c>
      <c r="D67" s="146" t="s">
        <v>411</v>
      </c>
      <c r="E67" s="190" t="s">
        <v>420</v>
      </c>
      <c r="F67" s="150" t="s">
        <v>421</v>
      </c>
      <c r="G67" s="150" t="s">
        <v>422</v>
      </c>
      <c r="H67" s="150" t="s">
        <v>47</v>
      </c>
      <c r="I67" s="150" t="s">
        <v>48</v>
      </c>
      <c r="J67" s="56" t="s">
        <v>49</v>
      </c>
      <c r="K67" s="160">
        <v>0.6</v>
      </c>
      <c r="L67" s="56" t="s">
        <v>50</v>
      </c>
      <c r="M67" s="160">
        <v>0.8</v>
      </c>
      <c r="N67" s="149" t="s">
        <v>51</v>
      </c>
      <c r="O67" s="161">
        <v>0.48</v>
      </c>
      <c r="P67" s="176" t="s">
        <v>423</v>
      </c>
      <c r="Q67" s="56" t="s">
        <v>416</v>
      </c>
      <c r="R67" s="69" t="s">
        <v>424</v>
      </c>
      <c r="S67" s="56" t="s">
        <v>55</v>
      </c>
      <c r="T67" s="56" t="s">
        <v>56</v>
      </c>
      <c r="U67" s="164">
        <v>0.25</v>
      </c>
      <c r="V67" s="164">
        <v>0.15</v>
      </c>
      <c r="W67" s="56" t="s">
        <v>69</v>
      </c>
      <c r="X67" s="56" t="s">
        <v>58</v>
      </c>
      <c r="Y67" s="56" t="s">
        <v>418</v>
      </c>
      <c r="Z67" s="165">
        <v>0.36</v>
      </c>
      <c r="AA67" s="166" t="s">
        <v>60</v>
      </c>
      <c r="AB67" s="160">
        <v>0.2</v>
      </c>
      <c r="AC67" s="56" t="s">
        <v>200</v>
      </c>
      <c r="AD67" s="160">
        <v>0.4</v>
      </c>
      <c r="AE67" s="275" t="s">
        <v>131</v>
      </c>
      <c r="AF67" s="56" t="s">
        <v>63</v>
      </c>
    </row>
    <row r="68" spans="1:32" s="1" customFormat="1" ht="182.25" customHeight="1" x14ac:dyDescent="0.25">
      <c r="A68" s="146" t="s">
        <v>408</v>
      </c>
      <c r="B68" s="274" t="s">
        <v>425</v>
      </c>
      <c r="C68" s="151" t="s">
        <v>410</v>
      </c>
      <c r="D68" s="146" t="s">
        <v>411</v>
      </c>
      <c r="E68" s="190" t="s">
        <v>426</v>
      </c>
      <c r="F68" s="150" t="s">
        <v>427</v>
      </c>
      <c r="G68" s="150" t="s">
        <v>428</v>
      </c>
      <c r="H68" s="150" t="s">
        <v>47</v>
      </c>
      <c r="I68" s="150" t="s">
        <v>429</v>
      </c>
      <c r="J68" s="56" t="s">
        <v>49</v>
      </c>
      <c r="K68" s="160">
        <v>0.6</v>
      </c>
      <c r="L68" s="56" t="s">
        <v>50</v>
      </c>
      <c r="M68" s="160">
        <v>0.8</v>
      </c>
      <c r="N68" s="149" t="s">
        <v>51</v>
      </c>
      <c r="O68" s="161">
        <v>0.48</v>
      </c>
      <c r="P68" s="69" t="s">
        <v>430</v>
      </c>
      <c r="Q68" s="56" t="s">
        <v>263</v>
      </c>
      <c r="R68" s="69" t="s">
        <v>431</v>
      </c>
      <c r="S68" s="56" t="s">
        <v>55</v>
      </c>
      <c r="T68" s="56" t="s">
        <v>56</v>
      </c>
      <c r="U68" s="164">
        <v>0.25</v>
      </c>
      <c r="V68" s="164">
        <v>0.15</v>
      </c>
      <c r="W68" s="56" t="s">
        <v>69</v>
      </c>
      <c r="X68" s="56" t="s">
        <v>58</v>
      </c>
      <c r="Y68" s="56" t="s">
        <v>418</v>
      </c>
      <c r="Z68" s="165">
        <v>0.36</v>
      </c>
      <c r="AA68" s="166" t="s">
        <v>60</v>
      </c>
      <c r="AB68" s="160">
        <v>0.2</v>
      </c>
      <c r="AC68" s="56" t="s">
        <v>200</v>
      </c>
      <c r="AD68" s="160">
        <v>0.4</v>
      </c>
      <c r="AE68" s="275" t="s">
        <v>131</v>
      </c>
      <c r="AF68" s="56" t="s">
        <v>63</v>
      </c>
    </row>
    <row r="69" spans="1:32" s="1" customFormat="1" ht="182.25" customHeight="1" x14ac:dyDescent="0.25">
      <c r="A69" s="146" t="s">
        <v>408</v>
      </c>
      <c r="B69" s="274" t="s">
        <v>432</v>
      </c>
      <c r="C69" s="151" t="s">
        <v>410</v>
      </c>
      <c r="D69" s="146" t="s">
        <v>411</v>
      </c>
      <c r="E69" s="190" t="s">
        <v>433</v>
      </c>
      <c r="F69" s="150" t="s">
        <v>434</v>
      </c>
      <c r="G69" s="150" t="s">
        <v>435</v>
      </c>
      <c r="H69" s="150" t="s">
        <v>47</v>
      </c>
      <c r="I69" s="150" t="s">
        <v>48</v>
      </c>
      <c r="J69" s="184" t="s">
        <v>49</v>
      </c>
      <c r="K69" s="160">
        <v>0.6</v>
      </c>
      <c r="L69" s="184" t="s">
        <v>50</v>
      </c>
      <c r="M69" s="160">
        <v>0.8</v>
      </c>
      <c r="N69" s="149" t="s">
        <v>51</v>
      </c>
      <c r="O69" s="161">
        <v>0.48</v>
      </c>
      <c r="P69" s="185" t="s">
        <v>436</v>
      </c>
      <c r="Q69" s="184" t="s">
        <v>105</v>
      </c>
      <c r="R69" s="183" t="s">
        <v>437</v>
      </c>
      <c r="S69" s="184" t="s">
        <v>55</v>
      </c>
      <c r="T69" s="184" t="s">
        <v>56</v>
      </c>
      <c r="U69" s="164">
        <v>0.25</v>
      </c>
      <c r="V69" s="164">
        <v>0.15</v>
      </c>
      <c r="W69" s="184" t="s">
        <v>69</v>
      </c>
      <c r="X69" s="184" t="s">
        <v>58</v>
      </c>
      <c r="Y69" s="184" t="s">
        <v>418</v>
      </c>
      <c r="Z69" s="165">
        <v>0.36</v>
      </c>
      <c r="AA69" s="166" t="s">
        <v>60</v>
      </c>
      <c r="AB69" s="160">
        <v>0.2</v>
      </c>
      <c r="AC69" s="184" t="s">
        <v>200</v>
      </c>
      <c r="AD69" s="160">
        <v>0.4</v>
      </c>
      <c r="AE69" s="275" t="s">
        <v>131</v>
      </c>
      <c r="AF69" s="184" t="s">
        <v>63</v>
      </c>
    </row>
    <row r="70" spans="1:32" s="1" customFormat="1" ht="182.25" customHeight="1" x14ac:dyDescent="0.25">
      <c r="A70" s="146" t="s">
        <v>408</v>
      </c>
      <c r="B70" s="274" t="s">
        <v>438</v>
      </c>
      <c r="C70" s="151" t="s">
        <v>410</v>
      </c>
      <c r="D70" s="146" t="s">
        <v>411</v>
      </c>
      <c r="E70" s="190" t="s">
        <v>439</v>
      </c>
      <c r="F70" s="202" t="s">
        <v>440</v>
      </c>
      <c r="G70" s="150" t="s">
        <v>441</v>
      </c>
      <c r="H70" s="150" t="s">
        <v>47</v>
      </c>
      <c r="I70" s="203" t="s">
        <v>442</v>
      </c>
      <c r="J70" s="56" t="s">
        <v>49</v>
      </c>
      <c r="K70" s="160">
        <v>0.6</v>
      </c>
      <c r="L70" s="56" t="s">
        <v>50</v>
      </c>
      <c r="M70" s="160">
        <v>0.8</v>
      </c>
      <c r="N70" s="149" t="s">
        <v>51</v>
      </c>
      <c r="O70" s="161">
        <v>0.48</v>
      </c>
      <c r="P70" s="176" t="s">
        <v>443</v>
      </c>
      <c r="Q70" s="56" t="s">
        <v>416</v>
      </c>
      <c r="R70" s="147" t="s">
        <v>444</v>
      </c>
      <c r="S70" s="56" t="s">
        <v>55</v>
      </c>
      <c r="T70" s="56" t="s">
        <v>56</v>
      </c>
      <c r="U70" s="164">
        <v>0.25</v>
      </c>
      <c r="V70" s="164">
        <v>0.15</v>
      </c>
      <c r="W70" s="56" t="s">
        <v>69</v>
      </c>
      <c r="X70" s="56" t="s">
        <v>58</v>
      </c>
      <c r="Y70" s="56" t="s">
        <v>418</v>
      </c>
      <c r="Z70" s="165">
        <v>0.36</v>
      </c>
      <c r="AA70" s="166" t="s">
        <v>60</v>
      </c>
      <c r="AB70" s="160">
        <v>0.2</v>
      </c>
      <c r="AC70" s="56" t="s">
        <v>200</v>
      </c>
      <c r="AD70" s="160">
        <v>0.4</v>
      </c>
      <c r="AE70" s="275" t="s">
        <v>131</v>
      </c>
      <c r="AF70" s="56" t="s">
        <v>63</v>
      </c>
    </row>
    <row r="71" spans="1:32" s="1" customFormat="1" ht="182.25" customHeight="1" x14ac:dyDescent="0.25">
      <c r="A71" s="146" t="s">
        <v>408</v>
      </c>
      <c r="B71" s="274" t="s">
        <v>445</v>
      </c>
      <c r="C71" s="151" t="s">
        <v>410</v>
      </c>
      <c r="D71" s="146" t="s">
        <v>411</v>
      </c>
      <c r="E71" s="190" t="s">
        <v>446</v>
      </c>
      <c r="F71" s="203" t="s">
        <v>447</v>
      </c>
      <c r="G71" s="150" t="s">
        <v>448</v>
      </c>
      <c r="H71" s="150" t="s">
        <v>47</v>
      </c>
      <c r="I71" s="203" t="s">
        <v>48</v>
      </c>
      <c r="J71" s="56" t="s">
        <v>49</v>
      </c>
      <c r="K71" s="160">
        <v>0.6</v>
      </c>
      <c r="L71" s="56" t="s">
        <v>50</v>
      </c>
      <c r="M71" s="160">
        <v>0.8</v>
      </c>
      <c r="N71" s="149" t="s">
        <v>51</v>
      </c>
      <c r="O71" s="161">
        <v>0.48</v>
      </c>
      <c r="P71" s="176" t="s">
        <v>449</v>
      </c>
      <c r="Q71" s="56" t="s">
        <v>416</v>
      </c>
      <c r="R71" s="69" t="s">
        <v>444</v>
      </c>
      <c r="S71" s="56" t="s">
        <v>55</v>
      </c>
      <c r="T71" s="56" t="s">
        <v>56</v>
      </c>
      <c r="U71" s="164">
        <v>0.25</v>
      </c>
      <c r="V71" s="164">
        <v>0.15</v>
      </c>
      <c r="W71" s="56" t="s">
        <v>69</v>
      </c>
      <c r="X71" s="56" t="s">
        <v>58</v>
      </c>
      <c r="Y71" s="56" t="s">
        <v>418</v>
      </c>
      <c r="Z71" s="165">
        <v>0.36</v>
      </c>
      <c r="AA71" s="166" t="s">
        <v>60</v>
      </c>
      <c r="AB71" s="160">
        <v>0.2</v>
      </c>
      <c r="AC71" s="56" t="s">
        <v>200</v>
      </c>
      <c r="AD71" s="160">
        <v>0.4</v>
      </c>
      <c r="AE71" s="275" t="s">
        <v>131</v>
      </c>
      <c r="AF71" s="56" t="s">
        <v>63</v>
      </c>
    </row>
    <row r="72" spans="1:32" s="1" customFormat="1" ht="94.5" customHeight="1" x14ac:dyDescent="0.25">
      <c r="A72" s="146" t="s">
        <v>450</v>
      </c>
      <c r="B72" s="274" t="s">
        <v>451</v>
      </c>
      <c r="C72" s="151" t="s">
        <v>452</v>
      </c>
      <c r="D72" s="146" t="s">
        <v>411</v>
      </c>
      <c r="E72" s="150" t="s">
        <v>453</v>
      </c>
      <c r="F72" s="150" t="s">
        <v>454</v>
      </c>
      <c r="G72" s="150" t="s">
        <v>455</v>
      </c>
      <c r="H72" s="150" t="s">
        <v>196</v>
      </c>
      <c r="I72" s="150" t="s">
        <v>429</v>
      </c>
      <c r="J72" s="149" t="s">
        <v>49</v>
      </c>
      <c r="K72" s="160">
        <v>0.6</v>
      </c>
      <c r="L72" s="56" t="s">
        <v>50</v>
      </c>
      <c r="M72" s="160">
        <v>0.8</v>
      </c>
      <c r="N72" s="149" t="s">
        <v>62</v>
      </c>
      <c r="O72" s="161">
        <v>0.48</v>
      </c>
      <c r="P72" s="69" t="s">
        <v>456</v>
      </c>
      <c r="Q72" s="56" t="s">
        <v>416</v>
      </c>
      <c r="R72" s="69" t="s">
        <v>457</v>
      </c>
      <c r="S72" s="154" t="s">
        <v>55</v>
      </c>
      <c r="T72" s="154" t="s">
        <v>56</v>
      </c>
      <c r="U72" s="164">
        <v>0.25</v>
      </c>
      <c r="V72" s="164">
        <v>0.15</v>
      </c>
      <c r="W72" s="154" t="s">
        <v>69</v>
      </c>
      <c r="X72" s="154" t="s">
        <v>58</v>
      </c>
      <c r="Y72" s="154" t="s">
        <v>418</v>
      </c>
      <c r="Z72" s="165">
        <v>0.36</v>
      </c>
      <c r="AA72" s="166" t="s">
        <v>60</v>
      </c>
      <c r="AB72" s="160">
        <v>0.2</v>
      </c>
      <c r="AC72" s="186" t="s">
        <v>61</v>
      </c>
      <c r="AD72" s="160">
        <v>0.6</v>
      </c>
      <c r="AE72" s="275" t="s">
        <v>62</v>
      </c>
      <c r="AF72" s="56" t="s">
        <v>63</v>
      </c>
    </row>
    <row r="73" spans="1:32" s="1" customFormat="1" ht="94.5" customHeight="1" x14ac:dyDescent="0.25">
      <c r="A73" s="146" t="s">
        <v>450</v>
      </c>
      <c r="B73" s="274" t="s">
        <v>458</v>
      </c>
      <c r="C73" s="151" t="s">
        <v>452</v>
      </c>
      <c r="D73" s="146" t="s">
        <v>411</v>
      </c>
      <c r="E73" s="178" t="s">
        <v>459</v>
      </c>
      <c r="F73" s="178" t="s">
        <v>460</v>
      </c>
      <c r="G73" s="178" t="s">
        <v>461</v>
      </c>
      <c r="H73" s="178" t="s">
        <v>196</v>
      </c>
      <c r="I73" s="151" t="s">
        <v>48</v>
      </c>
      <c r="J73" s="56" t="s">
        <v>49</v>
      </c>
      <c r="K73" s="160">
        <v>0.6</v>
      </c>
      <c r="L73" s="56" t="s">
        <v>50</v>
      </c>
      <c r="M73" s="160">
        <v>0.8</v>
      </c>
      <c r="N73" s="149" t="s">
        <v>131</v>
      </c>
      <c r="O73" s="161">
        <v>0.48</v>
      </c>
      <c r="P73" s="69" t="s">
        <v>462</v>
      </c>
      <c r="Q73" s="70" t="s">
        <v>463</v>
      </c>
      <c r="R73" s="69" t="s">
        <v>464</v>
      </c>
      <c r="S73" s="56" t="s">
        <v>55</v>
      </c>
      <c r="T73" s="56" t="s">
        <v>56</v>
      </c>
      <c r="U73" s="164">
        <v>0.25</v>
      </c>
      <c r="V73" s="164">
        <v>0.15</v>
      </c>
      <c r="W73" s="56" t="s">
        <v>69</v>
      </c>
      <c r="X73" s="56" t="s">
        <v>58</v>
      </c>
      <c r="Y73" s="56" t="s">
        <v>418</v>
      </c>
      <c r="Z73" s="165">
        <v>0.36</v>
      </c>
      <c r="AA73" s="166" t="s">
        <v>60</v>
      </c>
      <c r="AB73" s="160">
        <v>0.2</v>
      </c>
      <c r="AC73" s="56" t="s">
        <v>149</v>
      </c>
      <c r="AD73" s="160">
        <v>0.2</v>
      </c>
      <c r="AE73" s="275" t="s">
        <v>131</v>
      </c>
      <c r="AF73" s="70" t="s">
        <v>63</v>
      </c>
    </row>
    <row r="74" spans="1:32" s="1" customFormat="1" ht="94.5" customHeight="1" x14ac:dyDescent="0.25">
      <c r="A74" s="146" t="s">
        <v>450</v>
      </c>
      <c r="B74" s="274" t="s">
        <v>465</v>
      </c>
      <c r="C74" s="151" t="s">
        <v>452</v>
      </c>
      <c r="D74" s="146" t="s">
        <v>411</v>
      </c>
      <c r="E74" s="178" t="s">
        <v>466</v>
      </c>
      <c r="F74" s="178" t="s">
        <v>467</v>
      </c>
      <c r="G74" s="178" t="s">
        <v>468</v>
      </c>
      <c r="H74" s="178" t="s">
        <v>196</v>
      </c>
      <c r="I74" s="151" t="s">
        <v>48</v>
      </c>
      <c r="J74" s="56" t="s">
        <v>49</v>
      </c>
      <c r="K74" s="160">
        <v>0.6</v>
      </c>
      <c r="L74" s="56" t="s">
        <v>50</v>
      </c>
      <c r="M74" s="160">
        <v>0.8</v>
      </c>
      <c r="N74" s="149" t="s">
        <v>62</v>
      </c>
      <c r="O74" s="161">
        <v>0.48</v>
      </c>
      <c r="P74" s="69" t="s">
        <v>469</v>
      </c>
      <c r="Q74" s="70" t="s">
        <v>416</v>
      </c>
      <c r="R74" s="69" t="s">
        <v>470</v>
      </c>
      <c r="S74" s="56" t="s">
        <v>55</v>
      </c>
      <c r="T74" s="56" t="s">
        <v>56</v>
      </c>
      <c r="U74" s="164">
        <v>0.25</v>
      </c>
      <c r="V74" s="164">
        <v>0.15</v>
      </c>
      <c r="W74" s="56" t="s">
        <v>69</v>
      </c>
      <c r="X74" s="56" t="s">
        <v>58</v>
      </c>
      <c r="Y74" s="56" t="s">
        <v>418</v>
      </c>
      <c r="Z74" s="165">
        <v>0.36</v>
      </c>
      <c r="AA74" s="166" t="s">
        <v>60</v>
      </c>
      <c r="AB74" s="160">
        <v>0.2</v>
      </c>
      <c r="AC74" s="56" t="s">
        <v>61</v>
      </c>
      <c r="AD74" s="160">
        <v>0.6</v>
      </c>
      <c r="AE74" s="275" t="s">
        <v>62</v>
      </c>
      <c r="AF74" s="70" t="s">
        <v>63</v>
      </c>
    </row>
    <row r="75" spans="1:32" s="1" customFormat="1" ht="94.5" customHeight="1" x14ac:dyDescent="0.25">
      <c r="A75" s="146" t="s">
        <v>450</v>
      </c>
      <c r="B75" s="274" t="s">
        <v>471</v>
      </c>
      <c r="C75" s="151" t="s">
        <v>452</v>
      </c>
      <c r="D75" s="146" t="s">
        <v>411</v>
      </c>
      <c r="E75" s="178" t="s">
        <v>472</v>
      </c>
      <c r="F75" s="178" t="s">
        <v>473</v>
      </c>
      <c r="G75" s="178" t="s">
        <v>474</v>
      </c>
      <c r="H75" s="178" t="s">
        <v>285</v>
      </c>
      <c r="I75" s="151" t="s">
        <v>48</v>
      </c>
      <c r="J75" s="56" t="s">
        <v>60</v>
      </c>
      <c r="K75" s="160">
        <v>0.4</v>
      </c>
      <c r="L75" s="56" t="s">
        <v>61</v>
      </c>
      <c r="M75" s="160">
        <v>0.6</v>
      </c>
      <c r="N75" s="149" t="s">
        <v>62</v>
      </c>
      <c r="O75" s="161">
        <v>0.24</v>
      </c>
      <c r="P75" s="69" t="s">
        <v>475</v>
      </c>
      <c r="Q75" s="70" t="s">
        <v>416</v>
      </c>
      <c r="R75" s="69" t="s">
        <v>476</v>
      </c>
      <c r="S75" s="56" t="s">
        <v>55</v>
      </c>
      <c r="T75" s="56" t="s">
        <v>56</v>
      </c>
      <c r="U75" s="164">
        <v>0.25</v>
      </c>
      <c r="V75" s="164">
        <v>0.15</v>
      </c>
      <c r="W75" s="56" t="s">
        <v>69</v>
      </c>
      <c r="X75" s="56" t="s">
        <v>58</v>
      </c>
      <c r="Y75" s="56" t="s">
        <v>418</v>
      </c>
      <c r="Z75" s="165">
        <v>0.24</v>
      </c>
      <c r="AA75" s="166" t="s">
        <v>60</v>
      </c>
      <c r="AB75" s="160">
        <v>0.2</v>
      </c>
      <c r="AC75" s="56" t="s">
        <v>61</v>
      </c>
      <c r="AD75" s="160">
        <v>0.6</v>
      </c>
      <c r="AE75" s="275" t="s">
        <v>62</v>
      </c>
      <c r="AF75" s="70" t="s">
        <v>63</v>
      </c>
    </row>
    <row r="76" spans="1:32" s="1" customFormat="1" ht="132" customHeight="1" x14ac:dyDescent="0.25">
      <c r="A76" s="146" t="s">
        <v>477</v>
      </c>
      <c r="B76" s="274" t="s">
        <v>478</v>
      </c>
      <c r="C76" s="151" t="s">
        <v>479</v>
      </c>
      <c r="D76" s="146" t="s">
        <v>480</v>
      </c>
      <c r="E76" s="178" t="s">
        <v>481</v>
      </c>
      <c r="F76" s="178" t="s">
        <v>482</v>
      </c>
      <c r="G76" s="178" t="s">
        <v>483</v>
      </c>
      <c r="H76" s="178" t="s">
        <v>47</v>
      </c>
      <c r="I76" s="151" t="s">
        <v>484</v>
      </c>
      <c r="J76" s="149" t="s">
        <v>60</v>
      </c>
      <c r="K76" s="160">
        <v>0.4</v>
      </c>
      <c r="L76" s="149" t="s">
        <v>61</v>
      </c>
      <c r="M76" s="160">
        <v>0.6</v>
      </c>
      <c r="N76" s="149" t="s">
        <v>62</v>
      </c>
      <c r="O76" s="161">
        <v>0.24</v>
      </c>
      <c r="P76" s="69" t="s">
        <v>485</v>
      </c>
      <c r="Q76" s="56" t="s">
        <v>287</v>
      </c>
      <c r="R76" s="69" t="s">
        <v>486</v>
      </c>
      <c r="S76" s="149" t="s">
        <v>55</v>
      </c>
      <c r="T76" s="149" t="s">
        <v>158</v>
      </c>
      <c r="U76" s="164">
        <v>0.15</v>
      </c>
      <c r="V76" s="164">
        <v>0.15</v>
      </c>
      <c r="W76" s="149" t="s">
        <v>69</v>
      </c>
      <c r="X76" s="149" t="s">
        <v>58</v>
      </c>
      <c r="Y76" s="149" t="s">
        <v>59</v>
      </c>
      <c r="Z76" s="165">
        <v>0.28000000000000003</v>
      </c>
      <c r="AA76" s="166" t="s">
        <v>60</v>
      </c>
      <c r="AB76" s="160">
        <v>0.2</v>
      </c>
      <c r="AC76" s="149" t="s">
        <v>149</v>
      </c>
      <c r="AD76" s="160">
        <v>0.2</v>
      </c>
      <c r="AE76" s="275" t="s">
        <v>131</v>
      </c>
      <c r="AF76" s="149" t="s">
        <v>63</v>
      </c>
    </row>
    <row r="77" spans="1:32" s="1" customFormat="1" ht="132" customHeight="1" x14ac:dyDescent="0.25">
      <c r="A77" s="146" t="s">
        <v>477</v>
      </c>
      <c r="B77" s="274" t="s">
        <v>487</v>
      </c>
      <c r="C77" s="151" t="s">
        <v>479</v>
      </c>
      <c r="D77" s="146" t="s">
        <v>480</v>
      </c>
      <c r="E77" s="151" t="s">
        <v>481</v>
      </c>
      <c r="F77" s="203" t="s">
        <v>482</v>
      </c>
      <c r="G77" s="202" t="s">
        <v>488</v>
      </c>
      <c r="H77" s="203" t="s">
        <v>47</v>
      </c>
      <c r="I77" s="202" t="s">
        <v>484</v>
      </c>
      <c r="J77" s="56" t="s">
        <v>60</v>
      </c>
      <c r="K77" s="160">
        <v>0.4</v>
      </c>
      <c r="L77" s="56" t="s">
        <v>61</v>
      </c>
      <c r="M77" s="160">
        <v>0.6</v>
      </c>
      <c r="N77" s="149" t="s">
        <v>62</v>
      </c>
      <c r="O77" s="161">
        <v>0.24</v>
      </c>
      <c r="P77" s="176" t="s">
        <v>489</v>
      </c>
      <c r="Q77" s="56" t="s">
        <v>287</v>
      </c>
      <c r="R77" s="176" t="s">
        <v>490</v>
      </c>
      <c r="S77" s="56" t="s">
        <v>55</v>
      </c>
      <c r="T77" s="56" t="s">
        <v>158</v>
      </c>
      <c r="U77" s="164">
        <v>0.15</v>
      </c>
      <c r="V77" s="164">
        <v>0.15</v>
      </c>
      <c r="W77" s="56" t="s">
        <v>69</v>
      </c>
      <c r="X77" s="56" t="s">
        <v>58</v>
      </c>
      <c r="Y77" s="56" t="s">
        <v>59</v>
      </c>
      <c r="Z77" s="165">
        <v>0.28000000000000003</v>
      </c>
      <c r="AA77" s="166" t="s">
        <v>60</v>
      </c>
      <c r="AB77" s="160">
        <v>0.2</v>
      </c>
      <c r="AC77" s="56" t="s">
        <v>149</v>
      </c>
      <c r="AD77" s="160">
        <v>0.2</v>
      </c>
      <c r="AE77" s="275" t="s">
        <v>131</v>
      </c>
      <c r="AF77" s="56" t="s">
        <v>63</v>
      </c>
    </row>
    <row r="78" spans="1:32" s="1" customFormat="1" ht="132" customHeight="1" x14ac:dyDescent="0.25">
      <c r="A78" s="146" t="s">
        <v>477</v>
      </c>
      <c r="B78" s="274" t="s">
        <v>491</v>
      </c>
      <c r="C78" s="151" t="s">
        <v>479</v>
      </c>
      <c r="D78" s="146" t="s">
        <v>480</v>
      </c>
      <c r="E78" s="151" t="s">
        <v>492</v>
      </c>
      <c r="F78" s="202" t="s">
        <v>493</v>
      </c>
      <c r="G78" s="203" t="s">
        <v>494</v>
      </c>
      <c r="H78" s="203" t="s">
        <v>285</v>
      </c>
      <c r="I78" s="203" t="s">
        <v>48</v>
      </c>
      <c r="J78" s="56" t="s">
        <v>73</v>
      </c>
      <c r="K78" s="160">
        <v>0.8</v>
      </c>
      <c r="L78" s="56" t="s">
        <v>50</v>
      </c>
      <c r="M78" s="160">
        <v>0.8</v>
      </c>
      <c r="N78" s="149" t="s">
        <v>74</v>
      </c>
      <c r="O78" s="161">
        <v>0.64</v>
      </c>
      <c r="P78" s="176" t="s">
        <v>495</v>
      </c>
      <c r="Q78" s="56" t="s">
        <v>287</v>
      </c>
      <c r="R78" s="147" t="s">
        <v>496</v>
      </c>
      <c r="S78" s="56" t="s">
        <v>55</v>
      </c>
      <c r="T78" s="56" t="s">
        <v>56</v>
      </c>
      <c r="U78" s="164">
        <v>0.25</v>
      </c>
      <c r="V78" s="164">
        <v>0.15</v>
      </c>
      <c r="W78" s="56" t="s">
        <v>57</v>
      </c>
      <c r="X78" s="56" t="s">
        <v>58</v>
      </c>
      <c r="Y78" s="56" t="s">
        <v>59</v>
      </c>
      <c r="Z78" s="165">
        <v>0.48</v>
      </c>
      <c r="AA78" s="166" t="s">
        <v>49</v>
      </c>
      <c r="AB78" s="160">
        <v>0.4</v>
      </c>
      <c r="AC78" s="56" t="s">
        <v>200</v>
      </c>
      <c r="AD78" s="160">
        <v>0.4</v>
      </c>
      <c r="AE78" s="275" t="s">
        <v>62</v>
      </c>
      <c r="AF78" s="56" t="s">
        <v>63</v>
      </c>
    </row>
    <row r="79" spans="1:32" s="1" customFormat="1" ht="132" customHeight="1" x14ac:dyDescent="0.25">
      <c r="A79" s="146" t="s">
        <v>477</v>
      </c>
      <c r="B79" s="274" t="s">
        <v>497</v>
      </c>
      <c r="C79" s="151" t="s">
        <v>479</v>
      </c>
      <c r="D79" s="146" t="s">
        <v>480</v>
      </c>
      <c r="E79" s="190" t="s">
        <v>492</v>
      </c>
      <c r="F79" s="202" t="s">
        <v>493</v>
      </c>
      <c r="G79" s="203" t="s">
        <v>494</v>
      </c>
      <c r="H79" s="203" t="s">
        <v>285</v>
      </c>
      <c r="I79" s="203" t="s">
        <v>48</v>
      </c>
      <c r="J79" s="56" t="s">
        <v>73</v>
      </c>
      <c r="K79" s="160">
        <v>0.8</v>
      </c>
      <c r="L79" s="56" t="s">
        <v>50</v>
      </c>
      <c r="M79" s="160">
        <v>0.8</v>
      </c>
      <c r="N79" s="149" t="s">
        <v>74</v>
      </c>
      <c r="O79" s="161">
        <v>0.64</v>
      </c>
      <c r="P79" s="176" t="s">
        <v>498</v>
      </c>
      <c r="Q79" s="56" t="s">
        <v>287</v>
      </c>
      <c r="R79" s="176" t="s">
        <v>499</v>
      </c>
      <c r="S79" s="56" t="s">
        <v>55</v>
      </c>
      <c r="T79" s="56" t="s">
        <v>56</v>
      </c>
      <c r="U79" s="164">
        <v>0.25</v>
      </c>
      <c r="V79" s="164">
        <v>0.15</v>
      </c>
      <c r="W79" s="56" t="s">
        <v>57</v>
      </c>
      <c r="X79" s="56" t="s">
        <v>58</v>
      </c>
      <c r="Y79" s="56" t="s">
        <v>59</v>
      </c>
      <c r="Z79" s="165">
        <v>0.48</v>
      </c>
      <c r="AA79" s="166" t="s">
        <v>49</v>
      </c>
      <c r="AB79" s="160">
        <v>0.4</v>
      </c>
      <c r="AC79" s="56" t="s">
        <v>200</v>
      </c>
      <c r="AD79" s="160">
        <v>0.4</v>
      </c>
      <c r="AE79" s="275" t="s">
        <v>62</v>
      </c>
      <c r="AF79" s="56" t="s">
        <v>63</v>
      </c>
    </row>
    <row r="80" spans="1:32" s="1" customFormat="1" ht="132" customHeight="1" x14ac:dyDescent="0.25">
      <c r="A80" s="146" t="s">
        <v>477</v>
      </c>
      <c r="B80" s="274" t="s">
        <v>500</v>
      </c>
      <c r="C80" s="151" t="s">
        <v>479</v>
      </c>
      <c r="D80" s="146" t="s">
        <v>480</v>
      </c>
      <c r="E80" s="190" t="s">
        <v>492</v>
      </c>
      <c r="F80" s="178" t="s">
        <v>493</v>
      </c>
      <c r="G80" s="190" t="s">
        <v>494</v>
      </c>
      <c r="H80" s="190" t="s">
        <v>285</v>
      </c>
      <c r="I80" s="190" t="s">
        <v>48</v>
      </c>
      <c r="J80" s="149" t="s">
        <v>73</v>
      </c>
      <c r="K80" s="160">
        <v>0.8</v>
      </c>
      <c r="L80" s="56" t="s">
        <v>50</v>
      </c>
      <c r="M80" s="160">
        <v>0.8</v>
      </c>
      <c r="N80" s="149" t="s">
        <v>74</v>
      </c>
      <c r="O80" s="161">
        <v>0.64</v>
      </c>
      <c r="P80" s="69" t="s">
        <v>501</v>
      </c>
      <c r="Q80" s="56" t="s">
        <v>287</v>
      </c>
      <c r="R80" s="69" t="s">
        <v>502</v>
      </c>
      <c r="S80" s="56" t="s">
        <v>55</v>
      </c>
      <c r="T80" s="56" t="s">
        <v>56</v>
      </c>
      <c r="U80" s="164">
        <v>0.25</v>
      </c>
      <c r="V80" s="164">
        <v>0.15</v>
      </c>
      <c r="W80" s="56" t="s">
        <v>57</v>
      </c>
      <c r="X80" s="56" t="s">
        <v>58</v>
      </c>
      <c r="Y80" s="56" t="s">
        <v>59</v>
      </c>
      <c r="Z80" s="165">
        <v>0.48</v>
      </c>
      <c r="AA80" s="166" t="s">
        <v>49</v>
      </c>
      <c r="AB80" s="160">
        <v>0.4</v>
      </c>
      <c r="AC80" s="149" t="s">
        <v>200</v>
      </c>
      <c r="AD80" s="160">
        <v>0.4</v>
      </c>
      <c r="AE80" s="275" t="s">
        <v>62</v>
      </c>
      <c r="AF80" s="56" t="s">
        <v>63</v>
      </c>
    </row>
    <row r="81" spans="1:32" s="1" customFormat="1" ht="132" customHeight="1" x14ac:dyDescent="0.25">
      <c r="A81" s="146" t="s">
        <v>477</v>
      </c>
      <c r="B81" s="274" t="s">
        <v>503</v>
      </c>
      <c r="C81" s="151" t="s">
        <v>479</v>
      </c>
      <c r="D81" s="146" t="s">
        <v>480</v>
      </c>
      <c r="E81" s="190" t="s">
        <v>504</v>
      </c>
      <c r="F81" s="190" t="s">
        <v>505</v>
      </c>
      <c r="G81" s="178" t="s">
        <v>506</v>
      </c>
      <c r="H81" s="178" t="s">
        <v>47</v>
      </c>
      <c r="I81" s="190" t="s">
        <v>48</v>
      </c>
      <c r="J81" s="149" t="s">
        <v>49</v>
      </c>
      <c r="K81" s="160">
        <v>0.6</v>
      </c>
      <c r="L81" s="149" t="s">
        <v>61</v>
      </c>
      <c r="M81" s="160">
        <v>0.6</v>
      </c>
      <c r="N81" s="149" t="s">
        <v>62</v>
      </c>
      <c r="O81" s="161">
        <v>0.36</v>
      </c>
      <c r="P81" s="69" t="s">
        <v>507</v>
      </c>
      <c r="Q81" s="56" t="s">
        <v>287</v>
      </c>
      <c r="R81" s="69" t="s">
        <v>508</v>
      </c>
      <c r="S81" s="56" t="s">
        <v>55</v>
      </c>
      <c r="T81" s="56" t="s">
        <v>56</v>
      </c>
      <c r="U81" s="164">
        <v>0.25</v>
      </c>
      <c r="V81" s="164">
        <v>0.15</v>
      </c>
      <c r="W81" s="56" t="s">
        <v>57</v>
      </c>
      <c r="X81" s="56" t="s">
        <v>58</v>
      </c>
      <c r="Y81" s="56" t="s">
        <v>59</v>
      </c>
      <c r="Z81" s="165">
        <v>0.36</v>
      </c>
      <c r="AA81" s="166" t="s">
        <v>60</v>
      </c>
      <c r="AB81" s="160">
        <v>0.2</v>
      </c>
      <c r="AC81" s="149" t="s">
        <v>149</v>
      </c>
      <c r="AD81" s="160">
        <v>0.2</v>
      </c>
      <c r="AE81" s="275" t="s">
        <v>131</v>
      </c>
      <c r="AF81" s="56"/>
    </row>
    <row r="82" spans="1:32" s="1" customFormat="1" ht="132" customHeight="1" x14ac:dyDescent="0.25">
      <c r="A82" s="146" t="s">
        <v>477</v>
      </c>
      <c r="B82" s="274" t="s">
        <v>509</v>
      </c>
      <c r="C82" s="151" t="s">
        <v>479</v>
      </c>
      <c r="D82" s="146" t="s">
        <v>480</v>
      </c>
      <c r="E82" s="178" t="s">
        <v>504</v>
      </c>
      <c r="F82" s="190" t="s">
        <v>505</v>
      </c>
      <c r="G82" s="178" t="s">
        <v>506</v>
      </c>
      <c r="H82" s="178" t="s">
        <v>47</v>
      </c>
      <c r="I82" s="190" t="s">
        <v>48</v>
      </c>
      <c r="J82" s="149" t="s">
        <v>49</v>
      </c>
      <c r="K82" s="160">
        <v>0.6</v>
      </c>
      <c r="L82" s="149" t="s">
        <v>61</v>
      </c>
      <c r="M82" s="160">
        <v>0.6</v>
      </c>
      <c r="N82" s="149" t="s">
        <v>62</v>
      </c>
      <c r="O82" s="161">
        <v>0.36</v>
      </c>
      <c r="P82" s="151" t="s">
        <v>510</v>
      </c>
      <c r="Q82" s="56" t="s">
        <v>287</v>
      </c>
      <c r="R82" s="69" t="s">
        <v>511</v>
      </c>
      <c r="S82" s="56" t="s">
        <v>55</v>
      </c>
      <c r="T82" s="56" t="s">
        <v>56</v>
      </c>
      <c r="U82" s="164">
        <v>0.25</v>
      </c>
      <c r="V82" s="164">
        <v>0.15</v>
      </c>
      <c r="W82" s="56" t="s">
        <v>57</v>
      </c>
      <c r="X82" s="56" t="s">
        <v>58</v>
      </c>
      <c r="Y82" s="56" t="s">
        <v>59</v>
      </c>
      <c r="Z82" s="165">
        <v>0.36</v>
      </c>
      <c r="AA82" s="166" t="s">
        <v>60</v>
      </c>
      <c r="AB82" s="160">
        <v>0.2</v>
      </c>
      <c r="AC82" s="149" t="s">
        <v>149</v>
      </c>
      <c r="AD82" s="160">
        <v>0.2</v>
      </c>
      <c r="AE82" s="275" t="s">
        <v>131</v>
      </c>
      <c r="AF82" s="56" t="s">
        <v>63</v>
      </c>
    </row>
    <row r="83" spans="1:32" s="1" customFormat="1" ht="132" customHeight="1" x14ac:dyDescent="0.25">
      <c r="A83" s="146" t="s">
        <v>477</v>
      </c>
      <c r="B83" s="274" t="s">
        <v>512</v>
      </c>
      <c r="C83" s="151" t="s">
        <v>479</v>
      </c>
      <c r="D83" s="146" t="s">
        <v>480</v>
      </c>
      <c r="E83" s="178" t="s">
        <v>513</v>
      </c>
      <c r="F83" s="190" t="s">
        <v>514</v>
      </c>
      <c r="G83" s="178" t="s">
        <v>515</v>
      </c>
      <c r="H83" s="178" t="s">
        <v>47</v>
      </c>
      <c r="I83" s="190" t="s">
        <v>48</v>
      </c>
      <c r="J83" s="149" t="s">
        <v>49</v>
      </c>
      <c r="K83" s="160">
        <v>0.6</v>
      </c>
      <c r="L83" s="149" t="s">
        <v>61</v>
      </c>
      <c r="M83" s="160">
        <v>0.6</v>
      </c>
      <c r="N83" s="149" t="s">
        <v>62</v>
      </c>
      <c r="O83" s="161">
        <v>0.36</v>
      </c>
      <c r="P83" s="69" t="s">
        <v>516</v>
      </c>
      <c r="Q83" s="56" t="s">
        <v>287</v>
      </c>
      <c r="R83" s="69" t="s">
        <v>517</v>
      </c>
      <c r="S83" s="56" t="s">
        <v>55</v>
      </c>
      <c r="T83" s="56" t="s">
        <v>158</v>
      </c>
      <c r="U83" s="164">
        <v>0.15</v>
      </c>
      <c r="V83" s="164">
        <v>0.15</v>
      </c>
      <c r="W83" s="56" t="s">
        <v>57</v>
      </c>
      <c r="X83" s="56" t="s">
        <v>58</v>
      </c>
      <c r="Y83" s="56" t="s">
        <v>59</v>
      </c>
      <c r="Z83" s="165">
        <v>0.42</v>
      </c>
      <c r="AA83" s="166" t="s">
        <v>49</v>
      </c>
      <c r="AB83" s="160">
        <v>0.4</v>
      </c>
      <c r="AC83" s="149" t="s">
        <v>200</v>
      </c>
      <c r="AD83" s="160">
        <v>0.4</v>
      </c>
      <c r="AE83" s="275" t="s">
        <v>62</v>
      </c>
      <c r="AF83" s="56" t="s">
        <v>63</v>
      </c>
    </row>
    <row r="84" spans="1:32" s="1" customFormat="1" ht="132" customHeight="1" x14ac:dyDescent="0.25">
      <c r="A84" s="146" t="s">
        <v>477</v>
      </c>
      <c r="B84" s="274" t="s">
        <v>518</v>
      </c>
      <c r="C84" s="151" t="s">
        <v>479</v>
      </c>
      <c r="D84" s="146" t="s">
        <v>480</v>
      </c>
      <c r="E84" s="190" t="s">
        <v>519</v>
      </c>
      <c r="F84" s="190" t="s">
        <v>520</v>
      </c>
      <c r="G84" s="190" t="s">
        <v>521</v>
      </c>
      <c r="H84" s="190" t="s">
        <v>285</v>
      </c>
      <c r="I84" s="190" t="s">
        <v>48</v>
      </c>
      <c r="J84" s="149" t="s">
        <v>49</v>
      </c>
      <c r="K84" s="160">
        <v>0.6</v>
      </c>
      <c r="L84" s="149" t="s">
        <v>200</v>
      </c>
      <c r="M84" s="160">
        <v>0.6</v>
      </c>
      <c r="N84" s="149" t="s">
        <v>62</v>
      </c>
      <c r="O84" s="161">
        <v>0.36</v>
      </c>
      <c r="P84" s="69" t="s">
        <v>522</v>
      </c>
      <c r="Q84" s="56" t="s">
        <v>287</v>
      </c>
      <c r="R84" s="69" t="s">
        <v>523</v>
      </c>
      <c r="S84" s="56" t="s">
        <v>55</v>
      </c>
      <c r="T84" s="56" t="s">
        <v>158</v>
      </c>
      <c r="U84" s="164">
        <v>0.15</v>
      </c>
      <c r="V84" s="164">
        <v>0.15</v>
      </c>
      <c r="W84" s="56" t="s">
        <v>57</v>
      </c>
      <c r="X84" s="56" t="s">
        <v>58</v>
      </c>
      <c r="Y84" s="56" t="s">
        <v>59</v>
      </c>
      <c r="Z84" s="165">
        <v>0.42</v>
      </c>
      <c r="AA84" s="166" t="s">
        <v>49</v>
      </c>
      <c r="AB84" s="160">
        <v>0.4</v>
      </c>
      <c r="AC84" s="149" t="s">
        <v>61</v>
      </c>
      <c r="AD84" s="160">
        <v>0.6</v>
      </c>
      <c r="AE84" s="275" t="s">
        <v>62</v>
      </c>
      <c r="AF84" s="56" t="s">
        <v>63</v>
      </c>
    </row>
    <row r="85" spans="1:32" s="1" customFormat="1" ht="132" customHeight="1" x14ac:dyDescent="0.25">
      <c r="A85" s="146" t="s">
        <v>477</v>
      </c>
      <c r="B85" s="274" t="s">
        <v>524</v>
      </c>
      <c r="C85" s="151" t="s">
        <v>479</v>
      </c>
      <c r="D85" s="146" t="s">
        <v>480</v>
      </c>
      <c r="E85" s="190" t="s">
        <v>525</v>
      </c>
      <c r="F85" s="190" t="s">
        <v>526</v>
      </c>
      <c r="G85" s="190" t="s">
        <v>527</v>
      </c>
      <c r="H85" s="190" t="s">
        <v>47</v>
      </c>
      <c r="I85" s="190" t="s">
        <v>48</v>
      </c>
      <c r="J85" s="149" t="s">
        <v>49</v>
      </c>
      <c r="K85" s="160">
        <v>0.6</v>
      </c>
      <c r="L85" s="149" t="s">
        <v>61</v>
      </c>
      <c r="M85" s="160">
        <v>0.6</v>
      </c>
      <c r="N85" s="149" t="s">
        <v>62</v>
      </c>
      <c r="O85" s="161">
        <v>0.36</v>
      </c>
      <c r="P85" s="69" t="s">
        <v>528</v>
      </c>
      <c r="Q85" s="56" t="s">
        <v>287</v>
      </c>
      <c r="R85" s="69" t="s">
        <v>529</v>
      </c>
      <c r="S85" s="56" t="s">
        <v>55</v>
      </c>
      <c r="T85" s="56" t="s">
        <v>158</v>
      </c>
      <c r="U85" s="164">
        <v>0.15</v>
      </c>
      <c r="V85" s="164">
        <v>0.15</v>
      </c>
      <c r="W85" s="56" t="s">
        <v>57</v>
      </c>
      <c r="X85" s="56" t="s">
        <v>58</v>
      </c>
      <c r="Y85" s="56" t="s">
        <v>59</v>
      </c>
      <c r="Z85" s="165">
        <v>0.42</v>
      </c>
      <c r="AA85" s="166" t="s">
        <v>49</v>
      </c>
      <c r="AB85" s="160">
        <v>0.4</v>
      </c>
      <c r="AC85" s="149" t="s">
        <v>61</v>
      </c>
      <c r="AD85" s="160">
        <v>0.6</v>
      </c>
      <c r="AE85" s="275" t="s">
        <v>62</v>
      </c>
      <c r="AF85" s="56"/>
    </row>
    <row r="86" spans="1:32" s="1" customFormat="1" ht="132" customHeight="1" x14ac:dyDescent="0.25">
      <c r="A86" s="146" t="s">
        <v>477</v>
      </c>
      <c r="B86" s="274" t="s">
        <v>530</v>
      </c>
      <c r="C86" s="151" t="s">
        <v>479</v>
      </c>
      <c r="D86" s="146" t="s">
        <v>480</v>
      </c>
      <c r="E86" s="190" t="s">
        <v>525</v>
      </c>
      <c r="F86" s="190" t="s">
        <v>526</v>
      </c>
      <c r="G86" s="190" t="s">
        <v>527</v>
      </c>
      <c r="H86" s="190" t="s">
        <v>47</v>
      </c>
      <c r="I86" s="190" t="s">
        <v>48</v>
      </c>
      <c r="J86" s="149" t="s">
        <v>49</v>
      </c>
      <c r="K86" s="160">
        <v>0.6</v>
      </c>
      <c r="L86" s="149" t="s">
        <v>61</v>
      </c>
      <c r="M86" s="160">
        <v>0.6</v>
      </c>
      <c r="N86" s="149" t="s">
        <v>62</v>
      </c>
      <c r="O86" s="161">
        <v>0.36</v>
      </c>
      <c r="P86" s="69" t="s">
        <v>531</v>
      </c>
      <c r="Q86" s="56" t="s">
        <v>287</v>
      </c>
      <c r="R86" s="69" t="s">
        <v>532</v>
      </c>
      <c r="S86" s="56" t="s">
        <v>55</v>
      </c>
      <c r="T86" s="56" t="s">
        <v>158</v>
      </c>
      <c r="U86" s="164">
        <v>0.15</v>
      </c>
      <c r="V86" s="164">
        <v>0.15</v>
      </c>
      <c r="W86" s="56" t="s">
        <v>57</v>
      </c>
      <c r="X86" s="56" t="s">
        <v>58</v>
      </c>
      <c r="Y86" s="56" t="s">
        <v>59</v>
      </c>
      <c r="Z86" s="165">
        <v>0.42</v>
      </c>
      <c r="AA86" s="166" t="s">
        <v>49</v>
      </c>
      <c r="AB86" s="160">
        <v>0.4</v>
      </c>
      <c r="AC86" s="149" t="s">
        <v>61</v>
      </c>
      <c r="AD86" s="160">
        <v>0.6</v>
      </c>
      <c r="AE86" s="275" t="s">
        <v>62</v>
      </c>
      <c r="AF86" s="56" t="s">
        <v>63</v>
      </c>
    </row>
    <row r="87" spans="1:32" s="1" customFormat="1" ht="132" customHeight="1" x14ac:dyDescent="0.25">
      <c r="A87" s="146" t="s">
        <v>477</v>
      </c>
      <c r="B87" s="274" t="s">
        <v>533</v>
      </c>
      <c r="C87" s="151" t="s">
        <v>479</v>
      </c>
      <c r="D87" s="146" t="s">
        <v>480</v>
      </c>
      <c r="E87" s="190" t="s">
        <v>525</v>
      </c>
      <c r="F87" s="190" t="s">
        <v>526</v>
      </c>
      <c r="G87" s="190" t="s">
        <v>527</v>
      </c>
      <c r="H87" s="190" t="s">
        <v>47</v>
      </c>
      <c r="I87" s="190" t="s">
        <v>48</v>
      </c>
      <c r="J87" s="149" t="s">
        <v>49</v>
      </c>
      <c r="K87" s="160">
        <v>0.6</v>
      </c>
      <c r="L87" s="149" t="s">
        <v>61</v>
      </c>
      <c r="M87" s="160">
        <v>0.6</v>
      </c>
      <c r="N87" s="149" t="s">
        <v>62</v>
      </c>
      <c r="O87" s="161">
        <v>0.36</v>
      </c>
      <c r="P87" s="69" t="s">
        <v>534</v>
      </c>
      <c r="Q87" s="56" t="s">
        <v>287</v>
      </c>
      <c r="R87" s="69" t="s">
        <v>535</v>
      </c>
      <c r="S87" s="56" t="s">
        <v>55</v>
      </c>
      <c r="T87" s="56" t="s">
        <v>158</v>
      </c>
      <c r="U87" s="164">
        <v>0.15</v>
      </c>
      <c r="V87" s="164">
        <v>0.15</v>
      </c>
      <c r="W87" s="56" t="s">
        <v>57</v>
      </c>
      <c r="X87" s="56" t="s">
        <v>58</v>
      </c>
      <c r="Y87" s="56" t="s">
        <v>59</v>
      </c>
      <c r="Z87" s="165">
        <v>0.42</v>
      </c>
      <c r="AA87" s="166" t="s">
        <v>49</v>
      </c>
      <c r="AB87" s="160">
        <v>0.4</v>
      </c>
      <c r="AC87" s="56" t="s">
        <v>61</v>
      </c>
      <c r="AD87" s="160">
        <v>0.6</v>
      </c>
      <c r="AE87" s="275" t="s">
        <v>62</v>
      </c>
      <c r="AF87" s="56" t="s">
        <v>63</v>
      </c>
    </row>
    <row r="88" spans="1:32" s="1" customFormat="1" ht="132" customHeight="1" x14ac:dyDescent="0.25">
      <c r="A88" s="146" t="s">
        <v>477</v>
      </c>
      <c r="B88" s="274" t="s">
        <v>536</v>
      </c>
      <c r="C88" s="151" t="s">
        <v>479</v>
      </c>
      <c r="D88" s="146" t="s">
        <v>480</v>
      </c>
      <c r="E88" s="190" t="s">
        <v>537</v>
      </c>
      <c r="F88" s="190" t="s">
        <v>538</v>
      </c>
      <c r="G88" s="190" t="s">
        <v>539</v>
      </c>
      <c r="H88" s="190" t="s">
        <v>285</v>
      </c>
      <c r="I88" s="190" t="s">
        <v>48</v>
      </c>
      <c r="J88" s="149" t="s">
        <v>49</v>
      </c>
      <c r="K88" s="160">
        <v>0.6</v>
      </c>
      <c r="L88" s="149" t="s">
        <v>61</v>
      </c>
      <c r="M88" s="160">
        <v>0.6</v>
      </c>
      <c r="N88" s="149" t="s">
        <v>62</v>
      </c>
      <c r="O88" s="161">
        <v>0.36</v>
      </c>
      <c r="P88" s="69" t="s">
        <v>540</v>
      </c>
      <c r="Q88" s="56" t="s">
        <v>287</v>
      </c>
      <c r="R88" s="69" t="s">
        <v>541</v>
      </c>
      <c r="S88" s="56" t="s">
        <v>55</v>
      </c>
      <c r="T88" s="56" t="s">
        <v>56</v>
      </c>
      <c r="U88" s="164">
        <v>0.25</v>
      </c>
      <c r="V88" s="164">
        <v>0.15</v>
      </c>
      <c r="W88" s="56" t="s">
        <v>57</v>
      </c>
      <c r="X88" s="56" t="s">
        <v>58</v>
      </c>
      <c r="Y88" s="56" t="s">
        <v>59</v>
      </c>
      <c r="Z88" s="165">
        <v>0.36</v>
      </c>
      <c r="AA88" s="166" t="s">
        <v>60</v>
      </c>
      <c r="AB88" s="160">
        <v>0.2</v>
      </c>
      <c r="AC88" s="149" t="s">
        <v>149</v>
      </c>
      <c r="AD88" s="160">
        <v>0.2</v>
      </c>
      <c r="AE88" s="275" t="s">
        <v>131</v>
      </c>
      <c r="AF88" s="56" t="s">
        <v>63</v>
      </c>
    </row>
    <row r="89" spans="1:32" s="1" customFormat="1" ht="101.25" customHeight="1" x14ac:dyDescent="0.25">
      <c r="A89" s="146" t="s">
        <v>542</v>
      </c>
      <c r="B89" s="274" t="s">
        <v>543</v>
      </c>
      <c r="C89" s="151" t="s">
        <v>544</v>
      </c>
      <c r="D89" s="146" t="s">
        <v>545</v>
      </c>
      <c r="E89" s="190" t="s">
        <v>546</v>
      </c>
      <c r="F89" s="203" t="s">
        <v>547</v>
      </c>
      <c r="G89" s="203" t="s">
        <v>548</v>
      </c>
      <c r="H89" s="203" t="s">
        <v>47</v>
      </c>
      <c r="I89" s="190" t="s">
        <v>549</v>
      </c>
      <c r="J89" s="149" t="s">
        <v>60</v>
      </c>
      <c r="K89" s="160">
        <v>0.4</v>
      </c>
      <c r="L89" s="149" t="s">
        <v>200</v>
      </c>
      <c r="M89" s="160">
        <v>0.4</v>
      </c>
      <c r="N89" s="149" t="s">
        <v>62</v>
      </c>
      <c r="O89" s="161">
        <v>0.16000000000000003</v>
      </c>
      <c r="P89" s="69" t="s">
        <v>550</v>
      </c>
      <c r="Q89" s="56" t="s">
        <v>551</v>
      </c>
      <c r="R89" s="69" t="s">
        <v>552</v>
      </c>
      <c r="S89" s="56" t="s">
        <v>55</v>
      </c>
      <c r="T89" s="56" t="s">
        <v>56</v>
      </c>
      <c r="U89" s="164">
        <v>0.25</v>
      </c>
      <c r="V89" s="164">
        <v>0.15</v>
      </c>
      <c r="W89" s="56" t="s">
        <v>69</v>
      </c>
      <c r="X89" s="56" t="s">
        <v>159</v>
      </c>
      <c r="Y89" s="56" t="s">
        <v>59</v>
      </c>
      <c r="Z89" s="165">
        <v>0.24</v>
      </c>
      <c r="AA89" s="166" t="s">
        <v>60</v>
      </c>
      <c r="AB89" s="160">
        <v>0.2</v>
      </c>
      <c r="AC89" s="149" t="s">
        <v>61</v>
      </c>
      <c r="AD89" s="160">
        <v>0.6</v>
      </c>
      <c r="AE89" s="275" t="s">
        <v>62</v>
      </c>
      <c r="AF89" s="56" t="s">
        <v>63</v>
      </c>
    </row>
    <row r="90" spans="1:32" s="1" customFormat="1" ht="101.25" customHeight="1" x14ac:dyDescent="0.25">
      <c r="A90" s="146" t="s">
        <v>542</v>
      </c>
      <c r="B90" s="274" t="s">
        <v>553</v>
      </c>
      <c r="C90" s="151" t="s">
        <v>544</v>
      </c>
      <c r="D90" s="146" t="s">
        <v>545</v>
      </c>
      <c r="E90" s="178" t="s">
        <v>554</v>
      </c>
      <c r="F90" s="190" t="s">
        <v>555</v>
      </c>
      <c r="G90" s="178" t="s">
        <v>556</v>
      </c>
      <c r="H90" s="178" t="s">
        <v>47</v>
      </c>
      <c r="I90" s="190" t="s">
        <v>557</v>
      </c>
      <c r="J90" s="149" t="s">
        <v>49</v>
      </c>
      <c r="K90" s="160">
        <v>0.6</v>
      </c>
      <c r="L90" s="56" t="s">
        <v>61</v>
      </c>
      <c r="M90" s="160">
        <v>0.6</v>
      </c>
      <c r="N90" s="149" t="s">
        <v>62</v>
      </c>
      <c r="O90" s="161">
        <v>0.36</v>
      </c>
      <c r="P90" s="69" t="s">
        <v>558</v>
      </c>
      <c r="Q90" s="56" t="s">
        <v>198</v>
      </c>
      <c r="R90" s="69" t="s">
        <v>559</v>
      </c>
      <c r="S90" s="56" t="s">
        <v>55</v>
      </c>
      <c r="T90" s="56" t="s">
        <v>560</v>
      </c>
      <c r="U90" s="164">
        <v>0.1</v>
      </c>
      <c r="V90" s="164">
        <v>0.15</v>
      </c>
      <c r="W90" s="56" t="s">
        <v>69</v>
      </c>
      <c r="X90" s="56" t="s">
        <v>58</v>
      </c>
      <c r="Y90" s="56" t="s">
        <v>59</v>
      </c>
      <c r="Z90" s="165">
        <v>0.44999999999999996</v>
      </c>
      <c r="AA90" s="166" t="s">
        <v>49</v>
      </c>
      <c r="AB90" s="160">
        <v>0.4</v>
      </c>
      <c r="AC90" s="56" t="s">
        <v>61</v>
      </c>
      <c r="AD90" s="160">
        <v>0.6</v>
      </c>
      <c r="AE90" s="275" t="s">
        <v>62</v>
      </c>
      <c r="AF90" s="56" t="s">
        <v>63</v>
      </c>
    </row>
    <row r="91" spans="1:32" s="1" customFormat="1" ht="101.25" customHeight="1" x14ac:dyDescent="0.25">
      <c r="A91" s="146" t="s">
        <v>542</v>
      </c>
      <c r="B91" s="274" t="s">
        <v>561</v>
      </c>
      <c r="C91" s="151" t="s">
        <v>544</v>
      </c>
      <c r="D91" s="146" t="s">
        <v>545</v>
      </c>
      <c r="E91" s="178" t="s">
        <v>562</v>
      </c>
      <c r="F91" s="190" t="s">
        <v>563</v>
      </c>
      <c r="G91" s="178" t="s">
        <v>564</v>
      </c>
      <c r="H91" s="178" t="s">
        <v>47</v>
      </c>
      <c r="I91" s="190" t="s">
        <v>557</v>
      </c>
      <c r="J91" s="149" t="s">
        <v>49</v>
      </c>
      <c r="K91" s="160">
        <v>0.6</v>
      </c>
      <c r="L91" s="56" t="s">
        <v>61</v>
      </c>
      <c r="M91" s="160">
        <v>0.6</v>
      </c>
      <c r="N91" s="149" t="s">
        <v>51</v>
      </c>
      <c r="O91" s="161">
        <v>0.36</v>
      </c>
      <c r="P91" s="69" t="s">
        <v>565</v>
      </c>
      <c r="Q91" s="56" t="s">
        <v>198</v>
      </c>
      <c r="R91" s="69" t="s">
        <v>566</v>
      </c>
      <c r="S91" s="56" t="s">
        <v>55</v>
      </c>
      <c r="T91" s="56" t="s">
        <v>56</v>
      </c>
      <c r="U91" s="164">
        <v>0.25</v>
      </c>
      <c r="V91" s="164">
        <v>0.15</v>
      </c>
      <c r="W91" s="56" t="s">
        <v>69</v>
      </c>
      <c r="X91" s="56" t="s">
        <v>58</v>
      </c>
      <c r="Y91" s="56" t="s">
        <v>59</v>
      </c>
      <c r="Z91" s="165">
        <v>0.36</v>
      </c>
      <c r="AA91" s="166" t="s">
        <v>60</v>
      </c>
      <c r="AB91" s="160">
        <v>0.2</v>
      </c>
      <c r="AC91" s="56" t="s">
        <v>50</v>
      </c>
      <c r="AD91" s="160">
        <v>0.8</v>
      </c>
      <c r="AE91" s="275" t="s">
        <v>51</v>
      </c>
      <c r="AF91" s="56" t="s">
        <v>63</v>
      </c>
    </row>
    <row r="92" spans="1:32" s="1" customFormat="1" ht="101.25" customHeight="1" x14ac:dyDescent="0.25">
      <c r="A92" s="146" t="s">
        <v>542</v>
      </c>
      <c r="B92" s="274" t="s">
        <v>567</v>
      </c>
      <c r="C92" s="151" t="s">
        <v>544</v>
      </c>
      <c r="D92" s="146" t="s">
        <v>545</v>
      </c>
      <c r="E92" s="190" t="s">
        <v>568</v>
      </c>
      <c r="F92" s="190" t="s">
        <v>569</v>
      </c>
      <c r="G92" s="190" t="s">
        <v>570</v>
      </c>
      <c r="H92" s="190" t="s">
        <v>47</v>
      </c>
      <c r="I92" s="190" t="s">
        <v>557</v>
      </c>
      <c r="J92" s="149" t="s">
        <v>49</v>
      </c>
      <c r="K92" s="160">
        <v>0.6</v>
      </c>
      <c r="L92" s="56" t="s">
        <v>61</v>
      </c>
      <c r="M92" s="160">
        <v>0.6</v>
      </c>
      <c r="N92" s="149" t="s">
        <v>131</v>
      </c>
      <c r="O92" s="161">
        <v>0.36</v>
      </c>
      <c r="P92" s="69" t="s">
        <v>571</v>
      </c>
      <c r="Q92" s="56" t="s">
        <v>551</v>
      </c>
      <c r="R92" s="69" t="s">
        <v>572</v>
      </c>
      <c r="S92" s="56" t="s">
        <v>55</v>
      </c>
      <c r="T92" s="56" t="s">
        <v>56</v>
      </c>
      <c r="U92" s="164">
        <v>0.25</v>
      </c>
      <c r="V92" s="164">
        <v>0.15</v>
      </c>
      <c r="W92" s="56" t="s">
        <v>57</v>
      </c>
      <c r="X92" s="56" t="s">
        <v>58</v>
      </c>
      <c r="Y92" s="56" t="s">
        <v>418</v>
      </c>
      <c r="Z92" s="165">
        <v>0.36</v>
      </c>
      <c r="AA92" s="166" t="s">
        <v>60</v>
      </c>
      <c r="AB92" s="160">
        <v>0.2</v>
      </c>
      <c r="AC92" s="56" t="s">
        <v>149</v>
      </c>
      <c r="AD92" s="160">
        <v>0.2</v>
      </c>
      <c r="AE92" s="275" t="s">
        <v>131</v>
      </c>
      <c r="AF92" s="56" t="s">
        <v>63</v>
      </c>
    </row>
    <row r="93" spans="1:32" s="1" customFormat="1" ht="101.25" customHeight="1" x14ac:dyDescent="0.25">
      <c r="A93" s="146" t="s">
        <v>542</v>
      </c>
      <c r="B93" s="274" t="s">
        <v>573</v>
      </c>
      <c r="C93" s="151" t="s">
        <v>544</v>
      </c>
      <c r="D93" s="146" t="s">
        <v>545</v>
      </c>
      <c r="E93" s="190" t="s">
        <v>574</v>
      </c>
      <c r="F93" s="190" t="s">
        <v>575</v>
      </c>
      <c r="G93" s="190" t="s">
        <v>576</v>
      </c>
      <c r="H93" s="190" t="s">
        <v>47</v>
      </c>
      <c r="I93" s="190" t="s">
        <v>557</v>
      </c>
      <c r="J93" s="149" t="s">
        <v>49</v>
      </c>
      <c r="K93" s="160">
        <v>0.6</v>
      </c>
      <c r="L93" s="56" t="s">
        <v>50</v>
      </c>
      <c r="M93" s="160">
        <v>0.8</v>
      </c>
      <c r="N93" s="149" t="s">
        <v>131</v>
      </c>
      <c r="O93" s="161">
        <v>0.48</v>
      </c>
      <c r="P93" s="69" t="s">
        <v>577</v>
      </c>
      <c r="Q93" s="56" t="s">
        <v>551</v>
      </c>
      <c r="R93" s="69" t="s">
        <v>566</v>
      </c>
      <c r="S93" s="56" t="s">
        <v>55</v>
      </c>
      <c r="T93" s="56" t="s">
        <v>56</v>
      </c>
      <c r="U93" s="164">
        <v>0.25</v>
      </c>
      <c r="V93" s="164">
        <v>0.15</v>
      </c>
      <c r="W93" s="56" t="s">
        <v>57</v>
      </c>
      <c r="X93" s="56" t="s">
        <v>58</v>
      </c>
      <c r="Y93" s="56" t="s">
        <v>59</v>
      </c>
      <c r="Z93" s="165">
        <v>0.36</v>
      </c>
      <c r="AA93" s="166" t="s">
        <v>60</v>
      </c>
      <c r="AB93" s="160">
        <v>0.2</v>
      </c>
      <c r="AC93" s="56" t="s">
        <v>200</v>
      </c>
      <c r="AD93" s="160">
        <v>0.4</v>
      </c>
      <c r="AE93" s="275" t="s">
        <v>131</v>
      </c>
      <c r="AF93" s="56" t="s">
        <v>63</v>
      </c>
    </row>
    <row r="94" spans="1:32" s="1" customFormat="1" ht="101.25" customHeight="1" x14ac:dyDescent="0.25">
      <c r="A94" s="146" t="s">
        <v>542</v>
      </c>
      <c r="B94" s="274" t="s">
        <v>578</v>
      </c>
      <c r="C94" s="151" t="s">
        <v>544</v>
      </c>
      <c r="D94" s="146" t="s">
        <v>545</v>
      </c>
      <c r="E94" s="178" t="s">
        <v>579</v>
      </c>
      <c r="F94" s="178" t="s">
        <v>580</v>
      </c>
      <c r="G94" s="178" t="s">
        <v>581</v>
      </c>
      <c r="H94" s="178" t="s">
        <v>285</v>
      </c>
      <c r="I94" s="151" t="s">
        <v>582</v>
      </c>
      <c r="J94" s="149" t="s">
        <v>49</v>
      </c>
      <c r="K94" s="160">
        <v>0.6</v>
      </c>
      <c r="L94" s="149" t="s">
        <v>61</v>
      </c>
      <c r="M94" s="160">
        <v>0.6</v>
      </c>
      <c r="N94" s="149" t="s">
        <v>131</v>
      </c>
      <c r="O94" s="161">
        <v>0.36</v>
      </c>
      <c r="P94" s="69" t="s">
        <v>583</v>
      </c>
      <c r="Q94" s="149" t="s">
        <v>551</v>
      </c>
      <c r="R94" s="150" t="s">
        <v>584</v>
      </c>
      <c r="S94" s="149" t="s">
        <v>55</v>
      </c>
      <c r="T94" s="149" t="s">
        <v>56</v>
      </c>
      <c r="U94" s="164">
        <v>0.25</v>
      </c>
      <c r="V94" s="164">
        <v>0.15</v>
      </c>
      <c r="W94" s="149" t="s">
        <v>57</v>
      </c>
      <c r="X94" s="149" t="s">
        <v>159</v>
      </c>
      <c r="Y94" s="149" t="s">
        <v>59</v>
      </c>
      <c r="Z94" s="165">
        <v>0.36</v>
      </c>
      <c r="AA94" s="166" t="s">
        <v>60</v>
      </c>
      <c r="AB94" s="160">
        <v>0.2</v>
      </c>
      <c r="AC94" s="56" t="s">
        <v>200</v>
      </c>
      <c r="AD94" s="160">
        <v>0.4</v>
      </c>
      <c r="AE94" s="275" t="s">
        <v>131</v>
      </c>
      <c r="AF94" s="149" t="s">
        <v>63</v>
      </c>
    </row>
    <row r="95" spans="1:32" s="1" customFormat="1" ht="162" customHeight="1" x14ac:dyDescent="0.25">
      <c r="A95" s="146" t="s">
        <v>585</v>
      </c>
      <c r="B95" s="274" t="s">
        <v>586</v>
      </c>
      <c r="C95" s="151" t="s">
        <v>587</v>
      </c>
      <c r="D95" s="146" t="s">
        <v>588</v>
      </c>
      <c r="E95" s="178" t="s">
        <v>589</v>
      </c>
      <c r="F95" s="178" t="s">
        <v>590</v>
      </c>
      <c r="G95" s="178" t="s">
        <v>591</v>
      </c>
      <c r="H95" s="178" t="s">
        <v>47</v>
      </c>
      <c r="I95" s="151" t="s">
        <v>592</v>
      </c>
      <c r="J95" s="149" t="s">
        <v>49</v>
      </c>
      <c r="K95" s="160">
        <v>0.6</v>
      </c>
      <c r="L95" s="149" t="s">
        <v>50</v>
      </c>
      <c r="M95" s="160">
        <v>0.8</v>
      </c>
      <c r="N95" s="149" t="s">
        <v>51</v>
      </c>
      <c r="O95" s="161">
        <v>0.48</v>
      </c>
      <c r="P95" s="69" t="s">
        <v>593</v>
      </c>
      <c r="Q95" s="149" t="s">
        <v>594</v>
      </c>
      <c r="R95" s="150" t="s">
        <v>595</v>
      </c>
      <c r="S95" s="149" t="s">
        <v>55</v>
      </c>
      <c r="T95" s="149" t="s">
        <v>56</v>
      </c>
      <c r="U95" s="164">
        <v>0.25</v>
      </c>
      <c r="V95" s="164">
        <v>0.15</v>
      </c>
      <c r="W95" s="149" t="s">
        <v>69</v>
      </c>
      <c r="X95" s="149" t="s">
        <v>58</v>
      </c>
      <c r="Y95" s="149" t="s">
        <v>59</v>
      </c>
      <c r="Z95" s="165">
        <v>0.36</v>
      </c>
      <c r="AA95" s="166" t="s">
        <v>60</v>
      </c>
      <c r="AB95" s="160">
        <v>0.2</v>
      </c>
      <c r="AC95" s="56" t="s">
        <v>154</v>
      </c>
      <c r="AD95" s="160">
        <v>1</v>
      </c>
      <c r="AE95" s="275" t="s">
        <v>74</v>
      </c>
      <c r="AF95" s="149" t="s">
        <v>63</v>
      </c>
    </row>
    <row r="96" spans="1:32" s="1" customFormat="1" ht="162" customHeight="1" x14ac:dyDescent="0.25">
      <c r="A96" s="146" t="s">
        <v>585</v>
      </c>
      <c r="B96" s="274" t="s">
        <v>596</v>
      </c>
      <c r="C96" s="151" t="s">
        <v>587</v>
      </c>
      <c r="D96" s="146" t="s">
        <v>588</v>
      </c>
      <c r="E96" s="178" t="s">
        <v>597</v>
      </c>
      <c r="F96" s="178" t="s">
        <v>598</v>
      </c>
      <c r="G96" s="178" t="s">
        <v>599</v>
      </c>
      <c r="H96" s="178" t="s">
        <v>47</v>
      </c>
      <c r="I96" s="151" t="s">
        <v>592</v>
      </c>
      <c r="J96" s="149" t="s">
        <v>49</v>
      </c>
      <c r="K96" s="160">
        <v>0.6</v>
      </c>
      <c r="L96" s="149" t="s">
        <v>50</v>
      </c>
      <c r="M96" s="160">
        <v>0.8</v>
      </c>
      <c r="N96" s="149" t="s">
        <v>51</v>
      </c>
      <c r="O96" s="161">
        <v>0.48</v>
      </c>
      <c r="P96" s="69" t="s">
        <v>600</v>
      </c>
      <c r="Q96" s="149" t="s">
        <v>601</v>
      </c>
      <c r="R96" s="150" t="s">
        <v>602</v>
      </c>
      <c r="S96" s="149" t="s">
        <v>55</v>
      </c>
      <c r="T96" s="149" t="s">
        <v>56</v>
      </c>
      <c r="U96" s="164">
        <v>0.25</v>
      </c>
      <c r="V96" s="164">
        <v>0.15</v>
      </c>
      <c r="W96" s="149" t="s">
        <v>69</v>
      </c>
      <c r="X96" s="149" t="s">
        <v>58</v>
      </c>
      <c r="Y96" s="149" t="s">
        <v>59</v>
      </c>
      <c r="Z96" s="165">
        <v>0.36</v>
      </c>
      <c r="AA96" s="166" t="s">
        <v>60</v>
      </c>
      <c r="AB96" s="160">
        <v>0.2</v>
      </c>
      <c r="AC96" s="56" t="s">
        <v>61</v>
      </c>
      <c r="AD96" s="160">
        <v>0.6</v>
      </c>
      <c r="AE96" s="275" t="s">
        <v>62</v>
      </c>
      <c r="AF96" s="149" t="s">
        <v>63</v>
      </c>
    </row>
    <row r="97" spans="1:32" s="1" customFormat="1" ht="162" customHeight="1" x14ac:dyDescent="0.25">
      <c r="A97" s="146" t="s">
        <v>585</v>
      </c>
      <c r="B97" s="274" t="s">
        <v>596</v>
      </c>
      <c r="C97" s="151" t="s">
        <v>587</v>
      </c>
      <c r="D97" s="146" t="s">
        <v>588</v>
      </c>
      <c r="E97" s="178" t="s">
        <v>603</v>
      </c>
      <c r="F97" s="178" t="s">
        <v>604</v>
      </c>
      <c r="G97" s="178" t="s">
        <v>605</v>
      </c>
      <c r="H97" s="178" t="s">
        <v>285</v>
      </c>
      <c r="I97" s="151" t="s">
        <v>592</v>
      </c>
      <c r="J97" s="149" t="s">
        <v>73</v>
      </c>
      <c r="K97" s="160">
        <v>0.8</v>
      </c>
      <c r="L97" s="149" t="s">
        <v>154</v>
      </c>
      <c r="M97" s="160">
        <v>1</v>
      </c>
      <c r="N97" s="149" t="s">
        <v>135</v>
      </c>
      <c r="O97" s="161">
        <v>0.8</v>
      </c>
      <c r="P97" s="69" t="s">
        <v>606</v>
      </c>
      <c r="Q97" s="149" t="s">
        <v>601</v>
      </c>
      <c r="R97" s="151" t="s">
        <v>607</v>
      </c>
      <c r="S97" s="149" t="s">
        <v>55</v>
      </c>
      <c r="T97" s="149" t="s">
        <v>56</v>
      </c>
      <c r="U97" s="164">
        <v>0.25</v>
      </c>
      <c r="V97" s="164">
        <v>0.15</v>
      </c>
      <c r="W97" s="149" t="s">
        <v>69</v>
      </c>
      <c r="X97" s="149" t="s">
        <v>58</v>
      </c>
      <c r="Y97" s="149" t="s">
        <v>59</v>
      </c>
      <c r="Z97" s="165">
        <v>0.48</v>
      </c>
      <c r="AA97" s="166" t="s">
        <v>49</v>
      </c>
      <c r="AB97" s="160">
        <v>0.4</v>
      </c>
      <c r="AC97" s="56" t="s">
        <v>61</v>
      </c>
      <c r="AD97" s="160">
        <v>0.6</v>
      </c>
      <c r="AE97" s="275" t="s">
        <v>62</v>
      </c>
      <c r="AF97" s="149" t="s">
        <v>63</v>
      </c>
    </row>
    <row r="98" spans="1:32" s="1" customFormat="1" ht="91.5" customHeight="1" x14ac:dyDescent="0.25">
      <c r="A98" s="146" t="s">
        <v>608</v>
      </c>
      <c r="B98" s="274" t="s">
        <v>609</v>
      </c>
      <c r="C98" s="151" t="s">
        <v>610</v>
      </c>
      <c r="D98" s="146" t="s">
        <v>611</v>
      </c>
      <c r="E98" s="178" t="s">
        <v>612</v>
      </c>
      <c r="F98" s="178" t="s">
        <v>613</v>
      </c>
      <c r="G98" s="178" t="s">
        <v>614</v>
      </c>
      <c r="H98" s="178" t="s">
        <v>47</v>
      </c>
      <c r="I98" s="151" t="s">
        <v>48</v>
      </c>
      <c r="J98" s="149" t="s">
        <v>49</v>
      </c>
      <c r="K98" s="160">
        <v>0.6</v>
      </c>
      <c r="L98" s="149" t="s">
        <v>61</v>
      </c>
      <c r="M98" s="160">
        <v>0.6</v>
      </c>
      <c r="N98" s="149" t="s">
        <v>62</v>
      </c>
      <c r="O98" s="161">
        <v>0.36</v>
      </c>
      <c r="P98" s="69" t="s">
        <v>615</v>
      </c>
      <c r="Q98" s="149" t="s">
        <v>123</v>
      </c>
      <c r="R98" s="151" t="s">
        <v>616</v>
      </c>
      <c r="S98" s="149" t="s">
        <v>55</v>
      </c>
      <c r="T98" s="149" t="s">
        <v>56</v>
      </c>
      <c r="U98" s="164">
        <v>0.25</v>
      </c>
      <c r="V98" s="164">
        <v>0.15</v>
      </c>
      <c r="W98" s="149" t="s">
        <v>69</v>
      </c>
      <c r="X98" s="149" t="s">
        <v>58</v>
      </c>
      <c r="Y98" s="149" t="s">
        <v>59</v>
      </c>
      <c r="Z98" s="165">
        <v>0.36</v>
      </c>
      <c r="AA98" s="166" t="s">
        <v>60</v>
      </c>
      <c r="AB98" s="160">
        <v>0.2</v>
      </c>
      <c r="AC98" s="56" t="s">
        <v>61</v>
      </c>
      <c r="AD98" s="160">
        <v>0.6</v>
      </c>
      <c r="AE98" s="275" t="s">
        <v>62</v>
      </c>
      <c r="AF98" s="149" t="s">
        <v>63</v>
      </c>
    </row>
    <row r="99" spans="1:32" s="1" customFormat="1" ht="91.5" customHeight="1" x14ac:dyDescent="0.25">
      <c r="A99" s="146" t="s">
        <v>608</v>
      </c>
      <c r="B99" s="274" t="s">
        <v>617</v>
      </c>
      <c r="C99" s="151" t="s">
        <v>610</v>
      </c>
      <c r="D99" s="146" t="s">
        <v>611</v>
      </c>
      <c r="E99" s="178" t="s">
        <v>618</v>
      </c>
      <c r="F99" s="178" t="s">
        <v>619</v>
      </c>
      <c r="G99" s="178" t="s">
        <v>620</v>
      </c>
      <c r="H99" s="178" t="s">
        <v>47</v>
      </c>
      <c r="I99" s="151" t="s">
        <v>48</v>
      </c>
      <c r="J99" s="149" t="s">
        <v>49</v>
      </c>
      <c r="K99" s="160">
        <v>0.6</v>
      </c>
      <c r="L99" s="149" t="s">
        <v>61</v>
      </c>
      <c r="M99" s="160">
        <v>0.6</v>
      </c>
      <c r="N99" s="149" t="s">
        <v>62</v>
      </c>
      <c r="O99" s="161">
        <v>0.36</v>
      </c>
      <c r="P99" s="69" t="s">
        <v>621</v>
      </c>
      <c r="Q99" s="149" t="s">
        <v>198</v>
      </c>
      <c r="R99" s="150" t="s">
        <v>622</v>
      </c>
      <c r="S99" s="149" t="s">
        <v>55</v>
      </c>
      <c r="T99" s="149" t="s">
        <v>56</v>
      </c>
      <c r="U99" s="164">
        <v>0.25</v>
      </c>
      <c r="V99" s="164">
        <v>0.15</v>
      </c>
      <c r="W99" s="149" t="s">
        <v>69</v>
      </c>
      <c r="X99" s="149" t="s">
        <v>58</v>
      </c>
      <c r="Y99" s="149" t="s">
        <v>59</v>
      </c>
      <c r="Z99" s="165">
        <v>0.36</v>
      </c>
      <c r="AA99" s="166" t="s">
        <v>60</v>
      </c>
      <c r="AB99" s="160">
        <v>0.2</v>
      </c>
      <c r="AC99" s="56" t="s">
        <v>61</v>
      </c>
      <c r="AD99" s="160">
        <v>0.6</v>
      </c>
      <c r="AE99" s="275" t="s">
        <v>62</v>
      </c>
      <c r="AF99" s="149" t="s">
        <v>63</v>
      </c>
    </row>
    <row r="100" spans="1:32" s="1" customFormat="1" ht="91.5" customHeight="1" x14ac:dyDescent="0.25">
      <c r="A100" s="146" t="s">
        <v>608</v>
      </c>
      <c r="B100" s="274" t="s">
        <v>623</v>
      </c>
      <c r="C100" s="151" t="s">
        <v>610</v>
      </c>
      <c r="D100" s="146" t="s">
        <v>611</v>
      </c>
      <c r="E100" s="259" t="s">
        <v>624</v>
      </c>
      <c r="F100" s="228" t="s">
        <v>625</v>
      </c>
      <c r="G100" s="228" t="s">
        <v>626</v>
      </c>
      <c r="H100" s="228" t="s">
        <v>47</v>
      </c>
      <c r="I100" s="178" t="s">
        <v>48</v>
      </c>
      <c r="J100" s="56" t="s">
        <v>73</v>
      </c>
      <c r="K100" s="160">
        <v>0.8</v>
      </c>
      <c r="L100" s="56" t="s">
        <v>50</v>
      </c>
      <c r="M100" s="160">
        <v>0.8</v>
      </c>
      <c r="N100" s="149" t="s">
        <v>74</v>
      </c>
      <c r="O100" s="161">
        <v>0.64</v>
      </c>
      <c r="P100" s="153" t="s">
        <v>627</v>
      </c>
      <c r="Q100" s="56" t="s">
        <v>628</v>
      </c>
      <c r="R100" s="69" t="s">
        <v>629</v>
      </c>
      <c r="S100" s="56" t="s">
        <v>55</v>
      </c>
      <c r="T100" s="154" t="s">
        <v>56</v>
      </c>
      <c r="U100" s="164">
        <v>0.25</v>
      </c>
      <c r="V100" s="164">
        <v>0.15</v>
      </c>
      <c r="W100" s="56" t="s">
        <v>69</v>
      </c>
      <c r="X100" s="56" t="s">
        <v>58</v>
      </c>
      <c r="Y100" s="56" t="s">
        <v>59</v>
      </c>
      <c r="Z100" s="165">
        <v>0.48</v>
      </c>
      <c r="AA100" s="166" t="s">
        <v>49</v>
      </c>
      <c r="AB100" s="160">
        <v>0.4</v>
      </c>
      <c r="AC100" s="56" t="s">
        <v>50</v>
      </c>
      <c r="AD100" s="160">
        <v>0.8</v>
      </c>
      <c r="AE100" s="275" t="s">
        <v>74</v>
      </c>
      <c r="AF100" s="56" t="s">
        <v>63</v>
      </c>
    </row>
    <row r="101" spans="1:32" s="1" customFormat="1" ht="98.25" customHeight="1" x14ac:dyDescent="0.25">
      <c r="A101" s="146" t="s">
        <v>630</v>
      </c>
      <c r="B101" s="274" t="s">
        <v>631</v>
      </c>
      <c r="C101" s="151" t="s">
        <v>632</v>
      </c>
      <c r="D101" s="146" t="s">
        <v>222</v>
      </c>
      <c r="E101" s="178" t="s">
        <v>633</v>
      </c>
      <c r="F101" s="178" t="s">
        <v>634</v>
      </c>
      <c r="G101" s="178" t="s">
        <v>635</v>
      </c>
      <c r="H101" s="178" t="s">
        <v>47</v>
      </c>
      <c r="I101" s="178" t="s">
        <v>48</v>
      </c>
      <c r="J101" s="56" t="s">
        <v>49</v>
      </c>
      <c r="K101" s="160">
        <v>0.6</v>
      </c>
      <c r="L101" s="56" t="s">
        <v>50</v>
      </c>
      <c r="M101" s="160">
        <v>0.8</v>
      </c>
      <c r="N101" s="149" t="s">
        <v>51</v>
      </c>
      <c r="O101" s="161">
        <v>0.48</v>
      </c>
      <c r="P101" s="153" t="s">
        <v>636</v>
      </c>
      <c r="Q101" s="56" t="s">
        <v>156</v>
      </c>
      <c r="R101" s="69" t="s">
        <v>637</v>
      </c>
      <c r="S101" s="56" t="s">
        <v>55</v>
      </c>
      <c r="T101" s="154" t="s">
        <v>56</v>
      </c>
      <c r="U101" s="164">
        <v>0.25</v>
      </c>
      <c r="V101" s="164">
        <v>0.15</v>
      </c>
      <c r="W101" s="56" t="s">
        <v>69</v>
      </c>
      <c r="X101" s="56" t="s">
        <v>159</v>
      </c>
      <c r="Y101" s="56" t="s">
        <v>59</v>
      </c>
      <c r="Z101" s="165">
        <v>0.36</v>
      </c>
      <c r="AA101" s="166" t="s">
        <v>60</v>
      </c>
      <c r="AB101" s="160">
        <v>0.2</v>
      </c>
      <c r="AC101" s="56" t="s">
        <v>50</v>
      </c>
      <c r="AD101" s="160">
        <v>0.8</v>
      </c>
      <c r="AE101" s="275" t="s">
        <v>51</v>
      </c>
      <c r="AF101" s="56" t="s">
        <v>63</v>
      </c>
    </row>
    <row r="102" spans="1:32" s="1" customFormat="1" ht="98.25" customHeight="1" x14ac:dyDescent="0.25">
      <c r="A102" s="146" t="s">
        <v>630</v>
      </c>
      <c r="B102" s="274" t="s">
        <v>638</v>
      </c>
      <c r="C102" s="151" t="s">
        <v>632</v>
      </c>
      <c r="D102" s="146" t="s">
        <v>222</v>
      </c>
      <c r="E102" s="178" t="s">
        <v>639</v>
      </c>
      <c r="F102" s="178" t="s">
        <v>640</v>
      </c>
      <c r="G102" s="178" t="s">
        <v>641</v>
      </c>
      <c r="H102" s="178" t="s">
        <v>47</v>
      </c>
      <c r="I102" s="178" t="s">
        <v>48</v>
      </c>
      <c r="J102" s="56" t="s">
        <v>49</v>
      </c>
      <c r="K102" s="160">
        <v>0.6</v>
      </c>
      <c r="L102" s="154" t="s">
        <v>61</v>
      </c>
      <c r="M102" s="160">
        <v>0.6</v>
      </c>
      <c r="N102" s="149" t="s">
        <v>62</v>
      </c>
      <c r="O102" s="161">
        <v>0.36</v>
      </c>
      <c r="P102" s="251" t="s">
        <v>642</v>
      </c>
      <c r="Q102" s="257" t="s">
        <v>147</v>
      </c>
      <c r="R102" s="228" t="s">
        <v>643</v>
      </c>
      <c r="S102" s="56" t="s">
        <v>55</v>
      </c>
      <c r="T102" s="154" t="s">
        <v>56</v>
      </c>
      <c r="U102" s="164">
        <v>0.25</v>
      </c>
      <c r="V102" s="164">
        <v>0.15</v>
      </c>
      <c r="W102" s="56" t="s">
        <v>57</v>
      </c>
      <c r="X102" s="56" t="s">
        <v>58</v>
      </c>
      <c r="Y102" s="56" t="s">
        <v>59</v>
      </c>
      <c r="Z102" s="165">
        <v>0.36</v>
      </c>
      <c r="AA102" s="166" t="s">
        <v>60</v>
      </c>
      <c r="AB102" s="160">
        <v>0.2</v>
      </c>
      <c r="AC102" s="56" t="s">
        <v>50</v>
      </c>
      <c r="AD102" s="160">
        <v>0.8</v>
      </c>
      <c r="AE102" s="275" t="s">
        <v>51</v>
      </c>
      <c r="AF102" s="154" t="s">
        <v>63</v>
      </c>
    </row>
    <row r="103" spans="1:32" s="1" customFormat="1" ht="24" customHeight="1" x14ac:dyDescent="0.25">
      <c r="A103" s="146"/>
      <c r="B103" s="274"/>
      <c r="C103" s="151" t="e">
        <f>VLOOKUP(A103,'Fórmulas '!B132:C154,2,FALSE)</f>
        <v>#N/A</v>
      </c>
      <c r="D103" s="146" t="e">
        <f>VLOOKUP(A103,'Fórmulas '!$F$47:$G$68,2,FALSE)</f>
        <v>#N/A</v>
      </c>
      <c r="E103" s="178"/>
      <c r="F103" s="178"/>
      <c r="G103" s="178"/>
      <c r="H103" s="178"/>
      <c r="I103" s="178"/>
      <c r="J103" s="56"/>
      <c r="K103" s="160" t="str">
        <f>IFERROR(VLOOKUP(J103,'Fórmulas '!$B$5:$C$9,2,),"")</f>
        <v/>
      </c>
      <c r="L103" s="154"/>
      <c r="M103" s="160" t="str">
        <f>IFERROR(VLOOKUP(L103,'Fórmulas '!$E$5:$F$9,2,),"")</f>
        <v/>
      </c>
      <c r="N103" s="149" t="str">
        <f>IFERROR(VLOOKUP(CONCATENATE(TEXT(K103,"0%"),TEXT(M103,"0%")),'Fórmulas '!$J$5:$K$29,2),"")</f>
        <v/>
      </c>
      <c r="O103" s="161" t="str">
        <f t="shared" ref="O103:O136" si="0">IFERROR(M103*K103,"")</f>
        <v/>
      </c>
      <c r="P103" s="251"/>
      <c r="Q103" s="256"/>
      <c r="R103" s="228"/>
      <c r="S103" s="56"/>
      <c r="T103" s="154"/>
      <c r="U103" s="164" t="e">
        <f t="array" ref="U103">_xlfn.IFS(T103="Preventivo",25%,T103="Detectivo",15%,T103="Correctivo",10%)</f>
        <v>#N/A</v>
      </c>
      <c r="V103" s="164" t="e">
        <f t="array" ref="V103">_xlfn.IFS(S103="Automático",25%,S103="Manual",15%)</f>
        <v>#N/A</v>
      </c>
      <c r="W103" s="56"/>
      <c r="X103" s="56"/>
      <c r="Y103" s="56"/>
      <c r="Z103" s="165" t="e">
        <f t="shared" ref="Z103:Z136" si="1">+K103*(1-U103-V103)</f>
        <v>#VALUE!</v>
      </c>
      <c r="AA103" s="166" t="e">
        <f>IF(Z103&lt;='Fórmulas '!$E$16,'Fórmulas '!$F$16,IF('Gestión de Riesgos'!Z103&lt;='Fórmulas '!$E$17,'Fórmulas '!$F$17,IF('Gestión de Riesgos'!Z103&lt;='Fórmulas '!$E$18,'Fórmulas '!$F$18,IF('Gestión de Riesgos'!Z103&lt;='Fórmulas '!$E$19,'Fórmulas '!$F$19,IF('Gestión de Riesgos'!Z103&lt;='Fórmulas '!$E$20,'Fórmulas '!$F$20)))))</f>
        <v>#VALUE!</v>
      </c>
      <c r="AB103" s="160" t="e">
        <f>IF(AA103&lt;='Fórmulas '!$E$5,'Fórmulas '!$F$5,IF('Gestión de Riesgos'!AA103&lt;='Fórmulas '!$E$6,'Fórmulas '!$F$6,IF('Gestión de Riesgos'!AA103&lt;='Fórmulas '!$E$7,'Fórmulas '!$F$7,IF('Gestión de Riesgos'!AA103&lt;='Fórmulas '!$E$8,'Fórmulas '!$F$8,IF('Gestión de Riesgos'!AA103&lt;='Fórmulas '!$E$9,'Fórmulas '!$F$9)))))</f>
        <v>#VALUE!</v>
      </c>
      <c r="AC103" s="56"/>
      <c r="AD103" s="160" t="str">
        <f>IFERROR(VLOOKUP(AC103,'Fórmulas '!$E$5:$F$9,2,),"")</f>
        <v/>
      </c>
      <c r="AE103" s="275" t="str">
        <f>IFERROR(VLOOKUP(CONCATENATE(TEXT(AB103,"0%"),TEXT(AD103,"0%")),'Fórmulas '!$J$5:$K$29,2),"")</f>
        <v/>
      </c>
      <c r="AF103" s="154"/>
    </row>
    <row r="104" spans="1:32" s="1" customFormat="1" ht="24" customHeight="1" x14ac:dyDescent="0.25">
      <c r="A104" s="146"/>
      <c r="B104" s="274"/>
      <c r="C104" s="151" t="e">
        <f>VLOOKUP(A104,'Fórmulas '!B133:C155,2,FALSE)</f>
        <v>#N/A</v>
      </c>
      <c r="D104" s="146" t="e">
        <f>VLOOKUP(A104,'Fórmulas '!$F$47:$G$68,2,FALSE)</f>
        <v>#N/A</v>
      </c>
      <c r="E104" s="178"/>
      <c r="F104" s="178"/>
      <c r="G104" s="178"/>
      <c r="H104" s="178"/>
      <c r="I104" s="178"/>
      <c r="J104" s="56"/>
      <c r="K104" s="160" t="str">
        <f>IFERROR(VLOOKUP(J104,'Fórmulas '!$B$5:$C$9,2,),"")</f>
        <v/>
      </c>
      <c r="L104" s="154"/>
      <c r="M104" s="160" t="str">
        <f>IFERROR(VLOOKUP(L104,'Fórmulas '!$E$5:$F$9,2,),"")</f>
        <v/>
      </c>
      <c r="N104" s="149" t="str">
        <f>IFERROR(VLOOKUP(CONCATENATE(TEXT(K104,"0%"),TEXT(M104,"0%")),'Fórmulas '!$J$5:$K$29,2),"")</f>
        <v/>
      </c>
      <c r="O104" s="161" t="str">
        <f t="shared" si="0"/>
        <v/>
      </c>
      <c r="P104" s="251"/>
      <c r="Q104" s="256"/>
      <c r="R104" s="228"/>
      <c r="S104" s="56"/>
      <c r="T104" s="154"/>
      <c r="U104" s="164" t="e">
        <f t="array" ref="U104">_xlfn.IFS(T104="Preventivo",25%,T104="Detectivo",15%,T104="Correctivo",10%)</f>
        <v>#N/A</v>
      </c>
      <c r="V104" s="164" t="e">
        <f t="array" ref="V104">_xlfn.IFS(S104="Automático",25%,S104="Manual",15%)</f>
        <v>#N/A</v>
      </c>
      <c r="W104" s="56"/>
      <c r="X104" s="56"/>
      <c r="Y104" s="56"/>
      <c r="Z104" s="165" t="e">
        <f t="shared" si="1"/>
        <v>#VALUE!</v>
      </c>
      <c r="AA104" s="166" t="e">
        <f>IF(Z104&lt;='Fórmulas '!$E$16,'Fórmulas '!$F$16,IF('Gestión de Riesgos'!Z104&lt;='Fórmulas '!$E$17,'Fórmulas '!$F$17,IF('Gestión de Riesgos'!Z104&lt;='Fórmulas '!$E$18,'Fórmulas '!$F$18,IF('Gestión de Riesgos'!Z104&lt;='Fórmulas '!$E$19,'Fórmulas '!$F$19,IF('Gestión de Riesgos'!Z104&lt;='Fórmulas '!$E$20,'Fórmulas '!$F$20)))))</f>
        <v>#VALUE!</v>
      </c>
      <c r="AB104" s="160" t="e">
        <f>IF(AA104&lt;='Fórmulas '!$E$5,'Fórmulas '!$F$5,IF('Gestión de Riesgos'!AA104&lt;='Fórmulas '!$E$6,'Fórmulas '!$F$6,IF('Gestión de Riesgos'!AA104&lt;='Fórmulas '!$E$7,'Fórmulas '!$F$7,IF('Gestión de Riesgos'!AA104&lt;='Fórmulas '!$E$8,'Fórmulas '!$F$8,IF('Gestión de Riesgos'!AA104&lt;='Fórmulas '!$E$9,'Fórmulas '!$F$9)))))</f>
        <v>#VALUE!</v>
      </c>
      <c r="AC104" s="56"/>
      <c r="AD104" s="160" t="str">
        <f>IFERROR(VLOOKUP(AC104,'Fórmulas '!$E$5:$F$9,2,),"")</f>
        <v/>
      </c>
      <c r="AE104" s="275" t="str">
        <f>IFERROR(VLOOKUP(CONCATENATE(TEXT(AB104,"0%"),TEXT(AD104,"0%")),'Fórmulas '!$J$5:$K$29,2),"")</f>
        <v/>
      </c>
      <c r="AF104" s="154"/>
    </row>
    <row r="105" spans="1:32" s="1" customFormat="1" ht="24" customHeight="1" x14ac:dyDescent="0.25">
      <c r="A105" s="146"/>
      <c r="B105" s="274"/>
      <c r="C105" s="151" t="e">
        <f>VLOOKUP(A105,'Fórmulas '!B134:C156,2,FALSE)</f>
        <v>#N/A</v>
      </c>
      <c r="D105" s="146" t="e">
        <f>VLOOKUP(A105,'Fórmulas '!$F$47:$G$68,2,FALSE)</f>
        <v>#N/A</v>
      </c>
      <c r="E105" s="178"/>
      <c r="F105" s="151"/>
      <c r="G105" s="151"/>
      <c r="H105" s="151"/>
      <c r="I105" s="150"/>
      <c r="J105" s="56"/>
      <c r="K105" s="160" t="str">
        <f>IFERROR(VLOOKUP(J105,'Fórmulas '!$B$5:$C$9,2,),"")</f>
        <v/>
      </c>
      <c r="L105" s="56"/>
      <c r="M105" s="160" t="str">
        <f>IFERROR(VLOOKUP(L105,'Fórmulas '!$E$5:$F$9,2,),"")</f>
        <v/>
      </c>
      <c r="N105" s="149" t="str">
        <f>IFERROR(VLOOKUP(CONCATENATE(TEXT(K105,"0%"),TEXT(M105,"0%")),'Fórmulas '!$J$5:$K$29,2),"")</f>
        <v/>
      </c>
      <c r="O105" s="161" t="str">
        <f t="shared" si="0"/>
        <v/>
      </c>
      <c r="P105" s="69"/>
      <c r="Q105" s="146"/>
      <c r="R105" s="69"/>
      <c r="S105" s="149"/>
      <c r="T105" s="149"/>
      <c r="U105" s="164" t="e">
        <f t="array" ref="U105">_xlfn.IFS(T105="Preventivo",25%,T105="Detectivo",15%,T105="Correctivo",10%)</f>
        <v>#N/A</v>
      </c>
      <c r="V105" s="164" t="e">
        <f t="array" ref="V105">_xlfn.IFS(S105="Automático",25%,S105="Manual",15%)</f>
        <v>#N/A</v>
      </c>
      <c r="W105" s="56"/>
      <c r="X105" s="56"/>
      <c r="Y105" s="56"/>
      <c r="Z105" s="165" t="e">
        <f t="shared" si="1"/>
        <v>#VALUE!</v>
      </c>
      <c r="AA105" s="166" t="e">
        <f>IF(Z105&lt;='Fórmulas '!$E$16,'Fórmulas '!$F$16,IF('Gestión de Riesgos'!Z105&lt;='Fórmulas '!$E$17,'Fórmulas '!$F$17,IF('Gestión de Riesgos'!Z105&lt;='Fórmulas '!$E$18,'Fórmulas '!$F$18,IF('Gestión de Riesgos'!Z105&lt;='Fórmulas '!$E$19,'Fórmulas '!$F$19,IF('Gestión de Riesgos'!Z105&lt;='Fórmulas '!$E$20,'Fórmulas '!$F$20)))))</f>
        <v>#VALUE!</v>
      </c>
      <c r="AB105" s="160" t="e">
        <f>IF(AA105&lt;='Fórmulas '!$E$5,'Fórmulas '!$F$5,IF('Gestión de Riesgos'!AA105&lt;='Fórmulas '!$E$6,'Fórmulas '!$F$6,IF('Gestión de Riesgos'!AA105&lt;='Fórmulas '!$E$7,'Fórmulas '!$F$7,IF('Gestión de Riesgos'!AA105&lt;='Fórmulas '!$E$8,'Fórmulas '!$F$8,IF('Gestión de Riesgos'!AA105&lt;='Fórmulas '!$E$9,'Fórmulas '!$F$9)))))</f>
        <v>#VALUE!</v>
      </c>
      <c r="AC105" s="56"/>
      <c r="AD105" s="160" t="str">
        <f>IFERROR(VLOOKUP(AC105,'Fórmulas '!$E$5:$F$9,2,),"")</f>
        <v/>
      </c>
      <c r="AE105" s="275" t="str">
        <f>IFERROR(VLOOKUP(CONCATENATE(TEXT(AB105,"0%"),TEXT(AD105,"0%")),'Fórmulas '!$J$5:$K$29,2),"")</f>
        <v/>
      </c>
      <c r="AF105" s="154"/>
    </row>
    <row r="106" spans="1:32" s="1" customFormat="1" ht="24" customHeight="1" x14ac:dyDescent="0.25">
      <c r="A106" s="146"/>
      <c r="B106" s="274"/>
      <c r="C106" s="151" t="e">
        <f>VLOOKUP(A106,'Fórmulas '!B135:C157,2,FALSE)</f>
        <v>#N/A</v>
      </c>
      <c r="D106" s="146" t="e">
        <f>VLOOKUP(A106,'Fórmulas '!$F$47:$G$68,2,FALSE)</f>
        <v>#N/A</v>
      </c>
      <c r="E106" s="178"/>
      <c r="F106" s="178"/>
      <c r="G106" s="178"/>
      <c r="H106" s="178"/>
      <c r="I106" s="178"/>
      <c r="J106" s="56"/>
      <c r="K106" s="160" t="str">
        <f>IFERROR(VLOOKUP(J106,'Fórmulas '!$B$5:$C$9,2,),"")</f>
        <v/>
      </c>
      <c r="L106" s="56"/>
      <c r="M106" s="160" t="str">
        <f>IFERROR(VLOOKUP(L106,'Fórmulas '!$E$5:$F$9,2,),"")</f>
        <v/>
      </c>
      <c r="N106" s="149" t="str">
        <f>IFERROR(VLOOKUP(CONCATENATE(TEXT(K106,"0%"),TEXT(M106,"0%")),'Fórmulas '!$J$5:$K$29,2),"")</f>
        <v/>
      </c>
      <c r="O106" s="161" t="str">
        <f t="shared" si="0"/>
        <v/>
      </c>
      <c r="P106" s="188"/>
      <c r="Q106" s="149"/>
      <c r="R106" s="151"/>
      <c r="S106" s="149"/>
      <c r="T106" s="56"/>
      <c r="U106" s="164" t="e">
        <f t="array" ref="U106">_xlfn.IFS(T106="Preventivo",25%,T106="Detectivo",15%,T106="Correctivo",10%)</f>
        <v>#N/A</v>
      </c>
      <c r="V106" s="164" t="e">
        <f t="array" ref="V106">_xlfn.IFS(S106="Automático",25%,S106="Manual",15%)</f>
        <v>#N/A</v>
      </c>
      <c r="W106" s="155"/>
      <c r="X106" s="155"/>
      <c r="Y106" s="155"/>
      <c r="Z106" s="165" t="e">
        <f t="shared" si="1"/>
        <v>#VALUE!</v>
      </c>
      <c r="AA106" s="166" t="e">
        <f>IF(Z106&lt;='Fórmulas '!$E$16,'Fórmulas '!$F$16,IF('Gestión de Riesgos'!Z106&lt;='Fórmulas '!$E$17,'Fórmulas '!$F$17,IF('Gestión de Riesgos'!Z106&lt;='Fórmulas '!$E$18,'Fórmulas '!$F$18,IF('Gestión de Riesgos'!Z106&lt;='Fórmulas '!$E$19,'Fórmulas '!$F$19,IF('Gestión de Riesgos'!Z106&lt;='Fórmulas '!$E$20,'Fórmulas '!$F$20)))))</f>
        <v>#VALUE!</v>
      </c>
      <c r="AB106" s="160" t="e">
        <f>IF(AA106&lt;='Fórmulas '!$E$5,'Fórmulas '!$F$5,IF('Gestión de Riesgos'!AA106&lt;='Fórmulas '!$E$6,'Fórmulas '!$F$6,IF('Gestión de Riesgos'!AA106&lt;='Fórmulas '!$E$7,'Fórmulas '!$F$7,IF('Gestión de Riesgos'!AA106&lt;='Fórmulas '!$E$8,'Fórmulas '!$F$8,IF('Gestión de Riesgos'!AA106&lt;='Fórmulas '!$E$9,'Fórmulas '!$F$9)))))</f>
        <v>#VALUE!</v>
      </c>
      <c r="AC106" s="56"/>
      <c r="AD106" s="160" t="str">
        <f>IFERROR(VLOOKUP(AC106,'Fórmulas '!$E$5:$F$9,2,),"")</f>
        <v/>
      </c>
      <c r="AE106" s="275" t="str">
        <f>IFERROR(VLOOKUP(CONCATENATE(TEXT(AB106,"0%"),TEXT(AD106,"0%")),'Fórmulas '!$J$5:$K$29,2),"")</f>
        <v/>
      </c>
      <c r="AF106" s="56"/>
    </row>
    <row r="107" spans="1:32" s="1" customFormat="1" ht="24" customHeight="1" x14ac:dyDescent="0.25">
      <c r="A107" s="146"/>
      <c r="B107" s="274"/>
      <c r="C107" s="151" t="e">
        <f>VLOOKUP(A107,'Fórmulas '!B136:C158,2,FALSE)</f>
        <v>#N/A</v>
      </c>
      <c r="D107" s="146" t="e">
        <f>VLOOKUP(A107,'Fórmulas '!$F$47:$G$68,2,FALSE)</f>
        <v>#N/A</v>
      </c>
      <c r="E107" s="178"/>
      <c r="F107" s="178"/>
      <c r="G107" s="178"/>
      <c r="H107" s="178"/>
      <c r="I107" s="178"/>
      <c r="J107" s="56"/>
      <c r="K107" s="160" t="str">
        <f>IFERROR(VLOOKUP(J107,'Fórmulas '!$B$5:$C$9,2,),"")</f>
        <v/>
      </c>
      <c r="L107" s="56"/>
      <c r="M107" s="160" t="str">
        <f>IFERROR(VLOOKUP(L107,'Fórmulas '!$E$5:$F$9,2,),"")</f>
        <v/>
      </c>
      <c r="N107" s="149" t="str">
        <f>IFERROR(VLOOKUP(CONCATENATE(TEXT(K107,"0%"),TEXT(M107,"0%")),'Fórmulas '!$J$5:$K$29,2),"")</f>
        <v/>
      </c>
      <c r="O107" s="161" t="str">
        <f t="shared" si="0"/>
        <v/>
      </c>
      <c r="P107" s="188"/>
      <c r="Q107" s="149"/>
      <c r="R107" s="151"/>
      <c r="S107" s="149"/>
      <c r="T107" s="56"/>
      <c r="U107" s="164" t="e">
        <f t="array" ref="U107">_xlfn.IFS(T107="Preventivo",25%,T107="Detectivo",15%,T107="Correctivo",10%)</f>
        <v>#N/A</v>
      </c>
      <c r="V107" s="164" t="e">
        <f t="array" ref="V107">_xlfn.IFS(S107="Automático",25%,S107="Manual",15%)</f>
        <v>#N/A</v>
      </c>
      <c r="W107" s="155"/>
      <c r="X107" s="155"/>
      <c r="Y107" s="155"/>
      <c r="Z107" s="165" t="e">
        <f t="shared" si="1"/>
        <v>#VALUE!</v>
      </c>
      <c r="AA107" s="166" t="e">
        <f>IF(Z107&lt;='Fórmulas '!$E$16,'Fórmulas '!$F$16,IF('Gestión de Riesgos'!Z107&lt;='Fórmulas '!$E$17,'Fórmulas '!$F$17,IF('Gestión de Riesgos'!Z107&lt;='Fórmulas '!$E$18,'Fórmulas '!$F$18,IF('Gestión de Riesgos'!Z107&lt;='Fórmulas '!$E$19,'Fórmulas '!$F$19,IF('Gestión de Riesgos'!Z107&lt;='Fórmulas '!$E$20,'Fórmulas '!$F$20)))))</f>
        <v>#VALUE!</v>
      </c>
      <c r="AB107" s="160" t="e">
        <f>IF(AA107&lt;='Fórmulas '!$E$5,'Fórmulas '!$F$5,IF('Gestión de Riesgos'!AA107&lt;='Fórmulas '!$E$6,'Fórmulas '!$F$6,IF('Gestión de Riesgos'!AA107&lt;='Fórmulas '!$E$7,'Fórmulas '!$F$7,IF('Gestión de Riesgos'!AA107&lt;='Fórmulas '!$E$8,'Fórmulas '!$F$8,IF('Gestión de Riesgos'!AA107&lt;='Fórmulas '!$E$9,'Fórmulas '!$F$9)))))</f>
        <v>#VALUE!</v>
      </c>
      <c r="AC107" s="56"/>
      <c r="AD107" s="160" t="str">
        <f>IFERROR(VLOOKUP(AC107,'Fórmulas '!$E$5:$F$9,2,),"")</f>
        <v/>
      </c>
      <c r="AE107" s="275" t="str">
        <f>IFERROR(VLOOKUP(CONCATENATE(TEXT(AB107,"0%"),TEXT(AD107,"0%")),'Fórmulas '!$J$5:$K$29,2),"")</f>
        <v/>
      </c>
      <c r="AF107" s="70"/>
    </row>
    <row r="108" spans="1:32" s="1" customFormat="1" ht="24" customHeight="1" x14ac:dyDescent="0.25">
      <c r="A108" s="146"/>
      <c r="B108" s="274"/>
      <c r="C108" s="151" t="e">
        <f>VLOOKUP(A108,'Fórmulas '!B137:C159,2,FALSE)</f>
        <v>#N/A</v>
      </c>
      <c r="D108" s="146" t="e">
        <f>VLOOKUP(A108,'Fórmulas '!$F$47:$G$68,2,FALSE)</f>
        <v>#N/A</v>
      </c>
      <c r="E108" s="178"/>
      <c r="F108" s="178"/>
      <c r="G108" s="178"/>
      <c r="H108" s="178"/>
      <c r="I108" s="178"/>
      <c r="J108" s="56"/>
      <c r="K108" s="160" t="str">
        <f>IFERROR(VLOOKUP(J108,'Fórmulas '!$B$5:$C$9,2,),"")</f>
        <v/>
      </c>
      <c r="L108" s="56"/>
      <c r="M108" s="160" t="str">
        <f>IFERROR(VLOOKUP(L108,'Fórmulas '!$E$5:$F$9,2,),"")</f>
        <v/>
      </c>
      <c r="N108" s="149" t="str">
        <f>IFERROR(VLOOKUP(CONCATENATE(TEXT(K108,"0%"),TEXT(M108,"0%")),'Fórmulas '!$J$5:$K$29,2),"")</f>
        <v/>
      </c>
      <c r="O108" s="161" t="str">
        <f t="shared" si="0"/>
        <v/>
      </c>
      <c r="P108" s="188"/>
      <c r="Q108" s="149"/>
      <c r="R108" s="151"/>
      <c r="S108" s="149"/>
      <c r="T108" s="56"/>
      <c r="U108" s="164" t="e">
        <f t="array" ref="U108">_xlfn.IFS(T108="Preventivo",25%,T108="Detectivo",15%,T108="Correctivo",10%)</f>
        <v>#N/A</v>
      </c>
      <c r="V108" s="164" t="e">
        <f t="array" ref="V108">_xlfn.IFS(S108="Automático",25%,S108="Manual",15%)</f>
        <v>#N/A</v>
      </c>
      <c r="W108" s="155"/>
      <c r="X108" s="155"/>
      <c r="Y108" s="155"/>
      <c r="Z108" s="165" t="e">
        <f t="shared" si="1"/>
        <v>#VALUE!</v>
      </c>
      <c r="AA108" s="166" t="e">
        <f>IF(Z108&lt;='Fórmulas '!$E$16,'Fórmulas '!$F$16,IF('Gestión de Riesgos'!Z108&lt;='Fórmulas '!$E$17,'Fórmulas '!$F$17,IF('Gestión de Riesgos'!Z108&lt;='Fórmulas '!$E$18,'Fórmulas '!$F$18,IF('Gestión de Riesgos'!Z108&lt;='Fórmulas '!$E$19,'Fórmulas '!$F$19,IF('Gestión de Riesgos'!Z108&lt;='Fórmulas '!$E$20,'Fórmulas '!$F$20)))))</f>
        <v>#VALUE!</v>
      </c>
      <c r="AB108" s="160" t="e">
        <f>IF(AA108&lt;='Fórmulas '!$E$5,'Fórmulas '!$F$5,IF('Gestión de Riesgos'!AA108&lt;='Fórmulas '!$E$6,'Fórmulas '!$F$6,IF('Gestión de Riesgos'!AA108&lt;='Fórmulas '!$E$7,'Fórmulas '!$F$7,IF('Gestión de Riesgos'!AA108&lt;='Fórmulas '!$E$8,'Fórmulas '!$F$8,IF('Gestión de Riesgos'!AA108&lt;='Fórmulas '!$E$9,'Fórmulas '!$F$9)))))</f>
        <v>#VALUE!</v>
      </c>
      <c r="AC108" s="56"/>
      <c r="AD108" s="160" t="str">
        <f>IFERROR(VLOOKUP(AC108,'Fórmulas '!$E$5:$F$9,2,),"")</f>
        <v/>
      </c>
      <c r="AE108" s="275" t="str">
        <f>IFERROR(VLOOKUP(CONCATENATE(TEXT(AB108,"0%"),TEXT(AD108,"0%")),'Fórmulas '!$J$5:$K$29,2),"")</f>
        <v/>
      </c>
      <c r="AF108" s="56"/>
    </row>
    <row r="109" spans="1:32" s="1" customFormat="1" ht="24" customHeight="1" x14ac:dyDescent="0.25">
      <c r="A109" s="146"/>
      <c r="B109" s="274"/>
      <c r="C109" s="151" t="e">
        <f>VLOOKUP(A109,'Fórmulas '!B138:C160,2,FALSE)</f>
        <v>#N/A</v>
      </c>
      <c r="D109" s="146" t="e">
        <f>VLOOKUP(A109,'Fórmulas '!$F$47:$G$68,2,FALSE)</f>
        <v>#N/A</v>
      </c>
      <c r="E109" s="178"/>
      <c r="F109" s="178"/>
      <c r="G109" s="178"/>
      <c r="H109" s="178"/>
      <c r="I109" s="178"/>
      <c r="J109" s="56"/>
      <c r="K109" s="160" t="str">
        <f>IFERROR(VLOOKUP(J109,'Fórmulas '!$B$5:$C$9,2,),"")</f>
        <v/>
      </c>
      <c r="L109" s="56"/>
      <c r="M109" s="160" t="str">
        <f>IFERROR(VLOOKUP(L109,'Fórmulas '!$E$5:$F$9,2,),"")</f>
        <v/>
      </c>
      <c r="N109" s="149" t="str">
        <f>IFERROR(VLOOKUP(CONCATENATE(TEXT(K109,"0%"),TEXT(M109,"0%")),'Fórmulas '!$J$5:$K$29,2),"")</f>
        <v/>
      </c>
      <c r="O109" s="161" t="str">
        <f t="shared" si="0"/>
        <v/>
      </c>
      <c r="P109" s="188"/>
      <c r="Q109" s="149"/>
      <c r="R109" s="151"/>
      <c r="S109" s="149"/>
      <c r="T109" s="56"/>
      <c r="U109" s="164" t="e">
        <f t="array" ref="U109">_xlfn.IFS(T109="Preventivo",25%,T109="Detectivo",15%,T109="Correctivo",10%)</f>
        <v>#N/A</v>
      </c>
      <c r="V109" s="164" t="e">
        <f t="array" ref="V109">_xlfn.IFS(S109="Automático",25%,S109="Manual",15%)</f>
        <v>#N/A</v>
      </c>
      <c r="W109" s="155"/>
      <c r="X109" s="155"/>
      <c r="Y109" s="155"/>
      <c r="Z109" s="165" t="e">
        <f t="shared" si="1"/>
        <v>#VALUE!</v>
      </c>
      <c r="AA109" s="166" t="e">
        <f>IF(Z109&lt;='Fórmulas '!$E$16,'Fórmulas '!$F$16,IF('Gestión de Riesgos'!Z109&lt;='Fórmulas '!$E$17,'Fórmulas '!$F$17,IF('Gestión de Riesgos'!Z109&lt;='Fórmulas '!$E$18,'Fórmulas '!$F$18,IF('Gestión de Riesgos'!Z109&lt;='Fórmulas '!$E$19,'Fórmulas '!$F$19,IF('Gestión de Riesgos'!Z109&lt;='Fórmulas '!$E$20,'Fórmulas '!$F$20)))))</f>
        <v>#VALUE!</v>
      </c>
      <c r="AB109" s="160" t="e">
        <f>IF(AA109&lt;='Fórmulas '!$E$5,'Fórmulas '!$F$5,IF('Gestión de Riesgos'!AA109&lt;='Fórmulas '!$E$6,'Fórmulas '!$F$6,IF('Gestión de Riesgos'!AA109&lt;='Fórmulas '!$E$7,'Fórmulas '!$F$7,IF('Gestión de Riesgos'!AA109&lt;='Fórmulas '!$E$8,'Fórmulas '!$F$8,IF('Gestión de Riesgos'!AA109&lt;='Fórmulas '!$E$9,'Fórmulas '!$F$9)))))</f>
        <v>#VALUE!</v>
      </c>
      <c r="AC109" s="56"/>
      <c r="AD109" s="160" t="str">
        <f>IFERROR(VLOOKUP(AC109,'Fórmulas '!$E$5:$F$9,2,),"")</f>
        <v/>
      </c>
      <c r="AE109" s="275" t="str">
        <f>IFERROR(VLOOKUP(CONCATENATE(TEXT(AB109,"0%"),TEXT(AD109,"0%")),'Fórmulas '!$J$5:$K$29,2),"")</f>
        <v/>
      </c>
      <c r="AF109" s="56"/>
    </row>
    <row r="110" spans="1:32" s="1" customFormat="1" ht="24" customHeight="1" x14ac:dyDescent="0.25">
      <c r="A110" s="146"/>
      <c r="B110" s="274"/>
      <c r="C110" s="151" t="e">
        <f>VLOOKUP(A110,'Fórmulas '!B139:C161,2,FALSE)</f>
        <v>#N/A</v>
      </c>
      <c r="D110" s="146" t="e">
        <f>VLOOKUP(A110,'Fórmulas '!$F$47:$G$68,2,FALSE)</f>
        <v>#N/A</v>
      </c>
      <c r="E110" s="178"/>
      <c r="F110" s="178"/>
      <c r="G110" s="178"/>
      <c r="H110" s="178"/>
      <c r="I110" s="178"/>
      <c r="J110" s="56"/>
      <c r="K110" s="160" t="str">
        <f>IFERROR(VLOOKUP(J110,'Fórmulas '!$B$5:$C$9,2,),"")</f>
        <v/>
      </c>
      <c r="L110" s="56"/>
      <c r="M110" s="160" t="str">
        <f>IFERROR(VLOOKUP(L110,'Fórmulas '!$E$5:$F$9,2,),"")</f>
        <v/>
      </c>
      <c r="N110" s="149" t="str">
        <f>IFERROR(VLOOKUP(CONCATENATE(TEXT(K110,"0%"),TEXT(M110,"0%")),'Fórmulas '!$J$5:$K$29,2),"")</f>
        <v/>
      </c>
      <c r="O110" s="161" t="str">
        <f t="shared" si="0"/>
        <v/>
      </c>
      <c r="P110" s="188"/>
      <c r="Q110" s="149"/>
      <c r="R110" s="151"/>
      <c r="S110" s="149"/>
      <c r="T110" s="56"/>
      <c r="U110" s="164" t="e">
        <f t="array" ref="U110">_xlfn.IFS(T110="Preventivo",25%,T110="Detectivo",15%,T110="Correctivo",10%)</f>
        <v>#N/A</v>
      </c>
      <c r="V110" s="164" t="e">
        <f t="array" ref="V110">_xlfn.IFS(S110="Automático",25%,S110="Manual",15%)</f>
        <v>#N/A</v>
      </c>
      <c r="W110" s="155"/>
      <c r="X110" s="155"/>
      <c r="Y110" s="155"/>
      <c r="Z110" s="165" t="e">
        <f t="shared" si="1"/>
        <v>#VALUE!</v>
      </c>
      <c r="AA110" s="166" t="e">
        <f>IF(Z110&lt;='Fórmulas '!$E$16,'Fórmulas '!$F$16,IF('Gestión de Riesgos'!Z110&lt;='Fórmulas '!$E$17,'Fórmulas '!$F$17,IF('Gestión de Riesgos'!Z110&lt;='Fórmulas '!$E$18,'Fórmulas '!$F$18,IF('Gestión de Riesgos'!Z110&lt;='Fórmulas '!$E$19,'Fórmulas '!$F$19,IF('Gestión de Riesgos'!Z110&lt;='Fórmulas '!$E$20,'Fórmulas '!$F$20)))))</f>
        <v>#VALUE!</v>
      </c>
      <c r="AB110" s="160" t="e">
        <f>IF(AA110&lt;='Fórmulas '!$E$5,'Fórmulas '!$F$5,IF('Gestión de Riesgos'!AA110&lt;='Fórmulas '!$E$6,'Fórmulas '!$F$6,IF('Gestión de Riesgos'!AA110&lt;='Fórmulas '!$E$7,'Fórmulas '!$F$7,IF('Gestión de Riesgos'!AA110&lt;='Fórmulas '!$E$8,'Fórmulas '!$F$8,IF('Gestión de Riesgos'!AA110&lt;='Fórmulas '!$E$9,'Fórmulas '!$F$9)))))</f>
        <v>#VALUE!</v>
      </c>
      <c r="AC110" s="56"/>
      <c r="AD110" s="160" t="str">
        <f>IFERROR(VLOOKUP(AC110,'Fórmulas '!$E$5:$F$9,2,),"")</f>
        <v/>
      </c>
      <c r="AE110" s="275" t="str">
        <f>IFERROR(VLOOKUP(CONCATENATE(TEXT(AB110,"0%"),TEXT(AD110,"0%")),'Fórmulas '!$J$5:$K$29,2),"")</f>
        <v/>
      </c>
      <c r="AF110" s="56"/>
    </row>
    <row r="111" spans="1:32" s="1" customFormat="1" ht="24" customHeight="1" x14ac:dyDescent="0.25">
      <c r="A111" s="146"/>
      <c r="B111" s="274"/>
      <c r="C111" s="151" t="e">
        <f>VLOOKUP(A111,'Fórmulas '!B140:C162,2,FALSE)</f>
        <v>#N/A</v>
      </c>
      <c r="D111" s="146" t="e">
        <f>VLOOKUP(A111,'Fórmulas '!$F$47:$G$68,2,FALSE)</f>
        <v>#N/A</v>
      </c>
      <c r="E111" s="178"/>
      <c r="F111" s="178"/>
      <c r="G111" s="178"/>
      <c r="H111" s="178"/>
      <c r="I111" s="178"/>
      <c r="J111" s="56"/>
      <c r="K111" s="160" t="str">
        <f>IFERROR(VLOOKUP(J111,'Fórmulas '!$B$5:$C$9,2,),"")</f>
        <v/>
      </c>
      <c r="L111" s="56"/>
      <c r="M111" s="160" t="str">
        <f>IFERROR(VLOOKUP(L111,'Fórmulas '!$E$5:$F$9,2,),"")</f>
        <v/>
      </c>
      <c r="N111" s="149" t="str">
        <f>IFERROR(VLOOKUP(CONCATENATE(TEXT(K111,"0%"),TEXT(M111,"0%")),'Fórmulas '!$J$5:$K$29,2),"")</f>
        <v/>
      </c>
      <c r="O111" s="161" t="str">
        <f t="shared" si="0"/>
        <v/>
      </c>
      <c r="P111" s="188"/>
      <c r="Q111" s="149"/>
      <c r="R111" s="150"/>
      <c r="S111" s="149"/>
      <c r="T111" s="56"/>
      <c r="U111" s="164" t="e">
        <f t="array" ref="U111">_xlfn.IFS(T111="Preventivo",25%,T111="Detectivo",15%,T111="Correctivo",10%)</f>
        <v>#N/A</v>
      </c>
      <c r="V111" s="164" t="e">
        <f t="array" ref="V111">_xlfn.IFS(S111="Automático",25%,S111="Manual",15%)</f>
        <v>#N/A</v>
      </c>
      <c r="W111" s="155"/>
      <c r="X111" s="155"/>
      <c r="Y111" s="155"/>
      <c r="Z111" s="165" t="e">
        <f t="shared" si="1"/>
        <v>#VALUE!</v>
      </c>
      <c r="AA111" s="166" t="e">
        <f>IF(Z111&lt;='Fórmulas '!$E$16,'Fórmulas '!$F$16,IF('Gestión de Riesgos'!Z111&lt;='Fórmulas '!$E$17,'Fórmulas '!$F$17,IF('Gestión de Riesgos'!Z111&lt;='Fórmulas '!$E$18,'Fórmulas '!$F$18,IF('Gestión de Riesgos'!Z111&lt;='Fórmulas '!$E$19,'Fórmulas '!$F$19,IF('Gestión de Riesgos'!Z111&lt;='Fórmulas '!$E$20,'Fórmulas '!$F$20)))))</f>
        <v>#VALUE!</v>
      </c>
      <c r="AB111" s="160" t="e">
        <f>IF(AA111&lt;='Fórmulas '!$E$5,'Fórmulas '!$F$5,IF('Gestión de Riesgos'!AA111&lt;='Fórmulas '!$E$6,'Fórmulas '!$F$6,IF('Gestión de Riesgos'!AA111&lt;='Fórmulas '!$E$7,'Fórmulas '!$F$7,IF('Gestión de Riesgos'!AA111&lt;='Fórmulas '!$E$8,'Fórmulas '!$F$8,IF('Gestión de Riesgos'!AA111&lt;='Fórmulas '!$E$9,'Fórmulas '!$F$9)))))</f>
        <v>#VALUE!</v>
      </c>
      <c r="AC111" s="56"/>
      <c r="AD111" s="160" t="str">
        <f>IFERROR(VLOOKUP(AC111,'Fórmulas '!$E$5:$F$9,2,),"")</f>
        <v/>
      </c>
      <c r="AE111" s="275" t="str">
        <f>IFERROR(VLOOKUP(CONCATENATE(TEXT(AB111,"0%"),TEXT(AD111,"0%")),'Fórmulas '!$J$5:$K$29,2),"")</f>
        <v/>
      </c>
      <c r="AF111" s="56"/>
    </row>
    <row r="112" spans="1:32" s="1" customFormat="1" ht="24" customHeight="1" x14ac:dyDescent="0.25">
      <c r="A112" s="146"/>
      <c r="B112" s="274"/>
      <c r="C112" s="151" t="e">
        <f>VLOOKUP(A112,'Fórmulas '!B141:C163,2,FALSE)</f>
        <v>#N/A</v>
      </c>
      <c r="D112" s="146" t="e">
        <f>VLOOKUP(A112,'Fórmulas '!$F$47:$G$68,2,FALSE)</f>
        <v>#N/A</v>
      </c>
      <c r="E112" s="178"/>
      <c r="F112" s="178"/>
      <c r="G112" s="178"/>
      <c r="H112" s="178"/>
      <c r="I112" s="178"/>
      <c r="J112" s="56"/>
      <c r="K112" s="160" t="str">
        <f>IFERROR(VLOOKUP(J112,'Fórmulas '!$B$5:$C$9,2,),"")</f>
        <v/>
      </c>
      <c r="L112" s="56"/>
      <c r="M112" s="160" t="str">
        <f>IFERROR(VLOOKUP(L112,'Fórmulas '!$E$5:$F$9,2,),"")</f>
        <v/>
      </c>
      <c r="N112" s="149" t="str">
        <f>IFERROR(VLOOKUP(CONCATENATE(TEXT(K112,"0%"),TEXT(M112,"0%")),'Fórmulas '!$J$5:$K$29,2),"")</f>
        <v/>
      </c>
      <c r="O112" s="161" t="str">
        <f t="shared" si="0"/>
        <v/>
      </c>
      <c r="P112" s="188"/>
      <c r="Q112" s="149"/>
      <c r="R112" s="150"/>
      <c r="S112" s="149"/>
      <c r="T112" s="56"/>
      <c r="U112" s="164" t="e">
        <f t="array" ref="U112">_xlfn.IFS(T112="Preventivo",25%,T112="Detectivo",15%,T112="Correctivo",10%)</f>
        <v>#N/A</v>
      </c>
      <c r="V112" s="164" t="e">
        <f t="array" ref="V112">_xlfn.IFS(S112="Automático",25%,S112="Manual",15%)</f>
        <v>#N/A</v>
      </c>
      <c r="W112" s="155"/>
      <c r="X112" s="155"/>
      <c r="Y112" s="155"/>
      <c r="Z112" s="165" t="e">
        <f t="shared" si="1"/>
        <v>#VALUE!</v>
      </c>
      <c r="AA112" s="166" t="e">
        <f>IF(Z112&lt;='Fórmulas '!$E$16,'Fórmulas '!$F$16,IF('Gestión de Riesgos'!Z112&lt;='Fórmulas '!$E$17,'Fórmulas '!$F$17,IF('Gestión de Riesgos'!Z112&lt;='Fórmulas '!$E$18,'Fórmulas '!$F$18,IF('Gestión de Riesgos'!Z112&lt;='Fórmulas '!$E$19,'Fórmulas '!$F$19,IF('Gestión de Riesgos'!Z112&lt;='Fórmulas '!$E$20,'Fórmulas '!$F$20)))))</f>
        <v>#VALUE!</v>
      </c>
      <c r="AB112" s="160" t="e">
        <f>IF(AA112&lt;='Fórmulas '!$E$5,'Fórmulas '!$F$5,IF('Gestión de Riesgos'!AA112&lt;='Fórmulas '!$E$6,'Fórmulas '!$F$6,IF('Gestión de Riesgos'!AA112&lt;='Fórmulas '!$E$7,'Fórmulas '!$F$7,IF('Gestión de Riesgos'!AA112&lt;='Fórmulas '!$E$8,'Fórmulas '!$F$8,IF('Gestión de Riesgos'!AA112&lt;='Fórmulas '!$E$9,'Fórmulas '!$F$9)))))</f>
        <v>#VALUE!</v>
      </c>
      <c r="AC112" s="56"/>
      <c r="AD112" s="160" t="str">
        <f>IFERROR(VLOOKUP(AC112,'Fórmulas '!$E$5:$F$9,2,),"")</f>
        <v/>
      </c>
      <c r="AE112" s="275" t="str">
        <f>IFERROR(VLOOKUP(CONCATENATE(TEXT(AB112,"0%"),TEXT(AD112,"0%")),'Fórmulas '!$J$5:$K$29,2),"")</f>
        <v/>
      </c>
      <c r="AF112" s="56"/>
    </row>
    <row r="113" spans="1:32" s="1" customFormat="1" ht="24" customHeight="1" x14ac:dyDescent="0.25">
      <c r="A113" s="146"/>
      <c r="B113" s="274"/>
      <c r="C113" s="151" t="e">
        <f>VLOOKUP(A113,'Fórmulas '!B142:C164,2,FALSE)</f>
        <v>#N/A</v>
      </c>
      <c r="D113" s="146" t="e">
        <f>VLOOKUP(A113,'Fórmulas '!$F$47:$G$68,2,FALSE)</f>
        <v>#N/A</v>
      </c>
      <c r="E113" s="178"/>
      <c r="F113" s="178"/>
      <c r="G113" s="178"/>
      <c r="H113" s="178"/>
      <c r="I113" s="178"/>
      <c r="J113" s="56"/>
      <c r="K113" s="160" t="str">
        <f>IFERROR(VLOOKUP(J113,'Fórmulas '!$B$5:$C$9,2,),"")</f>
        <v/>
      </c>
      <c r="L113" s="56"/>
      <c r="M113" s="160" t="str">
        <f>IFERROR(VLOOKUP(L113,'Fórmulas '!$E$5:$F$9,2,),"")</f>
        <v/>
      </c>
      <c r="N113" s="149" t="str">
        <f>IFERROR(VLOOKUP(CONCATENATE(TEXT(K113,"0%"),TEXT(M113,"0%")),'Fórmulas '!$J$5:$K$29,2),"")</f>
        <v/>
      </c>
      <c r="O113" s="161" t="str">
        <f t="shared" si="0"/>
        <v/>
      </c>
      <c r="P113" s="188"/>
      <c r="Q113" s="149"/>
      <c r="R113" s="151"/>
      <c r="S113" s="149"/>
      <c r="T113" s="56"/>
      <c r="U113" s="164" t="e">
        <f t="array" ref="U113">_xlfn.IFS(T113="Preventivo",25%,T113="Detectivo",15%,T113="Correctivo",10%)</f>
        <v>#N/A</v>
      </c>
      <c r="V113" s="164" t="e">
        <f t="array" ref="V113">_xlfn.IFS(S113="Automático",25%,S113="Manual",15%)</f>
        <v>#N/A</v>
      </c>
      <c r="W113" s="155"/>
      <c r="X113" s="155"/>
      <c r="Y113" s="155"/>
      <c r="Z113" s="165" t="e">
        <f t="shared" si="1"/>
        <v>#VALUE!</v>
      </c>
      <c r="AA113" s="166" t="e">
        <f>IF(Z113&lt;='Fórmulas '!$E$16,'Fórmulas '!$F$16,IF('Gestión de Riesgos'!Z113&lt;='Fórmulas '!$E$17,'Fórmulas '!$F$17,IF('Gestión de Riesgos'!Z113&lt;='Fórmulas '!$E$18,'Fórmulas '!$F$18,IF('Gestión de Riesgos'!Z113&lt;='Fórmulas '!$E$19,'Fórmulas '!$F$19,IF('Gestión de Riesgos'!Z113&lt;='Fórmulas '!$E$20,'Fórmulas '!$F$20)))))</f>
        <v>#VALUE!</v>
      </c>
      <c r="AB113" s="160" t="e">
        <f>IF(AA113&lt;='Fórmulas '!$E$5,'Fórmulas '!$F$5,IF('Gestión de Riesgos'!AA113&lt;='Fórmulas '!$E$6,'Fórmulas '!$F$6,IF('Gestión de Riesgos'!AA113&lt;='Fórmulas '!$E$7,'Fórmulas '!$F$7,IF('Gestión de Riesgos'!AA113&lt;='Fórmulas '!$E$8,'Fórmulas '!$F$8,IF('Gestión de Riesgos'!AA113&lt;='Fórmulas '!$E$9,'Fórmulas '!$F$9)))))</f>
        <v>#VALUE!</v>
      </c>
      <c r="AC113" s="56"/>
      <c r="AD113" s="160" t="str">
        <f>IFERROR(VLOOKUP(AC113,'Fórmulas '!$E$5:$F$9,2,),"")</f>
        <v/>
      </c>
      <c r="AE113" s="275" t="str">
        <f>IFERROR(VLOOKUP(CONCATENATE(TEXT(AB113,"0%"),TEXT(AD113,"0%")),'Fórmulas '!$J$5:$K$29,2),"")</f>
        <v/>
      </c>
      <c r="AF113" s="56"/>
    </row>
    <row r="114" spans="1:32" s="1" customFormat="1" ht="24" customHeight="1" x14ac:dyDescent="0.25">
      <c r="A114" s="146"/>
      <c r="B114" s="274"/>
      <c r="C114" s="151" t="e">
        <f>VLOOKUP(A114,'Fórmulas '!B143:C165,2,FALSE)</f>
        <v>#N/A</v>
      </c>
      <c r="D114" s="146" t="e">
        <f>VLOOKUP(A114,'Fórmulas '!$F$47:$G$68,2,FALSE)</f>
        <v>#N/A</v>
      </c>
      <c r="E114" s="178"/>
      <c r="F114" s="178"/>
      <c r="G114" s="178"/>
      <c r="H114" s="178"/>
      <c r="I114" s="178"/>
      <c r="J114" s="56"/>
      <c r="K114" s="160" t="str">
        <f>IFERROR(VLOOKUP(J114,'Fórmulas '!$B$5:$C$9,2,),"")</f>
        <v/>
      </c>
      <c r="L114" s="56"/>
      <c r="M114" s="160" t="str">
        <f>IFERROR(VLOOKUP(L114,'Fórmulas '!$E$5:$F$9,2,),"")</f>
        <v/>
      </c>
      <c r="N114" s="149" t="str">
        <f>IFERROR(VLOOKUP(CONCATENATE(TEXT(K114,"0%"),TEXT(M114,"0%")),'Fórmulas '!$J$5:$K$29,2),"")</f>
        <v/>
      </c>
      <c r="O114" s="161" t="str">
        <f t="shared" si="0"/>
        <v/>
      </c>
      <c r="P114" s="188"/>
      <c r="Q114" s="149"/>
      <c r="R114" s="151"/>
      <c r="S114" s="149"/>
      <c r="T114" s="56"/>
      <c r="U114" s="164" t="e">
        <f t="array" ref="U114">_xlfn.IFS(T114="Preventivo",25%,T114="Detectivo",15%,T114="Correctivo",10%)</f>
        <v>#N/A</v>
      </c>
      <c r="V114" s="164" t="e">
        <f t="array" ref="V114">_xlfn.IFS(S114="Automático",25%,S114="Manual",15%)</f>
        <v>#N/A</v>
      </c>
      <c r="W114" s="155"/>
      <c r="X114" s="155"/>
      <c r="Y114" s="155"/>
      <c r="Z114" s="165" t="e">
        <f t="shared" si="1"/>
        <v>#VALUE!</v>
      </c>
      <c r="AA114" s="166" t="e">
        <f>IF(Z114&lt;='Fórmulas '!$E$16,'Fórmulas '!$F$16,IF('Gestión de Riesgos'!Z114&lt;='Fórmulas '!$E$17,'Fórmulas '!$F$17,IF('Gestión de Riesgos'!Z114&lt;='Fórmulas '!$E$18,'Fórmulas '!$F$18,IF('Gestión de Riesgos'!Z114&lt;='Fórmulas '!$E$19,'Fórmulas '!$F$19,IF('Gestión de Riesgos'!Z114&lt;='Fórmulas '!$E$20,'Fórmulas '!$F$20)))))</f>
        <v>#VALUE!</v>
      </c>
      <c r="AB114" s="160" t="e">
        <f>IF(AA114&lt;='Fórmulas '!$E$5,'Fórmulas '!$F$5,IF('Gestión de Riesgos'!AA114&lt;='Fórmulas '!$E$6,'Fórmulas '!$F$6,IF('Gestión de Riesgos'!AA114&lt;='Fórmulas '!$E$7,'Fórmulas '!$F$7,IF('Gestión de Riesgos'!AA114&lt;='Fórmulas '!$E$8,'Fórmulas '!$F$8,IF('Gestión de Riesgos'!AA114&lt;='Fórmulas '!$E$9,'Fórmulas '!$F$9)))))</f>
        <v>#VALUE!</v>
      </c>
      <c r="AC114" s="56"/>
      <c r="AD114" s="160" t="str">
        <f>IFERROR(VLOOKUP(AC114,'Fórmulas '!$E$5:$F$9,2,),"")</f>
        <v/>
      </c>
      <c r="AE114" s="275" t="str">
        <f>IFERROR(VLOOKUP(CONCATENATE(TEXT(AB114,"0%"),TEXT(AD114,"0%")),'Fórmulas '!$J$5:$K$29,2),"")</f>
        <v/>
      </c>
      <c r="AF114" s="56"/>
    </row>
    <row r="115" spans="1:32" s="1" customFormat="1" ht="24" customHeight="1" x14ac:dyDescent="0.25">
      <c r="A115" s="146"/>
      <c r="B115" s="274"/>
      <c r="C115" s="151" t="e">
        <f>VLOOKUP(A115,'Fórmulas '!B144:C166,2,FALSE)</f>
        <v>#N/A</v>
      </c>
      <c r="D115" s="146" t="e">
        <f>VLOOKUP(A115,'Fórmulas '!$F$47:$G$68,2,FALSE)</f>
        <v>#N/A</v>
      </c>
      <c r="E115" s="178"/>
      <c r="F115" s="178"/>
      <c r="G115" s="178"/>
      <c r="H115" s="178"/>
      <c r="I115" s="178"/>
      <c r="J115" s="56"/>
      <c r="K115" s="160" t="str">
        <f>IFERROR(VLOOKUP(J115,'Fórmulas '!$B$5:$C$9,2,),"")</f>
        <v/>
      </c>
      <c r="L115" s="56"/>
      <c r="M115" s="160" t="str">
        <f>IFERROR(VLOOKUP(L115,'Fórmulas '!$E$5:$F$9,2,),"")</f>
        <v/>
      </c>
      <c r="N115" s="149" t="str">
        <f>IFERROR(VLOOKUP(CONCATENATE(TEXT(K115,"0%"),TEXT(M115,"0%")),'Fórmulas '!$J$5:$K$29,2),"")</f>
        <v/>
      </c>
      <c r="O115" s="161" t="str">
        <f t="shared" si="0"/>
        <v/>
      </c>
      <c r="P115" s="188"/>
      <c r="Q115" s="149"/>
      <c r="R115" s="151"/>
      <c r="S115" s="149"/>
      <c r="T115" s="56"/>
      <c r="U115" s="164" t="e">
        <f t="array" ref="U115">_xlfn.IFS(T115="Preventivo",25%,T115="Detectivo",15%,T115="Correctivo",10%)</f>
        <v>#N/A</v>
      </c>
      <c r="V115" s="164" t="e">
        <f t="array" ref="V115">_xlfn.IFS(S115="Automático",25%,S115="Manual",15%)</f>
        <v>#N/A</v>
      </c>
      <c r="W115" s="155"/>
      <c r="X115" s="155"/>
      <c r="Y115" s="155"/>
      <c r="Z115" s="165" t="e">
        <f t="shared" si="1"/>
        <v>#VALUE!</v>
      </c>
      <c r="AA115" s="166" t="e">
        <f>IF(Z115&lt;='Fórmulas '!$E$16,'Fórmulas '!$F$16,IF('Gestión de Riesgos'!Z115&lt;='Fórmulas '!$E$17,'Fórmulas '!$F$17,IF('Gestión de Riesgos'!Z115&lt;='Fórmulas '!$E$18,'Fórmulas '!$F$18,IF('Gestión de Riesgos'!Z115&lt;='Fórmulas '!$E$19,'Fórmulas '!$F$19,IF('Gestión de Riesgos'!Z115&lt;='Fórmulas '!$E$20,'Fórmulas '!$F$20)))))</f>
        <v>#VALUE!</v>
      </c>
      <c r="AB115" s="160" t="e">
        <f>IF(AA115&lt;='Fórmulas '!$E$5,'Fórmulas '!$F$5,IF('Gestión de Riesgos'!AA115&lt;='Fórmulas '!$E$6,'Fórmulas '!$F$6,IF('Gestión de Riesgos'!AA115&lt;='Fórmulas '!$E$7,'Fórmulas '!$F$7,IF('Gestión de Riesgos'!AA115&lt;='Fórmulas '!$E$8,'Fórmulas '!$F$8,IF('Gestión de Riesgos'!AA115&lt;='Fórmulas '!$E$9,'Fórmulas '!$F$9)))))</f>
        <v>#VALUE!</v>
      </c>
      <c r="AC115" s="56"/>
      <c r="AD115" s="160" t="str">
        <f>IFERROR(VLOOKUP(AC115,'Fórmulas '!$E$5:$F$9,2,),"")</f>
        <v/>
      </c>
      <c r="AE115" s="275" t="str">
        <f>IFERROR(VLOOKUP(CONCATENATE(TEXT(AB115,"0%"),TEXT(AD115,"0%")),'Fórmulas '!$J$5:$K$29,2),"")</f>
        <v/>
      </c>
      <c r="AF115" s="56"/>
    </row>
    <row r="116" spans="1:32" s="1" customFormat="1" ht="24" customHeight="1" x14ac:dyDescent="0.25">
      <c r="A116" s="146"/>
      <c r="B116" s="274"/>
      <c r="C116" s="151" t="e">
        <f>VLOOKUP(A116,'Fórmulas '!B145:C167,2,FALSE)</f>
        <v>#N/A</v>
      </c>
      <c r="D116" s="146" t="e">
        <f>VLOOKUP(A116,'Fórmulas '!$F$47:$G$68,2,FALSE)</f>
        <v>#N/A</v>
      </c>
      <c r="E116" s="178"/>
      <c r="F116" s="178"/>
      <c r="G116" s="178"/>
      <c r="H116" s="178"/>
      <c r="I116" s="178"/>
      <c r="J116" s="56"/>
      <c r="K116" s="160" t="str">
        <f>IFERROR(VLOOKUP(J116,'Fórmulas '!$B$5:$C$9,2,),"")</f>
        <v/>
      </c>
      <c r="L116" s="56"/>
      <c r="M116" s="160" t="str">
        <f>IFERROR(VLOOKUP(L116,'Fórmulas '!$E$5:$F$9,2,),"")</f>
        <v/>
      </c>
      <c r="N116" s="149" t="str">
        <f>IFERROR(VLOOKUP(CONCATENATE(TEXT(K116,"0%"),TEXT(M116,"0%")),'Fórmulas '!$J$5:$K$29,2),"")</f>
        <v/>
      </c>
      <c r="O116" s="161" t="str">
        <f t="shared" si="0"/>
        <v/>
      </c>
      <c r="P116" s="188"/>
      <c r="Q116" s="149"/>
      <c r="R116" s="151"/>
      <c r="S116" s="149"/>
      <c r="T116" s="56"/>
      <c r="U116" s="164" t="e">
        <f t="array" ref="U116">_xlfn.IFS(T116="Preventivo",25%,T116="Detectivo",15%,T116="Correctivo",10%)</f>
        <v>#N/A</v>
      </c>
      <c r="V116" s="164" t="e">
        <f t="array" ref="V116">_xlfn.IFS(S116="Automático",25%,S116="Manual",15%)</f>
        <v>#N/A</v>
      </c>
      <c r="W116" s="155"/>
      <c r="X116" s="155"/>
      <c r="Y116" s="155"/>
      <c r="Z116" s="165" t="e">
        <f t="shared" si="1"/>
        <v>#VALUE!</v>
      </c>
      <c r="AA116" s="166" t="e">
        <f>IF(Z116&lt;='Fórmulas '!$E$16,'Fórmulas '!$F$16,IF('Gestión de Riesgos'!Z116&lt;='Fórmulas '!$E$17,'Fórmulas '!$F$17,IF('Gestión de Riesgos'!Z116&lt;='Fórmulas '!$E$18,'Fórmulas '!$F$18,IF('Gestión de Riesgos'!Z116&lt;='Fórmulas '!$E$19,'Fórmulas '!$F$19,IF('Gestión de Riesgos'!Z116&lt;='Fórmulas '!$E$20,'Fórmulas '!$F$20)))))</f>
        <v>#VALUE!</v>
      </c>
      <c r="AB116" s="160" t="e">
        <f>IF(AA116&lt;='Fórmulas '!$E$5,'Fórmulas '!$F$5,IF('Gestión de Riesgos'!AA116&lt;='Fórmulas '!$E$6,'Fórmulas '!$F$6,IF('Gestión de Riesgos'!AA116&lt;='Fórmulas '!$E$7,'Fórmulas '!$F$7,IF('Gestión de Riesgos'!AA116&lt;='Fórmulas '!$E$8,'Fórmulas '!$F$8,IF('Gestión de Riesgos'!AA116&lt;='Fórmulas '!$E$9,'Fórmulas '!$F$9)))))</f>
        <v>#VALUE!</v>
      </c>
      <c r="AC116" s="56"/>
      <c r="AD116" s="160" t="str">
        <f>IFERROR(VLOOKUP(AC116,'Fórmulas '!$E$5:$F$9,2,),"")</f>
        <v/>
      </c>
      <c r="AE116" s="275" t="str">
        <f>IFERROR(VLOOKUP(CONCATENATE(TEXT(AB116,"0%"),TEXT(AD116,"0%")),'Fórmulas '!$J$5:$K$29,2),"")</f>
        <v/>
      </c>
      <c r="AF116" s="56"/>
    </row>
    <row r="117" spans="1:32" s="1" customFormat="1" ht="24" customHeight="1" x14ac:dyDescent="0.25">
      <c r="A117" s="146"/>
      <c r="B117" s="274"/>
      <c r="C117" s="151" t="e">
        <f>VLOOKUP(A117,'Fórmulas '!B146:C168,2,FALSE)</f>
        <v>#N/A</v>
      </c>
      <c r="D117" s="146" t="e">
        <f>VLOOKUP(A117,'Fórmulas '!$F$47:$G$68,2,FALSE)</f>
        <v>#N/A</v>
      </c>
      <c r="E117" s="178"/>
      <c r="F117" s="178"/>
      <c r="G117" s="178"/>
      <c r="H117" s="178"/>
      <c r="I117" s="178"/>
      <c r="J117" s="56"/>
      <c r="K117" s="160" t="str">
        <f>IFERROR(VLOOKUP(J117,'Fórmulas '!$B$5:$C$9,2,),"")</f>
        <v/>
      </c>
      <c r="L117" s="56"/>
      <c r="M117" s="160" t="str">
        <f>IFERROR(VLOOKUP(L117,'Fórmulas '!$E$5:$F$9,2,),"")</f>
        <v/>
      </c>
      <c r="N117" s="149" t="str">
        <f>IFERROR(VLOOKUP(CONCATENATE(TEXT(K117,"0%"),TEXT(M117,"0%")),'Fórmulas '!$J$5:$K$29,2),"")</f>
        <v/>
      </c>
      <c r="O117" s="161" t="str">
        <f t="shared" si="0"/>
        <v/>
      </c>
      <c r="P117" s="188"/>
      <c r="Q117" s="149"/>
      <c r="R117" s="151"/>
      <c r="S117" s="149"/>
      <c r="T117" s="56"/>
      <c r="U117" s="164" t="e">
        <f t="array" ref="U117">_xlfn.IFS(T117="Preventivo",25%,T117="Detectivo",15%,T117="Correctivo",10%)</f>
        <v>#N/A</v>
      </c>
      <c r="V117" s="164" t="e">
        <f t="array" ref="V117">_xlfn.IFS(S117="Automático",25%,S117="Manual",15%)</f>
        <v>#N/A</v>
      </c>
      <c r="W117" s="155"/>
      <c r="X117" s="155"/>
      <c r="Y117" s="155"/>
      <c r="Z117" s="165" t="e">
        <f t="shared" si="1"/>
        <v>#VALUE!</v>
      </c>
      <c r="AA117" s="166" t="e">
        <f>IF(Z117&lt;='Fórmulas '!$E$16,'Fórmulas '!$F$16,IF('Gestión de Riesgos'!Z117&lt;='Fórmulas '!$E$17,'Fórmulas '!$F$17,IF('Gestión de Riesgos'!Z117&lt;='Fórmulas '!$E$18,'Fórmulas '!$F$18,IF('Gestión de Riesgos'!Z117&lt;='Fórmulas '!$E$19,'Fórmulas '!$F$19,IF('Gestión de Riesgos'!Z117&lt;='Fórmulas '!$E$20,'Fórmulas '!$F$20)))))</f>
        <v>#VALUE!</v>
      </c>
      <c r="AB117" s="160" t="e">
        <f>IF(AA117&lt;='Fórmulas '!$E$5,'Fórmulas '!$F$5,IF('Gestión de Riesgos'!AA117&lt;='Fórmulas '!$E$6,'Fórmulas '!$F$6,IF('Gestión de Riesgos'!AA117&lt;='Fórmulas '!$E$7,'Fórmulas '!$F$7,IF('Gestión de Riesgos'!AA117&lt;='Fórmulas '!$E$8,'Fórmulas '!$F$8,IF('Gestión de Riesgos'!AA117&lt;='Fórmulas '!$E$9,'Fórmulas '!$F$9)))))</f>
        <v>#VALUE!</v>
      </c>
      <c r="AC117" s="56"/>
      <c r="AD117" s="160" t="str">
        <f>IFERROR(VLOOKUP(AC117,'Fórmulas '!$E$5:$F$9,2,),"")</f>
        <v/>
      </c>
      <c r="AE117" s="275" t="str">
        <f>IFERROR(VLOOKUP(CONCATENATE(TEXT(AB117,"0%"),TEXT(AD117,"0%")),'Fórmulas '!$J$5:$K$29,2),"")</f>
        <v/>
      </c>
      <c r="AF117" s="56"/>
    </row>
    <row r="118" spans="1:32" s="1" customFormat="1" ht="24" customHeight="1" x14ac:dyDescent="0.25">
      <c r="A118" s="146"/>
      <c r="B118" s="274"/>
      <c r="C118" s="151" t="e">
        <f>VLOOKUP(A118,'Fórmulas '!B147:C169,2,FALSE)</f>
        <v>#N/A</v>
      </c>
      <c r="D118" s="146" t="e">
        <f>VLOOKUP(A118,'Fórmulas '!$F$47:$G$68,2,FALSE)</f>
        <v>#N/A</v>
      </c>
      <c r="E118" s="178"/>
      <c r="F118" s="178"/>
      <c r="G118" s="178"/>
      <c r="H118" s="178"/>
      <c r="I118" s="178"/>
      <c r="J118" s="56"/>
      <c r="K118" s="160" t="str">
        <f>IFERROR(VLOOKUP(J118,'Fórmulas '!$B$5:$C$9,2,),"")</f>
        <v/>
      </c>
      <c r="L118" s="56"/>
      <c r="M118" s="160" t="str">
        <f>IFERROR(VLOOKUP(L118,'Fórmulas '!$E$5:$F$9,2,),"")</f>
        <v/>
      </c>
      <c r="N118" s="149" t="str">
        <f>IFERROR(VLOOKUP(CONCATENATE(TEXT(K118,"0%"),TEXT(M118,"0%")),'Fórmulas '!$J$5:$K$29,2),"")</f>
        <v/>
      </c>
      <c r="O118" s="161" t="str">
        <f t="shared" si="0"/>
        <v/>
      </c>
      <c r="P118" s="188"/>
      <c r="Q118" s="149"/>
      <c r="R118" s="150"/>
      <c r="S118" s="149"/>
      <c r="T118" s="56"/>
      <c r="U118" s="164" t="e">
        <f t="array" ref="U118">_xlfn.IFS(T118="Preventivo",25%,T118="Detectivo",15%,T118="Correctivo",10%)</f>
        <v>#N/A</v>
      </c>
      <c r="V118" s="164" t="e">
        <f t="array" ref="V118">_xlfn.IFS(S118="Automático",25%,S118="Manual",15%)</f>
        <v>#N/A</v>
      </c>
      <c r="W118" s="155"/>
      <c r="X118" s="155"/>
      <c r="Y118" s="155"/>
      <c r="Z118" s="165" t="e">
        <f t="shared" si="1"/>
        <v>#VALUE!</v>
      </c>
      <c r="AA118" s="166" t="e">
        <f>IF(Z118&lt;='Fórmulas '!$E$16,'Fórmulas '!$F$16,IF('Gestión de Riesgos'!Z118&lt;='Fórmulas '!$E$17,'Fórmulas '!$F$17,IF('Gestión de Riesgos'!Z118&lt;='Fórmulas '!$E$18,'Fórmulas '!$F$18,IF('Gestión de Riesgos'!Z118&lt;='Fórmulas '!$E$19,'Fórmulas '!$F$19,IF('Gestión de Riesgos'!Z118&lt;='Fórmulas '!$E$20,'Fórmulas '!$F$20)))))</f>
        <v>#VALUE!</v>
      </c>
      <c r="AB118" s="160" t="e">
        <f>IF(AA118&lt;='Fórmulas '!$E$5,'Fórmulas '!$F$5,IF('Gestión de Riesgos'!AA118&lt;='Fórmulas '!$E$6,'Fórmulas '!$F$6,IF('Gestión de Riesgos'!AA118&lt;='Fórmulas '!$E$7,'Fórmulas '!$F$7,IF('Gestión de Riesgos'!AA118&lt;='Fórmulas '!$E$8,'Fórmulas '!$F$8,IF('Gestión de Riesgos'!AA118&lt;='Fórmulas '!$E$9,'Fórmulas '!$F$9)))))</f>
        <v>#VALUE!</v>
      </c>
      <c r="AC118" s="56"/>
      <c r="AD118" s="160" t="str">
        <f>IFERROR(VLOOKUP(AC118,'Fórmulas '!$E$5:$F$9,2,),"")</f>
        <v/>
      </c>
      <c r="AE118" s="275" t="str">
        <f>IFERROR(VLOOKUP(CONCATENATE(TEXT(AB118,"0%"),TEXT(AD118,"0%")),'Fórmulas '!$J$5:$K$29,2),"")</f>
        <v/>
      </c>
      <c r="AF118" s="56"/>
    </row>
    <row r="119" spans="1:32" s="1" customFormat="1" ht="24" customHeight="1" x14ac:dyDescent="0.25">
      <c r="A119" s="146"/>
      <c r="B119" s="274"/>
      <c r="C119" s="151" t="e">
        <f>VLOOKUP(A119,'Fórmulas '!B148:C170,2,FALSE)</f>
        <v>#N/A</v>
      </c>
      <c r="D119" s="146" t="e">
        <f>VLOOKUP(A119,'Fórmulas '!$F$47:$G$68,2,FALSE)</f>
        <v>#N/A</v>
      </c>
      <c r="E119" s="178"/>
      <c r="F119" s="178"/>
      <c r="G119" s="178"/>
      <c r="H119" s="178"/>
      <c r="I119" s="178"/>
      <c r="J119" s="56"/>
      <c r="K119" s="160" t="str">
        <f>IFERROR(VLOOKUP(J119,'Fórmulas '!$B$5:$C$9,2,),"")</f>
        <v/>
      </c>
      <c r="L119" s="56"/>
      <c r="M119" s="160" t="str">
        <f>IFERROR(VLOOKUP(L119,'Fórmulas '!$E$5:$F$9,2,),"")</f>
        <v/>
      </c>
      <c r="N119" s="149" t="str">
        <f>IFERROR(VLOOKUP(CONCATENATE(TEXT(K119,"0%"),TEXT(M119,"0%")),'Fórmulas '!$J$5:$K$29,2),"")</f>
        <v/>
      </c>
      <c r="O119" s="161" t="str">
        <f t="shared" si="0"/>
        <v/>
      </c>
      <c r="P119" s="153"/>
      <c r="Q119" s="56"/>
      <c r="R119" s="147"/>
      <c r="S119" s="149"/>
      <c r="T119" s="56"/>
      <c r="U119" s="164" t="e">
        <f t="array" ref="U119">_xlfn.IFS(T119="Preventivo",25%,T119="Detectivo",15%,T119="Correctivo",10%)</f>
        <v>#N/A</v>
      </c>
      <c r="V119" s="164" t="e">
        <f t="array" ref="V119">_xlfn.IFS(S119="Automático",25%,S119="Manual",15%)</f>
        <v>#N/A</v>
      </c>
      <c r="W119" s="155"/>
      <c r="X119" s="155"/>
      <c r="Y119" s="155"/>
      <c r="Z119" s="165" t="e">
        <f t="shared" si="1"/>
        <v>#VALUE!</v>
      </c>
      <c r="AA119" s="166" t="e">
        <f>IF(Z119&lt;='Fórmulas '!$E$16,'Fórmulas '!$F$16,IF('Gestión de Riesgos'!Z119&lt;='Fórmulas '!$E$17,'Fórmulas '!$F$17,IF('Gestión de Riesgos'!Z119&lt;='Fórmulas '!$E$18,'Fórmulas '!$F$18,IF('Gestión de Riesgos'!Z119&lt;='Fórmulas '!$E$19,'Fórmulas '!$F$19,IF('Gestión de Riesgos'!Z119&lt;='Fórmulas '!$E$20,'Fórmulas '!$F$20)))))</f>
        <v>#VALUE!</v>
      </c>
      <c r="AB119" s="160" t="e">
        <f>IF(AA119&lt;='Fórmulas '!$E$5,'Fórmulas '!$F$5,IF('Gestión de Riesgos'!AA119&lt;='Fórmulas '!$E$6,'Fórmulas '!$F$6,IF('Gestión de Riesgos'!AA119&lt;='Fórmulas '!$E$7,'Fórmulas '!$F$7,IF('Gestión de Riesgos'!AA119&lt;='Fórmulas '!$E$8,'Fórmulas '!$F$8,IF('Gestión de Riesgos'!AA119&lt;='Fórmulas '!$E$9,'Fórmulas '!$F$9)))))</f>
        <v>#VALUE!</v>
      </c>
      <c r="AC119" s="56"/>
      <c r="AD119" s="160" t="str">
        <f>IFERROR(VLOOKUP(AC119,'Fórmulas '!$E$5:$F$9,2,),"")</f>
        <v/>
      </c>
      <c r="AE119" s="275" t="str">
        <f>IFERROR(VLOOKUP(CONCATENATE(TEXT(AB119,"0%"),TEXT(AD119,"0%")),'Fórmulas '!$J$5:$K$29,2),"")</f>
        <v/>
      </c>
      <c r="AF119" s="56"/>
    </row>
    <row r="120" spans="1:32" s="1" customFormat="1" ht="24" customHeight="1" x14ac:dyDescent="0.25">
      <c r="A120" s="146"/>
      <c r="B120" s="274"/>
      <c r="C120" s="151" t="e">
        <f>VLOOKUP(A120,'Fórmulas '!B149:C171,2,FALSE)</f>
        <v>#N/A</v>
      </c>
      <c r="D120" s="146" t="e">
        <f>VLOOKUP(A120,'Fórmulas '!$F$47:$G$68,2,FALSE)</f>
        <v>#N/A</v>
      </c>
      <c r="E120" s="178"/>
      <c r="F120" s="193"/>
      <c r="G120" s="193"/>
      <c r="H120" s="193"/>
      <c r="I120" s="193"/>
      <c r="J120" s="56"/>
      <c r="K120" s="160" t="str">
        <f>IFERROR(VLOOKUP(J120,'Fórmulas '!$B$5:$C$9,2,),"")</f>
        <v/>
      </c>
      <c r="L120" s="56"/>
      <c r="M120" s="160" t="str">
        <f>IFERROR(VLOOKUP(L120,'Fórmulas '!$E$5:$F$9,2,),"")</f>
        <v/>
      </c>
      <c r="N120" s="149" t="str">
        <f>IFERROR(VLOOKUP(CONCATENATE(TEXT(K120,"0%"),TEXT(M120,"0%")),'Fórmulas '!$J$5:$K$29,2),"")</f>
        <v/>
      </c>
      <c r="O120" s="161" t="str">
        <f t="shared" si="0"/>
        <v/>
      </c>
      <c r="P120" s="153"/>
      <c r="Q120" s="56"/>
      <c r="R120" s="153"/>
      <c r="S120" s="149"/>
      <c r="T120" s="56"/>
      <c r="U120" s="164" t="e">
        <f t="array" ref="U120">_xlfn.IFS(T120="Preventivo",25%,T120="Detectivo",15%,T120="Correctivo",10%)</f>
        <v>#N/A</v>
      </c>
      <c r="V120" s="164" t="e">
        <f t="array" ref="V120">_xlfn.IFS(S120="Automático",25%,S120="Manual",15%)</f>
        <v>#N/A</v>
      </c>
      <c r="W120" s="155"/>
      <c r="X120" s="155"/>
      <c r="Y120" s="155"/>
      <c r="Z120" s="165" t="e">
        <f t="shared" si="1"/>
        <v>#VALUE!</v>
      </c>
      <c r="AA120" s="166" t="e">
        <f>IF(Z120&lt;='Fórmulas '!$E$16,'Fórmulas '!$F$16,IF('Gestión de Riesgos'!Z120&lt;='Fórmulas '!$E$17,'Fórmulas '!$F$17,IF('Gestión de Riesgos'!Z120&lt;='Fórmulas '!$E$18,'Fórmulas '!$F$18,IF('Gestión de Riesgos'!Z120&lt;='Fórmulas '!$E$19,'Fórmulas '!$F$19,IF('Gestión de Riesgos'!Z120&lt;='Fórmulas '!$E$20,'Fórmulas '!$F$20)))))</f>
        <v>#VALUE!</v>
      </c>
      <c r="AB120" s="160" t="e">
        <f>IF(AA120&lt;='Fórmulas '!$E$5,'Fórmulas '!$F$5,IF('Gestión de Riesgos'!AA120&lt;='Fórmulas '!$E$6,'Fórmulas '!$F$6,IF('Gestión de Riesgos'!AA120&lt;='Fórmulas '!$E$7,'Fórmulas '!$F$7,IF('Gestión de Riesgos'!AA120&lt;='Fórmulas '!$E$8,'Fórmulas '!$F$8,IF('Gestión de Riesgos'!AA120&lt;='Fórmulas '!$E$9,'Fórmulas '!$F$9)))))</f>
        <v>#VALUE!</v>
      </c>
      <c r="AC120" s="56"/>
      <c r="AD120" s="160" t="str">
        <f>IFERROR(VLOOKUP(AC120,'Fórmulas '!$E$5:$F$9,2,),"")</f>
        <v/>
      </c>
      <c r="AE120" s="275" t="str">
        <f>IFERROR(VLOOKUP(CONCATENATE(TEXT(AB120,"0%"),TEXT(AD120,"0%")),'Fórmulas '!$J$5:$K$29,2),"")</f>
        <v/>
      </c>
      <c r="AF120" s="56"/>
    </row>
    <row r="121" spans="1:32" s="1" customFormat="1" ht="24" customHeight="1" x14ac:dyDescent="0.25">
      <c r="A121" s="146"/>
      <c r="B121" s="274"/>
      <c r="C121" s="151" t="e">
        <f>VLOOKUP(A121,'Fórmulas '!B150:C172,2,FALSE)</f>
        <v>#N/A</v>
      </c>
      <c r="D121" s="146" t="e">
        <f>VLOOKUP(A121,'Fórmulas '!$F$47:$G$68,2,FALSE)</f>
        <v>#N/A</v>
      </c>
      <c r="E121" s="178"/>
      <c r="F121" s="193"/>
      <c r="G121" s="193"/>
      <c r="H121" s="193"/>
      <c r="I121" s="193"/>
      <c r="J121" s="56"/>
      <c r="K121" s="160" t="str">
        <f>IFERROR(VLOOKUP(J121,'Fórmulas '!$B$5:$C$9,2,),"")</f>
        <v/>
      </c>
      <c r="L121" s="56"/>
      <c r="M121" s="160" t="str">
        <f>IFERROR(VLOOKUP(L121,'Fórmulas '!$E$5:$F$9,2,),"")</f>
        <v/>
      </c>
      <c r="N121" s="149" t="str">
        <f>IFERROR(VLOOKUP(CONCATENATE(TEXT(K121,"0%"),TEXT(M121,"0%")),'Fórmulas '!$J$5:$K$29,2),"")</f>
        <v/>
      </c>
      <c r="O121" s="161" t="str">
        <f t="shared" si="0"/>
        <v/>
      </c>
      <c r="P121" s="153"/>
      <c r="Q121" s="56"/>
      <c r="R121" s="69"/>
      <c r="S121" s="149"/>
      <c r="T121" s="56"/>
      <c r="U121" s="164" t="e">
        <f t="array" ref="U121">_xlfn.IFS(T121="Preventivo",25%,T121="Detectivo",15%,T121="Correctivo",10%)</f>
        <v>#N/A</v>
      </c>
      <c r="V121" s="164" t="e">
        <f t="array" ref="V121">_xlfn.IFS(S121="Automático",25%,S121="Manual",15%)</f>
        <v>#N/A</v>
      </c>
      <c r="W121" s="155"/>
      <c r="X121" s="155"/>
      <c r="Y121" s="155"/>
      <c r="Z121" s="165" t="e">
        <f t="shared" si="1"/>
        <v>#VALUE!</v>
      </c>
      <c r="AA121" s="166" t="e">
        <f>IF(Z121&lt;='Fórmulas '!$E$16,'Fórmulas '!$F$16,IF('Gestión de Riesgos'!Z121&lt;='Fórmulas '!$E$17,'Fórmulas '!$F$17,IF('Gestión de Riesgos'!Z121&lt;='Fórmulas '!$E$18,'Fórmulas '!$F$18,IF('Gestión de Riesgos'!Z121&lt;='Fórmulas '!$E$19,'Fórmulas '!$F$19,IF('Gestión de Riesgos'!Z121&lt;='Fórmulas '!$E$20,'Fórmulas '!$F$20)))))</f>
        <v>#VALUE!</v>
      </c>
      <c r="AB121" s="160" t="e">
        <f>IF(AA121&lt;='Fórmulas '!$E$5,'Fórmulas '!$F$5,IF('Gestión de Riesgos'!AA121&lt;='Fórmulas '!$E$6,'Fórmulas '!$F$6,IF('Gestión de Riesgos'!AA121&lt;='Fórmulas '!$E$7,'Fórmulas '!$F$7,IF('Gestión de Riesgos'!AA121&lt;='Fórmulas '!$E$8,'Fórmulas '!$F$8,IF('Gestión de Riesgos'!AA121&lt;='Fórmulas '!$E$9,'Fórmulas '!$F$9)))))</f>
        <v>#VALUE!</v>
      </c>
      <c r="AC121" s="56"/>
      <c r="AD121" s="160" t="str">
        <f>IFERROR(VLOOKUP(AC121,'Fórmulas '!$E$5:$F$9,2,),"")</f>
        <v/>
      </c>
      <c r="AE121" s="275" t="str">
        <f>IFERROR(VLOOKUP(CONCATENATE(TEXT(AB121,"0%"),TEXT(AD121,"0%")),'Fórmulas '!$J$5:$K$29,2),"")</f>
        <v/>
      </c>
      <c r="AF121" s="56"/>
    </row>
    <row r="122" spans="1:32" s="1" customFormat="1" ht="24" customHeight="1" x14ac:dyDescent="0.25">
      <c r="A122" s="146"/>
      <c r="B122" s="274"/>
      <c r="C122" s="151" t="e">
        <f>VLOOKUP(A122,'Fórmulas '!B151:C173,2,FALSE)</f>
        <v>#N/A</v>
      </c>
      <c r="D122" s="146" t="e">
        <f>VLOOKUP(A122,'Fórmulas '!$F$47:$G$68,2,FALSE)</f>
        <v>#N/A</v>
      </c>
      <c r="E122" s="178"/>
      <c r="F122" s="193"/>
      <c r="G122" s="193"/>
      <c r="H122" s="193"/>
      <c r="I122" s="193"/>
      <c r="J122" s="56"/>
      <c r="K122" s="160" t="str">
        <f>IFERROR(VLOOKUP(J122,'Fórmulas '!$B$5:$C$9,2,),"")</f>
        <v/>
      </c>
      <c r="L122" s="56"/>
      <c r="M122" s="160" t="str">
        <f>IFERROR(VLOOKUP(L122,'Fórmulas '!$E$5:$F$9,2,),"")</f>
        <v/>
      </c>
      <c r="N122" s="149" t="str">
        <f>IFERROR(VLOOKUP(CONCATENATE(TEXT(K122,"0%"),TEXT(M122,"0%")),'Fórmulas '!$J$5:$K$29,2),"")</f>
        <v/>
      </c>
      <c r="O122" s="161" t="str">
        <f t="shared" si="0"/>
        <v/>
      </c>
      <c r="P122" s="153"/>
      <c r="Q122" s="56"/>
      <c r="R122" s="69"/>
      <c r="S122" s="149"/>
      <c r="T122" s="56"/>
      <c r="U122" s="164" t="e">
        <f t="array" ref="U122">_xlfn.IFS(T122="Preventivo",25%,T122="Detectivo",15%,T122="Correctivo",10%)</f>
        <v>#N/A</v>
      </c>
      <c r="V122" s="164" t="e">
        <f t="array" ref="V122">_xlfn.IFS(S122="Automático",25%,S122="Manual",15%)</f>
        <v>#N/A</v>
      </c>
      <c r="W122" s="155"/>
      <c r="X122" s="155"/>
      <c r="Y122" s="155"/>
      <c r="Z122" s="165" t="e">
        <f t="shared" si="1"/>
        <v>#VALUE!</v>
      </c>
      <c r="AA122" s="166" t="e">
        <f>IF(Z122&lt;='Fórmulas '!$E$16,'Fórmulas '!$F$16,IF('Gestión de Riesgos'!Z122&lt;='Fórmulas '!$E$17,'Fórmulas '!$F$17,IF('Gestión de Riesgos'!Z122&lt;='Fórmulas '!$E$18,'Fórmulas '!$F$18,IF('Gestión de Riesgos'!Z122&lt;='Fórmulas '!$E$19,'Fórmulas '!$F$19,IF('Gestión de Riesgos'!Z122&lt;='Fórmulas '!$E$20,'Fórmulas '!$F$20)))))</f>
        <v>#VALUE!</v>
      </c>
      <c r="AB122" s="160" t="e">
        <f>IF(AA122&lt;='Fórmulas '!$E$5,'Fórmulas '!$F$5,IF('Gestión de Riesgos'!AA122&lt;='Fórmulas '!$E$6,'Fórmulas '!$F$6,IF('Gestión de Riesgos'!AA122&lt;='Fórmulas '!$E$7,'Fórmulas '!$F$7,IF('Gestión de Riesgos'!AA122&lt;='Fórmulas '!$E$8,'Fórmulas '!$F$8,IF('Gestión de Riesgos'!AA122&lt;='Fórmulas '!$E$9,'Fórmulas '!$F$9)))))</f>
        <v>#VALUE!</v>
      </c>
      <c r="AC122" s="56"/>
      <c r="AD122" s="160" t="str">
        <f>IFERROR(VLOOKUP(AC122,'Fórmulas '!$E$5:$F$9,2,),"")</f>
        <v/>
      </c>
      <c r="AE122" s="275" t="str">
        <f>IFERROR(VLOOKUP(CONCATENATE(TEXT(AB122,"0%"),TEXT(AD122,"0%")),'Fórmulas '!$J$5:$K$29,2),"")</f>
        <v/>
      </c>
      <c r="AF122" s="56"/>
    </row>
    <row r="123" spans="1:32" s="1" customFormat="1" ht="24" customHeight="1" x14ac:dyDescent="0.25">
      <c r="A123" s="146"/>
      <c r="B123" s="274"/>
      <c r="C123" s="151" t="e">
        <f>VLOOKUP(A123,'Fórmulas '!B152:C174,2,FALSE)</f>
        <v>#N/A</v>
      </c>
      <c r="D123" s="146" t="e">
        <f>VLOOKUP(A123,'Fórmulas '!$F$47:$G$68,2,FALSE)</f>
        <v>#N/A</v>
      </c>
      <c r="E123" s="178"/>
      <c r="F123" s="178"/>
      <c r="G123" s="178"/>
      <c r="H123" s="178"/>
      <c r="I123" s="178"/>
      <c r="J123" s="56"/>
      <c r="K123" s="160" t="str">
        <f>IFERROR(VLOOKUP(J123,'Fórmulas '!$B$5:$C$9,2,),"")</f>
        <v/>
      </c>
      <c r="L123" s="56"/>
      <c r="M123" s="160" t="str">
        <f>IFERROR(VLOOKUP(L123,'Fórmulas '!$E$5:$F$9,2,),"")</f>
        <v/>
      </c>
      <c r="N123" s="149" t="str">
        <f>IFERROR(VLOOKUP(CONCATENATE(TEXT(K123,"0%"),TEXT(M123,"0%")),'Fórmulas '!$J$5:$K$29,2),"")</f>
        <v/>
      </c>
      <c r="O123" s="161" t="str">
        <f t="shared" si="0"/>
        <v/>
      </c>
      <c r="P123" s="153"/>
      <c r="Q123" s="56"/>
      <c r="R123" s="147"/>
      <c r="S123" s="149"/>
      <c r="T123" s="56"/>
      <c r="U123" s="164" t="e">
        <f t="array" ref="U123">_xlfn.IFS(T123="Preventivo",25%,T123="Detectivo",15%,T123="Correctivo",10%)</f>
        <v>#N/A</v>
      </c>
      <c r="V123" s="164" t="e">
        <f t="array" ref="V123">_xlfn.IFS(S123="Automático",25%,S123="Manual",15%)</f>
        <v>#N/A</v>
      </c>
      <c r="W123" s="155"/>
      <c r="X123" s="155"/>
      <c r="Y123" s="155"/>
      <c r="Z123" s="165" t="e">
        <f t="shared" si="1"/>
        <v>#VALUE!</v>
      </c>
      <c r="AA123" s="166" t="e">
        <f>IF(Z123&lt;='Fórmulas '!$E$16,'Fórmulas '!$F$16,IF('Gestión de Riesgos'!Z123&lt;='Fórmulas '!$E$17,'Fórmulas '!$F$17,IF('Gestión de Riesgos'!Z123&lt;='Fórmulas '!$E$18,'Fórmulas '!$F$18,IF('Gestión de Riesgos'!Z123&lt;='Fórmulas '!$E$19,'Fórmulas '!$F$19,IF('Gestión de Riesgos'!Z123&lt;='Fórmulas '!$E$20,'Fórmulas '!$F$20)))))</f>
        <v>#VALUE!</v>
      </c>
      <c r="AB123" s="160" t="e">
        <f>IF(AA123&lt;='Fórmulas '!$E$5,'Fórmulas '!$F$5,IF('Gestión de Riesgos'!AA123&lt;='Fórmulas '!$E$6,'Fórmulas '!$F$6,IF('Gestión de Riesgos'!AA123&lt;='Fórmulas '!$E$7,'Fórmulas '!$F$7,IF('Gestión de Riesgos'!AA123&lt;='Fórmulas '!$E$8,'Fórmulas '!$F$8,IF('Gestión de Riesgos'!AA123&lt;='Fórmulas '!$E$9,'Fórmulas '!$F$9)))))</f>
        <v>#VALUE!</v>
      </c>
      <c r="AC123" s="56"/>
      <c r="AD123" s="160" t="str">
        <f>IFERROR(VLOOKUP(AC123,'Fórmulas '!$E$5:$F$9,2,),"")</f>
        <v/>
      </c>
      <c r="AE123" s="275" t="str">
        <f>IFERROR(VLOOKUP(CONCATENATE(TEXT(AB123,"0%"),TEXT(AD123,"0%")),'Fórmulas '!$J$5:$K$29,2),"")</f>
        <v/>
      </c>
      <c r="AF123" s="56"/>
    </row>
    <row r="124" spans="1:32" s="1" customFormat="1" ht="24" customHeight="1" x14ac:dyDescent="0.25">
      <c r="A124" s="146"/>
      <c r="B124" s="274"/>
      <c r="C124" s="151" t="e">
        <f>VLOOKUP(A124,'Fórmulas '!B153:C175,2,FALSE)</f>
        <v>#N/A</v>
      </c>
      <c r="D124" s="146" t="e">
        <f>VLOOKUP(A124,'Fórmulas '!$F$47:$G$68,2,FALSE)</f>
        <v>#N/A</v>
      </c>
      <c r="E124" s="178"/>
      <c r="F124" s="178"/>
      <c r="G124" s="178"/>
      <c r="H124" s="178"/>
      <c r="I124" s="178"/>
      <c r="J124" s="56"/>
      <c r="K124" s="160" t="str">
        <f>IFERROR(VLOOKUP(J124,'Fórmulas '!$B$5:$C$9,2,),"")</f>
        <v/>
      </c>
      <c r="L124" s="56"/>
      <c r="M124" s="160" t="str">
        <f>IFERROR(VLOOKUP(L124,'Fórmulas '!$E$5:$F$9,2,),"")</f>
        <v/>
      </c>
      <c r="N124" s="149" t="str">
        <f>IFERROR(VLOOKUP(CONCATENATE(TEXT(K124,"0%"),TEXT(M124,"0%")),'Fórmulas '!$J$5:$K$29,2),"")</f>
        <v/>
      </c>
      <c r="O124" s="161" t="str">
        <f t="shared" si="0"/>
        <v/>
      </c>
      <c r="P124" s="153"/>
      <c r="Q124" s="56"/>
      <c r="R124" s="69"/>
      <c r="S124" s="149"/>
      <c r="T124" s="56"/>
      <c r="U124" s="164" t="e">
        <f t="array" ref="U124">_xlfn.IFS(T124="Preventivo",25%,T124="Detectivo",15%,T124="Correctivo",10%)</f>
        <v>#N/A</v>
      </c>
      <c r="V124" s="164" t="e">
        <f t="array" ref="V124">_xlfn.IFS(S124="Automático",25%,S124="Manual",15%)</f>
        <v>#N/A</v>
      </c>
      <c r="W124" s="155"/>
      <c r="X124" s="155"/>
      <c r="Y124" s="155"/>
      <c r="Z124" s="165" t="e">
        <f t="shared" si="1"/>
        <v>#VALUE!</v>
      </c>
      <c r="AA124" s="166" t="e">
        <f>IF(Z124&lt;='Fórmulas '!$E$16,'Fórmulas '!$F$16,IF('Gestión de Riesgos'!Z124&lt;='Fórmulas '!$E$17,'Fórmulas '!$F$17,IF('Gestión de Riesgos'!Z124&lt;='Fórmulas '!$E$18,'Fórmulas '!$F$18,IF('Gestión de Riesgos'!Z124&lt;='Fórmulas '!$E$19,'Fórmulas '!$F$19,IF('Gestión de Riesgos'!Z124&lt;='Fórmulas '!$E$20,'Fórmulas '!$F$20)))))</f>
        <v>#VALUE!</v>
      </c>
      <c r="AB124" s="160" t="e">
        <f>IF(AA124&lt;='Fórmulas '!$E$5,'Fórmulas '!$F$5,IF('Gestión de Riesgos'!AA124&lt;='Fórmulas '!$E$6,'Fórmulas '!$F$6,IF('Gestión de Riesgos'!AA124&lt;='Fórmulas '!$E$7,'Fórmulas '!$F$7,IF('Gestión de Riesgos'!AA124&lt;='Fórmulas '!$E$8,'Fórmulas '!$F$8,IF('Gestión de Riesgos'!AA124&lt;='Fórmulas '!$E$9,'Fórmulas '!$F$9)))))</f>
        <v>#VALUE!</v>
      </c>
      <c r="AC124" s="56"/>
      <c r="AD124" s="160" t="str">
        <f>IFERROR(VLOOKUP(AC124,'Fórmulas '!$E$5:$F$9,2,),"")</f>
        <v/>
      </c>
      <c r="AE124" s="275" t="str">
        <f>IFERROR(VLOOKUP(CONCATENATE(TEXT(AB124,"0%"),TEXT(AD124,"0%")),'Fórmulas '!$J$5:$K$29,2),"")</f>
        <v/>
      </c>
      <c r="AF124" s="56"/>
    </row>
    <row r="125" spans="1:32" s="1" customFormat="1" ht="24" customHeight="1" x14ac:dyDescent="0.25">
      <c r="A125" s="146"/>
      <c r="B125" s="274"/>
      <c r="C125" s="151" t="e">
        <f>VLOOKUP(A125,'Fórmulas '!B154:C176,2,FALSE)</f>
        <v>#N/A</v>
      </c>
      <c r="D125" s="146" t="e">
        <f>VLOOKUP(A125,'Fórmulas '!$F$47:$G$68,2,FALSE)</f>
        <v>#N/A</v>
      </c>
      <c r="E125" s="178"/>
      <c r="F125" s="178"/>
      <c r="G125" s="178"/>
      <c r="H125" s="178"/>
      <c r="I125" s="178"/>
      <c r="J125" s="56"/>
      <c r="K125" s="160" t="str">
        <f>IFERROR(VLOOKUP(J125,'Fórmulas '!$B$5:$C$9,2,),"")</f>
        <v/>
      </c>
      <c r="L125" s="56"/>
      <c r="M125" s="160" t="str">
        <f>IFERROR(VLOOKUP(L125,'Fórmulas '!$E$5:$F$9,2,),"")</f>
        <v/>
      </c>
      <c r="N125" s="149" t="str">
        <f>IFERROR(VLOOKUP(CONCATENATE(TEXT(K125,"0%"),TEXT(M125,"0%")),'Fórmulas '!$J$5:$K$29,2),"")</f>
        <v/>
      </c>
      <c r="O125" s="161" t="str">
        <f t="shared" si="0"/>
        <v/>
      </c>
      <c r="P125" s="153"/>
      <c r="Q125" s="56"/>
      <c r="R125" s="69"/>
      <c r="S125" s="149"/>
      <c r="T125" s="56"/>
      <c r="U125" s="164" t="e">
        <f t="array" ref="U125">_xlfn.IFS(T125="Preventivo",25%,T125="Detectivo",15%,T125="Correctivo",10%)</f>
        <v>#N/A</v>
      </c>
      <c r="V125" s="164" t="e">
        <f t="array" ref="V125">_xlfn.IFS(S125="Automático",25%,S125="Manual",15%)</f>
        <v>#N/A</v>
      </c>
      <c r="W125" s="155"/>
      <c r="X125" s="155"/>
      <c r="Y125" s="155"/>
      <c r="Z125" s="165" t="e">
        <f t="shared" si="1"/>
        <v>#VALUE!</v>
      </c>
      <c r="AA125" s="166" t="e">
        <f>IF(Z125&lt;='Fórmulas '!$E$16,'Fórmulas '!$F$16,IF('Gestión de Riesgos'!Z125&lt;='Fórmulas '!$E$17,'Fórmulas '!$F$17,IF('Gestión de Riesgos'!Z125&lt;='Fórmulas '!$E$18,'Fórmulas '!$F$18,IF('Gestión de Riesgos'!Z125&lt;='Fórmulas '!$E$19,'Fórmulas '!$F$19,IF('Gestión de Riesgos'!Z125&lt;='Fórmulas '!$E$20,'Fórmulas '!$F$20)))))</f>
        <v>#VALUE!</v>
      </c>
      <c r="AB125" s="160" t="e">
        <f>IF(AA125&lt;='Fórmulas '!$E$5,'Fórmulas '!$F$5,IF('Gestión de Riesgos'!AA125&lt;='Fórmulas '!$E$6,'Fórmulas '!$F$6,IF('Gestión de Riesgos'!AA125&lt;='Fórmulas '!$E$7,'Fórmulas '!$F$7,IF('Gestión de Riesgos'!AA125&lt;='Fórmulas '!$E$8,'Fórmulas '!$F$8,IF('Gestión de Riesgos'!AA125&lt;='Fórmulas '!$E$9,'Fórmulas '!$F$9)))))</f>
        <v>#VALUE!</v>
      </c>
      <c r="AC125" s="56"/>
      <c r="AD125" s="160" t="str">
        <f>IFERROR(VLOOKUP(AC125,'Fórmulas '!$E$5:$F$9,2,),"")</f>
        <v/>
      </c>
      <c r="AE125" s="275" t="str">
        <f>IFERROR(VLOOKUP(CONCATENATE(TEXT(AB125,"0%"),TEXT(AD125,"0%")),'Fórmulas '!$J$5:$K$29,2),"")</f>
        <v/>
      </c>
      <c r="AF125" s="275"/>
    </row>
    <row r="126" spans="1:32" s="1" customFormat="1" ht="24" customHeight="1" x14ac:dyDescent="0.25">
      <c r="A126" s="146"/>
      <c r="B126" s="274"/>
      <c r="C126" s="151" t="e">
        <f>VLOOKUP(A126,'Fórmulas '!B155:C177,2,FALSE)</f>
        <v>#N/A</v>
      </c>
      <c r="D126" s="146" t="e">
        <f>VLOOKUP(A126,'Fórmulas '!$F$47:$G$68,2,FALSE)</f>
        <v>#N/A</v>
      </c>
      <c r="E126" s="178"/>
      <c r="F126" s="178"/>
      <c r="G126" s="178"/>
      <c r="H126" s="178"/>
      <c r="I126" s="178"/>
      <c r="J126" s="56"/>
      <c r="K126" s="160" t="str">
        <f>IFERROR(VLOOKUP(J126,'Fórmulas '!$B$5:$C$9,2,),"")</f>
        <v/>
      </c>
      <c r="L126" s="56"/>
      <c r="M126" s="160" t="str">
        <f>IFERROR(VLOOKUP(L126,'Fórmulas '!$E$5:$F$9,2,),"")</f>
        <v/>
      </c>
      <c r="N126" s="149" t="str">
        <f>IFERROR(VLOOKUP(CONCATENATE(TEXT(K126,"0%"),TEXT(M126,"0%")),'Fórmulas '!$J$5:$K$29,2),"")</f>
        <v/>
      </c>
      <c r="O126" s="161" t="str">
        <f t="shared" si="0"/>
        <v/>
      </c>
      <c r="P126" s="153"/>
      <c r="Q126" s="56"/>
      <c r="R126" s="147"/>
      <c r="S126" s="149"/>
      <c r="T126" s="56"/>
      <c r="U126" s="164" t="e">
        <f t="array" ref="U126">_xlfn.IFS(T126="Preventivo",25%,T126="Detectivo",15%,T126="Correctivo",10%)</f>
        <v>#N/A</v>
      </c>
      <c r="V126" s="164" t="e">
        <f t="array" ref="V126">_xlfn.IFS(S126="Automático",25%,S126="Manual",15%)</f>
        <v>#N/A</v>
      </c>
      <c r="W126" s="155"/>
      <c r="X126" s="155"/>
      <c r="Y126" s="155"/>
      <c r="Z126" s="165" t="e">
        <f t="shared" si="1"/>
        <v>#VALUE!</v>
      </c>
      <c r="AA126" s="166" t="e">
        <f>IF(Z126&lt;='Fórmulas '!$E$16,'Fórmulas '!$F$16,IF('Gestión de Riesgos'!Z126&lt;='Fórmulas '!$E$17,'Fórmulas '!$F$17,IF('Gestión de Riesgos'!Z126&lt;='Fórmulas '!$E$18,'Fórmulas '!$F$18,IF('Gestión de Riesgos'!Z126&lt;='Fórmulas '!$E$19,'Fórmulas '!$F$19,IF('Gestión de Riesgos'!Z126&lt;='Fórmulas '!$E$20,'Fórmulas '!$F$20)))))</f>
        <v>#VALUE!</v>
      </c>
      <c r="AB126" s="160" t="e">
        <f>IF(AA126&lt;='Fórmulas '!$E$5,'Fórmulas '!$F$5,IF('Gestión de Riesgos'!AA126&lt;='Fórmulas '!$E$6,'Fórmulas '!$F$6,IF('Gestión de Riesgos'!AA126&lt;='Fórmulas '!$E$7,'Fórmulas '!$F$7,IF('Gestión de Riesgos'!AA126&lt;='Fórmulas '!$E$8,'Fórmulas '!$F$8,IF('Gestión de Riesgos'!AA126&lt;='Fórmulas '!$E$9,'Fórmulas '!$F$9)))))</f>
        <v>#VALUE!</v>
      </c>
      <c r="AC126" s="56"/>
      <c r="AD126" s="160" t="str">
        <f>IFERROR(VLOOKUP(AC126,'Fórmulas '!$E$5:$F$9,2,),"")</f>
        <v/>
      </c>
      <c r="AE126" s="275" t="str">
        <f>IFERROR(VLOOKUP(CONCATENATE(TEXT(AB126,"0%"),TEXT(AD126,"0%")),'Fórmulas '!$J$5:$K$29,2),"")</f>
        <v/>
      </c>
      <c r="AF126" s="275"/>
    </row>
    <row r="127" spans="1:32" s="1" customFormat="1" ht="24" customHeight="1" x14ac:dyDescent="0.25">
      <c r="A127" s="146"/>
      <c r="B127" s="274"/>
      <c r="C127" s="151" t="e">
        <f>VLOOKUP(A127,'Fórmulas '!B156:C178,2,FALSE)</f>
        <v>#N/A</v>
      </c>
      <c r="D127" s="146" t="e">
        <f>VLOOKUP(A127,'Fórmulas '!$F$47:$G$68,2,FALSE)</f>
        <v>#N/A</v>
      </c>
      <c r="E127" s="178"/>
      <c r="F127" s="178"/>
      <c r="G127" s="178"/>
      <c r="H127" s="178"/>
      <c r="I127" s="178"/>
      <c r="J127" s="56"/>
      <c r="K127" s="160" t="str">
        <f>IFERROR(VLOOKUP(J127,'Fórmulas '!$B$5:$C$9,2,),"")</f>
        <v/>
      </c>
      <c r="L127" s="56"/>
      <c r="M127" s="160" t="str">
        <f>IFERROR(VLOOKUP(L127,'Fórmulas '!$E$5:$F$9,2,),"")</f>
        <v/>
      </c>
      <c r="N127" s="149" t="str">
        <f>IFERROR(VLOOKUP(CONCATENATE(TEXT(K127,"0%"),TEXT(M127,"0%")),'Fórmulas '!$J$5:$K$29,2),"")</f>
        <v/>
      </c>
      <c r="O127" s="161" t="str">
        <f t="shared" si="0"/>
        <v/>
      </c>
      <c r="P127" s="153"/>
      <c r="Q127" s="56"/>
      <c r="R127" s="69"/>
      <c r="S127" s="149"/>
      <c r="T127" s="56"/>
      <c r="U127" s="164" t="e">
        <f t="array" ref="U127">_xlfn.IFS(T127="Preventivo",25%,T127="Detectivo",15%,T127="Correctivo",10%)</f>
        <v>#N/A</v>
      </c>
      <c r="V127" s="164" t="e">
        <f t="array" ref="V127">_xlfn.IFS(S127="Automático",25%,S127="Manual",15%)</f>
        <v>#N/A</v>
      </c>
      <c r="W127" s="155"/>
      <c r="X127" s="155"/>
      <c r="Y127" s="155"/>
      <c r="Z127" s="165" t="e">
        <f t="shared" si="1"/>
        <v>#VALUE!</v>
      </c>
      <c r="AA127" s="166" t="e">
        <f>IF(Z127&lt;='Fórmulas '!$E$16,'Fórmulas '!$F$16,IF('Gestión de Riesgos'!Z127&lt;='Fórmulas '!$E$17,'Fórmulas '!$F$17,IF('Gestión de Riesgos'!Z127&lt;='Fórmulas '!$E$18,'Fórmulas '!$F$18,IF('Gestión de Riesgos'!Z127&lt;='Fórmulas '!$E$19,'Fórmulas '!$F$19,IF('Gestión de Riesgos'!Z127&lt;='Fórmulas '!$E$20,'Fórmulas '!$F$20)))))</f>
        <v>#VALUE!</v>
      </c>
      <c r="AB127" s="160" t="e">
        <f>IF(AA127&lt;='Fórmulas '!$E$5,'Fórmulas '!$F$5,IF('Gestión de Riesgos'!AA127&lt;='Fórmulas '!$E$6,'Fórmulas '!$F$6,IF('Gestión de Riesgos'!AA127&lt;='Fórmulas '!$E$7,'Fórmulas '!$F$7,IF('Gestión de Riesgos'!AA127&lt;='Fórmulas '!$E$8,'Fórmulas '!$F$8,IF('Gestión de Riesgos'!AA127&lt;='Fórmulas '!$E$9,'Fórmulas '!$F$9)))))</f>
        <v>#VALUE!</v>
      </c>
      <c r="AC127" s="56"/>
      <c r="AD127" s="160" t="str">
        <f>IFERROR(VLOOKUP(AC127,'Fórmulas '!$E$5:$F$9,2,),"")</f>
        <v/>
      </c>
      <c r="AE127" s="275" t="str">
        <f>IFERROR(VLOOKUP(CONCATENATE(TEXT(AB127,"0%"),TEXT(AD127,"0%")),'Fórmulas '!$J$5:$K$29,2),"")</f>
        <v/>
      </c>
      <c r="AF127" s="275"/>
    </row>
    <row r="128" spans="1:32" s="1" customFormat="1" ht="24" customHeight="1" x14ac:dyDescent="0.25">
      <c r="A128" s="146"/>
      <c r="B128" s="274"/>
      <c r="C128" s="151" t="e">
        <f>VLOOKUP(A128,'Fórmulas '!B157:C179,2,FALSE)</f>
        <v>#N/A</v>
      </c>
      <c r="D128" s="146" t="e">
        <f>VLOOKUP(A128,'Fórmulas '!$F$47:$G$68,2,FALSE)</f>
        <v>#N/A</v>
      </c>
      <c r="E128" s="178"/>
      <c r="F128" s="178"/>
      <c r="G128" s="178"/>
      <c r="H128" s="178"/>
      <c r="I128" s="178"/>
      <c r="J128" s="56"/>
      <c r="K128" s="160" t="str">
        <f>IFERROR(VLOOKUP(J128,'Fórmulas '!$B$5:$C$9,2,),"")</f>
        <v/>
      </c>
      <c r="L128" s="56"/>
      <c r="M128" s="160" t="str">
        <f>IFERROR(VLOOKUP(L128,'Fórmulas '!$E$5:$F$9,2,),"")</f>
        <v/>
      </c>
      <c r="N128" s="149" t="str">
        <f>IFERROR(VLOOKUP(CONCATENATE(TEXT(K128,"0%"),TEXT(M128,"0%")),'Fórmulas '!$J$5:$K$29,2),"")</f>
        <v/>
      </c>
      <c r="O128" s="161" t="str">
        <f t="shared" si="0"/>
        <v/>
      </c>
      <c r="P128" s="153"/>
      <c r="Q128" s="56"/>
      <c r="R128" s="69"/>
      <c r="S128" s="149"/>
      <c r="T128" s="56"/>
      <c r="U128" s="164" t="e">
        <f t="array" ref="U128">_xlfn.IFS(T128="Preventivo",25%,T128="Detectivo",15%,T128="Correctivo",10%)</f>
        <v>#N/A</v>
      </c>
      <c r="V128" s="164" t="e">
        <f t="array" ref="V128">_xlfn.IFS(S128="Automático",25%,S128="Manual",15%)</f>
        <v>#N/A</v>
      </c>
      <c r="W128" s="155"/>
      <c r="X128" s="155"/>
      <c r="Y128" s="155"/>
      <c r="Z128" s="165" t="e">
        <f t="shared" si="1"/>
        <v>#VALUE!</v>
      </c>
      <c r="AA128" s="166" t="e">
        <f>IF(Z128&lt;='Fórmulas '!$E$16,'Fórmulas '!$F$16,IF('Gestión de Riesgos'!Z128&lt;='Fórmulas '!$E$17,'Fórmulas '!$F$17,IF('Gestión de Riesgos'!Z128&lt;='Fórmulas '!$E$18,'Fórmulas '!$F$18,IF('Gestión de Riesgos'!Z128&lt;='Fórmulas '!$E$19,'Fórmulas '!$F$19,IF('Gestión de Riesgos'!Z128&lt;='Fórmulas '!$E$20,'Fórmulas '!$F$20)))))</f>
        <v>#VALUE!</v>
      </c>
      <c r="AB128" s="160" t="e">
        <f>IF(AA128&lt;='Fórmulas '!$E$5,'Fórmulas '!$F$5,IF('Gestión de Riesgos'!AA128&lt;='Fórmulas '!$E$6,'Fórmulas '!$F$6,IF('Gestión de Riesgos'!AA128&lt;='Fórmulas '!$E$7,'Fórmulas '!$F$7,IF('Gestión de Riesgos'!AA128&lt;='Fórmulas '!$E$8,'Fórmulas '!$F$8,IF('Gestión de Riesgos'!AA128&lt;='Fórmulas '!$E$9,'Fórmulas '!$F$9)))))</f>
        <v>#VALUE!</v>
      </c>
      <c r="AC128" s="56"/>
      <c r="AD128" s="160" t="str">
        <f>IFERROR(VLOOKUP(AC128,'Fórmulas '!$E$5:$F$9,2,),"")</f>
        <v/>
      </c>
      <c r="AE128" s="275" t="str">
        <f>IFERROR(VLOOKUP(CONCATENATE(TEXT(AB128,"0%"),TEXT(AD128,"0%")),'Fórmulas '!$J$5:$K$29,2),"")</f>
        <v/>
      </c>
      <c r="AF128" s="275"/>
    </row>
    <row r="129" spans="1:32" s="1" customFormat="1" ht="24" customHeight="1" x14ac:dyDescent="0.25">
      <c r="A129" s="146"/>
      <c r="B129" s="274"/>
      <c r="C129" s="151" t="e">
        <f>VLOOKUP(A129,'Fórmulas '!B158:C180,2,FALSE)</f>
        <v>#N/A</v>
      </c>
      <c r="D129" s="146" t="e">
        <f>VLOOKUP(A129,'Fórmulas '!$F$47:$G$68,2,FALSE)</f>
        <v>#N/A</v>
      </c>
      <c r="E129" s="178"/>
      <c r="F129" s="178"/>
      <c r="G129" s="178"/>
      <c r="H129" s="178"/>
      <c r="I129" s="178"/>
      <c r="J129" s="56"/>
      <c r="K129" s="160" t="str">
        <f>IFERROR(VLOOKUP(J129,'Fórmulas '!$B$5:$C$9,2,),"")</f>
        <v/>
      </c>
      <c r="L129" s="56"/>
      <c r="M129" s="160" t="str">
        <f>IFERROR(VLOOKUP(L129,'Fórmulas '!$E$5:$F$9,2,),"")</f>
        <v/>
      </c>
      <c r="N129" s="149" t="str">
        <f>IFERROR(VLOOKUP(CONCATENATE(TEXT(K129,"0%"),TEXT(M129,"0%")),'Fórmulas '!$J$5:$K$29,2),"")</f>
        <v/>
      </c>
      <c r="O129" s="161" t="str">
        <f t="shared" si="0"/>
        <v/>
      </c>
      <c r="P129" s="153"/>
      <c r="Q129" s="56"/>
      <c r="R129" s="69"/>
      <c r="S129" s="149"/>
      <c r="T129" s="56"/>
      <c r="U129" s="164" t="e">
        <f t="array" ref="U129">_xlfn.IFS(T129="Preventivo",25%,T129="Detectivo",15%,T129="Correctivo",10%)</f>
        <v>#N/A</v>
      </c>
      <c r="V129" s="164" t="e">
        <f t="array" ref="V129">_xlfn.IFS(S129="Automático",25%,S129="Manual",15%)</f>
        <v>#N/A</v>
      </c>
      <c r="W129" s="155"/>
      <c r="X129" s="155"/>
      <c r="Y129" s="155"/>
      <c r="Z129" s="165" t="e">
        <f t="shared" si="1"/>
        <v>#VALUE!</v>
      </c>
      <c r="AA129" s="166" t="e">
        <f>IF(Z129&lt;='Fórmulas '!$E$16,'Fórmulas '!$F$16,IF('Gestión de Riesgos'!Z129&lt;='Fórmulas '!$E$17,'Fórmulas '!$F$17,IF('Gestión de Riesgos'!Z129&lt;='Fórmulas '!$E$18,'Fórmulas '!$F$18,IF('Gestión de Riesgos'!Z129&lt;='Fórmulas '!$E$19,'Fórmulas '!$F$19,IF('Gestión de Riesgos'!Z129&lt;='Fórmulas '!$E$20,'Fórmulas '!$F$20)))))</f>
        <v>#VALUE!</v>
      </c>
      <c r="AB129" s="160" t="e">
        <f>IF(AA129&lt;='Fórmulas '!$E$5,'Fórmulas '!$F$5,IF('Gestión de Riesgos'!AA129&lt;='Fórmulas '!$E$6,'Fórmulas '!$F$6,IF('Gestión de Riesgos'!AA129&lt;='Fórmulas '!$E$7,'Fórmulas '!$F$7,IF('Gestión de Riesgos'!AA129&lt;='Fórmulas '!$E$8,'Fórmulas '!$F$8,IF('Gestión de Riesgos'!AA129&lt;='Fórmulas '!$E$9,'Fórmulas '!$F$9)))))</f>
        <v>#VALUE!</v>
      </c>
      <c r="AC129" s="56"/>
      <c r="AD129" s="160" t="str">
        <f>IFERROR(VLOOKUP(AC129,'Fórmulas '!$E$5:$F$9,2,),"")</f>
        <v/>
      </c>
      <c r="AE129" s="275" t="str">
        <f>IFERROR(VLOOKUP(CONCATENATE(TEXT(AB129,"0%"),TEXT(AD129,"0%")),'Fórmulas '!$J$5:$K$29,2),"")</f>
        <v/>
      </c>
      <c r="AF129" s="275"/>
    </row>
    <row r="130" spans="1:32" s="1" customFormat="1" ht="24" customHeight="1" x14ac:dyDescent="0.25">
      <c r="A130" s="146"/>
      <c r="B130" s="274"/>
      <c r="C130" s="151" t="e">
        <f>VLOOKUP(A130,'Fórmulas '!B159:C181,2,FALSE)</f>
        <v>#N/A</v>
      </c>
      <c r="D130" s="146" t="e">
        <f>VLOOKUP(A130,'Fórmulas '!$F$47:$G$68,2,FALSE)</f>
        <v>#N/A</v>
      </c>
      <c r="E130" s="178"/>
      <c r="F130" s="178"/>
      <c r="G130" s="178"/>
      <c r="H130" s="178"/>
      <c r="I130" s="178"/>
      <c r="J130" s="56"/>
      <c r="K130" s="160" t="str">
        <f>IFERROR(VLOOKUP(J130,'Fórmulas '!$B$5:$C$9,2,),"")</f>
        <v/>
      </c>
      <c r="L130" s="56"/>
      <c r="M130" s="160" t="str">
        <f>IFERROR(VLOOKUP(L130,'Fórmulas '!$E$5:$F$9,2,),"")</f>
        <v/>
      </c>
      <c r="N130" s="149" t="str">
        <f>IFERROR(VLOOKUP(CONCATENATE(TEXT(K130,"0%"),TEXT(M130,"0%")),'Fórmulas '!$J$5:$K$29,2),"")</f>
        <v/>
      </c>
      <c r="O130" s="161" t="str">
        <f t="shared" si="0"/>
        <v/>
      </c>
      <c r="P130" s="153"/>
      <c r="Q130" s="56"/>
      <c r="R130" s="69"/>
      <c r="S130" s="149"/>
      <c r="T130" s="56"/>
      <c r="U130" s="164" t="e">
        <f t="array" ref="U130">_xlfn.IFS(T130="Preventivo",25%,T130="Detectivo",15%,T130="Correctivo",10%)</f>
        <v>#N/A</v>
      </c>
      <c r="V130" s="164" t="e">
        <f t="array" ref="V130">_xlfn.IFS(S130="Automático",25%,S130="Manual",15%)</f>
        <v>#N/A</v>
      </c>
      <c r="W130" s="155"/>
      <c r="X130" s="155"/>
      <c r="Y130" s="155"/>
      <c r="Z130" s="165" t="e">
        <f t="shared" si="1"/>
        <v>#VALUE!</v>
      </c>
      <c r="AA130" s="166" t="e">
        <f>IF(Z130&lt;='Fórmulas '!$E$16,'Fórmulas '!$F$16,IF('Gestión de Riesgos'!Z130&lt;='Fórmulas '!$E$17,'Fórmulas '!$F$17,IF('Gestión de Riesgos'!Z130&lt;='Fórmulas '!$E$18,'Fórmulas '!$F$18,IF('Gestión de Riesgos'!Z130&lt;='Fórmulas '!$E$19,'Fórmulas '!$F$19,IF('Gestión de Riesgos'!Z130&lt;='Fórmulas '!$E$20,'Fórmulas '!$F$20)))))</f>
        <v>#VALUE!</v>
      </c>
      <c r="AB130" s="160" t="e">
        <f>IF(AA130&lt;='Fórmulas '!$E$5,'Fórmulas '!$F$5,IF('Gestión de Riesgos'!AA130&lt;='Fórmulas '!$E$6,'Fórmulas '!$F$6,IF('Gestión de Riesgos'!AA130&lt;='Fórmulas '!$E$7,'Fórmulas '!$F$7,IF('Gestión de Riesgos'!AA130&lt;='Fórmulas '!$E$8,'Fórmulas '!$F$8,IF('Gestión de Riesgos'!AA130&lt;='Fórmulas '!$E$9,'Fórmulas '!$F$9)))))</f>
        <v>#VALUE!</v>
      </c>
      <c r="AC130" s="56"/>
      <c r="AD130" s="160" t="str">
        <f>IFERROR(VLOOKUP(AC130,'Fórmulas '!$E$5:$F$9,2,),"")</f>
        <v/>
      </c>
      <c r="AE130" s="275" t="str">
        <f>IFERROR(VLOOKUP(CONCATENATE(TEXT(AB130,"0%"),TEXT(AD130,"0%")),'Fórmulas '!$J$5:$K$29,2),"")</f>
        <v/>
      </c>
      <c r="AF130" s="275"/>
    </row>
    <row r="131" spans="1:32" s="1" customFormat="1" ht="24" customHeight="1" x14ac:dyDescent="0.25">
      <c r="A131" s="146"/>
      <c r="B131" s="274"/>
      <c r="C131" s="151" t="e">
        <f>VLOOKUP(A131,'Fórmulas '!B160:C182,2,FALSE)</f>
        <v>#N/A</v>
      </c>
      <c r="D131" s="146" t="e">
        <f>VLOOKUP(A131,'Fórmulas '!$F$47:$G$68,2,FALSE)</f>
        <v>#N/A</v>
      </c>
      <c r="E131" s="178"/>
      <c r="F131" s="178"/>
      <c r="G131" s="178"/>
      <c r="H131" s="178"/>
      <c r="I131" s="178"/>
      <c r="J131" s="56"/>
      <c r="K131" s="160" t="str">
        <f>IFERROR(VLOOKUP(J131,'Fórmulas '!$B$5:$C$9,2,),"")</f>
        <v/>
      </c>
      <c r="L131" s="56"/>
      <c r="M131" s="160" t="str">
        <f>IFERROR(VLOOKUP(L131,'Fórmulas '!$E$5:$F$9,2,),"")</f>
        <v/>
      </c>
      <c r="N131" s="149" t="str">
        <f>IFERROR(VLOOKUP(CONCATENATE(TEXT(K131,"0%"),TEXT(M131,"0%")),'Fórmulas '!$J$5:$K$29,2),"")</f>
        <v/>
      </c>
      <c r="O131" s="161" t="str">
        <f t="shared" si="0"/>
        <v/>
      </c>
      <c r="P131" s="153"/>
      <c r="Q131" s="56"/>
      <c r="R131" s="147"/>
      <c r="S131" s="149"/>
      <c r="T131" s="56"/>
      <c r="U131" s="164" t="e">
        <f t="array" ref="U131">_xlfn.IFS(T131="Preventivo",25%,T131="Detectivo",15%,T131="Correctivo",10%)</f>
        <v>#N/A</v>
      </c>
      <c r="V131" s="164" t="e">
        <f t="array" ref="V131">_xlfn.IFS(S131="Automático",25%,S131="Manual",15%)</f>
        <v>#N/A</v>
      </c>
      <c r="W131" s="155"/>
      <c r="X131" s="155"/>
      <c r="Y131" s="155"/>
      <c r="Z131" s="165" t="e">
        <f t="shared" si="1"/>
        <v>#VALUE!</v>
      </c>
      <c r="AA131" s="166" t="e">
        <f>IF(Z131&lt;='Fórmulas '!$E$16,'Fórmulas '!$F$16,IF('Gestión de Riesgos'!Z131&lt;='Fórmulas '!$E$17,'Fórmulas '!$F$17,IF('Gestión de Riesgos'!Z131&lt;='Fórmulas '!$E$18,'Fórmulas '!$F$18,IF('Gestión de Riesgos'!Z131&lt;='Fórmulas '!$E$19,'Fórmulas '!$F$19,IF('Gestión de Riesgos'!Z131&lt;='Fórmulas '!$E$20,'Fórmulas '!$F$20)))))</f>
        <v>#VALUE!</v>
      </c>
      <c r="AB131" s="160" t="e">
        <f>IF(AA131&lt;='Fórmulas '!$E$5,'Fórmulas '!$F$5,IF('Gestión de Riesgos'!AA131&lt;='Fórmulas '!$E$6,'Fórmulas '!$F$6,IF('Gestión de Riesgos'!AA131&lt;='Fórmulas '!$E$7,'Fórmulas '!$F$7,IF('Gestión de Riesgos'!AA131&lt;='Fórmulas '!$E$8,'Fórmulas '!$F$8,IF('Gestión de Riesgos'!AA131&lt;='Fórmulas '!$E$9,'Fórmulas '!$F$9)))))</f>
        <v>#VALUE!</v>
      </c>
      <c r="AC131" s="56"/>
      <c r="AD131" s="160" t="str">
        <f>IFERROR(VLOOKUP(AC131,'Fórmulas '!$E$5:$F$9,2,),"")</f>
        <v/>
      </c>
      <c r="AE131" s="275" t="str">
        <f>IFERROR(VLOOKUP(CONCATENATE(TEXT(AB131,"0%"),TEXT(AD131,"0%")),'Fórmulas '!$J$5:$K$29,2),"")</f>
        <v/>
      </c>
      <c r="AF131" s="275"/>
    </row>
    <row r="132" spans="1:32" s="1" customFormat="1" ht="24" customHeight="1" x14ac:dyDescent="0.25">
      <c r="A132" s="57"/>
      <c r="B132" s="274"/>
      <c r="C132" s="151" t="e">
        <f>VLOOKUP(A132,'Fórmulas '!B161:C183,2,FALSE)</f>
        <v>#N/A</v>
      </c>
      <c r="D132" s="146" t="e">
        <f>VLOOKUP(A132,'Fórmulas '!$F$47:$G$68,2,FALSE)</f>
        <v>#N/A</v>
      </c>
      <c r="E132" s="263"/>
      <c r="F132" s="189"/>
      <c r="G132" s="189"/>
      <c r="H132" s="189"/>
      <c r="I132" s="190"/>
      <c r="J132" s="56"/>
      <c r="K132" s="160" t="str">
        <f>IFERROR(VLOOKUP(J132,'Fórmulas '!$B$5:$C$9,2,),"")</f>
        <v/>
      </c>
      <c r="L132" s="56"/>
      <c r="M132" s="160" t="str">
        <f>IFERROR(VLOOKUP(L132,'Fórmulas '!$E$5:$F$9,2,),"")</f>
        <v/>
      </c>
      <c r="N132" s="149" t="str">
        <f>IFERROR(VLOOKUP(CONCATENATE(TEXT(K132,"0%"),TEXT(M132,"0%")),'Fórmulas '!$J$5:$K$29,2),"")</f>
        <v/>
      </c>
      <c r="O132" s="143" t="str">
        <f t="shared" si="0"/>
        <v/>
      </c>
      <c r="P132" s="162"/>
      <c r="Q132" s="167"/>
      <c r="R132" s="179"/>
      <c r="S132" s="57"/>
      <c r="T132" s="56"/>
      <c r="U132" s="164" t="e">
        <f t="array" ref="U132">_xlfn.IFS(T132="Preventivo",25%,T132="Detectivo",15%,T132="Correctivo",10%)</f>
        <v>#N/A</v>
      </c>
      <c r="V132" s="164" t="e">
        <f t="array" ref="V132">_xlfn.IFS(S132="Automático",25%,S132="Manual",15%)</f>
        <v>#N/A</v>
      </c>
      <c r="W132" s="155"/>
      <c r="X132" s="155"/>
      <c r="Y132" s="155"/>
      <c r="Z132" s="165" t="e">
        <f t="shared" si="1"/>
        <v>#VALUE!</v>
      </c>
      <c r="AA132" s="166" t="e">
        <f>IF(Z132&lt;='Fórmulas '!$E$16,'Fórmulas '!$F$16,IF('Gestión de Riesgos'!Z132&lt;='Fórmulas '!$E$17,'Fórmulas '!$F$17,IF('Gestión de Riesgos'!Z132&lt;='Fórmulas '!$E$18,'Fórmulas '!$F$18,IF('Gestión de Riesgos'!Z132&lt;='Fórmulas '!$E$19,'Fórmulas '!$F$19,IF('Gestión de Riesgos'!Z132&lt;='Fórmulas '!$E$20,'Fórmulas '!$F$20)))))</f>
        <v>#VALUE!</v>
      </c>
      <c r="AB132" s="160" t="e">
        <f>IF(AA132&lt;='Fórmulas '!$E$5,'Fórmulas '!$F$5,IF('Gestión de Riesgos'!AA132&lt;='Fórmulas '!$E$6,'Fórmulas '!$F$6,IF('Gestión de Riesgos'!AA132&lt;='Fórmulas '!$E$7,'Fórmulas '!$F$7,IF('Gestión de Riesgos'!AA132&lt;='Fórmulas '!$E$8,'Fórmulas '!$F$8,IF('Gestión de Riesgos'!AA132&lt;='Fórmulas '!$E$9,'Fórmulas '!$F$9)))))</f>
        <v>#VALUE!</v>
      </c>
      <c r="AC132" s="56"/>
      <c r="AD132" s="160" t="str">
        <f>IFERROR(VLOOKUP(AC132,'Fórmulas '!$E$5:$F$9,2,),"")</f>
        <v/>
      </c>
      <c r="AE132" s="275" t="str">
        <f>IFERROR(VLOOKUP(CONCATENATE(TEXT(AB132,"0%"),TEXT(AD132,"0%")),'Fórmulas '!$J$5:$K$29,2),"")</f>
        <v/>
      </c>
      <c r="AF132" s="275"/>
    </row>
    <row r="133" spans="1:32" s="1" customFormat="1" ht="24" customHeight="1" x14ac:dyDescent="0.25">
      <c r="A133" s="57"/>
      <c r="B133" s="274"/>
      <c r="C133" s="151" t="e">
        <f>VLOOKUP(A133,'Fórmulas '!B162:C184,2,FALSE)</f>
        <v>#N/A</v>
      </c>
      <c r="D133" s="146" t="e">
        <f>VLOOKUP(A133,'Fórmulas '!$F$47:$G$68,2,FALSE)</f>
        <v>#N/A</v>
      </c>
      <c r="E133" s="263"/>
      <c r="F133" s="151"/>
      <c r="G133" s="150"/>
      <c r="H133" s="150"/>
      <c r="I133" s="150"/>
      <c r="J133" s="56"/>
      <c r="K133" s="160" t="str">
        <f>IFERROR(VLOOKUP(J133,'Fórmulas '!$B$5:$C$9,2,),"")</f>
        <v/>
      </c>
      <c r="L133" s="56"/>
      <c r="M133" s="160" t="str">
        <f>IFERROR(VLOOKUP(L133,'Fórmulas '!$E$5:$F$9,2,),"")</f>
        <v/>
      </c>
      <c r="N133" s="149" t="str">
        <f>IFERROR(VLOOKUP(CONCATENATE(TEXT(K133,"0%"),TEXT(M133,"0%")),'Fórmulas '!$J$5:$K$29,2),"")</f>
        <v/>
      </c>
      <c r="O133" s="143" t="str">
        <f t="shared" si="0"/>
        <v/>
      </c>
      <c r="P133" s="69"/>
      <c r="Q133" s="56"/>
      <c r="R133" s="171"/>
      <c r="S133" s="57"/>
      <c r="T133" s="56"/>
      <c r="U133" s="164" t="e">
        <f t="array" ref="U133">_xlfn.IFS(T133="Preventivo",25%,T133="Detectivo",15%,T133="Correctivo",10%)</f>
        <v>#N/A</v>
      </c>
      <c r="V133" s="164" t="e">
        <f t="array" ref="V133">_xlfn.IFS(S133="Automático",25%,S133="Manual",15%)</f>
        <v>#N/A</v>
      </c>
      <c r="W133" s="155"/>
      <c r="X133" s="155"/>
      <c r="Y133" s="155"/>
      <c r="Z133" s="165" t="e">
        <f t="shared" si="1"/>
        <v>#VALUE!</v>
      </c>
      <c r="AA133" s="166" t="e">
        <f>IF(Z133&lt;='Fórmulas '!$E$16,'Fórmulas '!$F$16,IF('Gestión de Riesgos'!Z133&lt;='Fórmulas '!$E$17,'Fórmulas '!$F$17,IF('Gestión de Riesgos'!Z133&lt;='Fórmulas '!$E$18,'Fórmulas '!$F$18,IF('Gestión de Riesgos'!Z133&lt;='Fórmulas '!$E$19,'Fórmulas '!$F$19,IF('Gestión de Riesgos'!Z133&lt;='Fórmulas '!$E$20,'Fórmulas '!$F$20)))))</f>
        <v>#VALUE!</v>
      </c>
      <c r="AB133" s="160" t="e">
        <f>IF(AA133&lt;='Fórmulas '!$E$5,'Fórmulas '!$F$5,IF('Gestión de Riesgos'!AA133&lt;='Fórmulas '!$E$6,'Fórmulas '!$F$6,IF('Gestión de Riesgos'!AA133&lt;='Fórmulas '!$E$7,'Fórmulas '!$F$7,IF('Gestión de Riesgos'!AA133&lt;='Fórmulas '!$E$8,'Fórmulas '!$F$8,IF('Gestión de Riesgos'!AA133&lt;='Fórmulas '!$E$9,'Fórmulas '!$F$9)))))</f>
        <v>#VALUE!</v>
      </c>
      <c r="AC133" s="56"/>
      <c r="AD133" s="160" t="str">
        <f>IFERROR(VLOOKUP(AC133,'Fórmulas '!$E$5:$F$9,2,),"")</f>
        <v/>
      </c>
      <c r="AE133" s="275" t="str">
        <f>IFERROR(VLOOKUP(CONCATENATE(TEXT(AB133,"0%"),TEXT(AD133,"0%")),'Fórmulas '!$J$5:$K$29,2),"")</f>
        <v/>
      </c>
      <c r="AF133" s="275"/>
    </row>
    <row r="134" spans="1:32" s="1" customFormat="1" ht="24" customHeight="1" x14ac:dyDescent="0.25">
      <c r="A134" s="57"/>
      <c r="B134" s="274"/>
      <c r="C134" s="151" t="e">
        <f>VLOOKUP(A134,'Fórmulas '!B163:C185,2,FALSE)</f>
        <v>#N/A</v>
      </c>
      <c r="D134" s="146" t="e">
        <f>VLOOKUP(A134,'Fórmulas '!$F$47:$G$68,2,FALSE)</f>
        <v>#N/A</v>
      </c>
      <c r="E134" s="264"/>
      <c r="F134" s="265"/>
      <c r="G134" s="266"/>
      <c r="H134" s="266"/>
      <c r="I134" s="267"/>
      <c r="J134" s="56"/>
      <c r="K134" s="160" t="str">
        <f>IFERROR(VLOOKUP(J134,'Fórmulas '!$B$5:$C$9,2,),"")</f>
        <v/>
      </c>
      <c r="L134" s="56"/>
      <c r="M134" s="160" t="str">
        <f>IFERROR(VLOOKUP(L134,'Fórmulas '!$E$5:$F$9,2,),"")</f>
        <v/>
      </c>
      <c r="N134" s="149" t="str">
        <f>IFERROR(VLOOKUP(CONCATENATE(TEXT(K134,"0%"),TEXT(M134,"0%")),'Fórmulas '!$J$5:$K$29,2),"")</f>
        <v/>
      </c>
      <c r="O134" s="143" t="str">
        <f t="shared" si="0"/>
        <v/>
      </c>
      <c r="P134" s="228"/>
      <c r="Q134" s="246"/>
      <c r="R134" s="228"/>
      <c r="S134" s="57"/>
      <c r="T134" s="56"/>
      <c r="U134" s="164" t="e">
        <f t="array" ref="U134">_xlfn.IFS(T134="Preventivo",25%,T134="Detectivo",15%,T134="Correctivo",10%)</f>
        <v>#N/A</v>
      </c>
      <c r="V134" s="164" t="e">
        <f t="array" ref="V134">_xlfn.IFS(S134="Automático",25%,S134="Manual",15%)</f>
        <v>#N/A</v>
      </c>
      <c r="W134" s="155"/>
      <c r="X134" s="155"/>
      <c r="Y134" s="155"/>
      <c r="Z134" s="165" t="e">
        <f t="shared" si="1"/>
        <v>#VALUE!</v>
      </c>
      <c r="AA134" s="166" t="e">
        <f>IF(Z134&lt;='Fórmulas '!$E$16,'Fórmulas '!$F$16,IF('Gestión de Riesgos'!Z134&lt;='Fórmulas '!$E$17,'Fórmulas '!$F$17,IF('Gestión de Riesgos'!Z134&lt;='Fórmulas '!$E$18,'Fórmulas '!$F$18,IF('Gestión de Riesgos'!Z134&lt;='Fórmulas '!$E$19,'Fórmulas '!$F$19,IF('Gestión de Riesgos'!Z134&lt;='Fórmulas '!$E$20,'Fórmulas '!$F$20)))))</f>
        <v>#VALUE!</v>
      </c>
      <c r="AB134" s="160" t="e">
        <f>IF(AA134&lt;='Fórmulas '!$E$5,'Fórmulas '!$F$5,IF('Gestión de Riesgos'!AA134&lt;='Fórmulas '!$E$6,'Fórmulas '!$F$6,IF('Gestión de Riesgos'!AA134&lt;='Fórmulas '!$E$7,'Fórmulas '!$F$7,IF('Gestión de Riesgos'!AA134&lt;='Fórmulas '!$E$8,'Fórmulas '!$F$8,IF('Gestión de Riesgos'!AA134&lt;='Fórmulas '!$E$9,'Fórmulas '!$F$9)))))</f>
        <v>#VALUE!</v>
      </c>
      <c r="AC134" s="56"/>
      <c r="AD134" s="160" t="str">
        <f>IFERROR(VLOOKUP(AC134,'Fórmulas '!$E$5:$F$9,2,),"")</f>
        <v/>
      </c>
      <c r="AE134" s="275" t="str">
        <f>IFERROR(VLOOKUP(CONCATENATE(TEXT(AB134,"0%"),TEXT(AD134,"0%")),'Fórmulas '!$J$5:$K$29,2),"")</f>
        <v/>
      </c>
      <c r="AF134" s="275"/>
    </row>
    <row r="135" spans="1:32" s="1" customFormat="1" ht="24" customHeight="1" x14ac:dyDescent="0.25">
      <c r="A135" s="57"/>
      <c r="B135" s="274"/>
      <c r="C135" s="151" t="e">
        <f>VLOOKUP(A135,'Fórmulas '!B164:C186,2,FALSE)</f>
        <v>#N/A</v>
      </c>
      <c r="D135" s="146" t="e">
        <f>VLOOKUP(A135,'Fórmulas '!$F$47:$G$68,2,FALSE)</f>
        <v>#N/A</v>
      </c>
      <c r="E135" s="263"/>
      <c r="F135" s="151"/>
      <c r="G135" s="150"/>
      <c r="H135" s="150"/>
      <c r="I135" s="190"/>
      <c r="J135" s="56"/>
      <c r="K135" s="160" t="str">
        <f>IFERROR(VLOOKUP(J135,'Fórmulas '!$B$5:$C$9,2,),"")</f>
        <v/>
      </c>
      <c r="L135" s="56"/>
      <c r="M135" s="160" t="str">
        <f>IFERROR(VLOOKUP(L135,'Fórmulas '!$E$5:$F$9,2,),"")</f>
        <v/>
      </c>
      <c r="N135" s="149" t="str">
        <f>IFERROR(VLOOKUP(CONCATENATE(TEXT(K135,"0%"),TEXT(M135,"0%")),'Fórmulas '!$J$5:$K$29,2),"")</f>
        <v/>
      </c>
      <c r="O135" s="143" t="str">
        <f t="shared" si="0"/>
        <v/>
      </c>
      <c r="P135" s="69"/>
      <c r="Q135" s="167"/>
      <c r="R135" s="179"/>
      <c r="S135" s="57"/>
      <c r="T135" s="56"/>
      <c r="U135" s="164" t="e">
        <f t="array" ref="U135">_xlfn.IFS(T135="Preventivo",25%,T135="Detectivo",15%,T135="Correctivo",10%)</f>
        <v>#N/A</v>
      </c>
      <c r="V135" s="164" t="e">
        <f t="array" ref="V135">_xlfn.IFS(S135="Automático",25%,S135="Manual",15%)</f>
        <v>#N/A</v>
      </c>
      <c r="W135" s="155"/>
      <c r="X135" s="155"/>
      <c r="Y135" s="155"/>
      <c r="Z135" s="165" t="e">
        <f t="shared" si="1"/>
        <v>#VALUE!</v>
      </c>
      <c r="AA135" s="166" t="e">
        <f>IF(Z135&lt;='Fórmulas '!$E$16,'Fórmulas '!$F$16,IF('Gestión de Riesgos'!Z135&lt;='Fórmulas '!$E$17,'Fórmulas '!$F$17,IF('Gestión de Riesgos'!Z135&lt;='Fórmulas '!$E$18,'Fórmulas '!$F$18,IF('Gestión de Riesgos'!Z135&lt;='Fórmulas '!$E$19,'Fórmulas '!$F$19,IF('Gestión de Riesgos'!Z135&lt;='Fórmulas '!$E$20,'Fórmulas '!$F$20)))))</f>
        <v>#VALUE!</v>
      </c>
      <c r="AB135" s="160" t="e">
        <f>IF(AA135&lt;='Fórmulas '!$E$5,'Fórmulas '!$F$5,IF('Gestión de Riesgos'!AA135&lt;='Fórmulas '!$E$6,'Fórmulas '!$F$6,IF('Gestión de Riesgos'!AA135&lt;='Fórmulas '!$E$7,'Fórmulas '!$F$7,IF('Gestión de Riesgos'!AA135&lt;='Fórmulas '!$E$8,'Fórmulas '!$F$8,IF('Gestión de Riesgos'!AA135&lt;='Fórmulas '!$E$9,'Fórmulas '!$F$9)))))</f>
        <v>#VALUE!</v>
      </c>
      <c r="AC135" s="56"/>
      <c r="AD135" s="160" t="str">
        <f>IFERROR(VLOOKUP(AC135,'Fórmulas '!$E$5:$F$9,2,),"")</f>
        <v/>
      </c>
      <c r="AE135" s="275" t="str">
        <f>IFERROR(VLOOKUP(CONCATENATE(TEXT(AB135,"0%"),TEXT(AD135,"0%")),'Fórmulas '!$J$5:$K$29,2),"")</f>
        <v/>
      </c>
      <c r="AF135" s="275"/>
    </row>
    <row r="136" spans="1:32" s="1" customFormat="1" ht="24" customHeight="1" x14ac:dyDescent="0.25">
      <c r="A136" s="57"/>
      <c r="B136" s="274"/>
      <c r="C136" s="151" t="e">
        <f>VLOOKUP(A136,'Fórmulas '!B165:C187,2,FALSE)</f>
        <v>#N/A</v>
      </c>
      <c r="D136" s="146" t="e">
        <f>VLOOKUP(A136,'Fórmulas '!$F$47:$G$68,2,FALSE)</f>
        <v>#N/A</v>
      </c>
      <c r="E136" s="263"/>
      <c r="F136" s="169"/>
      <c r="G136" s="169"/>
      <c r="H136" s="169"/>
      <c r="I136" s="169"/>
      <c r="J136" s="56"/>
      <c r="K136" s="160" t="str">
        <f>IFERROR(VLOOKUP(J136,'Fórmulas '!$B$5:$C$9,2,),"")</f>
        <v/>
      </c>
      <c r="L136" s="56"/>
      <c r="M136" s="160" t="str">
        <f>IFERROR(VLOOKUP(L136,'Fórmulas '!$E$5:$F$9,2,),"")</f>
        <v/>
      </c>
      <c r="N136" s="149" t="str">
        <f>IFERROR(VLOOKUP(CONCATENATE(TEXT(K136,"0%"),TEXT(M136,"0%")),'Fórmulas '!$J$5:$K$29,2),"")</f>
        <v/>
      </c>
      <c r="O136" s="143" t="str">
        <f t="shared" si="0"/>
        <v/>
      </c>
      <c r="P136" s="169"/>
      <c r="Q136" s="170"/>
      <c r="R136" s="180"/>
      <c r="S136" s="57"/>
      <c r="T136" s="56"/>
      <c r="U136" s="164" t="e">
        <f t="array" ref="U136">_xlfn.IFS(T136="Preventivo",25%,T136="Detectivo",15%,T136="Correctivo",10%)</f>
        <v>#N/A</v>
      </c>
      <c r="V136" s="164" t="e">
        <f t="array" ref="V136">_xlfn.IFS(S136="Automático",25%,S136="Manual",15%)</f>
        <v>#N/A</v>
      </c>
      <c r="W136" s="155"/>
      <c r="X136" s="155"/>
      <c r="Y136" s="155"/>
      <c r="Z136" s="165" t="e">
        <f t="shared" si="1"/>
        <v>#VALUE!</v>
      </c>
      <c r="AA136" s="166" t="e">
        <f>IF(Z136&lt;='Fórmulas '!$E$16,'Fórmulas '!$F$16,IF('Gestión de Riesgos'!Z136&lt;='Fórmulas '!$E$17,'Fórmulas '!$F$17,IF('Gestión de Riesgos'!Z136&lt;='Fórmulas '!$E$18,'Fórmulas '!$F$18,IF('Gestión de Riesgos'!Z136&lt;='Fórmulas '!$E$19,'Fórmulas '!$F$19,IF('Gestión de Riesgos'!Z136&lt;='Fórmulas '!$E$20,'Fórmulas '!$F$20)))))</f>
        <v>#VALUE!</v>
      </c>
      <c r="AB136" s="160" t="e">
        <f>IF(AA136&lt;='Fórmulas '!$E$5,'Fórmulas '!$F$5,IF('Gestión de Riesgos'!AA136&lt;='Fórmulas '!$E$6,'Fórmulas '!$F$6,IF('Gestión de Riesgos'!AA136&lt;='Fórmulas '!$E$7,'Fórmulas '!$F$7,IF('Gestión de Riesgos'!AA136&lt;='Fórmulas '!$E$8,'Fórmulas '!$F$8,IF('Gestión de Riesgos'!AA136&lt;='Fórmulas '!$E$9,'Fórmulas '!$F$9)))))</f>
        <v>#VALUE!</v>
      </c>
      <c r="AC136" s="56"/>
      <c r="AD136" s="160" t="str">
        <f>IFERROR(VLOOKUP(AC136,'Fórmulas '!$E$5:$F$9,2,),"")</f>
        <v/>
      </c>
      <c r="AE136" s="275" t="str">
        <f>IFERROR(VLOOKUP(CONCATENATE(TEXT(AB136,"0%"),TEXT(AD136,"0%")),'Fórmulas '!$J$5:$K$29,2),"")</f>
        <v/>
      </c>
      <c r="AF136" s="275"/>
    </row>
    <row r="137" spans="1:32" s="1" customFormat="1" ht="24" customHeight="1" x14ac:dyDescent="0.25">
      <c r="K137" s="156"/>
      <c r="M137" s="156"/>
      <c r="O137" s="156"/>
      <c r="Q137" s="144"/>
      <c r="R137" s="145"/>
    </row>
    <row r="138" spans="1:32" s="1" customFormat="1" ht="24" customHeight="1" x14ac:dyDescent="0.25">
      <c r="K138" s="156"/>
      <c r="M138" s="156"/>
      <c r="O138" s="156"/>
      <c r="Q138" s="144"/>
      <c r="R138" s="145"/>
    </row>
    <row r="139" spans="1:32" s="1" customFormat="1" ht="24" customHeight="1" x14ac:dyDescent="0.25">
      <c r="K139" s="156"/>
      <c r="M139" s="156"/>
      <c r="O139" s="156"/>
      <c r="Q139" s="144"/>
      <c r="R139" s="145"/>
    </row>
    <row r="140" spans="1:32" s="1" customFormat="1" ht="24" customHeight="1" x14ac:dyDescent="0.25">
      <c r="K140" s="156"/>
      <c r="M140" s="156"/>
      <c r="O140" s="156"/>
      <c r="Q140" s="144"/>
      <c r="R140" s="145"/>
    </row>
    <row r="141" spans="1:32" s="1" customFormat="1" ht="24" customHeight="1" x14ac:dyDescent="0.25">
      <c r="K141" s="156"/>
      <c r="M141" s="156"/>
      <c r="O141" s="156"/>
      <c r="Q141" s="144"/>
      <c r="R141" s="145"/>
    </row>
    <row r="142" spans="1:32" s="1" customFormat="1" ht="24" customHeight="1" x14ac:dyDescent="0.25">
      <c r="K142" s="156"/>
      <c r="M142" s="156"/>
      <c r="O142" s="156"/>
      <c r="Q142" s="144"/>
      <c r="R142" s="145"/>
    </row>
    <row r="143" spans="1:32" s="1" customFormat="1" ht="24" customHeight="1" x14ac:dyDescent="0.25">
      <c r="K143" s="156"/>
      <c r="M143" s="156"/>
      <c r="O143" s="156"/>
      <c r="Q143" s="144"/>
      <c r="R143" s="145"/>
    </row>
    <row r="144" spans="1:32" s="1" customFormat="1" ht="24" customHeight="1" x14ac:dyDescent="0.25">
      <c r="K144" s="156"/>
      <c r="M144" s="156"/>
      <c r="O144" s="156"/>
      <c r="Q144" s="144"/>
      <c r="R144" s="145"/>
    </row>
    <row r="145" spans="11:18" s="1" customFormat="1" ht="24" customHeight="1" x14ac:dyDescent="0.25">
      <c r="K145" s="156"/>
      <c r="M145" s="156"/>
      <c r="O145" s="156"/>
      <c r="Q145" s="144"/>
      <c r="R145" s="145"/>
    </row>
    <row r="146" spans="11:18" s="1" customFormat="1" ht="24" customHeight="1" x14ac:dyDescent="0.25">
      <c r="K146" s="156"/>
      <c r="M146" s="156"/>
      <c r="O146" s="156"/>
      <c r="Q146" s="144"/>
      <c r="R146" s="145"/>
    </row>
    <row r="147" spans="11:18" s="1" customFormat="1" ht="24" customHeight="1" x14ac:dyDescent="0.25">
      <c r="K147" s="156"/>
      <c r="M147" s="156"/>
      <c r="O147" s="156"/>
      <c r="Q147" s="144"/>
      <c r="R147" s="145"/>
    </row>
    <row r="148" spans="11:18" s="1" customFormat="1" ht="24" customHeight="1" x14ac:dyDescent="0.25">
      <c r="K148" s="156"/>
      <c r="M148" s="156"/>
      <c r="O148" s="156"/>
      <c r="Q148" s="144"/>
      <c r="R148" s="145"/>
    </row>
    <row r="149" spans="11:18" s="1" customFormat="1" ht="24" customHeight="1" x14ac:dyDescent="0.25">
      <c r="K149" s="156"/>
      <c r="M149" s="156"/>
      <c r="O149" s="156"/>
      <c r="Q149" s="144"/>
      <c r="R149" s="145"/>
    </row>
    <row r="150" spans="11:18" s="1" customFormat="1" ht="24" customHeight="1" x14ac:dyDescent="0.25">
      <c r="K150" s="156"/>
      <c r="M150" s="156"/>
      <c r="O150" s="156"/>
      <c r="Q150" s="144"/>
      <c r="R150" s="145"/>
    </row>
    <row r="151" spans="11:18" s="1" customFormat="1" ht="24" customHeight="1" x14ac:dyDescent="0.25">
      <c r="K151" s="156"/>
      <c r="M151" s="156"/>
      <c r="O151" s="156"/>
      <c r="Q151" s="144"/>
      <c r="R151" s="145"/>
    </row>
    <row r="152" spans="11:18" s="1" customFormat="1" ht="24" customHeight="1" x14ac:dyDescent="0.25">
      <c r="K152" s="156"/>
      <c r="M152" s="156"/>
      <c r="O152" s="156"/>
      <c r="Q152" s="144"/>
      <c r="R152" s="145"/>
    </row>
    <row r="153" spans="11:18" s="1" customFormat="1" ht="24" customHeight="1" x14ac:dyDescent="0.25">
      <c r="K153" s="156"/>
      <c r="M153" s="156"/>
      <c r="O153" s="156"/>
      <c r="Q153" s="144"/>
      <c r="R153" s="145"/>
    </row>
    <row r="154" spans="11:18" s="1" customFormat="1" ht="24" customHeight="1" x14ac:dyDescent="0.25">
      <c r="K154" s="156"/>
      <c r="M154" s="156"/>
      <c r="O154" s="156"/>
      <c r="Q154" s="144"/>
      <c r="R154" s="145"/>
    </row>
    <row r="155" spans="11:18" s="1" customFormat="1" ht="24" customHeight="1" x14ac:dyDescent="0.25">
      <c r="K155" s="156"/>
      <c r="M155" s="156"/>
      <c r="O155" s="156"/>
      <c r="Q155" s="144"/>
      <c r="R155" s="145"/>
    </row>
    <row r="156" spans="11:18" s="1" customFormat="1" ht="24" customHeight="1" x14ac:dyDescent="0.25">
      <c r="K156" s="156"/>
      <c r="M156" s="156"/>
      <c r="O156" s="156"/>
      <c r="Q156" s="144"/>
      <c r="R156" s="145"/>
    </row>
    <row r="157" spans="11:18" s="1" customFormat="1" ht="24" customHeight="1" x14ac:dyDescent="0.25">
      <c r="K157" s="156"/>
      <c r="M157" s="156"/>
      <c r="O157" s="156"/>
      <c r="Q157" s="144"/>
      <c r="R157" s="145"/>
    </row>
    <row r="158" spans="11:18" s="1" customFormat="1" ht="24" customHeight="1" x14ac:dyDescent="0.25">
      <c r="K158" s="156"/>
      <c r="M158" s="156"/>
      <c r="O158" s="156"/>
      <c r="Q158" s="144"/>
      <c r="R158" s="145"/>
    </row>
    <row r="159" spans="11:18" s="1" customFormat="1" ht="24" customHeight="1" x14ac:dyDescent="0.25">
      <c r="K159" s="156"/>
      <c r="M159" s="156"/>
      <c r="O159" s="156"/>
      <c r="Q159" s="144"/>
      <c r="R159" s="145"/>
    </row>
    <row r="160" spans="11:18" s="1" customFormat="1" ht="24" customHeight="1" x14ac:dyDescent="0.25">
      <c r="K160" s="156"/>
      <c r="M160" s="156"/>
      <c r="O160" s="156"/>
      <c r="Q160" s="144"/>
      <c r="R160" s="145"/>
    </row>
    <row r="161" spans="11:18" s="1" customFormat="1" ht="24" customHeight="1" x14ac:dyDescent="0.25">
      <c r="K161" s="156"/>
      <c r="M161" s="156"/>
      <c r="O161" s="156"/>
      <c r="Q161" s="144"/>
      <c r="R161" s="145"/>
    </row>
    <row r="162" spans="11:18" s="1" customFormat="1" ht="24" customHeight="1" x14ac:dyDescent="0.25">
      <c r="K162" s="156"/>
      <c r="M162" s="156"/>
      <c r="O162" s="156"/>
      <c r="Q162" s="144"/>
      <c r="R162" s="145"/>
    </row>
    <row r="163" spans="11:18" s="1" customFormat="1" ht="24" customHeight="1" x14ac:dyDescent="0.25">
      <c r="K163" s="156"/>
      <c r="M163" s="156"/>
      <c r="O163" s="156"/>
      <c r="Q163" s="144"/>
      <c r="R163" s="145"/>
    </row>
    <row r="164" spans="11:18" s="1" customFormat="1" ht="24" customHeight="1" x14ac:dyDescent="0.25">
      <c r="K164" s="156"/>
      <c r="M164" s="156"/>
      <c r="O164" s="156"/>
      <c r="Q164" s="144"/>
      <c r="R164" s="145"/>
    </row>
    <row r="165" spans="11:18" s="1" customFormat="1" ht="24" customHeight="1" x14ac:dyDescent="0.25">
      <c r="K165" s="156"/>
      <c r="M165" s="156"/>
      <c r="O165" s="156"/>
      <c r="Q165" s="144"/>
      <c r="R165" s="145"/>
    </row>
    <row r="166" spans="11:18" s="1" customFormat="1" ht="24" customHeight="1" x14ac:dyDescent="0.25">
      <c r="K166" s="156"/>
      <c r="M166" s="156"/>
      <c r="O166" s="156"/>
      <c r="Q166" s="144"/>
      <c r="R166" s="145"/>
    </row>
    <row r="167" spans="11:18" s="1" customFormat="1" ht="24" customHeight="1" x14ac:dyDescent="0.25">
      <c r="K167" s="156"/>
      <c r="M167" s="156"/>
      <c r="O167" s="156"/>
      <c r="Q167" s="144"/>
      <c r="R167" s="145"/>
    </row>
    <row r="168" spans="11:18" s="1" customFormat="1" ht="24" customHeight="1" x14ac:dyDescent="0.25">
      <c r="K168" s="156"/>
      <c r="M168" s="156"/>
      <c r="O168" s="156"/>
      <c r="Q168" s="144"/>
      <c r="R168" s="145"/>
    </row>
    <row r="169" spans="11:18" s="1" customFormat="1" ht="24" customHeight="1" x14ac:dyDescent="0.25">
      <c r="K169" s="156"/>
      <c r="M169" s="156"/>
      <c r="O169" s="156"/>
      <c r="Q169" s="144"/>
      <c r="R169" s="145"/>
    </row>
    <row r="170" spans="11:18" s="1" customFormat="1" ht="24" customHeight="1" x14ac:dyDescent="0.25">
      <c r="K170" s="156"/>
      <c r="M170" s="156"/>
      <c r="O170" s="156"/>
      <c r="Q170" s="144"/>
      <c r="R170" s="145"/>
    </row>
    <row r="171" spans="11:18" s="1" customFormat="1" ht="24" customHeight="1" x14ac:dyDescent="0.25">
      <c r="K171" s="156"/>
      <c r="M171" s="156"/>
      <c r="O171" s="156"/>
      <c r="Q171" s="144"/>
      <c r="R171" s="145"/>
    </row>
    <row r="172" spans="11:18" s="1" customFormat="1" ht="24" customHeight="1" x14ac:dyDescent="0.25">
      <c r="K172" s="156"/>
      <c r="M172" s="156"/>
      <c r="O172" s="156"/>
      <c r="Q172" s="144"/>
      <c r="R172" s="145"/>
    </row>
    <row r="173" spans="11:18" s="1" customFormat="1" ht="24" customHeight="1" x14ac:dyDescent="0.25">
      <c r="K173" s="156"/>
      <c r="M173" s="156"/>
      <c r="O173" s="156"/>
      <c r="Q173" s="144"/>
      <c r="R173" s="145"/>
    </row>
    <row r="174" spans="11:18" s="1" customFormat="1" ht="24" customHeight="1" x14ac:dyDescent="0.25">
      <c r="K174" s="156"/>
      <c r="M174" s="156"/>
      <c r="O174" s="156"/>
      <c r="Q174" s="144"/>
      <c r="R174" s="145"/>
    </row>
    <row r="175" spans="11:18" s="1" customFormat="1" ht="24" customHeight="1" x14ac:dyDescent="0.25">
      <c r="K175" s="156"/>
      <c r="M175" s="156"/>
      <c r="O175" s="156"/>
      <c r="Q175" s="144"/>
      <c r="R175" s="145"/>
    </row>
    <row r="176" spans="11:18" s="1" customFormat="1" ht="24" customHeight="1" x14ac:dyDescent="0.25">
      <c r="K176" s="156"/>
      <c r="M176" s="156"/>
      <c r="O176" s="156"/>
      <c r="Q176" s="144"/>
      <c r="R176" s="145"/>
    </row>
    <row r="177" spans="11:18" s="1" customFormat="1" ht="24" customHeight="1" x14ac:dyDescent="0.25">
      <c r="K177" s="156"/>
      <c r="M177" s="156"/>
      <c r="O177" s="156"/>
      <c r="Q177" s="144"/>
      <c r="R177" s="145"/>
    </row>
    <row r="178" spans="11:18" s="1" customFormat="1" ht="24" customHeight="1" x14ac:dyDescent="0.25">
      <c r="K178" s="156"/>
      <c r="M178" s="156"/>
      <c r="O178" s="156"/>
      <c r="Q178" s="144"/>
      <c r="R178" s="145"/>
    </row>
    <row r="179" spans="11:18" s="1" customFormat="1" ht="24" customHeight="1" x14ac:dyDescent="0.25">
      <c r="K179" s="156"/>
      <c r="M179" s="156"/>
      <c r="O179" s="156"/>
      <c r="Q179" s="144"/>
      <c r="R179" s="145"/>
    </row>
    <row r="180" spans="11:18" s="1" customFormat="1" ht="24" customHeight="1" x14ac:dyDescent="0.25">
      <c r="K180" s="156"/>
      <c r="M180" s="156"/>
      <c r="O180" s="156"/>
      <c r="Q180" s="144"/>
      <c r="R180" s="145"/>
    </row>
    <row r="181" spans="11:18" s="1" customFormat="1" ht="24" customHeight="1" x14ac:dyDescent="0.25">
      <c r="K181" s="156"/>
      <c r="M181" s="156"/>
      <c r="O181" s="156"/>
      <c r="Q181" s="144"/>
      <c r="R181" s="145"/>
    </row>
    <row r="182" spans="11:18" s="1" customFormat="1" ht="24" customHeight="1" x14ac:dyDescent="0.25">
      <c r="K182" s="156"/>
      <c r="M182" s="156"/>
      <c r="O182" s="156"/>
      <c r="Q182" s="144"/>
      <c r="R182" s="145"/>
    </row>
    <row r="183" spans="11:18" s="1" customFormat="1" ht="24" customHeight="1" x14ac:dyDescent="0.25">
      <c r="K183" s="156"/>
      <c r="M183" s="156"/>
      <c r="O183" s="156"/>
      <c r="Q183" s="144"/>
      <c r="R183" s="145"/>
    </row>
    <row r="184" spans="11:18" s="1" customFormat="1" ht="24" customHeight="1" x14ac:dyDescent="0.25">
      <c r="K184" s="156"/>
      <c r="M184" s="156"/>
      <c r="O184" s="156"/>
      <c r="Q184" s="144"/>
      <c r="R184" s="145"/>
    </row>
    <row r="185" spans="11:18" s="1" customFormat="1" ht="24" customHeight="1" x14ac:dyDescent="0.25">
      <c r="K185" s="156"/>
      <c r="M185" s="156"/>
      <c r="O185" s="156"/>
      <c r="Q185" s="144"/>
      <c r="R185" s="145"/>
    </row>
    <row r="186" spans="11:18" s="1" customFormat="1" ht="24" customHeight="1" x14ac:dyDescent="0.25">
      <c r="K186" s="156"/>
      <c r="M186" s="156"/>
      <c r="O186" s="156"/>
      <c r="Q186" s="144"/>
      <c r="R186" s="145"/>
    </row>
    <row r="187" spans="11:18" s="1" customFormat="1" ht="24" customHeight="1" x14ac:dyDescent="0.25">
      <c r="K187" s="156"/>
      <c r="M187" s="156"/>
      <c r="O187" s="156"/>
      <c r="Q187" s="144"/>
      <c r="R187" s="145"/>
    </row>
    <row r="188" spans="11:18" s="1" customFormat="1" ht="24" customHeight="1" x14ac:dyDescent="0.25">
      <c r="K188" s="156"/>
      <c r="M188" s="156"/>
      <c r="O188" s="156"/>
      <c r="Q188" s="144"/>
      <c r="R188" s="145"/>
    </row>
    <row r="189" spans="11:18" s="1" customFormat="1" ht="24" customHeight="1" x14ac:dyDescent="0.25">
      <c r="K189" s="156"/>
      <c r="M189" s="156"/>
      <c r="O189" s="156"/>
      <c r="Q189" s="144"/>
      <c r="R189" s="145"/>
    </row>
    <row r="190" spans="11:18" s="1" customFormat="1" ht="24" customHeight="1" x14ac:dyDescent="0.25">
      <c r="K190" s="156"/>
      <c r="M190" s="156"/>
      <c r="O190" s="156"/>
      <c r="Q190" s="144"/>
      <c r="R190" s="145"/>
    </row>
    <row r="191" spans="11:18" s="1" customFormat="1" ht="24" customHeight="1" x14ac:dyDescent="0.25">
      <c r="K191" s="156"/>
      <c r="M191" s="156"/>
      <c r="O191" s="156"/>
      <c r="Q191" s="144"/>
      <c r="R191" s="145"/>
    </row>
    <row r="192" spans="11:18" s="1" customFormat="1" ht="24" customHeight="1" x14ac:dyDescent="0.25">
      <c r="K192" s="156"/>
      <c r="M192" s="156"/>
      <c r="O192" s="156"/>
      <c r="Q192" s="144"/>
      <c r="R192" s="145"/>
    </row>
    <row r="193" spans="11:18" s="1" customFormat="1" ht="24" customHeight="1" x14ac:dyDescent="0.25">
      <c r="K193" s="156"/>
      <c r="M193" s="156"/>
      <c r="O193" s="156"/>
      <c r="Q193" s="144"/>
      <c r="R193" s="145"/>
    </row>
    <row r="194" spans="11:18" s="1" customFormat="1" ht="24" customHeight="1" x14ac:dyDescent="0.25">
      <c r="K194" s="156"/>
      <c r="M194" s="156"/>
      <c r="O194" s="156"/>
      <c r="Q194" s="144"/>
      <c r="R194" s="145"/>
    </row>
    <row r="195" spans="11:18" s="1" customFormat="1" ht="24" customHeight="1" x14ac:dyDescent="0.25">
      <c r="K195" s="156"/>
      <c r="M195" s="156"/>
      <c r="O195" s="156"/>
      <c r="Q195" s="144"/>
      <c r="R195" s="145"/>
    </row>
    <row r="196" spans="11:18" s="1" customFormat="1" ht="24" customHeight="1" x14ac:dyDescent="0.25">
      <c r="K196" s="156"/>
      <c r="M196" s="156"/>
      <c r="O196" s="156"/>
      <c r="Q196" s="144"/>
      <c r="R196" s="145"/>
    </row>
    <row r="197" spans="11:18" s="1" customFormat="1" ht="24" customHeight="1" x14ac:dyDescent="0.25">
      <c r="K197" s="156"/>
      <c r="M197" s="156"/>
      <c r="O197" s="156"/>
      <c r="Q197" s="144"/>
      <c r="R197" s="145"/>
    </row>
    <row r="198" spans="11:18" s="1" customFormat="1" ht="24" customHeight="1" x14ac:dyDescent="0.25">
      <c r="K198" s="156"/>
      <c r="M198" s="156"/>
      <c r="O198" s="156"/>
      <c r="Q198" s="144"/>
      <c r="R198" s="145"/>
    </row>
    <row r="199" spans="11:18" s="1" customFormat="1" ht="24" customHeight="1" x14ac:dyDescent="0.25">
      <c r="K199" s="156"/>
      <c r="M199" s="156"/>
      <c r="O199" s="156"/>
      <c r="Q199" s="144"/>
      <c r="R199" s="145"/>
    </row>
    <row r="200" spans="11:18" s="1" customFormat="1" ht="24" customHeight="1" x14ac:dyDescent="0.25">
      <c r="K200" s="156"/>
      <c r="M200" s="156"/>
      <c r="O200" s="156"/>
      <c r="Q200" s="144"/>
      <c r="R200" s="145"/>
    </row>
    <row r="201" spans="11:18" s="1" customFormat="1" ht="24" customHeight="1" x14ac:dyDescent="0.25">
      <c r="K201" s="156"/>
      <c r="M201" s="156"/>
      <c r="O201" s="156"/>
      <c r="Q201" s="144"/>
      <c r="R201" s="145"/>
    </row>
    <row r="202" spans="11:18" s="1" customFormat="1" ht="24" customHeight="1" x14ac:dyDescent="0.25">
      <c r="K202" s="156"/>
      <c r="M202" s="156"/>
      <c r="O202" s="156"/>
      <c r="Q202" s="144"/>
      <c r="R202" s="145"/>
    </row>
    <row r="203" spans="11:18" s="1" customFormat="1" ht="24" customHeight="1" x14ac:dyDescent="0.25">
      <c r="K203" s="156"/>
      <c r="M203" s="156"/>
      <c r="O203" s="156"/>
      <c r="Q203" s="144"/>
      <c r="R203" s="145"/>
    </row>
    <row r="204" spans="11:18" s="1" customFormat="1" ht="24" customHeight="1" x14ac:dyDescent="0.25">
      <c r="K204" s="156"/>
      <c r="M204" s="156"/>
      <c r="O204" s="156"/>
      <c r="Q204" s="144"/>
      <c r="R204" s="145"/>
    </row>
    <row r="205" spans="11:18" s="1" customFormat="1" ht="24" customHeight="1" x14ac:dyDescent="0.25">
      <c r="K205" s="156"/>
      <c r="M205" s="156"/>
      <c r="O205" s="156"/>
      <c r="Q205" s="144"/>
      <c r="R205" s="145"/>
    </row>
    <row r="206" spans="11:18" s="1" customFormat="1" ht="24" customHeight="1" x14ac:dyDescent="0.25">
      <c r="K206" s="156"/>
      <c r="M206" s="156"/>
      <c r="O206" s="156"/>
      <c r="Q206" s="144"/>
      <c r="R206" s="145"/>
    </row>
    <row r="207" spans="11:18" s="1" customFormat="1" ht="24" customHeight="1" x14ac:dyDescent="0.25">
      <c r="K207" s="156"/>
      <c r="M207" s="156"/>
      <c r="O207" s="156"/>
      <c r="Q207" s="144"/>
      <c r="R207" s="145"/>
    </row>
    <row r="208" spans="11:18" s="1" customFormat="1" ht="24" customHeight="1" x14ac:dyDescent="0.25">
      <c r="K208" s="156"/>
      <c r="M208" s="156"/>
      <c r="O208" s="156"/>
      <c r="Q208" s="144"/>
      <c r="R208" s="145"/>
    </row>
    <row r="209" spans="11:18" s="1" customFormat="1" ht="24" customHeight="1" x14ac:dyDescent="0.25">
      <c r="K209" s="156"/>
      <c r="M209" s="156"/>
      <c r="O209" s="156"/>
      <c r="Q209" s="144"/>
      <c r="R209" s="145"/>
    </row>
    <row r="210" spans="11:18" s="1" customFormat="1" ht="24" customHeight="1" x14ac:dyDescent="0.25">
      <c r="K210" s="156"/>
      <c r="M210" s="156"/>
      <c r="O210" s="156"/>
      <c r="Q210" s="144"/>
      <c r="R210" s="145"/>
    </row>
    <row r="211" spans="11:18" s="1" customFormat="1" ht="24" customHeight="1" x14ac:dyDescent="0.25">
      <c r="K211" s="156"/>
      <c r="M211" s="156"/>
      <c r="O211" s="156"/>
      <c r="Q211" s="144"/>
      <c r="R211" s="145"/>
    </row>
    <row r="212" spans="11:18" s="1" customFormat="1" ht="24" customHeight="1" x14ac:dyDescent="0.25">
      <c r="K212" s="156"/>
      <c r="M212" s="156"/>
      <c r="O212" s="156"/>
      <c r="Q212" s="144"/>
      <c r="R212" s="145"/>
    </row>
    <row r="213" spans="11:18" s="1" customFormat="1" ht="24" customHeight="1" x14ac:dyDescent="0.25">
      <c r="K213" s="156"/>
      <c r="M213" s="156"/>
      <c r="O213" s="156"/>
      <c r="Q213" s="144"/>
      <c r="R213" s="145"/>
    </row>
    <row r="214" spans="11:18" s="1" customFormat="1" ht="24" customHeight="1" x14ac:dyDescent="0.25">
      <c r="K214" s="156"/>
      <c r="M214" s="156"/>
      <c r="O214" s="156"/>
      <c r="Q214" s="144"/>
      <c r="R214" s="145"/>
    </row>
    <row r="215" spans="11:18" s="1" customFormat="1" ht="24" customHeight="1" x14ac:dyDescent="0.25">
      <c r="K215" s="156"/>
      <c r="M215" s="156"/>
      <c r="O215" s="156"/>
      <c r="Q215" s="144"/>
      <c r="R215" s="145"/>
    </row>
    <row r="216" spans="11:18" s="1" customFormat="1" ht="24" customHeight="1" x14ac:dyDescent="0.25">
      <c r="K216" s="156"/>
      <c r="M216" s="156"/>
      <c r="O216" s="156"/>
      <c r="Q216" s="144"/>
      <c r="R216" s="145"/>
    </row>
    <row r="217" spans="11:18" s="1" customFormat="1" ht="24" customHeight="1" x14ac:dyDescent="0.25">
      <c r="K217" s="156"/>
      <c r="M217" s="156"/>
      <c r="O217" s="156"/>
      <c r="Q217" s="144"/>
      <c r="R217" s="145"/>
    </row>
    <row r="218" spans="11:18" s="1" customFormat="1" ht="24" customHeight="1" x14ac:dyDescent="0.25">
      <c r="K218" s="156"/>
      <c r="M218" s="156"/>
      <c r="O218" s="156"/>
      <c r="Q218" s="144"/>
      <c r="R218" s="145"/>
    </row>
    <row r="219" spans="11:18" s="1" customFormat="1" ht="24" customHeight="1" x14ac:dyDescent="0.25">
      <c r="K219" s="156"/>
      <c r="M219" s="156"/>
      <c r="O219" s="156"/>
      <c r="Q219" s="144"/>
      <c r="R219" s="145"/>
    </row>
    <row r="220" spans="11:18" s="1" customFormat="1" ht="24" customHeight="1" x14ac:dyDescent="0.25">
      <c r="K220" s="156"/>
      <c r="M220" s="156"/>
      <c r="O220" s="156"/>
      <c r="Q220" s="144"/>
      <c r="R220" s="145"/>
    </row>
    <row r="221" spans="11:18" s="1" customFormat="1" ht="24" customHeight="1" x14ac:dyDescent="0.25">
      <c r="K221" s="156"/>
      <c r="M221" s="156"/>
      <c r="O221" s="156"/>
      <c r="Q221" s="144"/>
      <c r="R221" s="145"/>
    </row>
    <row r="222" spans="11:18" s="1" customFormat="1" ht="24" customHeight="1" x14ac:dyDescent="0.25">
      <c r="K222" s="156"/>
      <c r="M222" s="156"/>
      <c r="O222" s="156"/>
      <c r="Q222" s="144"/>
      <c r="R222" s="145"/>
    </row>
    <row r="223" spans="11:18" s="1" customFormat="1" ht="24" customHeight="1" x14ac:dyDescent="0.25">
      <c r="K223" s="156"/>
      <c r="M223" s="156"/>
      <c r="O223" s="156"/>
      <c r="Q223" s="144"/>
      <c r="R223" s="145"/>
    </row>
    <row r="224" spans="11:18" s="1" customFormat="1" ht="24" customHeight="1" x14ac:dyDescent="0.25">
      <c r="K224" s="156"/>
      <c r="M224" s="156"/>
      <c r="O224" s="156"/>
      <c r="Q224" s="144"/>
      <c r="R224" s="145"/>
    </row>
    <row r="225" spans="11:18" s="1" customFormat="1" ht="24" customHeight="1" x14ac:dyDescent="0.25">
      <c r="K225" s="156"/>
      <c r="M225" s="156"/>
      <c r="O225" s="156"/>
      <c r="Q225" s="144"/>
      <c r="R225" s="145"/>
    </row>
    <row r="226" spans="11:18" s="1" customFormat="1" ht="24" customHeight="1" x14ac:dyDescent="0.25">
      <c r="K226" s="156"/>
      <c r="M226" s="156"/>
      <c r="O226" s="156"/>
      <c r="Q226" s="144"/>
      <c r="R226" s="145"/>
    </row>
    <row r="227" spans="11:18" s="1" customFormat="1" ht="24" customHeight="1" x14ac:dyDescent="0.25">
      <c r="K227" s="156"/>
      <c r="M227" s="156"/>
      <c r="O227" s="156"/>
      <c r="Q227" s="144"/>
      <c r="R227" s="145"/>
    </row>
    <row r="228" spans="11:18" s="1" customFormat="1" ht="24" customHeight="1" x14ac:dyDescent="0.25">
      <c r="K228" s="156"/>
      <c r="M228" s="156"/>
      <c r="O228" s="156"/>
      <c r="Q228" s="144"/>
      <c r="R228" s="145"/>
    </row>
    <row r="229" spans="11:18" s="1" customFormat="1" ht="24" customHeight="1" x14ac:dyDescent="0.25">
      <c r="K229" s="156"/>
      <c r="M229" s="156"/>
      <c r="O229" s="156"/>
      <c r="Q229" s="144"/>
      <c r="R229" s="145"/>
    </row>
    <row r="230" spans="11:18" s="1" customFormat="1" ht="24" customHeight="1" x14ac:dyDescent="0.25">
      <c r="K230" s="156"/>
      <c r="M230" s="156"/>
      <c r="O230" s="156"/>
      <c r="Q230" s="144"/>
      <c r="R230" s="145"/>
    </row>
    <row r="231" spans="11:18" s="1" customFormat="1" ht="24" customHeight="1" x14ac:dyDescent="0.25">
      <c r="K231" s="156"/>
      <c r="M231" s="156"/>
      <c r="O231" s="156"/>
      <c r="Q231" s="144"/>
      <c r="R231" s="145"/>
    </row>
    <row r="232" spans="11:18" s="1" customFormat="1" ht="24" customHeight="1" x14ac:dyDescent="0.25">
      <c r="K232" s="156"/>
      <c r="M232" s="156"/>
      <c r="O232" s="156"/>
      <c r="Q232" s="144"/>
      <c r="R232" s="145"/>
    </row>
    <row r="233" spans="11:18" s="1" customFormat="1" ht="24" customHeight="1" x14ac:dyDescent="0.25">
      <c r="K233" s="156"/>
      <c r="M233" s="156"/>
      <c r="O233" s="156"/>
      <c r="Q233" s="144"/>
      <c r="R233" s="145"/>
    </row>
    <row r="234" spans="11:18" s="1" customFormat="1" ht="24" customHeight="1" x14ac:dyDescent="0.25">
      <c r="K234" s="156"/>
      <c r="M234" s="156"/>
      <c r="O234" s="156"/>
      <c r="Q234" s="144"/>
      <c r="R234" s="145"/>
    </row>
    <row r="235" spans="11:18" s="1" customFormat="1" ht="24" customHeight="1" x14ac:dyDescent="0.25">
      <c r="K235" s="156"/>
      <c r="M235" s="156"/>
      <c r="O235" s="156"/>
      <c r="Q235" s="144"/>
      <c r="R235" s="145"/>
    </row>
    <row r="236" spans="11:18" s="1" customFormat="1" ht="24" customHeight="1" x14ac:dyDescent="0.25">
      <c r="K236" s="156"/>
      <c r="M236" s="156"/>
      <c r="O236" s="156"/>
      <c r="Q236" s="144"/>
      <c r="R236" s="145"/>
    </row>
    <row r="237" spans="11:18" s="1" customFormat="1" ht="24" customHeight="1" x14ac:dyDescent="0.25">
      <c r="K237" s="156"/>
      <c r="M237" s="156"/>
      <c r="O237" s="156"/>
      <c r="Q237" s="144"/>
      <c r="R237" s="145"/>
    </row>
    <row r="238" spans="11:18" s="1" customFormat="1" ht="24" customHeight="1" x14ac:dyDescent="0.25">
      <c r="K238" s="156"/>
      <c r="M238" s="156"/>
      <c r="O238" s="156"/>
      <c r="Q238" s="144"/>
      <c r="R238" s="145"/>
    </row>
    <row r="239" spans="11:18" s="1" customFormat="1" ht="24" customHeight="1" x14ac:dyDescent="0.25">
      <c r="K239" s="156"/>
      <c r="M239" s="156"/>
      <c r="O239" s="156"/>
      <c r="Q239" s="144"/>
      <c r="R239" s="145"/>
    </row>
    <row r="240" spans="11:18" s="1" customFormat="1" ht="24" customHeight="1" x14ac:dyDescent="0.25">
      <c r="K240" s="156"/>
      <c r="M240" s="156"/>
      <c r="O240" s="156"/>
      <c r="Q240" s="144"/>
      <c r="R240" s="145"/>
    </row>
    <row r="241" spans="11:18" s="1" customFormat="1" ht="24" customHeight="1" x14ac:dyDescent="0.25">
      <c r="K241" s="156"/>
      <c r="M241" s="156"/>
      <c r="O241" s="156"/>
      <c r="Q241" s="144"/>
      <c r="R241" s="145"/>
    </row>
    <row r="242" spans="11:18" s="1" customFormat="1" ht="24" customHeight="1" x14ac:dyDescent="0.25">
      <c r="K242" s="156"/>
      <c r="M242" s="156"/>
      <c r="O242" s="156"/>
      <c r="Q242" s="144"/>
      <c r="R242" s="145"/>
    </row>
    <row r="243" spans="11:18" s="1" customFormat="1" ht="24" customHeight="1" x14ac:dyDescent="0.25">
      <c r="K243" s="156"/>
      <c r="M243" s="156"/>
      <c r="O243" s="156"/>
      <c r="Q243" s="144"/>
      <c r="R243" s="145"/>
    </row>
    <row r="244" spans="11:18" s="1" customFormat="1" ht="24" customHeight="1" x14ac:dyDescent="0.25">
      <c r="K244" s="156"/>
      <c r="M244" s="156"/>
      <c r="O244" s="156"/>
      <c r="Q244" s="144"/>
      <c r="R244" s="145"/>
    </row>
    <row r="245" spans="11:18" s="1" customFormat="1" ht="24" customHeight="1" x14ac:dyDescent="0.25">
      <c r="K245" s="156"/>
      <c r="M245" s="156"/>
      <c r="O245" s="156"/>
      <c r="Q245" s="144"/>
      <c r="R245" s="145"/>
    </row>
    <row r="246" spans="11:18" s="1" customFormat="1" ht="24" customHeight="1" x14ac:dyDescent="0.25">
      <c r="K246" s="156"/>
      <c r="M246" s="156"/>
      <c r="O246" s="156"/>
      <c r="Q246" s="144"/>
      <c r="R246" s="145"/>
    </row>
    <row r="247" spans="11:18" s="1" customFormat="1" ht="24" customHeight="1" x14ac:dyDescent="0.25">
      <c r="K247" s="156"/>
      <c r="M247" s="156"/>
      <c r="O247" s="156"/>
      <c r="Q247" s="144"/>
      <c r="R247" s="145"/>
    </row>
    <row r="248" spans="11:18" s="1" customFormat="1" ht="24" customHeight="1" x14ac:dyDescent="0.25">
      <c r="K248" s="156"/>
      <c r="M248" s="156"/>
      <c r="O248" s="156"/>
      <c r="Q248" s="144"/>
      <c r="R248" s="145"/>
    </row>
    <row r="249" spans="11:18" s="1" customFormat="1" ht="24" customHeight="1" x14ac:dyDescent="0.25">
      <c r="K249" s="156"/>
      <c r="M249" s="156"/>
      <c r="O249" s="156"/>
      <c r="Q249" s="144"/>
      <c r="R249" s="145"/>
    </row>
    <row r="250" spans="11:18" s="1" customFormat="1" ht="24" customHeight="1" x14ac:dyDescent="0.25">
      <c r="K250" s="156"/>
      <c r="M250" s="156"/>
      <c r="O250" s="156"/>
      <c r="Q250" s="144"/>
      <c r="R250" s="145"/>
    </row>
    <row r="251" spans="11:18" s="1" customFormat="1" ht="24" customHeight="1" x14ac:dyDescent="0.25">
      <c r="K251" s="156"/>
      <c r="M251" s="156"/>
      <c r="O251" s="156"/>
      <c r="Q251" s="144"/>
      <c r="R251" s="145"/>
    </row>
    <row r="252" spans="11:18" s="1" customFormat="1" ht="24" customHeight="1" x14ac:dyDescent="0.25">
      <c r="K252" s="156"/>
      <c r="M252" s="156"/>
      <c r="O252" s="156"/>
      <c r="Q252" s="144"/>
      <c r="R252" s="145"/>
    </row>
    <row r="253" spans="11:18" s="1" customFormat="1" ht="24" customHeight="1" x14ac:dyDescent="0.25">
      <c r="K253" s="156"/>
      <c r="M253" s="156"/>
      <c r="O253" s="156"/>
      <c r="Q253" s="144"/>
      <c r="R253" s="145"/>
    </row>
    <row r="254" spans="11:18" s="1" customFormat="1" ht="24" customHeight="1" x14ac:dyDescent="0.25">
      <c r="K254" s="156"/>
      <c r="M254" s="156"/>
      <c r="O254" s="156"/>
      <c r="Q254" s="144"/>
      <c r="R254" s="145"/>
    </row>
    <row r="255" spans="11:18" s="1" customFormat="1" ht="24" customHeight="1" x14ac:dyDescent="0.25">
      <c r="K255" s="156"/>
      <c r="M255" s="156"/>
      <c r="O255" s="156"/>
      <c r="Q255" s="144"/>
      <c r="R255" s="145"/>
    </row>
    <row r="256" spans="11:18" s="1" customFormat="1" ht="24" customHeight="1" x14ac:dyDescent="0.25">
      <c r="K256" s="156"/>
      <c r="M256" s="156"/>
      <c r="O256" s="156"/>
      <c r="Q256" s="144"/>
      <c r="R256" s="145"/>
    </row>
    <row r="257" spans="11:18" s="1" customFormat="1" ht="24" customHeight="1" x14ac:dyDescent="0.25">
      <c r="K257" s="156"/>
      <c r="M257" s="156"/>
      <c r="O257" s="156"/>
      <c r="Q257" s="144"/>
      <c r="R257" s="145"/>
    </row>
    <row r="258" spans="11:18" s="1" customFormat="1" ht="24" customHeight="1" x14ac:dyDescent="0.25">
      <c r="K258" s="156"/>
      <c r="M258" s="156"/>
      <c r="O258" s="156"/>
      <c r="Q258" s="144"/>
      <c r="R258" s="145"/>
    </row>
    <row r="259" spans="11:18" s="1" customFormat="1" ht="24" customHeight="1" x14ac:dyDescent="0.25">
      <c r="K259" s="156"/>
      <c r="M259" s="156"/>
      <c r="O259" s="156"/>
      <c r="Q259" s="144"/>
      <c r="R259" s="145"/>
    </row>
    <row r="260" spans="11:18" s="1" customFormat="1" ht="24" customHeight="1" x14ac:dyDescent="0.25">
      <c r="K260" s="156"/>
      <c r="M260" s="156"/>
      <c r="O260" s="156"/>
      <c r="Q260" s="144"/>
      <c r="R260" s="145"/>
    </row>
    <row r="261" spans="11:18" s="1" customFormat="1" ht="24" customHeight="1" x14ac:dyDescent="0.25">
      <c r="K261" s="156"/>
      <c r="M261" s="156"/>
      <c r="O261" s="156"/>
      <c r="Q261" s="144"/>
      <c r="R261" s="145"/>
    </row>
    <row r="262" spans="11:18" s="1" customFormat="1" ht="24" customHeight="1" x14ac:dyDescent="0.25">
      <c r="K262" s="156"/>
      <c r="M262" s="156"/>
      <c r="O262" s="156"/>
      <c r="Q262" s="144"/>
      <c r="R262" s="145"/>
    </row>
    <row r="263" spans="11:18" s="1" customFormat="1" ht="24" customHeight="1" x14ac:dyDescent="0.25">
      <c r="K263" s="156"/>
      <c r="M263" s="156"/>
      <c r="O263" s="156"/>
      <c r="Q263" s="144"/>
      <c r="R263" s="145"/>
    </row>
    <row r="264" spans="11:18" s="1" customFormat="1" ht="24" customHeight="1" x14ac:dyDescent="0.25">
      <c r="K264" s="156"/>
      <c r="M264" s="156"/>
      <c r="O264" s="156"/>
      <c r="Q264" s="144"/>
      <c r="R264" s="145"/>
    </row>
    <row r="265" spans="11:18" s="1" customFormat="1" ht="24" customHeight="1" x14ac:dyDescent="0.25">
      <c r="K265" s="156"/>
      <c r="M265" s="156"/>
      <c r="O265" s="156"/>
      <c r="Q265" s="144"/>
      <c r="R265" s="145"/>
    </row>
    <row r="266" spans="11:18" s="1" customFormat="1" ht="24" customHeight="1" x14ac:dyDescent="0.25">
      <c r="K266" s="156"/>
      <c r="M266" s="156"/>
      <c r="O266" s="156"/>
      <c r="Q266" s="144"/>
      <c r="R266" s="145"/>
    </row>
    <row r="267" spans="11:18" s="1" customFormat="1" ht="24" customHeight="1" x14ac:dyDescent="0.25">
      <c r="K267" s="156"/>
      <c r="M267" s="156"/>
      <c r="O267" s="156"/>
      <c r="Q267" s="144"/>
      <c r="R267" s="145"/>
    </row>
    <row r="268" spans="11:18" s="1" customFormat="1" ht="24" customHeight="1" x14ac:dyDescent="0.25">
      <c r="K268" s="156"/>
      <c r="M268" s="156"/>
      <c r="O268" s="156"/>
      <c r="Q268" s="144"/>
      <c r="R268" s="145"/>
    </row>
    <row r="269" spans="11:18" s="1" customFormat="1" ht="24" customHeight="1" x14ac:dyDescent="0.25">
      <c r="K269" s="156"/>
      <c r="M269" s="156"/>
      <c r="O269" s="156"/>
      <c r="Q269" s="144"/>
      <c r="R269" s="145"/>
    </row>
    <row r="270" spans="11:18" s="1" customFormat="1" ht="24" customHeight="1" x14ac:dyDescent="0.25">
      <c r="K270" s="156"/>
      <c r="M270" s="156"/>
      <c r="O270" s="156"/>
      <c r="Q270" s="144"/>
      <c r="R270" s="145"/>
    </row>
    <row r="271" spans="11:18" s="1" customFormat="1" ht="24" customHeight="1" x14ac:dyDescent="0.25">
      <c r="K271" s="156"/>
      <c r="M271" s="156"/>
      <c r="O271" s="156"/>
      <c r="Q271" s="144"/>
      <c r="R271" s="145"/>
    </row>
    <row r="272" spans="11:18" s="1" customFormat="1" ht="24" customHeight="1" x14ac:dyDescent="0.25">
      <c r="K272" s="156"/>
      <c r="M272" s="156"/>
      <c r="O272" s="156"/>
      <c r="Q272" s="144"/>
      <c r="R272" s="145"/>
    </row>
    <row r="273" spans="11:18" s="1" customFormat="1" ht="24" customHeight="1" x14ac:dyDescent="0.25">
      <c r="K273" s="156"/>
      <c r="M273" s="156"/>
      <c r="O273" s="156"/>
      <c r="Q273" s="144"/>
      <c r="R273" s="145"/>
    </row>
    <row r="274" spans="11:18" s="1" customFormat="1" ht="24" customHeight="1" x14ac:dyDescent="0.25">
      <c r="K274" s="156"/>
      <c r="M274" s="156"/>
      <c r="O274" s="156"/>
      <c r="Q274" s="144"/>
      <c r="R274" s="145"/>
    </row>
    <row r="275" spans="11:18" s="1" customFormat="1" ht="24" customHeight="1" x14ac:dyDescent="0.25">
      <c r="K275" s="156"/>
      <c r="M275" s="156"/>
      <c r="O275" s="156"/>
      <c r="Q275" s="144"/>
      <c r="R275" s="145"/>
    </row>
    <row r="276" spans="11:18" s="1" customFormat="1" ht="24" customHeight="1" x14ac:dyDescent="0.25">
      <c r="K276" s="156"/>
      <c r="M276" s="156"/>
      <c r="O276" s="156"/>
      <c r="Q276" s="144"/>
      <c r="R276" s="145"/>
    </row>
    <row r="277" spans="11:18" s="1" customFormat="1" ht="24" customHeight="1" x14ac:dyDescent="0.25">
      <c r="K277" s="156"/>
      <c r="M277" s="156"/>
      <c r="O277" s="156"/>
      <c r="Q277" s="144"/>
      <c r="R277" s="145"/>
    </row>
    <row r="278" spans="11:18" s="1" customFormat="1" ht="24" customHeight="1" x14ac:dyDescent="0.25">
      <c r="K278" s="156"/>
      <c r="M278" s="156"/>
      <c r="O278" s="156"/>
      <c r="Q278" s="144"/>
      <c r="R278" s="145"/>
    </row>
    <row r="279" spans="11:18" s="1" customFormat="1" ht="24" customHeight="1" x14ac:dyDescent="0.25">
      <c r="K279" s="156"/>
      <c r="M279" s="156"/>
      <c r="O279" s="156"/>
      <c r="Q279" s="144"/>
      <c r="R279" s="145"/>
    </row>
    <row r="280" spans="11:18" s="1" customFormat="1" ht="24" customHeight="1" x14ac:dyDescent="0.25">
      <c r="K280" s="156"/>
      <c r="M280" s="156"/>
      <c r="O280" s="156"/>
      <c r="Q280" s="144"/>
      <c r="R280" s="145"/>
    </row>
    <row r="281" spans="11:18" s="1" customFormat="1" ht="24" customHeight="1" x14ac:dyDescent="0.25">
      <c r="K281" s="156"/>
      <c r="M281" s="156"/>
      <c r="O281" s="156"/>
      <c r="Q281" s="144"/>
      <c r="R281" s="145"/>
    </row>
    <row r="282" spans="11:18" s="1" customFormat="1" ht="24" customHeight="1" x14ac:dyDescent="0.25">
      <c r="K282" s="156"/>
      <c r="M282" s="156"/>
      <c r="O282" s="156"/>
      <c r="Q282" s="144"/>
      <c r="R282" s="145"/>
    </row>
    <row r="283" spans="11:18" s="1" customFormat="1" ht="24" customHeight="1" x14ac:dyDescent="0.25">
      <c r="K283" s="156"/>
      <c r="M283" s="156"/>
      <c r="O283" s="156"/>
      <c r="Q283" s="144"/>
      <c r="R283" s="145"/>
    </row>
    <row r="284" spans="11:18" s="1" customFormat="1" ht="24" customHeight="1" x14ac:dyDescent="0.25">
      <c r="K284" s="156"/>
      <c r="M284" s="156"/>
      <c r="O284" s="156"/>
      <c r="Q284" s="144"/>
      <c r="R284" s="145"/>
    </row>
    <row r="285" spans="11:18" s="1" customFormat="1" ht="24" customHeight="1" x14ac:dyDescent="0.25">
      <c r="K285" s="156"/>
      <c r="M285" s="156"/>
      <c r="O285" s="156"/>
      <c r="Q285" s="144"/>
      <c r="R285" s="145"/>
    </row>
    <row r="286" spans="11:18" s="1" customFormat="1" ht="24" customHeight="1" x14ac:dyDescent="0.25">
      <c r="K286" s="156"/>
      <c r="M286" s="156"/>
      <c r="O286" s="156"/>
      <c r="Q286" s="144"/>
      <c r="R286" s="145"/>
    </row>
    <row r="287" spans="11:18" s="1" customFormat="1" ht="24" customHeight="1" x14ac:dyDescent="0.25">
      <c r="K287" s="156"/>
      <c r="M287" s="156"/>
      <c r="O287" s="156"/>
      <c r="Q287" s="144"/>
      <c r="R287" s="145"/>
    </row>
    <row r="288" spans="11:18" s="1" customFormat="1" ht="24" customHeight="1" x14ac:dyDescent="0.25">
      <c r="K288" s="156"/>
      <c r="M288" s="156"/>
      <c r="O288" s="156"/>
      <c r="Q288" s="144"/>
      <c r="R288" s="145"/>
    </row>
    <row r="289" spans="11:18" s="1" customFormat="1" ht="24" customHeight="1" x14ac:dyDescent="0.25">
      <c r="K289" s="156"/>
      <c r="M289" s="156"/>
      <c r="O289" s="156"/>
      <c r="Q289" s="144"/>
      <c r="R289" s="145"/>
    </row>
    <row r="290" spans="11:18" s="1" customFormat="1" ht="24" customHeight="1" x14ac:dyDescent="0.25">
      <c r="K290" s="156"/>
      <c r="M290" s="156"/>
      <c r="O290" s="156"/>
      <c r="Q290" s="144"/>
      <c r="R290" s="145"/>
    </row>
    <row r="291" spans="11:18" s="1" customFormat="1" ht="24" customHeight="1" x14ac:dyDescent="0.25">
      <c r="K291" s="156"/>
      <c r="M291" s="156"/>
      <c r="O291" s="156"/>
      <c r="Q291" s="144"/>
      <c r="R291" s="145"/>
    </row>
    <row r="292" spans="11:18" s="1" customFormat="1" ht="24" customHeight="1" x14ac:dyDescent="0.25">
      <c r="K292" s="156"/>
      <c r="M292" s="156"/>
      <c r="O292" s="156"/>
      <c r="Q292" s="144"/>
      <c r="R292" s="145"/>
    </row>
    <row r="293" spans="11:18" s="1" customFormat="1" ht="24" customHeight="1" x14ac:dyDescent="0.25">
      <c r="K293" s="156"/>
      <c r="M293" s="156"/>
      <c r="O293" s="156"/>
      <c r="Q293" s="144"/>
      <c r="R293" s="145"/>
    </row>
    <row r="294" spans="11:18" s="1" customFormat="1" ht="24" customHeight="1" x14ac:dyDescent="0.25">
      <c r="K294" s="156"/>
      <c r="M294" s="156"/>
      <c r="O294" s="156"/>
      <c r="Q294" s="144"/>
      <c r="R294" s="145"/>
    </row>
    <row r="295" spans="11:18" s="1" customFormat="1" ht="24" customHeight="1" x14ac:dyDescent="0.25">
      <c r="K295" s="156"/>
      <c r="M295" s="156"/>
      <c r="O295" s="156"/>
      <c r="Q295" s="144"/>
      <c r="R295" s="145"/>
    </row>
    <row r="296" spans="11:18" s="1" customFormat="1" ht="24" customHeight="1" x14ac:dyDescent="0.25">
      <c r="K296" s="156"/>
      <c r="M296" s="156"/>
      <c r="O296" s="156"/>
      <c r="Q296" s="144"/>
      <c r="R296" s="145"/>
    </row>
    <row r="297" spans="11:18" s="1" customFormat="1" ht="24" customHeight="1" x14ac:dyDescent="0.25">
      <c r="K297" s="156"/>
      <c r="M297" s="156"/>
      <c r="O297" s="156"/>
      <c r="Q297" s="144"/>
      <c r="R297" s="145"/>
    </row>
    <row r="298" spans="11:18" s="1" customFormat="1" ht="24" customHeight="1" x14ac:dyDescent="0.25">
      <c r="K298" s="156"/>
      <c r="M298" s="156"/>
      <c r="O298" s="156"/>
      <c r="Q298" s="144"/>
      <c r="R298" s="145"/>
    </row>
    <row r="299" spans="11:18" s="1" customFormat="1" ht="24" customHeight="1" x14ac:dyDescent="0.25">
      <c r="K299" s="156"/>
      <c r="M299" s="156"/>
      <c r="O299" s="156"/>
      <c r="Q299" s="144"/>
      <c r="R299" s="145"/>
    </row>
    <row r="300" spans="11:18" s="1" customFormat="1" ht="24" customHeight="1" x14ac:dyDescent="0.25">
      <c r="K300" s="156"/>
      <c r="M300" s="156"/>
      <c r="O300" s="156"/>
      <c r="Q300" s="144"/>
      <c r="R300" s="145"/>
    </row>
    <row r="301" spans="11:18" s="1" customFormat="1" ht="24" customHeight="1" x14ac:dyDescent="0.25">
      <c r="K301" s="156"/>
      <c r="M301" s="156"/>
      <c r="O301" s="156"/>
      <c r="Q301" s="144"/>
      <c r="R301" s="145"/>
    </row>
    <row r="302" spans="11:18" s="1" customFormat="1" ht="24" customHeight="1" x14ac:dyDescent="0.25">
      <c r="K302" s="156"/>
      <c r="M302" s="156"/>
      <c r="O302" s="156"/>
      <c r="Q302" s="144"/>
      <c r="R302" s="145"/>
    </row>
    <row r="303" spans="11:18" s="1" customFormat="1" ht="24" customHeight="1" x14ac:dyDescent="0.25">
      <c r="K303" s="156"/>
      <c r="M303" s="156"/>
      <c r="O303" s="156"/>
      <c r="Q303" s="144"/>
      <c r="R303" s="145"/>
    </row>
    <row r="304" spans="11:18" s="1" customFormat="1" ht="24" customHeight="1" x14ac:dyDescent="0.25">
      <c r="K304" s="156"/>
      <c r="M304" s="156"/>
      <c r="O304" s="156"/>
      <c r="Q304" s="144"/>
      <c r="R304" s="145"/>
    </row>
    <row r="305" spans="11:18" s="1" customFormat="1" ht="24" customHeight="1" x14ac:dyDescent="0.25">
      <c r="K305" s="156"/>
      <c r="M305" s="156"/>
      <c r="O305" s="156"/>
      <c r="Q305" s="144"/>
      <c r="R305" s="145"/>
    </row>
    <row r="306" spans="11:18" s="1" customFormat="1" ht="24" customHeight="1" x14ac:dyDescent="0.25">
      <c r="K306" s="156"/>
      <c r="M306" s="156"/>
      <c r="O306" s="156"/>
      <c r="Q306" s="144"/>
      <c r="R306" s="145"/>
    </row>
    <row r="307" spans="11:18" s="1" customFormat="1" ht="24" customHeight="1" x14ac:dyDescent="0.25">
      <c r="K307" s="156"/>
      <c r="M307" s="156"/>
      <c r="O307" s="156"/>
      <c r="Q307" s="144"/>
      <c r="R307" s="145"/>
    </row>
    <row r="308" spans="11:18" s="1" customFormat="1" ht="24" customHeight="1" x14ac:dyDescent="0.25">
      <c r="K308" s="156"/>
      <c r="M308" s="156"/>
      <c r="O308" s="156"/>
      <c r="Q308" s="144"/>
      <c r="R308" s="145"/>
    </row>
    <row r="309" spans="11:18" s="1" customFormat="1" ht="24" customHeight="1" x14ac:dyDescent="0.25">
      <c r="K309" s="156"/>
      <c r="M309" s="156"/>
      <c r="O309" s="156"/>
      <c r="Q309" s="144"/>
      <c r="R309" s="145"/>
    </row>
    <row r="310" spans="11:18" s="1" customFormat="1" ht="24" customHeight="1" x14ac:dyDescent="0.25">
      <c r="K310" s="156"/>
      <c r="M310" s="156"/>
      <c r="O310" s="156"/>
      <c r="Q310" s="144"/>
      <c r="R310" s="145"/>
    </row>
    <row r="311" spans="11:18" s="1" customFormat="1" ht="24" customHeight="1" x14ac:dyDescent="0.25">
      <c r="K311" s="156"/>
      <c r="M311" s="156"/>
      <c r="O311" s="156"/>
      <c r="Q311" s="144"/>
      <c r="R311" s="145"/>
    </row>
    <row r="312" spans="11:18" s="1" customFormat="1" ht="24" customHeight="1" x14ac:dyDescent="0.25">
      <c r="K312" s="156"/>
      <c r="M312" s="156"/>
      <c r="O312" s="156"/>
      <c r="Q312" s="144"/>
      <c r="R312" s="145"/>
    </row>
    <row r="313" spans="11:18" s="1" customFormat="1" ht="24" customHeight="1" x14ac:dyDescent="0.25">
      <c r="K313" s="156"/>
      <c r="M313" s="156"/>
      <c r="O313" s="156"/>
      <c r="Q313" s="144"/>
      <c r="R313" s="145"/>
    </row>
    <row r="314" spans="11:18" s="1" customFormat="1" ht="24" customHeight="1" x14ac:dyDescent="0.25">
      <c r="K314" s="156"/>
      <c r="M314" s="156"/>
      <c r="O314" s="156"/>
      <c r="Q314" s="144"/>
      <c r="R314" s="145"/>
    </row>
    <row r="315" spans="11:18" s="1" customFormat="1" ht="24" customHeight="1" x14ac:dyDescent="0.25">
      <c r="K315" s="156"/>
      <c r="M315" s="156"/>
      <c r="O315" s="156"/>
      <c r="Q315" s="144"/>
      <c r="R315" s="145"/>
    </row>
    <row r="316" spans="11:18" s="1" customFormat="1" ht="24" customHeight="1" x14ac:dyDescent="0.25">
      <c r="K316" s="156"/>
      <c r="M316" s="156"/>
      <c r="O316" s="156"/>
      <c r="Q316" s="144"/>
      <c r="R316" s="145"/>
    </row>
    <row r="317" spans="11:18" s="1" customFormat="1" ht="24" customHeight="1" x14ac:dyDescent="0.25">
      <c r="K317" s="156"/>
      <c r="M317" s="156"/>
      <c r="O317" s="156"/>
      <c r="Q317" s="144"/>
      <c r="R317" s="145"/>
    </row>
    <row r="318" spans="11:18" s="1" customFormat="1" ht="24" customHeight="1" x14ac:dyDescent="0.25">
      <c r="K318" s="156"/>
      <c r="M318" s="156"/>
      <c r="O318" s="156"/>
      <c r="Q318" s="144"/>
      <c r="R318" s="145"/>
    </row>
    <row r="319" spans="11:18" s="1" customFormat="1" ht="24" customHeight="1" x14ac:dyDescent="0.25">
      <c r="K319" s="156"/>
      <c r="M319" s="156"/>
      <c r="O319" s="156"/>
      <c r="Q319" s="144"/>
      <c r="R319" s="145"/>
    </row>
    <row r="320" spans="11:18" s="1" customFormat="1" ht="24" customHeight="1" x14ac:dyDescent="0.25">
      <c r="K320" s="156"/>
      <c r="M320" s="156"/>
      <c r="O320" s="156"/>
      <c r="Q320" s="144"/>
      <c r="R320" s="145"/>
    </row>
    <row r="321" spans="11:18" s="1" customFormat="1" ht="24" customHeight="1" x14ac:dyDescent="0.25">
      <c r="K321" s="156"/>
      <c r="M321" s="156"/>
      <c r="O321" s="156"/>
      <c r="Q321" s="144"/>
      <c r="R321" s="145"/>
    </row>
    <row r="322" spans="11:18" s="1" customFormat="1" ht="24" customHeight="1" x14ac:dyDescent="0.25">
      <c r="K322" s="156"/>
      <c r="M322" s="156"/>
      <c r="O322" s="156"/>
      <c r="Q322" s="144"/>
      <c r="R322" s="145"/>
    </row>
    <row r="323" spans="11:18" s="1" customFormat="1" ht="24" customHeight="1" x14ac:dyDescent="0.25">
      <c r="K323" s="156"/>
      <c r="M323" s="156"/>
      <c r="O323" s="156"/>
      <c r="Q323" s="144"/>
      <c r="R323" s="145"/>
    </row>
    <row r="324" spans="11:18" s="1" customFormat="1" ht="24" customHeight="1" x14ac:dyDescent="0.25">
      <c r="K324" s="156"/>
      <c r="M324" s="156"/>
      <c r="O324" s="156"/>
      <c r="Q324" s="144"/>
      <c r="R324" s="145"/>
    </row>
    <row r="325" spans="11:18" s="1" customFormat="1" ht="24" customHeight="1" x14ac:dyDescent="0.25">
      <c r="K325" s="156"/>
      <c r="M325" s="156"/>
      <c r="O325" s="156"/>
      <c r="Q325" s="144"/>
      <c r="R325" s="145"/>
    </row>
    <row r="326" spans="11:18" s="1" customFormat="1" ht="24" customHeight="1" x14ac:dyDescent="0.25">
      <c r="K326" s="156"/>
      <c r="M326" s="156"/>
      <c r="O326" s="156"/>
      <c r="Q326" s="144"/>
      <c r="R326" s="145"/>
    </row>
    <row r="327" spans="11:18" s="1" customFormat="1" ht="24" customHeight="1" x14ac:dyDescent="0.25">
      <c r="K327" s="156"/>
      <c r="M327" s="156"/>
      <c r="O327" s="156"/>
      <c r="Q327" s="144"/>
      <c r="R327" s="145"/>
    </row>
    <row r="328" spans="11:18" s="1" customFormat="1" ht="24" customHeight="1" x14ac:dyDescent="0.25">
      <c r="K328" s="156"/>
      <c r="M328" s="156"/>
      <c r="O328" s="156"/>
      <c r="Q328" s="144"/>
      <c r="R328" s="145"/>
    </row>
    <row r="329" spans="11:18" s="1" customFormat="1" ht="24" customHeight="1" x14ac:dyDescent="0.25">
      <c r="K329" s="156"/>
      <c r="M329" s="156"/>
      <c r="O329" s="156"/>
      <c r="Q329" s="144"/>
      <c r="R329" s="145"/>
    </row>
    <row r="330" spans="11:18" s="1" customFormat="1" ht="24" customHeight="1" x14ac:dyDescent="0.25">
      <c r="K330" s="156"/>
      <c r="M330" s="156"/>
      <c r="O330" s="156"/>
      <c r="Q330" s="144"/>
      <c r="R330" s="145"/>
    </row>
    <row r="331" spans="11:18" s="1" customFormat="1" ht="24" customHeight="1" x14ac:dyDescent="0.25">
      <c r="K331" s="156"/>
      <c r="M331" s="156"/>
      <c r="O331" s="156"/>
      <c r="Q331" s="144"/>
      <c r="R331" s="145"/>
    </row>
    <row r="332" spans="11:18" s="1" customFormat="1" ht="24" customHeight="1" x14ac:dyDescent="0.25">
      <c r="K332" s="156"/>
      <c r="M332" s="156"/>
      <c r="O332" s="156"/>
      <c r="Q332" s="144"/>
      <c r="R332" s="145"/>
    </row>
    <row r="333" spans="11:18" s="1" customFormat="1" ht="24" customHeight="1" x14ac:dyDescent="0.25">
      <c r="K333" s="156"/>
      <c r="M333" s="156"/>
      <c r="O333" s="156"/>
      <c r="Q333" s="144"/>
      <c r="R333" s="145"/>
    </row>
    <row r="334" spans="11:18" s="1" customFormat="1" ht="24" customHeight="1" x14ac:dyDescent="0.25">
      <c r="K334" s="156"/>
      <c r="M334" s="156"/>
      <c r="O334" s="156"/>
      <c r="Q334" s="144"/>
      <c r="R334" s="145"/>
    </row>
    <row r="335" spans="11:18" s="1" customFormat="1" ht="24" customHeight="1" x14ac:dyDescent="0.25">
      <c r="K335" s="156"/>
      <c r="M335" s="156"/>
      <c r="O335" s="156"/>
      <c r="Q335" s="144"/>
      <c r="R335" s="145"/>
    </row>
    <row r="336" spans="11:18" s="1" customFormat="1" ht="24" customHeight="1" x14ac:dyDescent="0.25">
      <c r="K336" s="156"/>
      <c r="M336" s="156"/>
      <c r="O336" s="156"/>
      <c r="Q336" s="144"/>
      <c r="R336" s="145"/>
    </row>
    <row r="337" spans="11:18" s="1" customFormat="1" ht="24" customHeight="1" x14ac:dyDescent="0.25">
      <c r="K337" s="156"/>
      <c r="M337" s="156"/>
      <c r="O337" s="156"/>
      <c r="Q337" s="144"/>
      <c r="R337" s="145"/>
    </row>
    <row r="338" spans="11:18" s="1" customFormat="1" ht="24" customHeight="1" x14ac:dyDescent="0.25">
      <c r="K338" s="156"/>
      <c r="M338" s="156"/>
      <c r="O338" s="156"/>
      <c r="Q338" s="144"/>
      <c r="R338" s="145"/>
    </row>
    <row r="339" spans="11:18" s="1" customFormat="1" ht="24" customHeight="1" x14ac:dyDescent="0.25">
      <c r="K339" s="156"/>
      <c r="M339" s="156"/>
      <c r="O339" s="156"/>
      <c r="Q339" s="144"/>
      <c r="R339" s="145"/>
    </row>
    <row r="340" spans="11:18" s="1" customFormat="1" ht="24" customHeight="1" x14ac:dyDescent="0.25">
      <c r="K340" s="156"/>
      <c r="M340" s="156"/>
      <c r="O340" s="156"/>
      <c r="Q340" s="144"/>
      <c r="R340" s="145"/>
    </row>
    <row r="341" spans="11:18" s="1" customFormat="1" ht="24" customHeight="1" x14ac:dyDescent="0.25">
      <c r="K341" s="156"/>
      <c r="M341" s="156"/>
      <c r="O341" s="156"/>
      <c r="Q341" s="144"/>
      <c r="R341" s="145"/>
    </row>
    <row r="342" spans="11:18" s="1" customFormat="1" ht="24" customHeight="1" x14ac:dyDescent="0.25">
      <c r="K342" s="156"/>
      <c r="M342" s="156"/>
      <c r="O342" s="156"/>
      <c r="Q342" s="144"/>
      <c r="R342" s="145"/>
    </row>
    <row r="343" spans="11:18" s="1" customFormat="1" ht="24" customHeight="1" x14ac:dyDescent="0.25">
      <c r="K343" s="156"/>
      <c r="M343" s="156"/>
      <c r="O343" s="156"/>
      <c r="Q343" s="144"/>
      <c r="R343" s="145"/>
    </row>
    <row r="344" spans="11:18" s="1" customFormat="1" ht="24" customHeight="1" x14ac:dyDescent="0.25">
      <c r="K344" s="156"/>
      <c r="M344" s="156"/>
      <c r="O344" s="156"/>
      <c r="Q344" s="144"/>
      <c r="R344" s="145"/>
    </row>
    <row r="345" spans="11:18" s="1" customFormat="1" ht="24" customHeight="1" x14ac:dyDescent="0.25">
      <c r="K345" s="156"/>
      <c r="M345" s="156"/>
      <c r="O345" s="156"/>
      <c r="Q345" s="144"/>
      <c r="R345" s="145"/>
    </row>
    <row r="346" spans="11:18" s="1" customFormat="1" ht="24" customHeight="1" x14ac:dyDescent="0.25">
      <c r="K346" s="156"/>
      <c r="M346" s="156"/>
      <c r="O346" s="156"/>
      <c r="Q346" s="144"/>
      <c r="R346" s="145"/>
    </row>
    <row r="347" spans="11:18" s="1" customFormat="1" ht="24" customHeight="1" x14ac:dyDescent="0.25">
      <c r="K347" s="156"/>
      <c r="M347" s="156"/>
      <c r="O347" s="156"/>
      <c r="Q347" s="144"/>
      <c r="R347" s="145"/>
    </row>
    <row r="348" spans="11:18" s="1" customFormat="1" ht="24" customHeight="1" x14ac:dyDescent="0.25">
      <c r="K348" s="156"/>
      <c r="M348" s="156"/>
      <c r="O348" s="156"/>
      <c r="Q348" s="144"/>
      <c r="R348" s="145"/>
    </row>
    <row r="349" spans="11:18" s="1" customFormat="1" ht="24" customHeight="1" x14ac:dyDescent="0.25">
      <c r="K349" s="156"/>
      <c r="M349" s="156"/>
      <c r="O349" s="156"/>
      <c r="Q349" s="144"/>
      <c r="R349" s="145"/>
    </row>
    <row r="350" spans="11:18" s="1" customFormat="1" ht="24" customHeight="1" x14ac:dyDescent="0.25">
      <c r="K350" s="156"/>
      <c r="M350" s="156"/>
      <c r="O350" s="156"/>
      <c r="Q350" s="144"/>
      <c r="R350" s="145"/>
    </row>
    <row r="351" spans="11:18" s="1" customFormat="1" ht="24" customHeight="1" x14ac:dyDescent="0.25">
      <c r="K351" s="156"/>
      <c r="M351" s="156"/>
      <c r="O351" s="156"/>
      <c r="Q351" s="144"/>
      <c r="R351" s="145"/>
    </row>
    <row r="352" spans="11:18" s="1" customFormat="1" ht="24" customHeight="1" x14ac:dyDescent="0.25">
      <c r="K352" s="156"/>
      <c r="M352" s="156"/>
      <c r="O352" s="156"/>
      <c r="Q352" s="144"/>
      <c r="R352" s="145"/>
    </row>
    <row r="353" spans="11:18" s="1" customFormat="1" ht="24" customHeight="1" x14ac:dyDescent="0.25">
      <c r="K353" s="156"/>
      <c r="M353" s="156"/>
      <c r="O353" s="156"/>
      <c r="Q353" s="144"/>
      <c r="R353" s="145"/>
    </row>
    <row r="354" spans="11:18" s="1" customFormat="1" ht="24" customHeight="1" x14ac:dyDescent="0.25">
      <c r="K354" s="156"/>
      <c r="M354" s="156"/>
      <c r="O354" s="156"/>
      <c r="Q354" s="144"/>
      <c r="R354" s="145"/>
    </row>
    <row r="355" spans="11:18" s="1" customFormat="1" ht="24" customHeight="1" x14ac:dyDescent="0.25">
      <c r="K355" s="156"/>
      <c r="M355" s="156"/>
      <c r="O355" s="156"/>
      <c r="Q355" s="144"/>
      <c r="R355" s="145"/>
    </row>
    <row r="356" spans="11:18" s="1" customFormat="1" ht="24" customHeight="1" x14ac:dyDescent="0.25">
      <c r="K356" s="156"/>
      <c r="M356" s="156"/>
      <c r="O356" s="156"/>
      <c r="Q356" s="144"/>
      <c r="R356" s="145"/>
    </row>
    <row r="357" spans="11:18" s="1" customFormat="1" ht="24" customHeight="1" x14ac:dyDescent="0.25">
      <c r="K357" s="156"/>
      <c r="M357" s="156"/>
      <c r="O357" s="156"/>
      <c r="Q357" s="144"/>
      <c r="R357" s="145"/>
    </row>
    <row r="358" spans="11:18" s="1" customFormat="1" ht="24" customHeight="1" x14ac:dyDescent="0.25">
      <c r="K358" s="156"/>
      <c r="M358" s="156"/>
      <c r="O358" s="156"/>
      <c r="Q358" s="144"/>
      <c r="R358" s="145"/>
    </row>
    <row r="359" spans="11:18" s="1" customFormat="1" ht="24" customHeight="1" x14ac:dyDescent="0.25">
      <c r="K359" s="156"/>
      <c r="M359" s="156"/>
      <c r="O359" s="156"/>
      <c r="Q359" s="144"/>
      <c r="R359" s="145"/>
    </row>
    <row r="360" spans="11:18" s="1" customFormat="1" ht="24" customHeight="1" x14ac:dyDescent="0.25">
      <c r="K360" s="156"/>
      <c r="M360" s="156"/>
      <c r="O360" s="156"/>
      <c r="Q360" s="144"/>
      <c r="R360" s="145"/>
    </row>
    <row r="361" spans="11:18" s="1" customFormat="1" ht="24" customHeight="1" x14ac:dyDescent="0.25">
      <c r="K361" s="156"/>
      <c r="M361" s="156"/>
      <c r="O361" s="156"/>
      <c r="Q361" s="144"/>
      <c r="R361" s="145"/>
    </row>
    <row r="362" spans="11:18" s="1" customFormat="1" ht="24" customHeight="1" x14ac:dyDescent="0.25">
      <c r="K362" s="156"/>
      <c r="M362" s="156"/>
      <c r="O362" s="156"/>
      <c r="Q362" s="144"/>
      <c r="R362" s="145"/>
    </row>
    <row r="363" spans="11:18" s="1" customFormat="1" ht="24" customHeight="1" x14ac:dyDescent="0.25">
      <c r="K363" s="156"/>
      <c r="M363" s="156"/>
      <c r="O363" s="156"/>
      <c r="Q363" s="144"/>
      <c r="R363" s="145"/>
    </row>
    <row r="364" spans="11:18" s="1" customFormat="1" ht="24" customHeight="1" x14ac:dyDescent="0.25">
      <c r="K364" s="156"/>
      <c r="M364" s="156"/>
      <c r="O364" s="156"/>
      <c r="Q364" s="144"/>
      <c r="R364" s="145"/>
    </row>
    <row r="365" spans="11:18" s="1" customFormat="1" ht="24" customHeight="1" x14ac:dyDescent="0.25">
      <c r="K365" s="156"/>
      <c r="M365" s="156"/>
      <c r="O365" s="156"/>
      <c r="Q365" s="144"/>
      <c r="R365" s="145"/>
    </row>
    <row r="366" spans="11:18" s="1" customFormat="1" ht="24" customHeight="1" x14ac:dyDescent="0.25">
      <c r="K366" s="156"/>
      <c r="M366" s="156"/>
      <c r="O366" s="156"/>
      <c r="Q366" s="144"/>
      <c r="R366" s="145"/>
    </row>
    <row r="367" spans="11:18" s="1" customFormat="1" ht="24" customHeight="1" x14ac:dyDescent="0.25">
      <c r="K367" s="156"/>
      <c r="M367" s="156"/>
      <c r="O367" s="156"/>
      <c r="Q367" s="144"/>
      <c r="R367" s="145"/>
    </row>
    <row r="368" spans="11:18" s="1" customFormat="1" ht="24" customHeight="1" x14ac:dyDescent="0.25">
      <c r="K368" s="156"/>
      <c r="M368" s="156"/>
      <c r="O368" s="156"/>
      <c r="Q368" s="144"/>
      <c r="R368" s="145"/>
    </row>
    <row r="369" spans="11:18" s="1" customFormat="1" ht="24" customHeight="1" x14ac:dyDescent="0.25">
      <c r="K369" s="156"/>
      <c r="M369" s="156"/>
      <c r="O369" s="156"/>
      <c r="Q369" s="144"/>
      <c r="R369" s="145"/>
    </row>
    <row r="370" spans="11:18" s="1" customFormat="1" ht="24" customHeight="1" x14ac:dyDescent="0.25">
      <c r="K370" s="156"/>
      <c r="M370" s="156"/>
      <c r="O370" s="156"/>
      <c r="Q370" s="144"/>
      <c r="R370" s="145"/>
    </row>
    <row r="371" spans="11:18" s="1" customFormat="1" ht="24" customHeight="1" x14ac:dyDescent="0.25">
      <c r="K371" s="156"/>
      <c r="M371" s="156"/>
      <c r="O371" s="156"/>
      <c r="Q371" s="144"/>
      <c r="R371" s="145"/>
    </row>
    <row r="372" spans="11:18" s="1" customFormat="1" ht="24" customHeight="1" x14ac:dyDescent="0.25">
      <c r="K372" s="156"/>
      <c r="M372" s="156"/>
      <c r="O372" s="156"/>
      <c r="Q372" s="144"/>
      <c r="R372" s="145"/>
    </row>
    <row r="373" spans="11:18" s="1" customFormat="1" ht="24" customHeight="1" x14ac:dyDescent="0.25">
      <c r="K373" s="156"/>
      <c r="M373" s="156"/>
      <c r="O373" s="156"/>
      <c r="Q373" s="144"/>
      <c r="R373" s="145"/>
    </row>
    <row r="374" spans="11:18" s="1" customFormat="1" ht="24" customHeight="1" x14ac:dyDescent="0.25">
      <c r="K374" s="156"/>
      <c r="M374" s="156"/>
      <c r="O374" s="156"/>
      <c r="Q374" s="144"/>
      <c r="R374" s="145"/>
    </row>
    <row r="375" spans="11:18" s="1" customFormat="1" ht="24" customHeight="1" x14ac:dyDescent="0.25">
      <c r="K375" s="156"/>
      <c r="M375" s="156"/>
      <c r="O375" s="156"/>
      <c r="Q375" s="144"/>
      <c r="R375" s="145"/>
    </row>
    <row r="376" spans="11:18" s="1" customFormat="1" ht="24" customHeight="1" x14ac:dyDescent="0.25">
      <c r="K376" s="156"/>
      <c r="M376" s="156"/>
      <c r="O376" s="156"/>
      <c r="Q376" s="144"/>
      <c r="R376" s="145"/>
    </row>
    <row r="377" spans="11:18" s="1" customFormat="1" ht="24" customHeight="1" x14ac:dyDescent="0.25">
      <c r="K377" s="156"/>
      <c r="M377" s="156"/>
      <c r="O377" s="156"/>
      <c r="Q377" s="144"/>
      <c r="R377" s="145"/>
    </row>
    <row r="378" spans="11:18" s="1" customFormat="1" ht="24" customHeight="1" x14ac:dyDescent="0.25">
      <c r="K378" s="156"/>
      <c r="M378" s="156"/>
      <c r="O378" s="156"/>
      <c r="Q378" s="144"/>
      <c r="R378" s="145"/>
    </row>
    <row r="379" spans="11:18" s="1" customFormat="1" ht="24" customHeight="1" x14ac:dyDescent="0.25">
      <c r="K379" s="156"/>
      <c r="M379" s="156"/>
      <c r="O379" s="156"/>
      <c r="Q379" s="144"/>
      <c r="R379" s="145"/>
    </row>
    <row r="380" spans="11:18" s="1" customFormat="1" ht="24" customHeight="1" x14ac:dyDescent="0.25">
      <c r="K380" s="156"/>
      <c r="M380" s="156"/>
      <c r="O380" s="156"/>
      <c r="Q380" s="144"/>
      <c r="R380" s="145"/>
    </row>
    <row r="381" spans="11:18" s="1" customFormat="1" ht="24" customHeight="1" x14ac:dyDescent="0.25">
      <c r="K381" s="156"/>
      <c r="M381" s="156"/>
      <c r="O381" s="156"/>
      <c r="Q381" s="144"/>
      <c r="R381" s="145"/>
    </row>
    <row r="382" spans="11:18" s="1" customFormat="1" ht="24" customHeight="1" x14ac:dyDescent="0.25">
      <c r="K382" s="156"/>
      <c r="M382" s="156"/>
      <c r="O382" s="156"/>
      <c r="Q382" s="144"/>
      <c r="R382" s="145"/>
    </row>
    <row r="383" spans="11:18" s="1" customFormat="1" ht="24" customHeight="1" x14ac:dyDescent="0.25">
      <c r="K383" s="156"/>
      <c r="M383" s="156"/>
      <c r="O383" s="156"/>
      <c r="Q383" s="144"/>
      <c r="R383" s="145"/>
    </row>
    <row r="384" spans="11:18" s="1" customFormat="1" ht="24" customHeight="1" x14ac:dyDescent="0.25">
      <c r="K384" s="156"/>
      <c r="M384" s="156"/>
      <c r="O384" s="156"/>
      <c r="Q384" s="144"/>
      <c r="R384" s="145"/>
    </row>
    <row r="385" spans="11:18" s="1" customFormat="1" ht="24" customHeight="1" x14ac:dyDescent="0.25">
      <c r="K385" s="156"/>
      <c r="M385" s="156"/>
      <c r="O385" s="156"/>
      <c r="Q385" s="144"/>
      <c r="R385" s="145"/>
    </row>
    <row r="386" spans="11:18" s="1" customFormat="1" ht="24" customHeight="1" x14ac:dyDescent="0.25">
      <c r="K386" s="156"/>
      <c r="M386" s="156"/>
      <c r="O386" s="156"/>
      <c r="Q386" s="144"/>
      <c r="R386" s="145"/>
    </row>
    <row r="387" spans="11:18" s="1" customFormat="1" ht="24" customHeight="1" x14ac:dyDescent="0.25">
      <c r="K387" s="156"/>
      <c r="M387" s="156"/>
      <c r="O387" s="156"/>
      <c r="Q387" s="144"/>
      <c r="R387" s="145"/>
    </row>
  </sheetData>
  <autoFilter ref="A17:AS136"/>
  <mergeCells count="12">
    <mergeCell ref="E5:L11"/>
    <mergeCell ref="M5:Z11"/>
    <mergeCell ref="AA5:AF11"/>
    <mergeCell ref="P15:T15"/>
    <mergeCell ref="U15:AE15"/>
    <mergeCell ref="P16:R16"/>
    <mergeCell ref="S16:T16"/>
    <mergeCell ref="U16:V16"/>
    <mergeCell ref="W16:Y16"/>
    <mergeCell ref="A14:I15"/>
    <mergeCell ref="J14:O15"/>
    <mergeCell ref="P14:AE14"/>
  </mergeCells>
  <conditionalFormatting sqref="N18:N136">
    <cfRule type="containsText" dxfId="90" priority="5" operator="containsText" text="BAJO">
      <formula>NOT(ISERROR(SEARCH("BAJO",N18)))</formula>
    </cfRule>
    <cfRule type="containsText" dxfId="89" priority="6" operator="containsText" text="MODERADO">
      <formula>NOT(ISERROR(SEARCH("MODERADO",N18)))</formula>
    </cfRule>
    <cfRule type="containsText" dxfId="88" priority="7" operator="containsText" text="ALTO">
      <formula>NOT(ISERROR(SEARCH("ALTO",N18)))</formula>
    </cfRule>
    <cfRule type="containsText" dxfId="87" priority="8" operator="containsText" text="EXTREMO">
      <formula>NOT(ISERROR(SEARCH("EXTREMO",N18)))</formula>
    </cfRule>
  </conditionalFormatting>
  <conditionalFormatting sqref="AA18:AA1048576">
    <cfRule type="cellIs" dxfId="86" priority="9" operator="equal">
      <formula>"MUY ALTA"</formula>
    </cfRule>
    <cfRule type="cellIs" dxfId="85" priority="10" operator="equal">
      <formula>"ALTA"</formula>
    </cfRule>
    <cfRule type="cellIs" dxfId="84" priority="11" operator="equal">
      <formula>"MEDIA"</formula>
    </cfRule>
    <cfRule type="cellIs" dxfId="83" priority="12" operator="equal">
      <formula>"BAJA"</formula>
    </cfRule>
    <cfRule type="cellIs" dxfId="82" priority="13" operator="equal">
      <formula>"Muy Baja"</formula>
    </cfRule>
  </conditionalFormatting>
  <conditionalFormatting sqref="AE18:AE136">
    <cfRule type="containsText" dxfId="81" priority="1" operator="containsText" text="BAJO">
      <formula>NOT(ISERROR(SEARCH("BAJO",AE18)))</formula>
    </cfRule>
    <cfRule type="containsText" dxfId="80" priority="2" operator="containsText" text="MODERADO">
      <formula>NOT(ISERROR(SEARCH("MODERADO",AE18)))</formula>
    </cfRule>
    <cfRule type="containsText" dxfId="79" priority="3" operator="containsText" text="ALTO">
      <formula>NOT(ISERROR(SEARCH("ALTO",AE18)))</formula>
    </cfRule>
    <cfRule type="containsText" dxfId="78" priority="4" operator="containsText" text="EXTREMO">
      <formula>NOT(ISERROR(SEARCH("EXTREMO",AE18)))</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'Fórmulas '!$Y$17:$Y$21</xm:f>
          </x14:formula1>
          <xm:sqref>H18:H1048576</xm:sqref>
        </x14:dataValidation>
        <x14:dataValidation type="list" allowBlank="1" showInputMessage="1" showErrorMessage="1">
          <x14:formula1>
            <xm:f>'Fórmulas '!$B$47:$B$67</xm:f>
          </x14:formula1>
          <xm:sqref>B137:B1048576 A21:A1048576</xm:sqref>
        </x14:dataValidation>
        <x14:dataValidation type="list" allowBlank="1" showInputMessage="1" showErrorMessage="1">
          <x14:formula1>
            <xm:f>'Fórmulas '!$Y$5:$Y$7</xm:f>
          </x14:formula1>
          <xm:sqref>AF18:AF1048576</xm:sqref>
        </x14:dataValidation>
        <x14:dataValidation type="list" allowBlank="1" showInputMessage="1" showErrorMessage="1">
          <x14:formula1>
            <xm:f>'Fórmulas '!$V$5:$V$6</xm:f>
          </x14:formula1>
          <xm:sqref>Y18:Y1048576</xm:sqref>
        </x14:dataValidation>
        <x14:dataValidation type="list" allowBlank="1" showInputMessage="1" showErrorMessage="1">
          <x14:formula1>
            <xm:f>'Fórmulas '!$U$5:$U$6</xm:f>
          </x14:formula1>
          <xm:sqref>X18:X1048576</xm:sqref>
        </x14:dataValidation>
        <x14:dataValidation type="list" allowBlank="1" showInputMessage="1" showErrorMessage="1">
          <x14:formula1>
            <xm:f>'Fórmulas '!$T$5:$T$6</xm:f>
          </x14:formula1>
          <xm:sqref>W18:W1048576</xm:sqref>
        </x14:dataValidation>
        <x14:dataValidation type="list" allowBlank="1" showInputMessage="1" showErrorMessage="1">
          <x14:formula1>
            <xm:f>'Fórmulas '!$Q$5:$Q$7</xm:f>
          </x14:formula1>
          <xm:sqref>T18:T136</xm:sqref>
        </x14:dataValidation>
        <x14:dataValidation type="list" allowBlank="1" showInputMessage="1" showErrorMessage="1">
          <x14:formula1>
            <xm:f>'Fórmulas '!$Q$10:$Q$11</xm:f>
          </x14:formula1>
          <xm:sqref>S18:S1048576</xm:sqref>
        </x14:dataValidation>
        <x14:dataValidation type="list" allowBlank="1" showInputMessage="1" showErrorMessage="1">
          <x14:formula1>
            <xm:f>'Fórmulas '!$E$5:$E$9</xm:f>
          </x14:formula1>
          <xm:sqref>L18:L136 AC18:AC1048576</xm:sqref>
        </x14:dataValidation>
        <x14:dataValidation type="list" allowBlank="1" showInputMessage="1" showErrorMessage="1">
          <x14:formula1>
            <xm:f>'Fórmulas '!$B$5:$B$9</xm:f>
          </x14:formula1>
          <xm:sqref>J18:J136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3" bestFit="1" customWidth="1"/>
    <col min="6" max="6" width="13.7109375" style="3" bestFit="1" customWidth="1"/>
    <col min="7" max="7" width="20" style="3" bestFit="1" customWidth="1"/>
    <col min="8" max="8" width="15.7109375" style="3" bestFit="1" customWidth="1"/>
    <col min="9" max="9" width="16.5703125" style="3" customWidth="1"/>
    <col min="10" max="10" width="21.28515625" style="3" customWidth="1"/>
    <col min="11" max="11" width="23.5703125" style="3" customWidth="1"/>
    <col min="12" max="13" width="16.85546875" style="3" customWidth="1"/>
    <col min="14" max="14" width="15.42578125" style="3" customWidth="1"/>
    <col min="15" max="15" width="17.7109375" style="3" customWidth="1"/>
    <col min="16" max="30" width="11.5703125" style="3" customWidth="1"/>
    <col min="31" max="31" width="24.42578125" style="3" customWidth="1"/>
    <col min="32" max="32" width="21.28515625" style="3" customWidth="1"/>
    <col min="33" max="33" width="16.85546875" style="3" customWidth="1"/>
    <col min="34" max="34" width="18.7109375" style="3" customWidth="1"/>
    <col min="35" max="35" width="13.5703125" style="3" customWidth="1"/>
    <col min="36" max="36" width="13.85546875" style="3" customWidth="1"/>
    <col min="37" max="37" width="31.140625" style="3" customWidth="1"/>
    <col min="38" max="38" width="28.85546875" style="3" customWidth="1"/>
    <col min="39" max="39" width="22" style="3" customWidth="1"/>
    <col min="40" max="40" width="19.28515625" style="3" customWidth="1"/>
    <col min="41" max="41" width="17.5703125" style="3" customWidth="1"/>
    <col min="42" max="42" width="18.42578125" style="3" customWidth="1"/>
    <col min="43" max="43" width="19.28515625" style="3" customWidth="1"/>
    <col min="44" max="48" width="11.5703125" style="3" customWidth="1"/>
    <col min="49" max="49" width="10.28515625" style="3" customWidth="1"/>
    <col min="50" max="50" width="23.140625" style="3" customWidth="1"/>
    <col min="51" max="51" width="11.5703125" style="3" customWidth="1"/>
    <col min="52" max="52" width="16" style="3" customWidth="1"/>
    <col min="53" max="53" width="11.5703125" style="3" customWidth="1"/>
    <col min="54" max="54" width="17.85546875" style="3" customWidth="1"/>
    <col min="55" max="56" width="11.5703125" style="3" customWidth="1"/>
    <col min="57" max="57" width="18" style="3" customWidth="1"/>
    <col min="58" max="58" width="20.7109375" style="3" customWidth="1"/>
    <col min="59" max="61" width="21.42578125" style="3" customWidth="1"/>
    <col min="62" max="62" width="41.42578125" style="3" customWidth="1"/>
    <col min="63" max="63" width="24.7109375" style="52"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337"/>
      <c r="B2" s="338"/>
      <c r="C2" s="339"/>
      <c r="D2" s="326" t="s">
        <v>1</v>
      </c>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8"/>
      <c r="BP2" s="320" t="s">
        <v>2</v>
      </c>
      <c r="BQ2" s="317" t="s">
        <v>644</v>
      </c>
    </row>
    <row r="3" spans="1:70" ht="14.45" customHeight="1" x14ac:dyDescent="0.25">
      <c r="A3" s="340"/>
      <c r="B3" s="341"/>
      <c r="C3" s="342"/>
      <c r="D3" s="329"/>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1"/>
      <c r="BP3" s="321"/>
      <c r="BQ3" s="318"/>
    </row>
    <row r="4" spans="1:70" ht="14.45" customHeight="1" x14ac:dyDescent="0.25">
      <c r="A4" s="340"/>
      <c r="B4" s="341"/>
      <c r="C4" s="342"/>
      <c r="D4" s="329"/>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1"/>
      <c r="BP4" s="321"/>
      <c r="BQ4" s="318"/>
    </row>
    <row r="5" spans="1:70" ht="28.15" customHeight="1" x14ac:dyDescent="0.25">
      <c r="A5" s="343"/>
      <c r="B5" s="344"/>
      <c r="C5" s="345"/>
      <c r="D5" s="332"/>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4"/>
      <c r="BP5" s="322"/>
      <c r="BQ5" s="319"/>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335" t="s">
        <v>4</v>
      </c>
      <c r="B8" s="335"/>
      <c r="C8" s="335"/>
      <c r="D8" s="335"/>
      <c r="E8" s="335"/>
      <c r="F8" s="335"/>
      <c r="G8" s="335"/>
      <c r="H8" s="335"/>
      <c r="I8" s="335"/>
      <c r="J8" s="335"/>
      <c r="K8" s="335"/>
      <c r="L8" s="336" t="s">
        <v>5</v>
      </c>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48"/>
      <c r="AL8" s="348"/>
      <c r="AM8" s="348"/>
      <c r="AN8" s="348"/>
      <c r="AO8" s="348"/>
      <c r="AP8" s="348"/>
      <c r="AQ8" s="348"/>
      <c r="AR8" s="348"/>
      <c r="AS8" s="348"/>
      <c r="AT8" s="348"/>
      <c r="AU8" s="348"/>
      <c r="AV8" s="348"/>
      <c r="AW8" s="348"/>
      <c r="AX8" s="348"/>
      <c r="AY8" s="348"/>
      <c r="AZ8" s="348"/>
      <c r="BA8" s="348"/>
      <c r="BB8" s="348"/>
      <c r="BC8" s="348"/>
      <c r="BD8" s="348"/>
      <c r="BE8" s="348"/>
      <c r="BF8" s="220"/>
      <c r="BG8" s="220"/>
      <c r="BH8" s="220"/>
      <c r="BI8" s="220"/>
      <c r="BJ8" s="315" t="s">
        <v>645</v>
      </c>
      <c r="BK8" s="315"/>
      <c r="BL8" s="315"/>
      <c r="BM8" s="315"/>
      <c r="BN8" s="235"/>
      <c r="BO8" s="235"/>
      <c r="BP8" s="346" t="s">
        <v>646</v>
      </c>
      <c r="BQ8" s="346"/>
      <c r="BR8" s="312" t="s">
        <v>647</v>
      </c>
    </row>
    <row r="9" spans="1:70" ht="14.45" customHeight="1" x14ac:dyDescent="0.25">
      <c r="A9" s="335"/>
      <c r="B9" s="335"/>
      <c r="C9" s="335"/>
      <c r="D9" s="335"/>
      <c r="E9" s="335"/>
      <c r="F9" s="335"/>
      <c r="G9" s="335"/>
      <c r="H9" s="335"/>
      <c r="I9" s="335"/>
      <c r="J9" s="335"/>
      <c r="K9" s="335"/>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47"/>
      <c r="AL9" s="347"/>
      <c r="AM9" s="347"/>
      <c r="AN9" s="347"/>
      <c r="AO9" s="347"/>
      <c r="AP9" s="348" t="s">
        <v>7</v>
      </c>
      <c r="AQ9" s="348"/>
      <c r="AR9" s="348"/>
      <c r="AS9" s="348"/>
      <c r="AT9" s="348"/>
      <c r="AU9" s="348"/>
      <c r="AV9" s="348"/>
      <c r="AW9" s="348"/>
      <c r="AX9" s="348"/>
      <c r="AY9" s="31"/>
      <c r="AZ9" s="31"/>
      <c r="BA9" s="31"/>
      <c r="BB9" s="31"/>
      <c r="BC9" s="31"/>
      <c r="BD9" s="31"/>
      <c r="BE9" s="31"/>
      <c r="BF9" s="31"/>
      <c r="BG9" s="31"/>
      <c r="BH9" s="31"/>
      <c r="BI9" s="31"/>
      <c r="BJ9" s="4" t="s">
        <v>648</v>
      </c>
      <c r="BK9" s="4"/>
      <c r="BL9" s="313" t="s">
        <v>649</v>
      </c>
      <c r="BM9" s="313"/>
      <c r="BN9" s="313" t="s">
        <v>650</v>
      </c>
      <c r="BO9" s="313"/>
      <c r="BP9" s="346"/>
      <c r="BQ9" s="346"/>
      <c r="BR9" s="312"/>
    </row>
    <row r="10" spans="1:70" ht="14.45" customHeight="1" x14ac:dyDescent="0.25">
      <c r="A10" s="335"/>
      <c r="B10" s="335"/>
      <c r="C10" s="335"/>
      <c r="D10" s="335"/>
      <c r="E10" s="335"/>
      <c r="F10" s="335"/>
      <c r="G10" s="335"/>
      <c r="H10" s="335"/>
      <c r="I10" s="335"/>
      <c r="J10" s="335"/>
      <c r="K10" s="335"/>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47"/>
      <c r="AL10" s="347"/>
      <c r="AM10" s="347"/>
      <c r="AN10" s="347"/>
      <c r="AO10" s="347"/>
      <c r="AP10" s="349" t="s">
        <v>7</v>
      </c>
      <c r="AQ10" s="349"/>
      <c r="AR10" s="349"/>
      <c r="AS10" s="349"/>
      <c r="AT10" s="349"/>
      <c r="AU10" s="349"/>
      <c r="AV10" s="349"/>
      <c r="AW10" s="350" t="s">
        <v>651</v>
      </c>
      <c r="AX10" s="350"/>
      <c r="AY10" s="351" t="s">
        <v>652</v>
      </c>
      <c r="AZ10" s="219"/>
      <c r="BA10" s="351" t="s">
        <v>21</v>
      </c>
      <c r="BB10" s="351" t="s">
        <v>38</v>
      </c>
      <c r="BC10" s="351" t="s">
        <v>23</v>
      </c>
      <c r="BD10" s="351" t="s">
        <v>39</v>
      </c>
      <c r="BE10" s="351" t="s">
        <v>25</v>
      </c>
      <c r="BF10" s="351" t="s">
        <v>653</v>
      </c>
      <c r="BG10" s="351" t="s">
        <v>654</v>
      </c>
      <c r="BH10" s="351" t="s">
        <v>655</v>
      </c>
      <c r="BI10" s="351" t="s">
        <v>656</v>
      </c>
      <c r="BJ10" s="323" t="s">
        <v>657</v>
      </c>
      <c r="BK10" s="323" t="s">
        <v>658</v>
      </c>
      <c r="BL10" s="314" t="s">
        <v>659</v>
      </c>
      <c r="BM10" s="314" t="s">
        <v>658</v>
      </c>
      <c r="BN10" s="316" t="s">
        <v>660</v>
      </c>
      <c r="BO10" s="316" t="s">
        <v>658</v>
      </c>
      <c r="BP10" s="325" t="s">
        <v>661</v>
      </c>
      <c r="BQ10" s="325" t="s">
        <v>662</v>
      </c>
      <c r="BR10" s="312"/>
    </row>
    <row r="11" spans="1:70" ht="135" customHeight="1" x14ac:dyDescent="0.25">
      <c r="A11" s="5" t="s">
        <v>11</v>
      </c>
      <c r="B11" s="5" t="s">
        <v>13</v>
      </c>
      <c r="C11" s="5" t="s">
        <v>14</v>
      </c>
      <c r="D11" s="5" t="s">
        <v>15</v>
      </c>
      <c r="E11" s="5" t="s">
        <v>663</v>
      </c>
      <c r="F11" s="5" t="s">
        <v>664</v>
      </c>
      <c r="G11" s="5" t="s">
        <v>665</v>
      </c>
      <c r="H11" s="5" t="s">
        <v>666</v>
      </c>
      <c r="I11" s="5" t="s">
        <v>667</v>
      </c>
      <c r="J11" s="5" t="s">
        <v>668</v>
      </c>
      <c r="K11" s="5" t="s">
        <v>669</v>
      </c>
      <c r="L11" s="6" t="s">
        <v>670</v>
      </c>
      <c r="M11" s="6" t="s">
        <v>671</v>
      </c>
      <c r="N11" s="6" t="s">
        <v>672</v>
      </c>
      <c r="O11" s="6" t="s">
        <v>673</v>
      </c>
      <c r="P11" s="6" t="s">
        <v>674</v>
      </c>
      <c r="Q11" s="6" t="s">
        <v>675</v>
      </c>
      <c r="R11" s="6" t="s">
        <v>676</v>
      </c>
      <c r="S11" s="6" t="s">
        <v>677</v>
      </c>
      <c r="T11" s="6" t="s">
        <v>678</v>
      </c>
      <c r="U11" s="6" t="s">
        <v>679</v>
      </c>
      <c r="V11" s="6" t="s">
        <v>680</v>
      </c>
      <c r="W11" s="6" t="s">
        <v>681</v>
      </c>
      <c r="X11" s="6" t="s">
        <v>682</v>
      </c>
      <c r="Y11" s="6" t="s">
        <v>683</v>
      </c>
      <c r="Z11" s="6" t="s">
        <v>684</v>
      </c>
      <c r="AA11" s="6" t="s">
        <v>685</v>
      </c>
      <c r="AB11" s="6" t="s">
        <v>686</v>
      </c>
      <c r="AC11" s="6" t="s">
        <v>687</v>
      </c>
      <c r="AD11" s="6" t="s">
        <v>688</v>
      </c>
      <c r="AE11" s="7" t="s">
        <v>689</v>
      </c>
      <c r="AF11" s="7" t="s">
        <v>20</v>
      </c>
      <c r="AG11" s="7" t="s">
        <v>21</v>
      </c>
      <c r="AH11" s="7" t="s">
        <v>22</v>
      </c>
      <c r="AI11" s="7" t="s">
        <v>23</v>
      </c>
      <c r="AJ11" s="8" t="s">
        <v>24</v>
      </c>
      <c r="AK11" s="219" t="s">
        <v>690</v>
      </c>
      <c r="AL11" s="219" t="s">
        <v>691</v>
      </c>
      <c r="AM11" s="219" t="s">
        <v>28</v>
      </c>
      <c r="AN11" s="219" t="s">
        <v>692</v>
      </c>
      <c r="AO11" s="219" t="s">
        <v>693</v>
      </c>
      <c r="AP11" s="219" t="s">
        <v>694</v>
      </c>
      <c r="AQ11" s="219" t="s">
        <v>695</v>
      </c>
      <c r="AR11" s="219" t="s">
        <v>696</v>
      </c>
      <c r="AS11" s="219" t="s">
        <v>697</v>
      </c>
      <c r="AT11" s="219" t="s">
        <v>698</v>
      </c>
      <c r="AU11" s="219" t="s">
        <v>699</v>
      </c>
      <c r="AV11" s="219" t="s">
        <v>700</v>
      </c>
      <c r="AW11" s="350"/>
      <c r="AX11" s="350"/>
      <c r="AY11" s="351"/>
      <c r="AZ11" s="219" t="s">
        <v>701</v>
      </c>
      <c r="BA11" s="351"/>
      <c r="BB11" s="351"/>
      <c r="BC11" s="351"/>
      <c r="BD11" s="351"/>
      <c r="BE11" s="351"/>
      <c r="BF11" s="351"/>
      <c r="BG11" s="351"/>
      <c r="BH11" s="351"/>
      <c r="BI11" s="351"/>
      <c r="BJ11" s="324"/>
      <c r="BK11" s="324"/>
      <c r="BL11" s="314"/>
      <c r="BM11" s="314"/>
      <c r="BN11" s="316"/>
      <c r="BO11" s="316"/>
      <c r="BP11" s="325"/>
      <c r="BQ11" s="325"/>
      <c r="BR11" s="312"/>
    </row>
    <row r="12" spans="1:70" s="52" customFormat="1" ht="286.89999999999998" hidden="1" customHeight="1" x14ac:dyDescent="0.25">
      <c r="A12" s="43" t="s">
        <v>219</v>
      </c>
      <c r="B12" s="51"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3" t="str">
        <f>VLOOKUP(A12,'Fórmulas '!$F$47:$G$66,2,FALSE)</f>
        <v>Jefe Oficina Asesora de Planeación</v>
      </c>
      <c r="D12" s="84" t="s">
        <v>702</v>
      </c>
      <c r="E12" s="49" t="s">
        <v>703</v>
      </c>
      <c r="F12" s="49" t="s">
        <v>703</v>
      </c>
      <c r="G12" s="49" t="s">
        <v>703</v>
      </c>
      <c r="H12" s="49" t="s">
        <v>703</v>
      </c>
      <c r="I12" s="49" t="s">
        <v>704</v>
      </c>
      <c r="J12" s="51" t="s">
        <v>705</v>
      </c>
      <c r="K12" s="51" t="s">
        <v>706</v>
      </c>
      <c r="L12" s="49" t="s">
        <v>703</v>
      </c>
      <c r="M12" s="49" t="s">
        <v>88</v>
      </c>
      <c r="N12" s="218" t="s">
        <v>703</v>
      </c>
      <c r="O12" s="49" t="s">
        <v>703</v>
      </c>
      <c r="P12" s="49" t="s">
        <v>703</v>
      </c>
      <c r="Q12" s="49" t="s">
        <v>88</v>
      </c>
      <c r="R12" s="49" t="s">
        <v>88</v>
      </c>
      <c r="S12" s="49" t="s">
        <v>88</v>
      </c>
      <c r="T12" s="49" t="s">
        <v>88</v>
      </c>
      <c r="U12" s="49" t="s">
        <v>703</v>
      </c>
      <c r="V12" s="49" t="s">
        <v>703</v>
      </c>
      <c r="W12" s="49" t="s">
        <v>703</v>
      </c>
      <c r="X12" s="49" t="s">
        <v>88</v>
      </c>
      <c r="Y12" s="49" t="s">
        <v>88</v>
      </c>
      <c r="Z12" s="49" t="s">
        <v>703</v>
      </c>
      <c r="AA12" s="49" t="s">
        <v>88</v>
      </c>
      <c r="AB12" s="49" t="s">
        <v>703</v>
      </c>
      <c r="AC12" s="49" t="s">
        <v>88</v>
      </c>
      <c r="AD12" s="49" t="s">
        <v>88</v>
      </c>
      <c r="AE12" s="49">
        <f>+COUNTIF(L12:AD12,"SI")</f>
        <v>9</v>
      </c>
      <c r="AF12" s="49" t="s">
        <v>707</v>
      </c>
      <c r="AG12" s="49">
        <f>IFERROR(VLOOKUP(AF12,'Fórmulas '!$B$26:$C$30,2,0),"")</f>
        <v>3</v>
      </c>
      <c r="AH12" s="49" t="str">
        <f>IF(AE12&lt;=5,"MODERADO",IF(AE12&lt;=11,"MAYOR","CATASTRÓFICO"))</f>
        <v>MAYOR</v>
      </c>
      <c r="AI12" s="59">
        <f>+IFERROR(VLOOKUP(AH12,'Fórmulas '!$E$28:$F$30,2,),"")</f>
        <v>4</v>
      </c>
      <c r="AJ12" s="60" t="str">
        <f>IFERROR(VLOOKUP(CONCATENATE(AG12,AI12),'Fórmulas '!$J$47:$K$71,2,),"")</f>
        <v>EXTREMO</v>
      </c>
      <c r="AK12" s="106" t="s">
        <v>708</v>
      </c>
      <c r="AL12" s="51" t="s">
        <v>709</v>
      </c>
      <c r="AM12" s="51" t="s">
        <v>710</v>
      </c>
      <c r="AN12" s="53" t="s">
        <v>55</v>
      </c>
      <c r="AO12" s="53" t="s">
        <v>56</v>
      </c>
      <c r="AP12" s="49">
        <v>0</v>
      </c>
      <c r="AQ12" s="49">
        <v>5</v>
      </c>
      <c r="AR12" s="49">
        <v>0</v>
      </c>
      <c r="AS12" s="49">
        <v>10</v>
      </c>
      <c r="AT12" s="49">
        <v>15</v>
      </c>
      <c r="AU12" s="49">
        <v>0</v>
      </c>
      <c r="AV12" s="49">
        <v>0</v>
      </c>
      <c r="AW12" s="49">
        <f t="shared" ref="AW12:AW18" si="0">SUM(AP12:AV12)</f>
        <v>30</v>
      </c>
      <c r="AX12" s="115" t="str">
        <f>IF(AW12=" "," ",IF(AW12&lt;=50,"DISMINUYE CERO PUNTOS",IF(AW12&lt;=75,"DISMINUYE UN PUNTO",IF(AW12&lt;=100,"DISMINUYE DOS PUNTOS"))))</f>
        <v>DISMINUYE CERO PUNTOS</v>
      </c>
      <c r="AY12" s="49">
        <f>+AG12</f>
        <v>3</v>
      </c>
      <c r="AZ12" s="49" t="str">
        <f>IF(BA12=1,"RARA VEZ",IF(BA12=2,"IMPROBABLE",IF(BA12=3,"POSIBLE",IF(BA12=4,"PROBABLE'","CASI SEGURO"))))</f>
        <v>POSIBLE</v>
      </c>
      <c r="BA12" s="59">
        <f>IF(AG12&lt;=2,1,IF(AX12="DISMINUYE CERO PUNTOS",AG12,IF(AX12="DISMINUYE UN PUNTO",AG12-1,AG12-2)))</f>
        <v>3</v>
      </c>
      <c r="BB12" s="97" t="str">
        <f>AH12</f>
        <v>MAYOR</v>
      </c>
      <c r="BC12" s="49">
        <f>AI12</f>
        <v>4</v>
      </c>
      <c r="BD12" s="97" t="str">
        <f>IFERROR(VLOOKUP(CONCATENATE(BA12,BC12),'Fórmulas '!$J$47:$K$71,2,),"")</f>
        <v>EXTREMO</v>
      </c>
      <c r="BE12" s="53" t="s">
        <v>711</v>
      </c>
      <c r="BF12" s="49" t="s">
        <v>63</v>
      </c>
      <c r="BG12" s="49" t="s">
        <v>712</v>
      </c>
      <c r="BH12" s="51" t="s">
        <v>713</v>
      </c>
      <c r="BI12" s="51" t="s">
        <v>714</v>
      </c>
      <c r="BJ12" s="51" t="s">
        <v>715</v>
      </c>
      <c r="BK12" s="51" t="s">
        <v>716</v>
      </c>
      <c r="BL12" s="51" t="s">
        <v>717</v>
      </c>
      <c r="BM12" s="51" t="s">
        <v>718</v>
      </c>
      <c r="BN12" s="51"/>
      <c r="BO12" s="51"/>
      <c r="BP12" s="51" t="s">
        <v>719</v>
      </c>
      <c r="BQ12" s="51" t="s">
        <v>720</v>
      </c>
      <c r="BR12" s="51" t="s">
        <v>721</v>
      </c>
    </row>
    <row r="13" spans="1:70" ht="284.45" hidden="1" customHeight="1" x14ac:dyDescent="0.25">
      <c r="A13" s="43" t="s">
        <v>630</v>
      </c>
      <c r="B13" s="51" t="str">
        <f>VLOOKUP(A13,'Fórmulas '!$B$47:$C$66,2,FALSE)</f>
        <v>Identificar y desarrollar las potencialidades de mejora en los procesos institucionales a partir del seguimiento y evaluación de la gestión.</v>
      </c>
      <c r="C13" s="43" t="str">
        <f>VLOOKUP(A13,'Fórmulas '!$F$47:$G$66,2,FALSE)</f>
        <v>Jefe Oficina Asesora de Planeación</v>
      </c>
      <c r="D13" s="85" t="s">
        <v>722</v>
      </c>
      <c r="E13" s="10" t="s">
        <v>703</v>
      </c>
      <c r="F13" s="49" t="s">
        <v>703</v>
      </c>
      <c r="G13" s="10" t="s">
        <v>703</v>
      </c>
      <c r="H13" s="10" t="s">
        <v>703</v>
      </c>
      <c r="I13" s="10" t="s">
        <v>704</v>
      </c>
      <c r="J13" s="51" t="s">
        <v>723</v>
      </c>
      <c r="K13" s="51" t="s">
        <v>724</v>
      </c>
      <c r="L13" s="10" t="s">
        <v>703</v>
      </c>
      <c r="M13" s="10" t="s">
        <v>703</v>
      </c>
      <c r="N13" s="10" t="s">
        <v>703</v>
      </c>
      <c r="O13" s="10" t="s">
        <v>88</v>
      </c>
      <c r="P13" s="10" t="s">
        <v>88</v>
      </c>
      <c r="Q13" s="10" t="s">
        <v>88</v>
      </c>
      <c r="R13" s="10" t="s">
        <v>703</v>
      </c>
      <c r="S13" s="10" t="s">
        <v>88</v>
      </c>
      <c r="T13" s="10" t="s">
        <v>88</v>
      </c>
      <c r="U13" s="10" t="s">
        <v>88</v>
      </c>
      <c r="V13" s="10" t="s">
        <v>88</v>
      </c>
      <c r="W13" s="10" t="s">
        <v>703</v>
      </c>
      <c r="X13" s="10" t="s">
        <v>88</v>
      </c>
      <c r="Y13" s="10" t="s">
        <v>88</v>
      </c>
      <c r="Z13" s="10" t="s">
        <v>725</v>
      </c>
      <c r="AA13" s="10" t="s">
        <v>88</v>
      </c>
      <c r="AB13" s="10" t="s">
        <v>88</v>
      </c>
      <c r="AC13" s="10" t="s">
        <v>88</v>
      </c>
      <c r="AD13" s="10" t="s">
        <v>88</v>
      </c>
      <c r="AE13" s="49">
        <f t="shared" ref="AE13:AE44" si="1">+COUNTIF(L13:AD13,"SI")</f>
        <v>5</v>
      </c>
      <c r="AF13" s="10" t="s">
        <v>726</v>
      </c>
      <c r="AG13" s="49">
        <f>IFERROR(VLOOKUP(AF13,'Fórmulas '!$B$26:$C$30,2,0),"")</f>
        <v>1</v>
      </c>
      <c r="AH13" s="49" t="str">
        <f>IF(AE13&lt;=5,"MODERADO",IF(AE13&lt;=11,"MAYOR","CATASTRÓFICO"))</f>
        <v>MODERADO</v>
      </c>
      <c r="AI13" s="59">
        <f>+IFERROR(VLOOKUP(AH13,'Fórmulas '!$E$28:$F$30,2,),"")</f>
        <v>3</v>
      </c>
      <c r="AJ13" s="60" t="str">
        <f>IFERROR(VLOOKUP(CONCATENATE(AG13,AI13),'Fórmulas '!$J$47:$K$71,2,),"")</f>
        <v>MODERADO</v>
      </c>
      <c r="AK13" s="106" t="s">
        <v>727</v>
      </c>
      <c r="AL13" s="101" t="s">
        <v>728</v>
      </c>
      <c r="AM13" s="10" t="s">
        <v>729</v>
      </c>
      <c r="AN13" s="101" t="s">
        <v>55</v>
      </c>
      <c r="AO13" s="53" t="s">
        <v>56</v>
      </c>
      <c r="AP13" s="10">
        <v>15</v>
      </c>
      <c r="AQ13" s="10">
        <v>5</v>
      </c>
      <c r="AR13" s="10">
        <v>0</v>
      </c>
      <c r="AS13" s="10">
        <v>10</v>
      </c>
      <c r="AT13" s="10">
        <v>15</v>
      </c>
      <c r="AU13" s="10">
        <v>10</v>
      </c>
      <c r="AV13" s="10">
        <v>30</v>
      </c>
      <c r="AW13" s="49">
        <f t="shared" si="0"/>
        <v>85</v>
      </c>
      <c r="AX13" s="115" t="str">
        <f t="shared" ref="AX13:AX44" si="2">IF(AW13=" "," ",IF(AW13&lt;=50,"DISMINUYE CERO PUNTOS",IF(AW13&lt;=75,"DISMINUYE UN PUNTO",IF(AW13&lt;=100,"DISMINUYE DOS PUNTOS"))))</f>
        <v>DISMINUYE DOS PUNTOS</v>
      </c>
      <c r="AY13" s="49">
        <f>+AG13</f>
        <v>1</v>
      </c>
      <c r="AZ13" s="49" t="str">
        <f t="shared" ref="AZ13:AZ44" si="3">IF(BA13=1,"RARA VEZ",IF(BA13=2,"IMPROBABLE",IF(BA13=3,"POSIBLE",IF(BA13=4,"PROBABLE'","CASI SEGURO"))))</f>
        <v>RARA VEZ</v>
      </c>
      <c r="BA13" s="59">
        <f t="shared" ref="BA13:BA44" si="4">IF(AG13&lt;=2,1,IF(AX13="DISMINUYE CERO PUNTOS",AG13,IF(AX13="DISMINUYE UN PUNTO",AG13-1,AG13-2)))</f>
        <v>1</v>
      </c>
      <c r="BB13" s="97" t="str">
        <f t="shared" ref="BB13:BB44" si="5">AH13</f>
        <v>MODERADO</v>
      </c>
      <c r="BC13" s="49">
        <f t="shared" ref="BC13:BC44" si="6">AI13</f>
        <v>3</v>
      </c>
      <c r="BD13" s="97" t="str">
        <f>IFERROR(VLOOKUP(CONCATENATE(BA13,BC13),'Fórmulas '!$J$47:$K$71,2,),"")</f>
        <v>MODERADO</v>
      </c>
      <c r="BE13" s="53">
        <f t="shared" ref="BE13:BE18" si="7">IFERROR(BC13*BA13,"")</f>
        <v>3</v>
      </c>
      <c r="BF13" s="49" t="s">
        <v>730</v>
      </c>
      <c r="BG13" s="10" t="s">
        <v>156</v>
      </c>
      <c r="BH13" s="51" t="s">
        <v>731</v>
      </c>
      <c r="BI13" s="10" t="s">
        <v>732</v>
      </c>
      <c r="BJ13" s="221" t="s">
        <v>733</v>
      </c>
      <c r="BK13" s="51"/>
      <c r="BL13" s="44" t="s">
        <v>734</v>
      </c>
      <c r="BM13" s="51" t="s">
        <v>716</v>
      </c>
      <c r="BN13" s="11"/>
      <c r="BO13" s="11"/>
      <c r="BP13" s="44" t="s">
        <v>735</v>
      </c>
      <c r="BQ13" s="222" t="s">
        <v>736</v>
      </c>
      <c r="BR13" s="22" t="s">
        <v>737</v>
      </c>
    </row>
    <row r="14" spans="1:70" ht="151.9" hidden="1" customHeight="1" x14ac:dyDescent="0.25">
      <c r="A14" s="43" t="s">
        <v>236</v>
      </c>
      <c r="B14" s="51" t="str">
        <f>VLOOKUP(A14,'Fórmulas '!$B$47:$C$66,2,FALSE)</f>
        <v>Fortalecer la imagen institucional de Indeportes Antioquia, como referente social del deporte en el departamento.</v>
      </c>
      <c r="C14" s="43" t="str">
        <f>VLOOKUP(A14,'Fórmulas '!$F$47:$G$66,2,FALSE)</f>
        <v>Jefe Oficina de Comunicaciones</v>
      </c>
      <c r="D14" s="83" t="s">
        <v>738</v>
      </c>
      <c r="E14" s="43" t="s">
        <v>703</v>
      </c>
      <c r="F14" s="43" t="s">
        <v>703</v>
      </c>
      <c r="G14" s="43" t="s">
        <v>703</v>
      </c>
      <c r="H14" s="43" t="s">
        <v>703</v>
      </c>
      <c r="I14" s="43" t="s">
        <v>704</v>
      </c>
      <c r="J14" s="96" t="s">
        <v>739</v>
      </c>
      <c r="K14" s="95" t="s">
        <v>740</v>
      </c>
      <c r="L14" s="53" t="s">
        <v>703</v>
      </c>
      <c r="M14" s="53" t="s">
        <v>88</v>
      </c>
      <c r="N14" s="53" t="s">
        <v>88</v>
      </c>
      <c r="O14" s="53" t="s">
        <v>88</v>
      </c>
      <c r="P14" s="53" t="s">
        <v>703</v>
      </c>
      <c r="Q14" s="94" t="s">
        <v>703</v>
      </c>
      <c r="R14" s="53" t="s">
        <v>88</v>
      </c>
      <c r="S14" s="53" t="s">
        <v>88</v>
      </c>
      <c r="T14" s="94" t="s">
        <v>703</v>
      </c>
      <c r="U14" s="53" t="s">
        <v>703</v>
      </c>
      <c r="V14" s="53" t="s">
        <v>703</v>
      </c>
      <c r="W14" s="53" t="s">
        <v>703</v>
      </c>
      <c r="X14" s="94" t="s">
        <v>703</v>
      </c>
      <c r="Y14" s="53" t="s">
        <v>703</v>
      </c>
      <c r="Z14" s="53" t="s">
        <v>703</v>
      </c>
      <c r="AA14" s="53" t="s">
        <v>88</v>
      </c>
      <c r="AB14" s="53" t="s">
        <v>703</v>
      </c>
      <c r="AC14" s="53" t="s">
        <v>703</v>
      </c>
      <c r="AD14" s="53" t="s">
        <v>88</v>
      </c>
      <c r="AE14" s="49">
        <f t="shared" si="1"/>
        <v>12</v>
      </c>
      <c r="AF14" s="99" t="s">
        <v>741</v>
      </c>
      <c r="AG14" s="49">
        <f>IFERROR(VLOOKUP(AF14,'Fórmulas '!$B$26:$C$30,2,0),"")</f>
        <v>2</v>
      </c>
      <c r="AH14" s="49" t="str">
        <f>IF(AE14&lt;=5,"MODERADO",IF(AE14&lt;=11,"MAYOR","CATASTRÓFICO"))</f>
        <v>CATASTRÓFICO</v>
      </c>
      <c r="AI14" s="59">
        <f>+IFERROR(VLOOKUP(AH14,'Fórmulas '!$E$28:$F$30,2,),"")</f>
        <v>5</v>
      </c>
      <c r="AJ14" s="60" t="str">
        <f>IFERROR(VLOOKUP(CONCATENATE(AG14,AI14),'Fórmulas '!$J$47:$K$71,2,),"")</f>
        <v>EXTREMO</v>
      </c>
      <c r="AK14" s="107" t="s">
        <v>742</v>
      </c>
      <c r="AL14" s="101" t="s">
        <v>743</v>
      </c>
      <c r="AM14" s="53" t="s">
        <v>744</v>
      </c>
      <c r="AN14" s="100" t="s">
        <v>55</v>
      </c>
      <c r="AO14" s="53" t="s">
        <v>745</v>
      </c>
      <c r="AP14" s="59">
        <v>0</v>
      </c>
      <c r="AQ14" s="59">
        <v>5</v>
      </c>
      <c r="AR14" s="53">
        <v>0</v>
      </c>
      <c r="AS14" s="53">
        <v>10</v>
      </c>
      <c r="AT14" s="53">
        <v>15</v>
      </c>
      <c r="AU14" s="53">
        <v>10</v>
      </c>
      <c r="AV14" s="53">
        <v>30</v>
      </c>
      <c r="AW14" s="59">
        <f t="shared" si="0"/>
        <v>70</v>
      </c>
      <c r="AX14" s="115" t="str">
        <f t="shared" si="2"/>
        <v>DISMINUYE UN PUNTO</v>
      </c>
      <c r="AY14" s="49">
        <f>AG14</f>
        <v>2</v>
      </c>
      <c r="AZ14" s="49" t="str">
        <f t="shared" si="3"/>
        <v>RARA VEZ</v>
      </c>
      <c r="BA14" s="59">
        <f t="shared" si="4"/>
        <v>1</v>
      </c>
      <c r="BB14" s="97" t="str">
        <f t="shared" si="5"/>
        <v>CATASTRÓFICO</v>
      </c>
      <c r="BC14" s="49">
        <f t="shared" si="6"/>
        <v>5</v>
      </c>
      <c r="BD14" s="97" t="str">
        <f>IFERROR(VLOOKUP(CONCATENATE(BA14,BC14),'Fórmulas '!$J$47:$K$71,2,),"")</f>
        <v>ALTO</v>
      </c>
      <c r="BE14" s="53">
        <f t="shared" si="7"/>
        <v>5</v>
      </c>
      <c r="BF14" s="53" t="s">
        <v>63</v>
      </c>
      <c r="BG14" s="59" t="s">
        <v>198</v>
      </c>
      <c r="BH14" s="51" t="s">
        <v>746</v>
      </c>
      <c r="BI14" s="53" t="s">
        <v>747</v>
      </c>
      <c r="BJ14" s="59" t="s">
        <v>748</v>
      </c>
      <c r="BK14" s="51" t="s">
        <v>716</v>
      </c>
      <c r="BL14" s="223"/>
      <c r="BM14" s="223"/>
      <c r="BN14" s="224"/>
      <c r="BO14" s="223"/>
      <c r="BP14" s="225"/>
      <c r="BQ14" s="226" t="s">
        <v>749</v>
      </c>
      <c r="BR14" s="227"/>
    </row>
    <row r="15" spans="1:70" ht="390" hidden="1" x14ac:dyDescent="0.25">
      <c r="A15" s="43" t="s">
        <v>750</v>
      </c>
      <c r="B15" s="51" t="e">
        <f>VLOOKUP(A15,'Fórmulas '!$B$47:$C$66,2,FALSE)</f>
        <v>#N/A</v>
      </c>
      <c r="C15" s="43" t="e">
        <f>VLOOKUP(A15,'Fórmulas '!$F$47:$G$66,2,FALSE)</f>
        <v>#N/A</v>
      </c>
      <c r="D15" s="64" t="s">
        <v>751</v>
      </c>
      <c r="E15" s="60" t="s">
        <v>106</v>
      </c>
      <c r="F15" s="60" t="s">
        <v>106</v>
      </c>
      <c r="G15" s="62" t="s">
        <v>106</v>
      </c>
      <c r="H15" s="62" t="s">
        <v>106</v>
      </c>
      <c r="I15" s="62" t="s">
        <v>704</v>
      </c>
      <c r="J15" s="65" t="s">
        <v>752</v>
      </c>
      <c r="K15" s="66" t="s">
        <v>753</v>
      </c>
      <c r="L15" s="60" t="s">
        <v>106</v>
      </c>
      <c r="M15" s="60" t="s">
        <v>106</v>
      </c>
      <c r="N15" s="60" t="s">
        <v>106</v>
      </c>
      <c r="O15" s="60" t="s">
        <v>106</v>
      </c>
      <c r="P15" s="60" t="s">
        <v>106</v>
      </c>
      <c r="Q15" s="60" t="s">
        <v>754</v>
      </c>
      <c r="R15" s="60" t="s">
        <v>106</v>
      </c>
      <c r="S15" s="60" t="s">
        <v>754</v>
      </c>
      <c r="T15" s="60" t="s">
        <v>754</v>
      </c>
      <c r="U15" s="60" t="s">
        <v>106</v>
      </c>
      <c r="V15" s="60" t="s">
        <v>106</v>
      </c>
      <c r="W15" s="60" t="s">
        <v>106</v>
      </c>
      <c r="X15" s="60" t="s">
        <v>106</v>
      </c>
      <c r="Y15" s="60" t="s">
        <v>106</v>
      </c>
      <c r="Z15" s="60" t="s">
        <v>106</v>
      </c>
      <c r="AA15" s="60" t="s">
        <v>754</v>
      </c>
      <c r="AB15" s="60" t="s">
        <v>106</v>
      </c>
      <c r="AC15" s="60" t="s">
        <v>106</v>
      </c>
      <c r="AD15" s="60" t="s">
        <v>754</v>
      </c>
      <c r="AE15" s="49">
        <f t="shared" si="1"/>
        <v>14</v>
      </c>
      <c r="AF15" s="60" t="s">
        <v>755</v>
      </c>
      <c r="AG15" s="49">
        <f>IFERROR(VLOOKUP(AF15,'Fórmulas '!$B$26:$C$30,2,0),"")</f>
        <v>4</v>
      </c>
      <c r="AH15" s="49" t="str">
        <f t="shared" ref="AH15:AH44" si="8">IF(AE15&lt;=5,"MODERADO",IF(AE15&lt;=11,"MAYOR","CATASTRÓFICO"))</f>
        <v>CATASTRÓFICO</v>
      </c>
      <c r="AI15" s="59">
        <f>+IFERROR(VLOOKUP(AH15,'Fórmulas '!$E$28:$F$30,2,),"")</f>
        <v>5</v>
      </c>
      <c r="AJ15" s="60" t="str">
        <f>IFERROR(VLOOKUP(CONCATENATE(AG15,AI15),'Fórmulas '!$J$47:$K$71,2,),"")</f>
        <v>EXTREMO</v>
      </c>
      <c r="AK15" s="108" t="s">
        <v>756</v>
      </c>
      <c r="AL15" s="65" t="s">
        <v>757</v>
      </c>
      <c r="AM15" s="65" t="s">
        <v>758</v>
      </c>
      <c r="AN15" s="60" t="s">
        <v>55</v>
      </c>
      <c r="AO15" s="60" t="s">
        <v>56</v>
      </c>
      <c r="AP15" s="60">
        <v>0</v>
      </c>
      <c r="AQ15" s="60">
        <v>5</v>
      </c>
      <c r="AR15" s="60">
        <v>0</v>
      </c>
      <c r="AS15" s="60">
        <v>10</v>
      </c>
      <c r="AT15" s="60">
        <v>15</v>
      </c>
      <c r="AU15" s="60">
        <v>0</v>
      </c>
      <c r="AV15" s="60">
        <v>0</v>
      </c>
      <c r="AW15" s="60">
        <f t="shared" si="0"/>
        <v>30</v>
      </c>
      <c r="AX15" s="115" t="str">
        <f t="shared" si="2"/>
        <v>DISMINUYE CERO PUNTOS</v>
      </c>
      <c r="AY15" s="49">
        <f>AG15</f>
        <v>4</v>
      </c>
      <c r="AZ15" s="49" t="str">
        <f t="shared" si="3"/>
        <v>PROBABLE'</v>
      </c>
      <c r="BA15" s="59">
        <f t="shared" si="4"/>
        <v>4</v>
      </c>
      <c r="BB15" s="97" t="str">
        <f t="shared" si="5"/>
        <v>CATASTRÓFICO</v>
      </c>
      <c r="BC15" s="49">
        <f t="shared" si="6"/>
        <v>5</v>
      </c>
      <c r="BD15" s="97" t="str">
        <f>IFERROR(VLOOKUP(CONCATENATE(BA15,BC15),'Fórmulas '!$J$47:$K$71,2,),"")</f>
        <v>EXTREMO</v>
      </c>
      <c r="BE15" s="62">
        <f t="shared" si="7"/>
        <v>20</v>
      </c>
      <c r="BF15" s="60" t="s">
        <v>63</v>
      </c>
      <c r="BG15" s="60" t="s">
        <v>330</v>
      </c>
      <c r="BH15" s="66" t="s">
        <v>759</v>
      </c>
      <c r="BI15" s="65" t="s">
        <v>760</v>
      </c>
      <c r="BJ15" s="221" t="s">
        <v>761</v>
      </c>
      <c r="BK15" s="65" t="s">
        <v>762</v>
      </c>
      <c r="BL15" s="258" t="s">
        <v>763</v>
      </c>
      <c r="BM15" s="250" t="s">
        <v>762</v>
      </c>
      <c r="BN15" s="63"/>
      <c r="BO15" s="46"/>
      <c r="BP15" s="61"/>
      <c r="BQ15" s="63"/>
      <c r="BR15" s="61"/>
    </row>
    <row r="16" spans="1:70" ht="177" customHeight="1" x14ac:dyDescent="0.25">
      <c r="A16" s="62" t="s">
        <v>115</v>
      </c>
      <c r="B16" s="51"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3" t="str">
        <f>VLOOKUP(A16,'Fórmulas '!$F$47:$G$66,2,FALSE)</f>
        <v>Subgerente de Altos Logros -  Jefe de Oficina de Medicina Deportiva</v>
      </c>
      <c r="D16" s="64" t="s">
        <v>764</v>
      </c>
      <c r="E16" s="60" t="s">
        <v>106</v>
      </c>
      <c r="F16" s="60" t="s">
        <v>106</v>
      </c>
      <c r="G16" s="62" t="s">
        <v>106</v>
      </c>
      <c r="H16" s="62" t="s">
        <v>106</v>
      </c>
      <c r="I16" s="62" t="s">
        <v>704</v>
      </c>
      <c r="J16" s="65" t="s">
        <v>765</v>
      </c>
      <c r="K16" s="66" t="s">
        <v>766</v>
      </c>
      <c r="L16" s="60" t="s">
        <v>106</v>
      </c>
      <c r="M16" s="60" t="s">
        <v>106</v>
      </c>
      <c r="N16" s="60" t="s">
        <v>106</v>
      </c>
      <c r="O16" s="60" t="s">
        <v>106</v>
      </c>
      <c r="P16" s="60" t="s">
        <v>106</v>
      </c>
      <c r="Q16" s="60" t="s">
        <v>106</v>
      </c>
      <c r="R16" s="60" t="s">
        <v>106</v>
      </c>
      <c r="S16" s="60" t="s">
        <v>106</v>
      </c>
      <c r="T16" s="60" t="s">
        <v>725</v>
      </c>
      <c r="U16" s="60" t="s">
        <v>106</v>
      </c>
      <c r="V16" s="60" t="s">
        <v>106</v>
      </c>
      <c r="W16" s="60" t="s">
        <v>106</v>
      </c>
      <c r="X16" s="60" t="s">
        <v>106</v>
      </c>
      <c r="Y16" s="60" t="s">
        <v>106</v>
      </c>
      <c r="Z16" s="60" t="s">
        <v>106</v>
      </c>
      <c r="AA16" s="60" t="s">
        <v>725</v>
      </c>
      <c r="AB16" s="60" t="s">
        <v>106</v>
      </c>
      <c r="AC16" s="60" t="s">
        <v>106</v>
      </c>
      <c r="AD16" s="60" t="s">
        <v>725</v>
      </c>
      <c r="AE16" s="49">
        <f t="shared" si="1"/>
        <v>16</v>
      </c>
      <c r="AF16" s="60" t="s">
        <v>755</v>
      </c>
      <c r="AG16" s="49">
        <f>IFERROR(VLOOKUP(AF16,'Fórmulas '!$B$26:$C$30,2,0),"")</f>
        <v>4</v>
      </c>
      <c r="AH16" s="49" t="str">
        <f t="shared" si="8"/>
        <v>CATASTRÓFICO</v>
      </c>
      <c r="AI16" s="59">
        <f>+IFERROR(VLOOKUP(AH16,'Fórmulas '!$E$28:$F$30,2,),"")</f>
        <v>5</v>
      </c>
      <c r="AJ16" s="60" t="str">
        <f>IFERROR(VLOOKUP(CONCATENATE(AG16,AI16),'Fórmulas '!$J$47:$K$71,2,),"")</f>
        <v>EXTREMO</v>
      </c>
      <c r="AK16" s="64" t="s">
        <v>767</v>
      </c>
      <c r="AL16" s="67" t="s">
        <v>768</v>
      </c>
      <c r="AM16" s="66" t="s">
        <v>769</v>
      </c>
      <c r="AN16" s="67" t="s">
        <v>55</v>
      </c>
      <c r="AO16" s="60" t="s">
        <v>56</v>
      </c>
      <c r="AP16" s="60">
        <v>15</v>
      </c>
      <c r="AQ16" s="60">
        <v>5</v>
      </c>
      <c r="AR16" s="60">
        <v>0</v>
      </c>
      <c r="AS16" s="60">
        <v>10</v>
      </c>
      <c r="AT16" s="60">
        <v>15</v>
      </c>
      <c r="AU16" s="60">
        <v>10</v>
      </c>
      <c r="AV16" s="60">
        <v>30</v>
      </c>
      <c r="AW16" s="60">
        <f t="shared" si="0"/>
        <v>85</v>
      </c>
      <c r="AX16" s="115" t="str">
        <f t="shared" si="2"/>
        <v>DISMINUYE DOS PUNTOS</v>
      </c>
      <c r="AY16" s="49">
        <f>AG16</f>
        <v>4</v>
      </c>
      <c r="AZ16" s="49" t="str">
        <f t="shared" si="3"/>
        <v>IMPROBABLE</v>
      </c>
      <c r="BA16" s="59">
        <f t="shared" si="4"/>
        <v>2</v>
      </c>
      <c r="BB16" s="97" t="str">
        <f t="shared" si="5"/>
        <v>CATASTRÓFICO</v>
      </c>
      <c r="BC16" s="49">
        <f t="shared" si="6"/>
        <v>5</v>
      </c>
      <c r="BD16" s="97" t="str">
        <f>IFERROR(VLOOKUP(CONCATENATE(BA16,BC16),'Fórmulas '!$J$47:$K$71,2,),"")</f>
        <v>EXTREMO</v>
      </c>
      <c r="BE16" s="62">
        <f t="shared" si="7"/>
        <v>10</v>
      </c>
      <c r="BF16" s="60" t="s">
        <v>63</v>
      </c>
      <c r="BG16" s="60" t="s">
        <v>147</v>
      </c>
      <c r="BH16" s="116" t="s">
        <v>770</v>
      </c>
      <c r="BI16" s="68" t="s">
        <v>771</v>
      </c>
      <c r="BJ16" s="68" t="s">
        <v>772</v>
      </c>
      <c r="BK16" s="68" t="s">
        <v>773</v>
      </c>
      <c r="BL16" s="66" t="s">
        <v>774</v>
      </c>
      <c r="BM16" s="65" t="s">
        <v>773</v>
      </c>
      <c r="BN16" s="66" t="s">
        <v>774</v>
      </c>
      <c r="BO16" s="65" t="s">
        <v>773</v>
      </c>
      <c r="BP16" s="66" t="s">
        <v>775</v>
      </c>
      <c r="BQ16" s="66" t="s">
        <v>776</v>
      </c>
      <c r="BR16" s="66" t="s">
        <v>777</v>
      </c>
    </row>
    <row r="17" spans="1:123" ht="200.45" customHeight="1" x14ac:dyDescent="0.25">
      <c r="A17" s="62" t="s">
        <v>115</v>
      </c>
      <c r="B17" s="51"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3" t="str">
        <f>VLOOKUP(A17,'Fórmulas '!$F$47:$G$66,2,FALSE)</f>
        <v>Subgerente de Altos Logros -  Jefe de Oficina de Medicina Deportiva</v>
      </c>
      <c r="D17" s="64" t="s">
        <v>778</v>
      </c>
      <c r="E17" s="60" t="s">
        <v>106</v>
      </c>
      <c r="F17" s="60" t="s">
        <v>703</v>
      </c>
      <c r="G17" s="62" t="s">
        <v>703</v>
      </c>
      <c r="H17" s="62" t="s">
        <v>703</v>
      </c>
      <c r="I17" s="62" t="s">
        <v>704</v>
      </c>
      <c r="J17" s="65" t="s">
        <v>779</v>
      </c>
      <c r="K17" s="66" t="s">
        <v>780</v>
      </c>
      <c r="L17" s="60" t="s">
        <v>106</v>
      </c>
      <c r="M17" s="60" t="s">
        <v>106</v>
      </c>
      <c r="N17" s="60" t="s">
        <v>106</v>
      </c>
      <c r="O17" s="60" t="s">
        <v>725</v>
      </c>
      <c r="P17" s="60" t="s">
        <v>106</v>
      </c>
      <c r="Q17" s="60" t="s">
        <v>725</v>
      </c>
      <c r="R17" s="60" t="s">
        <v>725</v>
      </c>
      <c r="S17" s="60" t="s">
        <v>725</v>
      </c>
      <c r="T17" s="60" t="s">
        <v>703</v>
      </c>
      <c r="U17" s="60" t="s">
        <v>703</v>
      </c>
      <c r="V17" s="60" t="s">
        <v>725</v>
      </c>
      <c r="W17" s="60" t="s">
        <v>88</v>
      </c>
      <c r="X17" s="60" t="s">
        <v>725</v>
      </c>
      <c r="Y17" s="60" t="s">
        <v>725</v>
      </c>
      <c r="Z17" s="60" t="s">
        <v>725</v>
      </c>
      <c r="AA17" s="60" t="s">
        <v>725</v>
      </c>
      <c r="AB17" s="60" t="s">
        <v>725</v>
      </c>
      <c r="AC17" s="60" t="s">
        <v>725</v>
      </c>
      <c r="AD17" s="60" t="s">
        <v>725</v>
      </c>
      <c r="AE17" s="49">
        <f t="shared" si="1"/>
        <v>6</v>
      </c>
      <c r="AF17" s="60" t="s">
        <v>755</v>
      </c>
      <c r="AG17" s="49">
        <f>IFERROR(VLOOKUP(AF17,'Fórmulas '!$B$26:$C$30,2,0),"")</f>
        <v>4</v>
      </c>
      <c r="AH17" s="49" t="str">
        <f t="shared" si="8"/>
        <v>MAYOR</v>
      </c>
      <c r="AI17" s="59">
        <f>+IFERROR(VLOOKUP(AH17,'Fórmulas '!$E$28:$F$30,2,),"")</f>
        <v>4</v>
      </c>
      <c r="AJ17" s="60" t="str">
        <f>IFERROR(VLOOKUP(CONCATENATE(AG17,AI17),'Fórmulas '!$J$47:$K$71,2,),"")</f>
        <v>EXTREMO</v>
      </c>
      <c r="AK17" s="64" t="s">
        <v>781</v>
      </c>
      <c r="AL17" s="67" t="s">
        <v>768</v>
      </c>
      <c r="AM17" s="66" t="s">
        <v>782</v>
      </c>
      <c r="AN17" s="60" t="s">
        <v>55</v>
      </c>
      <c r="AO17" s="60" t="s">
        <v>56</v>
      </c>
      <c r="AP17" s="60">
        <v>15</v>
      </c>
      <c r="AQ17" s="60">
        <v>5</v>
      </c>
      <c r="AR17" s="60">
        <v>0</v>
      </c>
      <c r="AS17" s="60">
        <v>10</v>
      </c>
      <c r="AT17" s="60">
        <v>15</v>
      </c>
      <c r="AU17" s="60">
        <v>10</v>
      </c>
      <c r="AV17" s="60">
        <v>30</v>
      </c>
      <c r="AW17" s="60">
        <f t="shared" si="0"/>
        <v>85</v>
      </c>
      <c r="AX17" s="115" t="str">
        <f t="shared" si="2"/>
        <v>DISMINUYE DOS PUNTOS</v>
      </c>
      <c r="AY17" s="49">
        <f>AG17</f>
        <v>4</v>
      </c>
      <c r="AZ17" s="49" t="str">
        <f t="shared" si="3"/>
        <v>IMPROBABLE</v>
      </c>
      <c r="BA17" s="59">
        <f t="shared" si="4"/>
        <v>2</v>
      </c>
      <c r="BB17" s="97" t="str">
        <f t="shared" si="5"/>
        <v>MAYOR</v>
      </c>
      <c r="BC17" s="49">
        <f t="shared" si="6"/>
        <v>4</v>
      </c>
      <c r="BD17" s="97" t="str">
        <f>IFERROR(VLOOKUP(CONCATENATE(BA17,BC17),'Fórmulas '!$J$47:$K$71,2,),"")</f>
        <v>ALTO</v>
      </c>
      <c r="BE17" s="62">
        <f t="shared" si="7"/>
        <v>8</v>
      </c>
      <c r="BF17" s="60" t="s">
        <v>63</v>
      </c>
      <c r="BG17" s="60" t="s">
        <v>105</v>
      </c>
      <c r="BH17" s="66" t="s">
        <v>783</v>
      </c>
      <c r="BI17" s="66" t="s">
        <v>784</v>
      </c>
      <c r="BJ17" s="66" t="s">
        <v>785</v>
      </c>
      <c r="BK17" s="65" t="s">
        <v>786</v>
      </c>
      <c r="BL17" s="66" t="s">
        <v>787</v>
      </c>
      <c r="BM17" s="65" t="s">
        <v>788</v>
      </c>
      <c r="BN17" s="66" t="s">
        <v>787</v>
      </c>
      <c r="BO17" s="65" t="s">
        <v>788</v>
      </c>
      <c r="BP17" s="66" t="s">
        <v>789</v>
      </c>
      <c r="BQ17" s="66" t="s">
        <v>776</v>
      </c>
      <c r="BR17" s="66" t="s">
        <v>777</v>
      </c>
    </row>
    <row r="18" spans="1:123" ht="187.9" customHeight="1" x14ac:dyDescent="0.25">
      <c r="A18" s="62" t="s">
        <v>115</v>
      </c>
      <c r="B18" s="51"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3" t="str">
        <f>VLOOKUP(A18,'Fórmulas '!$F$47:$G$66,2,FALSE)</f>
        <v>Subgerente de Altos Logros -  Jefe de Oficina de Medicina Deportiva</v>
      </c>
      <c r="D18" s="64" t="s">
        <v>790</v>
      </c>
      <c r="E18" s="60" t="s">
        <v>106</v>
      </c>
      <c r="F18" s="60" t="s">
        <v>106</v>
      </c>
      <c r="G18" s="62" t="s">
        <v>106</v>
      </c>
      <c r="H18" s="62" t="s">
        <v>106</v>
      </c>
      <c r="I18" s="62" t="s">
        <v>704</v>
      </c>
      <c r="J18" s="65" t="s">
        <v>791</v>
      </c>
      <c r="K18" s="66" t="s">
        <v>792</v>
      </c>
      <c r="L18" s="60" t="s">
        <v>106</v>
      </c>
      <c r="M18" s="60" t="s">
        <v>106</v>
      </c>
      <c r="N18" s="60" t="s">
        <v>106</v>
      </c>
      <c r="O18" s="60" t="s">
        <v>106</v>
      </c>
      <c r="P18" s="60" t="s">
        <v>106</v>
      </c>
      <c r="Q18" s="60" t="s">
        <v>106</v>
      </c>
      <c r="R18" s="60" t="s">
        <v>106</v>
      </c>
      <c r="S18" s="60" t="s">
        <v>106</v>
      </c>
      <c r="T18" s="60" t="s">
        <v>725</v>
      </c>
      <c r="U18" s="60" t="s">
        <v>106</v>
      </c>
      <c r="V18" s="60" t="s">
        <v>106</v>
      </c>
      <c r="W18" s="60" t="s">
        <v>106</v>
      </c>
      <c r="X18" s="60" t="s">
        <v>106</v>
      </c>
      <c r="Y18" s="60" t="s">
        <v>106</v>
      </c>
      <c r="Z18" s="60" t="s">
        <v>106</v>
      </c>
      <c r="AA18" s="60" t="s">
        <v>725</v>
      </c>
      <c r="AB18" s="60" t="s">
        <v>106</v>
      </c>
      <c r="AC18" s="60" t="s">
        <v>106</v>
      </c>
      <c r="AD18" s="60" t="s">
        <v>725</v>
      </c>
      <c r="AE18" s="49">
        <f t="shared" si="1"/>
        <v>16</v>
      </c>
      <c r="AF18" s="60" t="s">
        <v>707</v>
      </c>
      <c r="AG18" s="49">
        <f>IFERROR(VLOOKUP(AF18,'Fórmulas '!$B$26:$C$30,2,0),"")</f>
        <v>3</v>
      </c>
      <c r="AH18" s="49" t="str">
        <f t="shared" si="8"/>
        <v>CATASTRÓFICO</v>
      </c>
      <c r="AI18" s="59">
        <f>+IFERROR(VLOOKUP(AH18,'Fórmulas '!$E$28:$F$30,2,),"")</f>
        <v>5</v>
      </c>
      <c r="AJ18" s="60" t="str">
        <f>IFERROR(VLOOKUP(CONCATENATE(AG18,AI18),'Fórmulas '!$J$47:$K$71,2,),"")</f>
        <v>EXTREMO</v>
      </c>
      <c r="AK18" s="64" t="s">
        <v>793</v>
      </c>
      <c r="AL18" s="65" t="s">
        <v>794</v>
      </c>
      <c r="AM18" s="66" t="s">
        <v>795</v>
      </c>
      <c r="AN18" s="60" t="s">
        <v>55</v>
      </c>
      <c r="AO18" s="60" t="s">
        <v>56</v>
      </c>
      <c r="AP18" s="60">
        <v>15</v>
      </c>
      <c r="AQ18" s="60">
        <v>5</v>
      </c>
      <c r="AR18" s="60">
        <v>0</v>
      </c>
      <c r="AS18" s="60">
        <v>10</v>
      </c>
      <c r="AT18" s="60">
        <v>15</v>
      </c>
      <c r="AU18" s="60">
        <v>10</v>
      </c>
      <c r="AV18" s="60">
        <v>30</v>
      </c>
      <c r="AW18" s="60">
        <f t="shared" si="0"/>
        <v>85</v>
      </c>
      <c r="AX18" s="115" t="str">
        <f t="shared" si="2"/>
        <v>DISMINUYE DOS PUNTOS</v>
      </c>
      <c r="AY18" s="49">
        <f>AG18</f>
        <v>3</v>
      </c>
      <c r="AZ18" s="49" t="str">
        <f t="shared" si="3"/>
        <v>RARA VEZ</v>
      </c>
      <c r="BA18" s="59">
        <f t="shared" si="4"/>
        <v>1</v>
      </c>
      <c r="BB18" s="97" t="str">
        <f t="shared" si="5"/>
        <v>CATASTRÓFICO</v>
      </c>
      <c r="BC18" s="49">
        <f t="shared" si="6"/>
        <v>5</v>
      </c>
      <c r="BD18" s="97" t="str">
        <f>IFERROR(VLOOKUP(CONCATENATE(BA18,BC18),'Fórmulas '!$J$47:$K$71,2,),"")</f>
        <v>ALTO</v>
      </c>
      <c r="BE18" s="62">
        <f t="shared" si="7"/>
        <v>5</v>
      </c>
      <c r="BF18" s="60" t="s">
        <v>63</v>
      </c>
      <c r="BG18" s="60" t="s">
        <v>114</v>
      </c>
      <c r="BH18" s="116" t="s">
        <v>796</v>
      </c>
      <c r="BI18" s="68" t="s">
        <v>797</v>
      </c>
      <c r="BJ18" s="66" t="s">
        <v>798</v>
      </c>
      <c r="BK18" s="65" t="s">
        <v>799</v>
      </c>
      <c r="BL18" s="65" t="s">
        <v>800</v>
      </c>
      <c r="BM18" s="66" t="s">
        <v>801</v>
      </c>
      <c r="BN18" s="65" t="s">
        <v>800</v>
      </c>
      <c r="BO18" s="66" t="s">
        <v>801</v>
      </c>
      <c r="BP18" s="66" t="s">
        <v>802</v>
      </c>
      <c r="BQ18" s="65" t="s">
        <v>803</v>
      </c>
      <c r="BR18" s="66" t="s">
        <v>777</v>
      </c>
    </row>
    <row r="19" spans="1:123" ht="120" hidden="1" x14ac:dyDescent="0.25">
      <c r="A19" s="71" t="s">
        <v>96</v>
      </c>
      <c r="B19" s="51"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3" t="str">
        <f>VLOOKUP(A19,'Fórmulas '!$F$47:$G$66,2,FALSE)</f>
        <v>Subgerente de Fomento y Desarrollo Deportivo</v>
      </c>
      <c r="D19" s="64" t="s">
        <v>804</v>
      </c>
      <c r="E19" s="73" t="s">
        <v>106</v>
      </c>
      <c r="F19" s="73" t="s">
        <v>106</v>
      </c>
      <c r="G19" s="72" t="s">
        <v>106</v>
      </c>
      <c r="H19" s="72" t="s">
        <v>106</v>
      </c>
      <c r="I19" s="72" t="s">
        <v>704</v>
      </c>
      <c r="J19" s="72" t="s">
        <v>805</v>
      </c>
      <c r="K19" s="72" t="s">
        <v>806</v>
      </c>
      <c r="L19" s="229" t="s">
        <v>754</v>
      </c>
      <c r="M19" s="229" t="s">
        <v>106</v>
      </c>
      <c r="N19" s="229" t="s">
        <v>106</v>
      </c>
      <c r="O19" s="229" t="s">
        <v>106</v>
      </c>
      <c r="P19" s="229" t="s">
        <v>106</v>
      </c>
      <c r="Q19" s="229" t="s">
        <v>754</v>
      </c>
      <c r="R19" s="229" t="s">
        <v>106</v>
      </c>
      <c r="S19" s="229" t="s">
        <v>106</v>
      </c>
      <c r="T19" s="229" t="s">
        <v>754</v>
      </c>
      <c r="U19" s="229" t="s">
        <v>106</v>
      </c>
      <c r="V19" s="73" t="s">
        <v>106</v>
      </c>
      <c r="W19" s="73" t="s">
        <v>106</v>
      </c>
      <c r="X19" s="73" t="s">
        <v>106</v>
      </c>
      <c r="Y19" s="73" t="s">
        <v>106</v>
      </c>
      <c r="Z19" s="73" t="s">
        <v>106</v>
      </c>
      <c r="AA19" s="73" t="s">
        <v>754</v>
      </c>
      <c r="AB19" s="73" t="s">
        <v>106</v>
      </c>
      <c r="AC19" s="73" t="s">
        <v>106</v>
      </c>
      <c r="AD19" s="73" t="s">
        <v>754</v>
      </c>
      <c r="AE19" s="49">
        <f t="shared" si="1"/>
        <v>14</v>
      </c>
      <c r="AF19" s="73" t="s">
        <v>707</v>
      </c>
      <c r="AG19" s="49">
        <f>IFERROR(VLOOKUP(AF19,'Fórmulas '!$B$26:$C$30,2,0),"")</f>
        <v>3</v>
      </c>
      <c r="AH19" s="49" t="str">
        <f t="shared" si="8"/>
        <v>CATASTRÓFICO</v>
      </c>
      <c r="AI19" s="59">
        <f>+IFERROR(VLOOKUP(AH19,'Fórmulas '!$E$28:$F$30,2,),"")</f>
        <v>5</v>
      </c>
      <c r="AJ19" s="60" t="str">
        <f>IFERROR(VLOOKUP(CONCATENATE(AG19,AI19),'Fórmulas '!$J$47:$K$71,2,),"")</f>
        <v>EXTREMO</v>
      </c>
      <c r="AK19" s="109" t="s">
        <v>807</v>
      </c>
      <c r="AL19" s="72" t="s">
        <v>808</v>
      </c>
      <c r="AM19" s="72" t="s">
        <v>809</v>
      </c>
      <c r="AN19" s="73" t="s">
        <v>810</v>
      </c>
      <c r="AO19" s="73" t="s">
        <v>56</v>
      </c>
      <c r="AP19" s="73">
        <v>0</v>
      </c>
      <c r="AQ19" s="73">
        <v>5</v>
      </c>
      <c r="AR19" s="73">
        <v>15</v>
      </c>
      <c r="AS19" s="73">
        <v>0</v>
      </c>
      <c r="AT19" s="73">
        <v>15</v>
      </c>
      <c r="AU19" s="73">
        <v>10</v>
      </c>
      <c r="AV19" s="73">
        <v>30</v>
      </c>
      <c r="AW19" s="73">
        <v>75</v>
      </c>
      <c r="AX19" s="115" t="str">
        <f t="shared" si="2"/>
        <v>DISMINUYE UN PUNTO</v>
      </c>
      <c r="AY19" s="49">
        <v>3</v>
      </c>
      <c r="AZ19" s="49" t="str">
        <f t="shared" si="3"/>
        <v>IMPROBABLE</v>
      </c>
      <c r="BA19" s="59">
        <f t="shared" si="4"/>
        <v>2</v>
      </c>
      <c r="BB19" s="97" t="str">
        <f t="shared" si="5"/>
        <v>CATASTRÓFICO</v>
      </c>
      <c r="BC19" s="49">
        <f t="shared" si="6"/>
        <v>5</v>
      </c>
      <c r="BD19" s="97" t="str">
        <f>IFERROR(VLOOKUP(CONCATENATE(BA19,BC19),'Fórmulas '!$J$47:$K$71,2,),"")</f>
        <v>EXTREMO</v>
      </c>
      <c r="BE19" s="72">
        <v>9</v>
      </c>
      <c r="BF19" s="73" t="s">
        <v>63</v>
      </c>
      <c r="BG19" s="73" t="s">
        <v>330</v>
      </c>
      <c r="BH19" s="117" t="s">
        <v>811</v>
      </c>
      <c r="BI19" s="72" t="s">
        <v>812</v>
      </c>
      <c r="BJ19" s="73" t="s">
        <v>813</v>
      </c>
      <c r="BK19" s="73" t="s">
        <v>814</v>
      </c>
      <c r="BL19" s="231" t="s">
        <v>813</v>
      </c>
      <c r="BM19" s="230" t="s">
        <v>814</v>
      </c>
      <c r="BN19" s="72" t="s">
        <v>815</v>
      </c>
      <c r="BO19" s="72" t="s">
        <v>815</v>
      </c>
      <c r="BP19" s="73" t="s">
        <v>815</v>
      </c>
      <c r="BQ19" s="73" t="s">
        <v>815</v>
      </c>
      <c r="BR19" s="73" t="s">
        <v>815</v>
      </c>
    </row>
    <row r="20" spans="1:123" ht="209.45" hidden="1" customHeight="1" x14ac:dyDescent="0.25">
      <c r="A20" s="60" t="s">
        <v>41</v>
      </c>
      <c r="B20" s="44"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3" t="str">
        <f>VLOOKUP(A20,'Fórmulas '!$F$47:$G$66,2,FALSE)</f>
        <v>Coordinador Programa Por su Salud Muévase Pues</v>
      </c>
      <c r="D20" s="64" t="s">
        <v>816</v>
      </c>
      <c r="E20" s="60" t="s">
        <v>106</v>
      </c>
      <c r="F20" s="60" t="s">
        <v>106</v>
      </c>
      <c r="G20" s="62" t="s">
        <v>106</v>
      </c>
      <c r="H20" s="62" t="s">
        <v>106</v>
      </c>
      <c r="I20" s="62" t="s">
        <v>704</v>
      </c>
      <c r="J20" s="65" t="s">
        <v>817</v>
      </c>
      <c r="K20" s="66" t="s">
        <v>818</v>
      </c>
      <c r="L20" s="60" t="s">
        <v>106</v>
      </c>
      <c r="M20" s="60" t="s">
        <v>106</v>
      </c>
      <c r="N20" s="60" t="s">
        <v>106</v>
      </c>
      <c r="O20" s="60" t="s">
        <v>106</v>
      </c>
      <c r="P20" s="60" t="s">
        <v>106</v>
      </c>
      <c r="Q20" s="60" t="s">
        <v>754</v>
      </c>
      <c r="R20" s="60" t="s">
        <v>106</v>
      </c>
      <c r="S20" s="60" t="s">
        <v>754</v>
      </c>
      <c r="T20" s="60" t="s">
        <v>754</v>
      </c>
      <c r="U20" s="60" t="s">
        <v>106</v>
      </c>
      <c r="V20" s="60" t="s">
        <v>106</v>
      </c>
      <c r="W20" s="60" t="s">
        <v>106</v>
      </c>
      <c r="X20" s="60" t="s">
        <v>106</v>
      </c>
      <c r="Y20" s="60" t="s">
        <v>106</v>
      </c>
      <c r="Z20" s="60" t="s">
        <v>106</v>
      </c>
      <c r="AA20" s="60" t="s">
        <v>754</v>
      </c>
      <c r="AB20" s="60" t="s">
        <v>106</v>
      </c>
      <c r="AC20" s="60" t="s">
        <v>106</v>
      </c>
      <c r="AD20" s="60" t="s">
        <v>754</v>
      </c>
      <c r="AE20" s="232">
        <f t="shared" si="1"/>
        <v>14</v>
      </c>
      <c r="AF20" s="60" t="s">
        <v>755</v>
      </c>
      <c r="AG20" s="232">
        <f>IFERROR(VLOOKUP(AF20,'Fórmulas '!$B$26:$C$30,2,0),"")</f>
        <v>4</v>
      </c>
      <c r="AH20" s="232" t="str">
        <f t="shared" si="8"/>
        <v>CATASTRÓFICO</v>
      </c>
      <c r="AI20" s="10">
        <f>+IFERROR(VLOOKUP(AH20,'Fórmulas '!$E$28:$F$30,2,),"")</f>
        <v>5</v>
      </c>
      <c r="AJ20" s="60" t="str">
        <f>IFERROR(VLOOKUP(CONCATENATE(AG20,AI20),'Fórmulas '!$J$47:$K$71,2,),"")</f>
        <v>EXTREMO</v>
      </c>
      <c r="AK20" s="64" t="s">
        <v>819</v>
      </c>
      <c r="AL20" s="66" t="s">
        <v>820</v>
      </c>
      <c r="AM20" s="66" t="s">
        <v>821</v>
      </c>
      <c r="AN20" s="60" t="s">
        <v>55</v>
      </c>
      <c r="AO20" s="60" t="s">
        <v>56</v>
      </c>
      <c r="AP20" s="60">
        <v>0</v>
      </c>
      <c r="AQ20" s="60">
        <v>5</v>
      </c>
      <c r="AR20" s="60">
        <v>0</v>
      </c>
      <c r="AS20" s="60">
        <v>10</v>
      </c>
      <c r="AT20" s="60">
        <v>15</v>
      </c>
      <c r="AU20" s="60">
        <v>0</v>
      </c>
      <c r="AV20" s="60">
        <v>0</v>
      </c>
      <c r="AW20" s="60">
        <f>SUM(AP20:AV20)</f>
        <v>30</v>
      </c>
      <c r="AX20" s="233" t="str">
        <f t="shared" si="2"/>
        <v>DISMINUYE CERO PUNTOS</v>
      </c>
      <c r="AY20" s="232">
        <f>AG20</f>
        <v>4</v>
      </c>
      <c r="AZ20" s="232" t="str">
        <f t="shared" si="3"/>
        <v>PROBABLE'</v>
      </c>
      <c r="BA20" s="10">
        <f t="shared" si="4"/>
        <v>4</v>
      </c>
      <c r="BB20" s="57" t="str">
        <f t="shared" si="5"/>
        <v>CATASTRÓFICO</v>
      </c>
      <c r="BC20" s="232">
        <f t="shared" si="6"/>
        <v>5</v>
      </c>
      <c r="BD20" s="57" t="str">
        <f>IFERROR(VLOOKUP(CONCATENATE(BA20,BC20),'Fórmulas '!$J$47:$K$71,2,),"")</f>
        <v>EXTREMO</v>
      </c>
      <c r="BE20" s="62">
        <f>IFERROR(BC20*BA20,"")</f>
        <v>20</v>
      </c>
      <c r="BF20" s="60" t="s">
        <v>63</v>
      </c>
      <c r="BG20" s="60" t="s">
        <v>330</v>
      </c>
      <c r="BH20" s="66" t="s">
        <v>822</v>
      </c>
      <c r="BI20" s="65" t="s">
        <v>823</v>
      </c>
      <c r="BJ20" s="65" t="s">
        <v>824</v>
      </c>
      <c r="BK20" s="65" t="s">
        <v>716</v>
      </c>
      <c r="BL20" s="63" t="s">
        <v>824</v>
      </c>
      <c r="BM20" s="234" t="s">
        <v>825</v>
      </c>
      <c r="BN20" s="63" t="s">
        <v>824</v>
      </c>
      <c r="BO20" s="234" t="s">
        <v>825</v>
      </c>
      <c r="BP20" s="72" t="s">
        <v>826</v>
      </c>
      <c r="BQ20" s="72" t="s">
        <v>827</v>
      </c>
      <c r="BR20" s="63" t="s">
        <v>828</v>
      </c>
    </row>
    <row r="21" spans="1:123" s="22" customFormat="1" ht="135" hidden="1" x14ac:dyDescent="0.25">
      <c r="A21" s="43" t="s">
        <v>278</v>
      </c>
      <c r="B21" s="51" t="str">
        <f>VLOOKUP(A21,'Fórmulas '!$B$47:$C$66,2,FALSE)</f>
        <v>Apoyar el desarrollo eficiente de los procesos internos, mediante la administración de los bienes y prestación de los servicios internos requeridos.</v>
      </c>
      <c r="C21" s="43" t="str">
        <f>VLOOKUP(A21,'Fórmulas '!$F$47:$G$66,2,FALSE)</f>
        <v>Coordinador Equipo Administrativo</v>
      </c>
      <c r="D21" s="83" t="s">
        <v>829</v>
      </c>
      <c r="E21" s="43" t="s">
        <v>106</v>
      </c>
      <c r="F21" s="43" t="s">
        <v>106</v>
      </c>
      <c r="G21" s="43" t="s">
        <v>106</v>
      </c>
      <c r="H21" s="43" t="s">
        <v>106</v>
      </c>
      <c r="I21" s="43" t="s">
        <v>704</v>
      </c>
      <c r="J21" s="43" t="s">
        <v>830</v>
      </c>
      <c r="K21" s="43" t="s">
        <v>831</v>
      </c>
      <c r="L21" s="43" t="s">
        <v>106</v>
      </c>
      <c r="M21" s="43" t="s">
        <v>106</v>
      </c>
      <c r="N21" s="43" t="s">
        <v>106</v>
      </c>
      <c r="O21" s="43" t="s">
        <v>106</v>
      </c>
      <c r="P21" s="43" t="s">
        <v>106</v>
      </c>
      <c r="Q21" s="43" t="s">
        <v>106</v>
      </c>
      <c r="R21" s="43" t="s">
        <v>106</v>
      </c>
      <c r="S21" s="43" t="s">
        <v>725</v>
      </c>
      <c r="T21" s="43" t="s">
        <v>106</v>
      </c>
      <c r="U21" s="43" t="s">
        <v>106</v>
      </c>
      <c r="V21" s="43" t="s">
        <v>106</v>
      </c>
      <c r="W21" s="43" t="s">
        <v>106</v>
      </c>
      <c r="X21" s="43" t="s">
        <v>106</v>
      </c>
      <c r="Y21" s="43" t="s">
        <v>106</v>
      </c>
      <c r="Z21" s="43" t="s">
        <v>106</v>
      </c>
      <c r="AA21" s="43" t="s">
        <v>725</v>
      </c>
      <c r="AB21" s="43" t="s">
        <v>106</v>
      </c>
      <c r="AC21" s="43" t="s">
        <v>725</v>
      </c>
      <c r="AD21" s="43" t="s">
        <v>725</v>
      </c>
      <c r="AE21" s="49">
        <f t="shared" si="1"/>
        <v>15</v>
      </c>
      <c r="AF21" s="43" t="s">
        <v>707</v>
      </c>
      <c r="AG21" s="49">
        <f>IFERROR(VLOOKUP(AF21,'Fórmulas '!$B$26:$C$30,2,0),"")</f>
        <v>3</v>
      </c>
      <c r="AH21" s="49" t="str">
        <f t="shared" si="8"/>
        <v>CATASTRÓFICO</v>
      </c>
      <c r="AI21" s="59">
        <f>+IFERROR(VLOOKUP(AH21,'Fórmulas '!$E$28:$F$30,2,),"")</f>
        <v>5</v>
      </c>
      <c r="AJ21" s="60" t="str">
        <f>IFERROR(VLOOKUP(CONCATENATE(AG21,AI21),'Fórmulas '!$J$47:$K$71,2,),"")</f>
        <v>EXTREMO</v>
      </c>
      <c r="AK21" s="103" t="s">
        <v>832</v>
      </c>
      <c r="AL21" s="43" t="s">
        <v>833</v>
      </c>
      <c r="AM21" s="43" t="s">
        <v>834</v>
      </c>
      <c r="AN21" s="43" t="s">
        <v>55</v>
      </c>
      <c r="AO21" s="43" t="s">
        <v>835</v>
      </c>
      <c r="AP21" s="43">
        <v>15</v>
      </c>
      <c r="AQ21" s="43">
        <v>5</v>
      </c>
      <c r="AR21" s="43">
        <v>0</v>
      </c>
      <c r="AS21" s="43">
        <v>10</v>
      </c>
      <c r="AT21" s="43">
        <v>15</v>
      </c>
      <c r="AU21" s="43">
        <v>10</v>
      </c>
      <c r="AV21" s="43">
        <v>30</v>
      </c>
      <c r="AW21" s="43">
        <v>85</v>
      </c>
      <c r="AX21" s="115" t="str">
        <f t="shared" si="2"/>
        <v>DISMINUYE DOS PUNTOS</v>
      </c>
      <c r="AY21" s="49">
        <v>3</v>
      </c>
      <c r="AZ21" s="49" t="str">
        <f t="shared" si="3"/>
        <v>RARA VEZ</v>
      </c>
      <c r="BA21" s="59">
        <f t="shared" si="4"/>
        <v>1</v>
      </c>
      <c r="BB21" s="97" t="str">
        <f t="shared" si="5"/>
        <v>CATASTRÓFICO</v>
      </c>
      <c r="BC21" s="49">
        <f t="shared" si="6"/>
        <v>5</v>
      </c>
      <c r="BD21" s="97" t="str">
        <f>IFERROR(VLOOKUP(CONCATENATE(BA21,BC21),'Fórmulas '!$J$47:$K$71,2,),"")</f>
        <v>ALTO</v>
      </c>
      <c r="BE21" s="43">
        <v>6</v>
      </c>
      <c r="BF21" s="43" t="s">
        <v>63</v>
      </c>
      <c r="BG21" s="43" t="s">
        <v>836</v>
      </c>
      <c r="BH21" s="44" t="s">
        <v>837</v>
      </c>
      <c r="BI21" s="43" t="s">
        <v>838</v>
      </c>
      <c r="BJ21" s="43" t="s">
        <v>839</v>
      </c>
      <c r="BK21" s="9" t="s">
        <v>840</v>
      </c>
      <c r="BL21" s="222" t="s">
        <v>839</v>
      </c>
      <c r="BM21" s="239" t="s">
        <v>840</v>
      </c>
      <c r="BP21" s="222" t="s">
        <v>841</v>
      </c>
      <c r="BQ21" s="222" t="s">
        <v>842</v>
      </c>
      <c r="BR21" s="244" t="s">
        <v>718</v>
      </c>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row>
    <row r="22" spans="1:123" s="22" customFormat="1" ht="180" hidden="1" x14ac:dyDescent="0.25">
      <c r="A22" s="43" t="s">
        <v>278</v>
      </c>
      <c r="B22" s="51" t="str">
        <f>VLOOKUP(A22,'Fórmulas '!$B$47:$C$66,2,FALSE)</f>
        <v>Apoyar el desarrollo eficiente de los procesos internos, mediante la administración de los bienes y prestación de los servicios internos requeridos.</v>
      </c>
      <c r="C22" s="43" t="str">
        <f>VLOOKUP(A22,'Fórmulas '!$F$47:$G$66,2,FALSE)</f>
        <v>Coordinador Equipo Administrativo</v>
      </c>
      <c r="D22" s="83" t="s">
        <v>843</v>
      </c>
      <c r="E22" s="43" t="s">
        <v>106</v>
      </c>
      <c r="F22" s="43" t="s">
        <v>106</v>
      </c>
      <c r="G22" s="43" t="s">
        <v>106</v>
      </c>
      <c r="H22" s="43" t="s">
        <v>106</v>
      </c>
      <c r="I22" s="43" t="s">
        <v>704</v>
      </c>
      <c r="J22" s="43" t="s">
        <v>844</v>
      </c>
      <c r="K22" s="43" t="s">
        <v>831</v>
      </c>
      <c r="L22" s="43" t="s">
        <v>106</v>
      </c>
      <c r="M22" s="43" t="s">
        <v>106</v>
      </c>
      <c r="N22" s="43" t="s">
        <v>106</v>
      </c>
      <c r="O22" s="43" t="s">
        <v>106</v>
      </c>
      <c r="P22" s="43" t="s">
        <v>106</v>
      </c>
      <c r="Q22" s="43" t="s">
        <v>106</v>
      </c>
      <c r="R22" s="43" t="s">
        <v>106</v>
      </c>
      <c r="S22" s="43" t="s">
        <v>725</v>
      </c>
      <c r="T22" s="43" t="s">
        <v>106</v>
      </c>
      <c r="U22" s="43" t="s">
        <v>106</v>
      </c>
      <c r="V22" s="43" t="s">
        <v>106</v>
      </c>
      <c r="W22" s="43" t="s">
        <v>106</v>
      </c>
      <c r="X22" s="43" t="s">
        <v>106</v>
      </c>
      <c r="Y22" s="43" t="s">
        <v>106</v>
      </c>
      <c r="Z22" s="43" t="s">
        <v>106</v>
      </c>
      <c r="AA22" s="43" t="s">
        <v>725</v>
      </c>
      <c r="AB22" s="43" t="s">
        <v>106</v>
      </c>
      <c r="AC22" s="43" t="s">
        <v>725</v>
      </c>
      <c r="AD22" s="43" t="s">
        <v>725</v>
      </c>
      <c r="AE22" s="49">
        <f t="shared" si="1"/>
        <v>15</v>
      </c>
      <c r="AF22" s="43" t="s">
        <v>707</v>
      </c>
      <c r="AG22" s="49">
        <f>IFERROR(VLOOKUP(AF22,'Fórmulas '!$B$26:$C$30,2,0),"")</f>
        <v>3</v>
      </c>
      <c r="AH22" s="49" t="str">
        <f t="shared" si="8"/>
        <v>CATASTRÓFICO</v>
      </c>
      <c r="AI22" s="59">
        <f>+IFERROR(VLOOKUP(AH22,'Fórmulas '!$E$28:$F$30,2,),"")</f>
        <v>5</v>
      </c>
      <c r="AJ22" s="60" t="str">
        <f>IFERROR(VLOOKUP(CONCATENATE(AG22,AI22),'Fórmulas '!$J$47:$K$71,2,),"")</f>
        <v>EXTREMO</v>
      </c>
      <c r="AK22" s="103" t="s">
        <v>845</v>
      </c>
      <c r="AL22" s="43" t="s">
        <v>846</v>
      </c>
      <c r="AM22" s="43" t="s">
        <v>847</v>
      </c>
      <c r="AN22" s="43" t="s">
        <v>55</v>
      </c>
      <c r="AO22" s="43" t="s">
        <v>56</v>
      </c>
      <c r="AP22" s="43">
        <v>15</v>
      </c>
      <c r="AQ22" s="43">
        <v>5</v>
      </c>
      <c r="AR22" s="43">
        <v>0</v>
      </c>
      <c r="AS22" s="43">
        <v>10</v>
      </c>
      <c r="AT22" s="43">
        <v>15</v>
      </c>
      <c r="AU22" s="43">
        <v>10</v>
      </c>
      <c r="AV22" s="43">
        <v>30</v>
      </c>
      <c r="AW22" s="43">
        <v>85</v>
      </c>
      <c r="AX22" s="115" t="str">
        <f t="shared" si="2"/>
        <v>DISMINUYE DOS PUNTOS</v>
      </c>
      <c r="AY22" s="49">
        <v>3</v>
      </c>
      <c r="AZ22" s="49" t="str">
        <f t="shared" si="3"/>
        <v>RARA VEZ</v>
      </c>
      <c r="BA22" s="59">
        <f t="shared" si="4"/>
        <v>1</v>
      </c>
      <c r="BB22" s="97" t="str">
        <f t="shared" si="5"/>
        <v>CATASTRÓFICO</v>
      </c>
      <c r="BC22" s="49">
        <f t="shared" si="6"/>
        <v>5</v>
      </c>
      <c r="BD22" s="97" t="str">
        <f>IFERROR(VLOOKUP(CONCATENATE(BA22,BC22),'Fórmulas '!$J$47:$K$71,2,),"")</f>
        <v>ALTO</v>
      </c>
      <c r="BE22" s="43">
        <v>6</v>
      </c>
      <c r="BF22" s="43" t="s">
        <v>63</v>
      </c>
      <c r="BG22" s="43" t="s">
        <v>86</v>
      </c>
      <c r="BH22" s="44" t="s">
        <v>848</v>
      </c>
      <c r="BI22" s="43" t="s">
        <v>849</v>
      </c>
      <c r="BJ22" s="43" t="s">
        <v>839</v>
      </c>
      <c r="BK22" s="9" t="s">
        <v>840</v>
      </c>
      <c r="BL22" s="241" t="s">
        <v>839</v>
      </c>
      <c r="BM22" s="242" t="s">
        <v>840</v>
      </c>
      <c r="BP22" s="222" t="s">
        <v>850</v>
      </c>
      <c r="BQ22" s="243" t="s">
        <v>851</v>
      </c>
      <c r="BR22" s="244" t="s">
        <v>718</v>
      </c>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row>
    <row r="23" spans="1:123" s="22" customFormat="1" ht="90" hidden="1" x14ac:dyDescent="0.25">
      <c r="A23" s="43" t="s">
        <v>278</v>
      </c>
      <c r="B23" s="51" t="str">
        <f>VLOOKUP(A23,'Fórmulas '!$B$47:$C$66,2,FALSE)</f>
        <v>Apoyar el desarrollo eficiente de los procesos internos, mediante la administración de los bienes y prestación de los servicios internos requeridos.</v>
      </c>
      <c r="C23" s="43" t="str">
        <f>VLOOKUP(A23,'Fórmulas '!$F$47:$G$66,2,FALSE)</f>
        <v>Coordinador Equipo Administrativo</v>
      </c>
      <c r="D23" s="83" t="s">
        <v>852</v>
      </c>
      <c r="E23" s="43" t="s">
        <v>106</v>
      </c>
      <c r="F23" s="43" t="s">
        <v>106</v>
      </c>
      <c r="G23" s="43" t="s">
        <v>106</v>
      </c>
      <c r="H23" s="43" t="s">
        <v>106</v>
      </c>
      <c r="I23" s="43" t="s">
        <v>704</v>
      </c>
      <c r="J23" s="43" t="s">
        <v>853</v>
      </c>
      <c r="K23" s="43" t="s">
        <v>831</v>
      </c>
      <c r="L23" s="43" t="s">
        <v>106</v>
      </c>
      <c r="M23" s="43" t="s">
        <v>106</v>
      </c>
      <c r="N23" s="43" t="s">
        <v>106</v>
      </c>
      <c r="O23" s="43" t="s">
        <v>106</v>
      </c>
      <c r="P23" s="43" t="s">
        <v>106</v>
      </c>
      <c r="Q23" s="43" t="s">
        <v>106</v>
      </c>
      <c r="R23" s="43" t="s">
        <v>106</v>
      </c>
      <c r="S23" s="43" t="s">
        <v>725</v>
      </c>
      <c r="T23" s="43" t="s">
        <v>106</v>
      </c>
      <c r="U23" s="43" t="s">
        <v>106</v>
      </c>
      <c r="V23" s="43" t="s">
        <v>106</v>
      </c>
      <c r="W23" s="43" t="s">
        <v>106</v>
      </c>
      <c r="X23" s="43" t="s">
        <v>106</v>
      </c>
      <c r="Y23" s="43" t="s">
        <v>106</v>
      </c>
      <c r="Z23" s="43" t="s">
        <v>106</v>
      </c>
      <c r="AA23" s="43" t="s">
        <v>725</v>
      </c>
      <c r="AB23" s="43" t="s">
        <v>106</v>
      </c>
      <c r="AC23" s="43" t="s">
        <v>725</v>
      </c>
      <c r="AD23" s="43" t="s">
        <v>725</v>
      </c>
      <c r="AE23" s="49">
        <f t="shared" si="1"/>
        <v>15</v>
      </c>
      <c r="AF23" s="43" t="s">
        <v>707</v>
      </c>
      <c r="AG23" s="49">
        <f>IFERROR(VLOOKUP(AF23,'Fórmulas '!$B$26:$C$30,2,0),"")</f>
        <v>3</v>
      </c>
      <c r="AH23" s="49" t="str">
        <f t="shared" si="8"/>
        <v>CATASTRÓFICO</v>
      </c>
      <c r="AI23" s="59">
        <f>+IFERROR(VLOOKUP(AH23,'Fórmulas '!$E$28:$F$30,2,),"")</f>
        <v>5</v>
      </c>
      <c r="AJ23" s="60" t="str">
        <f>IFERROR(VLOOKUP(CONCATENATE(AG23,AI23),'Fórmulas '!$J$47:$K$71,2,),"")</f>
        <v>EXTREMO</v>
      </c>
      <c r="AK23" s="103" t="s">
        <v>854</v>
      </c>
      <c r="AL23" s="43" t="s">
        <v>855</v>
      </c>
      <c r="AM23" s="43" t="s">
        <v>856</v>
      </c>
      <c r="AN23" s="43" t="s">
        <v>55</v>
      </c>
      <c r="AO23" s="43" t="s">
        <v>56</v>
      </c>
      <c r="AP23" s="43">
        <v>15</v>
      </c>
      <c r="AQ23" s="43">
        <v>5</v>
      </c>
      <c r="AR23" s="43">
        <v>0</v>
      </c>
      <c r="AS23" s="43">
        <v>10</v>
      </c>
      <c r="AT23" s="43">
        <v>15</v>
      </c>
      <c r="AU23" s="43">
        <v>10</v>
      </c>
      <c r="AV23" s="43">
        <v>30</v>
      </c>
      <c r="AW23" s="43">
        <v>85</v>
      </c>
      <c r="AX23" s="115" t="str">
        <f t="shared" si="2"/>
        <v>DISMINUYE DOS PUNTOS</v>
      </c>
      <c r="AY23" s="49">
        <v>3</v>
      </c>
      <c r="AZ23" s="49" t="str">
        <f t="shared" si="3"/>
        <v>RARA VEZ</v>
      </c>
      <c r="BA23" s="59">
        <f t="shared" si="4"/>
        <v>1</v>
      </c>
      <c r="BB23" s="97" t="str">
        <f t="shared" si="5"/>
        <v>CATASTRÓFICO</v>
      </c>
      <c r="BC23" s="49">
        <f t="shared" si="6"/>
        <v>5</v>
      </c>
      <c r="BD23" s="97" t="str">
        <f>IFERROR(VLOOKUP(CONCATENATE(BA23,BC23),'Fórmulas '!$J$47:$K$71,2,),"")</f>
        <v>ALTO</v>
      </c>
      <c r="BE23" s="43">
        <v>6</v>
      </c>
      <c r="BF23" s="43" t="s">
        <v>63</v>
      </c>
      <c r="BG23" s="43" t="s">
        <v>147</v>
      </c>
      <c r="BH23" s="44" t="s">
        <v>848</v>
      </c>
      <c r="BI23" s="43" t="s">
        <v>857</v>
      </c>
      <c r="BJ23" s="43" t="s">
        <v>839</v>
      </c>
      <c r="BK23" s="9" t="s">
        <v>858</v>
      </c>
      <c r="BL23" s="241" t="s">
        <v>839</v>
      </c>
      <c r="BM23" s="242" t="s">
        <v>840</v>
      </c>
      <c r="BP23" s="222" t="s">
        <v>859</v>
      </c>
      <c r="BQ23" s="243" t="s">
        <v>718</v>
      </c>
      <c r="BR23" s="244" t="s">
        <v>718</v>
      </c>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row>
    <row r="24" spans="1:123" ht="210" hidden="1" x14ac:dyDescent="0.25">
      <c r="A24" s="43" t="s">
        <v>408</v>
      </c>
      <c r="B24" s="51"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3" t="str">
        <f>VLOOKUP(A24,'Fórmulas '!$F$47:$G$66,2,FALSE)</f>
        <v>Jefe de Oficina Jurídica</v>
      </c>
      <c r="D24" s="83" t="s">
        <v>860</v>
      </c>
      <c r="E24" s="43" t="s">
        <v>703</v>
      </c>
      <c r="F24" s="43" t="s">
        <v>703</v>
      </c>
      <c r="G24" s="43" t="s">
        <v>703</v>
      </c>
      <c r="H24" s="43" t="s">
        <v>703</v>
      </c>
      <c r="I24" s="43" t="s">
        <v>704</v>
      </c>
      <c r="J24" s="43" t="s">
        <v>861</v>
      </c>
      <c r="K24" s="43" t="s">
        <v>862</v>
      </c>
      <c r="L24" s="43" t="s">
        <v>703</v>
      </c>
      <c r="M24" s="43" t="s">
        <v>703</v>
      </c>
      <c r="N24" s="43" t="s">
        <v>703</v>
      </c>
      <c r="O24" s="43" t="s">
        <v>703</v>
      </c>
      <c r="P24" s="43" t="s">
        <v>703</v>
      </c>
      <c r="Q24" s="43" t="s">
        <v>703</v>
      </c>
      <c r="R24" s="43" t="s">
        <v>703</v>
      </c>
      <c r="S24" s="43" t="s">
        <v>703</v>
      </c>
      <c r="T24" s="43" t="s">
        <v>703</v>
      </c>
      <c r="U24" s="43" t="s">
        <v>703</v>
      </c>
      <c r="V24" s="43" t="s">
        <v>703</v>
      </c>
      <c r="W24" s="43" t="s">
        <v>703</v>
      </c>
      <c r="X24" s="43" t="s">
        <v>703</v>
      </c>
      <c r="Y24" s="43" t="s">
        <v>703</v>
      </c>
      <c r="Z24" s="43" t="s">
        <v>703</v>
      </c>
      <c r="AA24" s="43" t="s">
        <v>88</v>
      </c>
      <c r="AB24" s="43" t="s">
        <v>703</v>
      </c>
      <c r="AC24" s="43" t="s">
        <v>703</v>
      </c>
      <c r="AD24" s="43" t="s">
        <v>88</v>
      </c>
      <c r="AE24" s="49">
        <f t="shared" si="1"/>
        <v>17</v>
      </c>
      <c r="AF24" s="43" t="s">
        <v>755</v>
      </c>
      <c r="AG24" s="49">
        <f>IFERROR(VLOOKUP(AF24,'Fórmulas '!$B$26:$C$30,2,0),"")</f>
        <v>4</v>
      </c>
      <c r="AH24" s="49" t="str">
        <f t="shared" si="8"/>
        <v>CATASTRÓFICO</v>
      </c>
      <c r="AI24" s="59">
        <f>+IFERROR(VLOOKUP(AH24,'Fórmulas '!$E$28:$F$30,2,),"")</f>
        <v>5</v>
      </c>
      <c r="AJ24" s="60" t="str">
        <f>IFERROR(VLOOKUP(CONCATENATE(AG24,AI24),'Fórmulas '!$J$47:$K$71,2,),"")</f>
        <v>EXTREMO</v>
      </c>
      <c r="AK24" s="103" t="s">
        <v>863</v>
      </c>
      <c r="AL24" s="43" t="s">
        <v>864</v>
      </c>
      <c r="AM24" s="43" t="s">
        <v>865</v>
      </c>
      <c r="AN24" s="43" t="s">
        <v>55</v>
      </c>
      <c r="AO24" s="43" t="s">
        <v>56</v>
      </c>
      <c r="AP24" s="43">
        <v>15</v>
      </c>
      <c r="AQ24" s="43">
        <v>5</v>
      </c>
      <c r="AR24" s="43">
        <v>0</v>
      </c>
      <c r="AS24" s="43">
        <v>10</v>
      </c>
      <c r="AT24" s="43">
        <v>15</v>
      </c>
      <c r="AU24" s="43">
        <v>10</v>
      </c>
      <c r="AV24" s="43">
        <v>30</v>
      </c>
      <c r="AW24" s="43">
        <v>85</v>
      </c>
      <c r="AX24" s="115" t="str">
        <f t="shared" si="2"/>
        <v>DISMINUYE DOS PUNTOS</v>
      </c>
      <c r="AY24" s="49">
        <v>4</v>
      </c>
      <c r="AZ24" s="49" t="str">
        <f t="shared" si="3"/>
        <v>IMPROBABLE</v>
      </c>
      <c r="BA24" s="59">
        <f t="shared" si="4"/>
        <v>2</v>
      </c>
      <c r="BB24" s="97" t="str">
        <f t="shared" si="5"/>
        <v>CATASTRÓFICO</v>
      </c>
      <c r="BC24" s="49">
        <f t="shared" si="6"/>
        <v>5</v>
      </c>
      <c r="BD24" s="97" t="str">
        <f>IFERROR(VLOOKUP(CONCATENATE(BA24,BC24),'Fórmulas '!$J$47:$K$71,2,),"")</f>
        <v>EXTREMO</v>
      </c>
      <c r="BE24" s="43">
        <v>0</v>
      </c>
      <c r="BF24" s="43" t="s">
        <v>866</v>
      </c>
      <c r="BG24" s="43" t="s">
        <v>867</v>
      </c>
      <c r="BH24" s="44" t="s">
        <v>868</v>
      </c>
      <c r="BI24" s="43" t="s">
        <v>869</v>
      </c>
      <c r="BJ24" s="43" t="s">
        <v>870</v>
      </c>
      <c r="BK24" s="9" t="s">
        <v>718</v>
      </c>
      <c r="BL24" s="22"/>
      <c r="BM24" s="22"/>
      <c r="BN24" s="22"/>
      <c r="BO24" s="22"/>
      <c r="BP24" s="22"/>
      <c r="BQ24" s="22"/>
      <c r="BR24" s="44" t="s">
        <v>871</v>
      </c>
    </row>
    <row r="25" spans="1:123" ht="210" hidden="1" x14ac:dyDescent="0.25">
      <c r="A25" s="43" t="s">
        <v>408</v>
      </c>
      <c r="B25" s="51"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3" t="str">
        <f>VLOOKUP(A25,'Fórmulas '!$F$47:$G$66,2,FALSE)</f>
        <v>Jefe de Oficina Jurídica</v>
      </c>
      <c r="D25" s="83" t="s">
        <v>872</v>
      </c>
      <c r="E25" s="43" t="s">
        <v>703</v>
      </c>
      <c r="F25" s="43" t="s">
        <v>703</v>
      </c>
      <c r="G25" s="43" t="s">
        <v>703</v>
      </c>
      <c r="H25" s="43" t="s">
        <v>703</v>
      </c>
      <c r="I25" s="43" t="s">
        <v>704</v>
      </c>
      <c r="J25" s="43" t="s">
        <v>873</v>
      </c>
      <c r="K25" s="43" t="s">
        <v>874</v>
      </c>
      <c r="L25" s="43" t="s">
        <v>703</v>
      </c>
      <c r="M25" s="43" t="s">
        <v>703</v>
      </c>
      <c r="N25" s="43" t="s">
        <v>703</v>
      </c>
      <c r="O25" s="43" t="s">
        <v>703</v>
      </c>
      <c r="P25" s="43" t="s">
        <v>703</v>
      </c>
      <c r="Q25" s="43" t="s">
        <v>703</v>
      </c>
      <c r="R25" s="43" t="s">
        <v>703</v>
      </c>
      <c r="S25" s="43" t="s">
        <v>703</v>
      </c>
      <c r="T25" s="43" t="s">
        <v>88</v>
      </c>
      <c r="U25" s="43" t="s">
        <v>703</v>
      </c>
      <c r="V25" s="43" t="s">
        <v>703</v>
      </c>
      <c r="W25" s="43" t="s">
        <v>703</v>
      </c>
      <c r="X25" s="43" t="s">
        <v>703</v>
      </c>
      <c r="Y25" s="43" t="s">
        <v>703</v>
      </c>
      <c r="Z25" s="43" t="s">
        <v>703</v>
      </c>
      <c r="AA25" s="43" t="s">
        <v>88</v>
      </c>
      <c r="AB25" s="43" t="s">
        <v>703</v>
      </c>
      <c r="AC25" s="43" t="s">
        <v>703</v>
      </c>
      <c r="AD25" s="43" t="s">
        <v>88</v>
      </c>
      <c r="AE25" s="49">
        <f t="shared" si="1"/>
        <v>16</v>
      </c>
      <c r="AF25" s="43" t="s">
        <v>755</v>
      </c>
      <c r="AG25" s="49">
        <f>IFERROR(VLOOKUP(AF25,'Fórmulas '!$B$26:$C$30,2,0),"")</f>
        <v>4</v>
      </c>
      <c r="AH25" s="49" t="str">
        <f t="shared" si="8"/>
        <v>CATASTRÓFICO</v>
      </c>
      <c r="AI25" s="59">
        <f>+IFERROR(VLOOKUP(AH25,'Fórmulas '!$E$28:$F$30,2,),"")</f>
        <v>5</v>
      </c>
      <c r="AJ25" s="60" t="str">
        <f>IFERROR(VLOOKUP(CONCATENATE(AG25,AI25),'Fórmulas '!$J$47:$K$71,2,),"")</f>
        <v>EXTREMO</v>
      </c>
      <c r="AK25" s="103" t="s">
        <v>875</v>
      </c>
      <c r="AL25" s="43" t="s">
        <v>876</v>
      </c>
      <c r="AM25" s="43" t="s">
        <v>877</v>
      </c>
      <c r="AN25" s="43" t="s">
        <v>55</v>
      </c>
      <c r="AO25" s="43" t="s">
        <v>56</v>
      </c>
      <c r="AP25" s="43">
        <v>15</v>
      </c>
      <c r="AQ25" s="43">
        <v>5</v>
      </c>
      <c r="AR25" s="43">
        <v>0</v>
      </c>
      <c r="AS25" s="43">
        <v>10</v>
      </c>
      <c r="AT25" s="43">
        <v>15</v>
      </c>
      <c r="AU25" s="43">
        <v>10</v>
      </c>
      <c r="AV25" s="43">
        <v>30</v>
      </c>
      <c r="AW25" s="43">
        <v>85</v>
      </c>
      <c r="AX25" s="115" t="str">
        <f t="shared" si="2"/>
        <v>DISMINUYE DOS PUNTOS</v>
      </c>
      <c r="AY25" s="49">
        <v>4</v>
      </c>
      <c r="AZ25" s="49" t="str">
        <f t="shared" si="3"/>
        <v>IMPROBABLE</v>
      </c>
      <c r="BA25" s="59">
        <f t="shared" si="4"/>
        <v>2</v>
      </c>
      <c r="BB25" s="97" t="str">
        <f t="shared" si="5"/>
        <v>CATASTRÓFICO</v>
      </c>
      <c r="BC25" s="49">
        <f t="shared" si="6"/>
        <v>5</v>
      </c>
      <c r="BD25" s="97" t="str">
        <f>IFERROR(VLOOKUP(CONCATENATE(BA25,BC25),'Fórmulas '!$J$47:$K$71,2,),"")</f>
        <v>EXTREMO</v>
      </c>
      <c r="BE25" s="43">
        <v>0</v>
      </c>
      <c r="BF25" s="43" t="s">
        <v>866</v>
      </c>
      <c r="BG25" s="43" t="s">
        <v>867</v>
      </c>
      <c r="BH25" s="44" t="s">
        <v>878</v>
      </c>
      <c r="BI25" s="43" t="s">
        <v>879</v>
      </c>
      <c r="BJ25" s="43" t="s">
        <v>870</v>
      </c>
      <c r="BK25" s="9" t="s">
        <v>718</v>
      </c>
      <c r="BL25" s="43" t="s">
        <v>880</v>
      </c>
      <c r="BM25" s="9" t="s">
        <v>718</v>
      </c>
      <c r="BN25" s="22"/>
      <c r="BO25" s="22"/>
      <c r="BP25" s="222" t="s">
        <v>881</v>
      </c>
      <c r="BQ25" s="245" t="s">
        <v>882</v>
      </c>
      <c r="BR25" s="22"/>
    </row>
    <row r="26" spans="1:123" ht="240" hidden="1" x14ac:dyDescent="0.25">
      <c r="A26" s="75" t="s">
        <v>477</v>
      </c>
      <c r="B26" s="51" t="str">
        <f>VLOOKUP(A26,'Fórmulas '!$B$47:$C$66,2,FALSE)</f>
        <v>lanear, organizar, ejecutar y hacer seguimiento a las acciones que promuevan el desarrollo del talento Humano durante el ciclo de vida laboral de los servidores públicos del instituto.</v>
      </c>
      <c r="C26" s="43" t="str">
        <f>VLOOKUP(A26,'Fórmulas '!$F$47:$G$66,2,FALSE)</f>
        <v>Jefe de Oficina de Talento Humano</v>
      </c>
      <c r="D26" s="92" t="s">
        <v>883</v>
      </c>
      <c r="E26" s="78" t="s">
        <v>106</v>
      </c>
      <c r="F26" s="78" t="s">
        <v>106</v>
      </c>
      <c r="G26" s="78" t="s">
        <v>106</v>
      </c>
      <c r="H26" s="78" t="s">
        <v>106</v>
      </c>
      <c r="I26" s="49" t="s">
        <v>704</v>
      </c>
      <c r="J26" s="77" t="s">
        <v>884</v>
      </c>
      <c r="K26" s="77" t="s">
        <v>885</v>
      </c>
      <c r="L26" s="78" t="s">
        <v>106</v>
      </c>
      <c r="M26" s="78" t="s">
        <v>106</v>
      </c>
      <c r="N26" s="78" t="s">
        <v>106</v>
      </c>
      <c r="O26" s="78" t="s">
        <v>88</v>
      </c>
      <c r="P26" s="78" t="s">
        <v>703</v>
      </c>
      <c r="Q26" s="78" t="s">
        <v>106</v>
      </c>
      <c r="R26" s="78" t="s">
        <v>703</v>
      </c>
      <c r="S26" s="78" t="s">
        <v>88</v>
      </c>
      <c r="T26" s="78" t="s">
        <v>88</v>
      </c>
      <c r="U26" s="78" t="s">
        <v>106</v>
      </c>
      <c r="V26" s="78" t="s">
        <v>106</v>
      </c>
      <c r="W26" s="78" t="s">
        <v>106</v>
      </c>
      <c r="X26" s="78" t="s">
        <v>106</v>
      </c>
      <c r="Y26" s="78" t="s">
        <v>106</v>
      </c>
      <c r="Z26" s="78" t="s">
        <v>106</v>
      </c>
      <c r="AA26" s="78" t="s">
        <v>106</v>
      </c>
      <c r="AB26" s="78" t="s">
        <v>106</v>
      </c>
      <c r="AC26" s="78" t="s">
        <v>88</v>
      </c>
      <c r="AD26" s="78" t="s">
        <v>88</v>
      </c>
      <c r="AE26" s="49">
        <f t="shared" si="1"/>
        <v>14</v>
      </c>
      <c r="AF26" s="78" t="s">
        <v>755</v>
      </c>
      <c r="AG26" s="49">
        <f>IFERROR(VLOOKUP(AF26,'Fórmulas '!$B$26:$C$30,2,0),"")</f>
        <v>4</v>
      </c>
      <c r="AH26" s="49" t="str">
        <f t="shared" si="8"/>
        <v>CATASTRÓFICO</v>
      </c>
      <c r="AI26" s="59">
        <f>+IFERROR(VLOOKUP(AH26,'Fórmulas '!$E$28:$F$30,2,),"")</f>
        <v>5</v>
      </c>
      <c r="AJ26" s="60" t="str">
        <f>IFERROR(VLOOKUP(CONCATENATE(AG26,AI26),'Fórmulas '!$J$47:$K$71,2,),"")</f>
        <v>EXTREMO</v>
      </c>
      <c r="AK26" s="110" t="s">
        <v>886</v>
      </c>
      <c r="AL26" s="77" t="s">
        <v>887</v>
      </c>
      <c r="AM26" s="77" t="s">
        <v>888</v>
      </c>
      <c r="AN26" s="78" t="s">
        <v>55</v>
      </c>
      <c r="AO26" s="78" t="s">
        <v>745</v>
      </c>
      <c r="AP26" s="78">
        <v>0</v>
      </c>
      <c r="AQ26" s="78">
        <v>5</v>
      </c>
      <c r="AR26" s="78">
        <v>0</v>
      </c>
      <c r="AS26" s="78">
        <v>10</v>
      </c>
      <c r="AT26" s="78">
        <v>15</v>
      </c>
      <c r="AU26" s="78">
        <v>10</v>
      </c>
      <c r="AV26" s="78">
        <v>0</v>
      </c>
      <c r="AW26" s="78">
        <v>40</v>
      </c>
      <c r="AX26" s="115" t="str">
        <f t="shared" si="2"/>
        <v>DISMINUYE CERO PUNTOS</v>
      </c>
      <c r="AY26" s="49">
        <v>4</v>
      </c>
      <c r="AZ26" s="49" t="str">
        <f t="shared" si="3"/>
        <v>PROBABLE'</v>
      </c>
      <c r="BA26" s="59">
        <f t="shared" si="4"/>
        <v>4</v>
      </c>
      <c r="BB26" s="97" t="str">
        <f t="shared" si="5"/>
        <v>CATASTRÓFICO</v>
      </c>
      <c r="BC26" s="49">
        <f t="shared" si="6"/>
        <v>5</v>
      </c>
      <c r="BD26" s="97" t="str">
        <f>IFERROR(VLOOKUP(CONCATENATE(BA26,BC26),'Fórmulas '!$J$47:$K$71,2,),"")</f>
        <v>EXTREMO</v>
      </c>
      <c r="BE26" s="79">
        <v>12</v>
      </c>
      <c r="BF26" s="49" t="s">
        <v>63</v>
      </c>
      <c r="BG26" s="78" t="s">
        <v>416</v>
      </c>
      <c r="BH26" s="118" t="s">
        <v>889</v>
      </c>
      <c r="BI26" s="77" t="s">
        <v>890</v>
      </c>
      <c r="BJ26" s="77" t="s">
        <v>891</v>
      </c>
      <c r="BK26" s="77" t="s">
        <v>892</v>
      </c>
      <c r="BL26" s="77" t="s">
        <v>893</v>
      </c>
      <c r="BM26" s="77" t="s">
        <v>892</v>
      </c>
      <c r="BN26" s="78"/>
      <c r="BO26" s="78"/>
      <c r="BP26" s="78"/>
      <c r="BQ26" s="78"/>
      <c r="BR26" s="78"/>
    </row>
    <row r="27" spans="1:123" ht="405" hidden="1" x14ac:dyDescent="0.25">
      <c r="A27" s="76" t="s">
        <v>477</v>
      </c>
      <c r="B27" s="51" t="str">
        <f>VLOOKUP(A27,'Fórmulas '!$B$47:$C$66,2,FALSE)</f>
        <v>lanear, organizar, ejecutar y hacer seguimiento a las acciones que promuevan el desarrollo del talento Humano durante el ciclo de vida laboral de los servidores públicos del instituto.</v>
      </c>
      <c r="C27" s="43" t="str">
        <f>VLOOKUP(A27,'Fórmulas '!$F$47:$G$66,2,FALSE)</f>
        <v>Jefe de Oficina de Talento Humano</v>
      </c>
      <c r="D27" s="93" t="s">
        <v>894</v>
      </c>
      <c r="E27" s="81" t="s">
        <v>106</v>
      </c>
      <c r="F27" s="81" t="s">
        <v>106</v>
      </c>
      <c r="G27" s="81" t="s">
        <v>106</v>
      </c>
      <c r="H27" s="81" t="s">
        <v>106</v>
      </c>
      <c r="I27" s="102" t="s">
        <v>704</v>
      </c>
      <c r="J27" s="80" t="s">
        <v>895</v>
      </c>
      <c r="K27" s="80" t="s">
        <v>896</v>
      </c>
      <c r="L27" s="81" t="s">
        <v>106</v>
      </c>
      <c r="M27" s="81" t="s">
        <v>106</v>
      </c>
      <c r="N27" s="81" t="s">
        <v>106</v>
      </c>
      <c r="O27" s="81" t="s">
        <v>106</v>
      </c>
      <c r="P27" s="81" t="s">
        <v>106</v>
      </c>
      <c r="Q27" s="81" t="s">
        <v>106</v>
      </c>
      <c r="R27" s="81" t="s">
        <v>88</v>
      </c>
      <c r="S27" s="81" t="s">
        <v>106</v>
      </c>
      <c r="T27" s="81" t="s">
        <v>703</v>
      </c>
      <c r="U27" s="81" t="s">
        <v>703</v>
      </c>
      <c r="V27" s="81" t="s">
        <v>106</v>
      </c>
      <c r="W27" s="81" t="s">
        <v>106</v>
      </c>
      <c r="X27" s="81" t="s">
        <v>106</v>
      </c>
      <c r="Y27" s="81" t="s">
        <v>106</v>
      </c>
      <c r="Z27" s="81" t="s">
        <v>106</v>
      </c>
      <c r="AA27" s="81" t="s">
        <v>106</v>
      </c>
      <c r="AB27" s="81" t="s">
        <v>106</v>
      </c>
      <c r="AC27" s="81" t="s">
        <v>88</v>
      </c>
      <c r="AD27" s="81" t="s">
        <v>88</v>
      </c>
      <c r="AE27" s="49">
        <f t="shared" si="1"/>
        <v>16</v>
      </c>
      <c r="AF27" s="81" t="s">
        <v>707</v>
      </c>
      <c r="AG27" s="49">
        <f>IFERROR(VLOOKUP(AF27,'Fórmulas '!$B$26:$C$30,2,0),"")</f>
        <v>3</v>
      </c>
      <c r="AH27" s="49" t="str">
        <f t="shared" si="8"/>
        <v>CATASTRÓFICO</v>
      </c>
      <c r="AI27" s="59">
        <f>+IFERROR(VLOOKUP(AH27,'Fórmulas '!$E$28:$F$30,2,),"")</f>
        <v>5</v>
      </c>
      <c r="AJ27" s="60" t="str">
        <f>IFERROR(VLOOKUP(CONCATENATE(AG27,AI27),'Fórmulas '!$J$47:$K$71,2,),"")</f>
        <v>EXTREMO</v>
      </c>
      <c r="AK27" s="111" t="s">
        <v>897</v>
      </c>
      <c r="AL27" s="43" t="s">
        <v>898</v>
      </c>
      <c r="AM27" s="79" t="s">
        <v>899</v>
      </c>
      <c r="AN27" s="81" t="s">
        <v>55</v>
      </c>
      <c r="AO27" s="81" t="s">
        <v>745</v>
      </c>
      <c r="AP27" s="81">
        <v>15</v>
      </c>
      <c r="AQ27" s="81">
        <v>5</v>
      </c>
      <c r="AR27" s="81">
        <v>0</v>
      </c>
      <c r="AS27" s="81">
        <v>10</v>
      </c>
      <c r="AT27" s="81">
        <v>15</v>
      </c>
      <c r="AU27" s="81">
        <v>10</v>
      </c>
      <c r="AV27" s="81">
        <v>0</v>
      </c>
      <c r="AW27" s="81">
        <v>55</v>
      </c>
      <c r="AX27" s="115" t="str">
        <f t="shared" si="2"/>
        <v>DISMINUYE UN PUNTO</v>
      </c>
      <c r="AY27" s="49">
        <v>3</v>
      </c>
      <c r="AZ27" s="49" t="str">
        <f t="shared" si="3"/>
        <v>IMPROBABLE</v>
      </c>
      <c r="BA27" s="59">
        <f t="shared" si="4"/>
        <v>2</v>
      </c>
      <c r="BB27" s="97" t="str">
        <f t="shared" si="5"/>
        <v>CATASTRÓFICO</v>
      </c>
      <c r="BC27" s="49">
        <f t="shared" si="6"/>
        <v>5</v>
      </c>
      <c r="BD27" s="97" t="str">
        <f>IFERROR(VLOOKUP(CONCATENATE(BA27,BC27),'Fórmulas '!$J$47:$K$71,2,),"")</f>
        <v>EXTREMO</v>
      </c>
      <c r="BE27" s="82">
        <v>12</v>
      </c>
      <c r="BF27" s="102" t="s">
        <v>63</v>
      </c>
      <c r="BG27" s="81" t="s">
        <v>287</v>
      </c>
      <c r="BH27" s="119" t="s">
        <v>900</v>
      </c>
      <c r="BI27" s="80" t="s">
        <v>901</v>
      </c>
      <c r="BJ27" s="77" t="s">
        <v>902</v>
      </c>
      <c r="BK27" s="77" t="s">
        <v>903</v>
      </c>
      <c r="BL27" s="80" t="s">
        <v>904</v>
      </c>
      <c r="BM27" s="77" t="s">
        <v>903</v>
      </c>
      <c r="BN27" s="81"/>
      <c r="BO27" s="81"/>
      <c r="BP27" s="81"/>
      <c r="BQ27" s="81"/>
      <c r="BR27" s="80"/>
    </row>
    <row r="28" spans="1:123" ht="345" hidden="1" x14ac:dyDescent="0.25">
      <c r="A28" s="60" t="s">
        <v>322</v>
      </c>
      <c r="B28" s="51"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3" t="str">
        <f>VLOOKUP(A28,'Fórmulas '!$F$47:$G$66,2,FALSE)</f>
        <v> Profesional Universitario Coordinador de Equipo "CADA".</v>
      </c>
      <c r="D28" s="64" t="s">
        <v>905</v>
      </c>
      <c r="E28" s="60" t="s">
        <v>703</v>
      </c>
      <c r="F28" s="60" t="s">
        <v>703</v>
      </c>
      <c r="G28" s="62" t="s">
        <v>703</v>
      </c>
      <c r="H28" s="62" t="s">
        <v>703</v>
      </c>
      <c r="I28" s="62" t="s">
        <v>704</v>
      </c>
      <c r="J28" s="66" t="s">
        <v>906</v>
      </c>
      <c r="K28" s="66" t="s">
        <v>907</v>
      </c>
      <c r="L28" s="60" t="s">
        <v>703</v>
      </c>
      <c r="M28" s="60" t="s">
        <v>703</v>
      </c>
      <c r="N28" s="60" t="s">
        <v>88</v>
      </c>
      <c r="O28" s="60" t="s">
        <v>88</v>
      </c>
      <c r="P28" s="60" t="s">
        <v>703</v>
      </c>
      <c r="Q28" s="60" t="s">
        <v>88</v>
      </c>
      <c r="R28" s="60" t="s">
        <v>88</v>
      </c>
      <c r="S28" s="60" t="s">
        <v>88</v>
      </c>
      <c r="T28" s="60" t="s">
        <v>703</v>
      </c>
      <c r="U28" s="60" t="s">
        <v>88</v>
      </c>
      <c r="V28" s="60" t="s">
        <v>88</v>
      </c>
      <c r="W28" s="60" t="s">
        <v>703</v>
      </c>
      <c r="X28" s="60" t="s">
        <v>88</v>
      </c>
      <c r="Y28" s="60" t="s">
        <v>88</v>
      </c>
      <c r="Z28" s="60" t="s">
        <v>703</v>
      </c>
      <c r="AA28" s="60" t="s">
        <v>88</v>
      </c>
      <c r="AB28" s="60" t="s">
        <v>88</v>
      </c>
      <c r="AC28" s="60" t="s">
        <v>88</v>
      </c>
      <c r="AD28" s="60" t="s">
        <v>88</v>
      </c>
      <c r="AE28" s="49">
        <f t="shared" si="1"/>
        <v>6</v>
      </c>
      <c r="AF28" s="60" t="s">
        <v>726</v>
      </c>
      <c r="AG28" s="49">
        <f>IFERROR(VLOOKUP(AF28,'Fórmulas '!$B$26:$C$30,2,0),"")</f>
        <v>1</v>
      </c>
      <c r="AH28" s="49" t="str">
        <f t="shared" si="8"/>
        <v>MAYOR</v>
      </c>
      <c r="AI28" s="59">
        <f>+IFERROR(VLOOKUP(AH28,'Fórmulas '!$E$28:$F$30,2,),"")</f>
        <v>4</v>
      </c>
      <c r="AJ28" s="60" t="str">
        <f>IFERROR(VLOOKUP(CONCATENATE(AG28,AI28),'Fórmulas '!$J$47:$K$71,2,),"")</f>
        <v>ALTO</v>
      </c>
      <c r="AK28" s="64" t="s">
        <v>908</v>
      </c>
      <c r="AL28" s="65" t="s">
        <v>909</v>
      </c>
      <c r="AM28" s="66" t="s">
        <v>910</v>
      </c>
      <c r="AN28" s="60" t="s">
        <v>55</v>
      </c>
      <c r="AO28" s="60" t="s">
        <v>56</v>
      </c>
      <c r="AP28" s="60">
        <v>15</v>
      </c>
      <c r="AQ28" s="60">
        <v>5</v>
      </c>
      <c r="AR28" s="60">
        <v>0</v>
      </c>
      <c r="AS28" s="60">
        <v>10</v>
      </c>
      <c r="AT28" s="60">
        <v>15</v>
      </c>
      <c r="AU28" s="60">
        <v>0</v>
      </c>
      <c r="AV28" s="60">
        <v>0</v>
      </c>
      <c r="AW28" s="60">
        <f t="shared" ref="AW28:AW44" si="9">SUM(AP28:AV28)</f>
        <v>45</v>
      </c>
      <c r="AX28" s="115" t="str">
        <f t="shared" si="2"/>
        <v>DISMINUYE CERO PUNTOS</v>
      </c>
      <c r="AY28" s="49">
        <f t="shared" ref="AY28:AY34" si="10">AG28</f>
        <v>1</v>
      </c>
      <c r="AZ28" s="49" t="str">
        <f t="shared" si="3"/>
        <v>RARA VEZ</v>
      </c>
      <c r="BA28" s="59">
        <f t="shared" si="4"/>
        <v>1</v>
      </c>
      <c r="BB28" s="97" t="str">
        <f t="shared" si="5"/>
        <v>MAYOR</v>
      </c>
      <c r="BC28" s="49">
        <f t="shared" si="6"/>
        <v>4</v>
      </c>
      <c r="BD28" s="97" t="str">
        <f>IFERROR(VLOOKUP(CONCATENATE(BA28,BC28),'Fórmulas '!$J$47:$K$71,2,),"")</f>
        <v>ALTO</v>
      </c>
      <c r="BE28" s="62">
        <f>IFERROR(BC28*BA28,"")</f>
        <v>4</v>
      </c>
      <c r="BF28" s="60" t="s">
        <v>63</v>
      </c>
      <c r="BG28" s="60" t="s">
        <v>147</v>
      </c>
      <c r="BH28" s="116" t="s">
        <v>911</v>
      </c>
      <c r="BI28" s="60" t="s">
        <v>912</v>
      </c>
      <c r="BJ28" s="98" t="s">
        <v>913</v>
      </c>
      <c r="BK28" s="65" t="s">
        <v>914</v>
      </c>
      <c r="BL28" s="66" t="s">
        <v>915</v>
      </c>
      <c r="BM28" s="65" t="s">
        <v>914</v>
      </c>
      <c r="BN28" s="63"/>
      <c r="BO28" s="65"/>
      <c r="BP28" s="61"/>
      <c r="BQ28" s="61"/>
      <c r="BR28" s="68"/>
    </row>
    <row r="29" spans="1:123" ht="240" hidden="1" x14ac:dyDescent="0.25">
      <c r="A29" s="43" t="s">
        <v>450</v>
      </c>
      <c r="B29" s="51" t="str">
        <f>VLOOKUP(A29,'Fórmulas '!$B$47:$C$66,2,FALSE)</f>
        <v>Garantizar que contrataciones con clientes y proveedores de la entidad se realicen con calidad, oportunidad, eficiencia y cumpliendo de los términos legales.</v>
      </c>
      <c r="C29" s="43" t="str">
        <f>VLOOKUP(A29,'Fórmulas '!$F$47:$G$66,2,FALSE)</f>
        <v>Jefe de Oficina Jurídica</v>
      </c>
      <c r="D29" s="83" t="s">
        <v>916</v>
      </c>
      <c r="E29" s="10" t="s">
        <v>703</v>
      </c>
      <c r="F29" s="10" t="s">
        <v>703</v>
      </c>
      <c r="G29" s="10" t="s">
        <v>703</v>
      </c>
      <c r="H29" s="10" t="s">
        <v>703</v>
      </c>
      <c r="I29" s="10" t="s">
        <v>704</v>
      </c>
      <c r="J29" s="54" t="s">
        <v>917</v>
      </c>
      <c r="K29" s="54" t="s">
        <v>918</v>
      </c>
      <c r="L29" s="10" t="s">
        <v>703</v>
      </c>
      <c r="M29" s="10" t="s">
        <v>703</v>
      </c>
      <c r="N29" s="10" t="s">
        <v>703</v>
      </c>
      <c r="O29" s="10" t="s">
        <v>703</v>
      </c>
      <c r="P29" s="10" t="s">
        <v>703</v>
      </c>
      <c r="Q29" s="10" t="s">
        <v>703</v>
      </c>
      <c r="R29" s="10" t="s">
        <v>703</v>
      </c>
      <c r="S29" s="10" t="s">
        <v>703</v>
      </c>
      <c r="T29" s="10" t="s">
        <v>88</v>
      </c>
      <c r="U29" s="10" t="s">
        <v>703</v>
      </c>
      <c r="V29" s="10" t="s">
        <v>703</v>
      </c>
      <c r="W29" s="10" t="s">
        <v>703</v>
      </c>
      <c r="X29" s="10" t="s">
        <v>703</v>
      </c>
      <c r="Y29" s="10" t="s">
        <v>703</v>
      </c>
      <c r="Z29" s="10" t="s">
        <v>703</v>
      </c>
      <c r="AA29" s="10" t="s">
        <v>88</v>
      </c>
      <c r="AB29" s="10" t="s">
        <v>703</v>
      </c>
      <c r="AC29" s="10" t="s">
        <v>703</v>
      </c>
      <c r="AD29" s="10" t="s">
        <v>88</v>
      </c>
      <c r="AE29" s="49">
        <f t="shared" si="1"/>
        <v>16</v>
      </c>
      <c r="AF29" s="56" t="s">
        <v>755</v>
      </c>
      <c r="AG29" s="49">
        <f>IFERROR(VLOOKUP(AF29,'Fórmulas '!$B$26:$C$30,2,0),"")</f>
        <v>4</v>
      </c>
      <c r="AH29" s="49" t="str">
        <f t="shared" si="8"/>
        <v>CATASTRÓFICO</v>
      </c>
      <c r="AI29" s="59">
        <f>+IFERROR(VLOOKUP(AH29,'Fórmulas '!$E$28:$F$30,2,),"")</f>
        <v>5</v>
      </c>
      <c r="AJ29" s="60" t="str">
        <f>IFERROR(VLOOKUP(CONCATENATE(AG29,AI29),'Fórmulas '!$J$47:$K$71,2,),"")</f>
        <v>EXTREMO</v>
      </c>
      <c r="AK29" s="64" t="s">
        <v>919</v>
      </c>
      <c r="AL29" s="43" t="s">
        <v>920</v>
      </c>
      <c r="AM29" s="55" t="s">
        <v>921</v>
      </c>
      <c r="AN29" s="10" t="s">
        <v>55</v>
      </c>
      <c r="AO29" s="10" t="s">
        <v>56</v>
      </c>
      <c r="AP29" s="10">
        <v>15</v>
      </c>
      <c r="AQ29" s="10">
        <v>5</v>
      </c>
      <c r="AR29" s="10">
        <v>0</v>
      </c>
      <c r="AS29" s="10">
        <v>10</v>
      </c>
      <c r="AT29" s="10">
        <v>15</v>
      </c>
      <c r="AU29" s="10">
        <v>10</v>
      </c>
      <c r="AV29" s="10">
        <v>30</v>
      </c>
      <c r="AW29" s="10">
        <f t="shared" si="9"/>
        <v>85</v>
      </c>
      <c r="AX29" s="115" t="str">
        <f t="shared" si="2"/>
        <v>DISMINUYE DOS PUNTOS</v>
      </c>
      <c r="AY29" s="49">
        <f t="shared" si="10"/>
        <v>4</v>
      </c>
      <c r="AZ29" s="49" t="str">
        <f t="shared" si="3"/>
        <v>IMPROBABLE</v>
      </c>
      <c r="BA29" s="59">
        <f t="shared" si="4"/>
        <v>2</v>
      </c>
      <c r="BB29" s="97" t="str">
        <f t="shared" si="5"/>
        <v>CATASTRÓFICO</v>
      </c>
      <c r="BC29" s="49">
        <f t="shared" si="6"/>
        <v>5</v>
      </c>
      <c r="BD29" s="97" t="str">
        <f>IFERROR(VLOOKUP(CONCATENATE(BA29,BC29),'Fórmulas '!$J$47:$K$71,2,),"")</f>
        <v>EXTREMO</v>
      </c>
      <c r="BE29" s="10">
        <f>IFERROR(BA29*BC29,"")</f>
        <v>10</v>
      </c>
      <c r="BF29" s="10" t="s">
        <v>866</v>
      </c>
      <c r="BG29" s="10" t="s">
        <v>922</v>
      </c>
      <c r="BH29" s="44" t="s">
        <v>923</v>
      </c>
      <c r="BI29" s="43" t="s">
        <v>924</v>
      </c>
      <c r="BJ29" s="43" t="s">
        <v>925</v>
      </c>
      <c r="BK29" s="43" t="s">
        <v>718</v>
      </c>
      <c r="BL29" s="247" t="s">
        <v>925</v>
      </c>
      <c r="BM29" s="248" t="s">
        <v>926</v>
      </c>
      <c r="BN29" s="9"/>
      <c r="BO29" s="9"/>
      <c r="BP29" s="249" t="s">
        <v>927</v>
      </c>
      <c r="BQ29" s="249" t="s">
        <v>928</v>
      </c>
      <c r="BR29" s="22"/>
    </row>
    <row r="30" spans="1:123" ht="150" hidden="1" x14ac:dyDescent="0.25">
      <c r="A30" s="43" t="s">
        <v>450</v>
      </c>
      <c r="B30" s="51" t="str">
        <f>VLOOKUP(A30,'Fórmulas '!$B$47:$C$66,2,FALSE)</f>
        <v>Garantizar que contrataciones con clientes y proveedores de la entidad se realicen con calidad, oportunidad, eficiencia y cumpliendo de los términos legales.</v>
      </c>
      <c r="C30" s="43" t="str">
        <f>VLOOKUP(A30,'Fórmulas '!$F$47:$G$66,2,FALSE)</f>
        <v>Jefe de Oficina Jurídica</v>
      </c>
      <c r="D30" s="103" t="s">
        <v>929</v>
      </c>
      <c r="E30" s="57" t="s">
        <v>703</v>
      </c>
      <c r="F30" s="57" t="s">
        <v>703</v>
      </c>
      <c r="G30" s="57" t="s">
        <v>703</v>
      </c>
      <c r="H30" s="57" t="s">
        <v>703</v>
      </c>
      <c r="I30" s="57" t="s">
        <v>704</v>
      </c>
      <c r="J30" s="89" t="s">
        <v>930</v>
      </c>
      <c r="K30" s="54" t="s">
        <v>931</v>
      </c>
      <c r="L30" s="10" t="s">
        <v>703</v>
      </c>
      <c r="M30" s="10" t="s">
        <v>703</v>
      </c>
      <c r="N30" s="10" t="s">
        <v>703</v>
      </c>
      <c r="O30" s="10" t="s">
        <v>703</v>
      </c>
      <c r="P30" s="10" t="s">
        <v>703</v>
      </c>
      <c r="Q30" s="10" t="s">
        <v>703</v>
      </c>
      <c r="R30" s="10" t="s">
        <v>703</v>
      </c>
      <c r="S30" s="10" t="s">
        <v>703</v>
      </c>
      <c r="T30" s="10" t="s">
        <v>88</v>
      </c>
      <c r="U30" s="10" t="s">
        <v>703</v>
      </c>
      <c r="V30" s="10" t="s">
        <v>703</v>
      </c>
      <c r="W30" s="10" t="s">
        <v>703</v>
      </c>
      <c r="X30" s="10" t="s">
        <v>703</v>
      </c>
      <c r="Y30" s="10" t="s">
        <v>703</v>
      </c>
      <c r="Z30" s="10" t="s">
        <v>703</v>
      </c>
      <c r="AA30" s="10" t="s">
        <v>88</v>
      </c>
      <c r="AB30" s="10" t="s">
        <v>703</v>
      </c>
      <c r="AC30" s="10" t="s">
        <v>703</v>
      </c>
      <c r="AD30" s="10" t="s">
        <v>88</v>
      </c>
      <c r="AE30" s="49">
        <f t="shared" si="1"/>
        <v>16</v>
      </c>
      <c r="AF30" s="56" t="s">
        <v>755</v>
      </c>
      <c r="AG30" s="49">
        <f>IFERROR(VLOOKUP(AF30,'Fórmulas '!$B$26:$C$30,2,0),"")</f>
        <v>4</v>
      </c>
      <c r="AH30" s="49" t="str">
        <f t="shared" si="8"/>
        <v>CATASTRÓFICO</v>
      </c>
      <c r="AI30" s="59">
        <f>+IFERROR(VLOOKUP(AH30,'Fórmulas '!$E$28:$F$30,2,),"")</f>
        <v>5</v>
      </c>
      <c r="AJ30" s="60" t="str">
        <f>IFERROR(VLOOKUP(CONCATENATE(AG30,AI30),'Fórmulas '!$J$47:$K$71,2,),"")</f>
        <v>EXTREMO</v>
      </c>
      <c r="AK30" s="64" t="s">
        <v>932</v>
      </c>
      <c r="AL30" s="43" t="s">
        <v>933</v>
      </c>
      <c r="AM30" s="55" t="s">
        <v>934</v>
      </c>
      <c r="AN30" s="10" t="s">
        <v>55</v>
      </c>
      <c r="AO30" s="10" t="s">
        <v>56</v>
      </c>
      <c r="AP30" s="10">
        <v>15</v>
      </c>
      <c r="AQ30" s="10">
        <v>5</v>
      </c>
      <c r="AR30" s="10">
        <v>0</v>
      </c>
      <c r="AS30" s="10">
        <v>10</v>
      </c>
      <c r="AT30" s="10">
        <v>15</v>
      </c>
      <c r="AU30" s="10">
        <v>10</v>
      </c>
      <c r="AV30" s="10">
        <v>30</v>
      </c>
      <c r="AW30" s="10">
        <f t="shared" si="9"/>
        <v>85</v>
      </c>
      <c r="AX30" s="115" t="str">
        <f t="shared" si="2"/>
        <v>DISMINUYE DOS PUNTOS</v>
      </c>
      <c r="AY30" s="49">
        <f t="shared" si="10"/>
        <v>4</v>
      </c>
      <c r="AZ30" s="49" t="str">
        <f t="shared" si="3"/>
        <v>IMPROBABLE</v>
      </c>
      <c r="BA30" s="59">
        <f t="shared" si="4"/>
        <v>2</v>
      </c>
      <c r="BB30" s="97" t="str">
        <f t="shared" si="5"/>
        <v>CATASTRÓFICO</v>
      </c>
      <c r="BC30" s="49">
        <f t="shared" si="6"/>
        <v>5</v>
      </c>
      <c r="BD30" s="97" t="str">
        <f>IFERROR(VLOOKUP(CONCATENATE(BA30,BC30),'Fórmulas '!$J$47:$K$71,2,),"")</f>
        <v>EXTREMO</v>
      </c>
      <c r="BE30" s="10">
        <f>IFERROR(BA30*BC30,"")</f>
        <v>10</v>
      </c>
      <c r="BF30" s="10" t="s">
        <v>866</v>
      </c>
      <c r="BG30" s="10" t="s">
        <v>922</v>
      </c>
      <c r="BH30" s="44" t="s">
        <v>923</v>
      </c>
      <c r="BI30" s="43" t="s">
        <v>935</v>
      </c>
      <c r="BJ30" s="43" t="s">
        <v>925</v>
      </c>
      <c r="BK30" s="43" t="s">
        <v>718</v>
      </c>
      <c r="BL30" s="247" t="s">
        <v>925</v>
      </c>
      <c r="BM30" s="248" t="s">
        <v>926</v>
      </c>
      <c r="BN30" s="9"/>
      <c r="BO30" s="9"/>
      <c r="BP30" s="249" t="s">
        <v>936</v>
      </c>
      <c r="BQ30" s="249" t="s">
        <v>937</v>
      </c>
      <c r="BR30" s="22"/>
    </row>
    <row r="31" spans="1:123" ht="135" hidden="1" x14ac:dyDescent="0.25">
      <c r="A31" s="43" t="s">
        <v>450</v>
      </c>
      <c r="B31" s="51" t="str">
        <f>VLOOKUP(A31,'Fórmulas '!$B$47:$C$66,2,FALSE)</f>
        <v>Garantizar que contrataciones con clientes y proveedores de la entidad se realicen con calidad, oportunidad, eficiencia y cumpliendo de los términos legales.</v>
      </c>
      <c r="C31" s="43" t="str">
        <f>VLOOKUP(A31,'Fórmulas '!$F$47:$G$66,2,FALSE)</f>
        <v>Jefe de Oficina Jurídica</v>
      </c>
      <c r="D31" s="83" t="s">
        <v>938</v>
      </c>
      <c r="E31" s="10" t="s">
        <v>703</v>
      </c>
      <c r="F31" s="10" t="s">
        <v>703</v>
      </c>
      <c r="G31" s="10" t="s">
        <v>703</v>
      </c>
      <c r="H31" s="10" t="s">
        <v>703</v>
      </c>
      <c r="I31" s="10" t="s">
        <v>704</v>
      </c>
      <c r="J31" s="44" t="s">
        <v>939</v>
      </c>
      <c r="K31" s="54" t="s">
        <v>940</v>
      </c>
      <c r="L31" s="10" t="s">
        <v>703</v>
      </c>
      <c r="M31" s="10" t="s">
        <v>703</v>
      </c>
      <c r="N31" s="10" t="s">
        <v>703</v>
      </c>
      <c r="O31" s="10" t="s">
        <v>703</v>
      </c>
      <c r="P31" s="10" t="s">
        <v>703</v>
      </c>
      <c r="Q31" s="10" t="s">
        <v>703</v>
      </c>
      <c r="R31" s="10" t="s">
        <v>703</v>
      </c>
      <c r="S31" s="10" t="s">
        <v>703</v>
      </c>
      <c r="T31" s="10" t="s">
        <v>703</v>
      </c>
      <c r="U31" s="10" t="s">
        <v>703</v>
      </c>
      <c r="V31" s="10" t="s">
        <v>703</v>
      </c>
      <c r="W31" s="10" t="s">
        <v>703</v>
      </c>
      <c r="X31" s="10" t="s">
        <v>703</v>
      </c>
      <c r="Y31" s="10" t="s">
        <v>703</v>
      </c>
      <c r="Z31" s="10" t="s">
        <v>703</v>
      </c>
      <c r="AA31" s="10" t="s">
        <v>88</v>
      </c>
      <c r="AB31" s="10" t="s">
        <v>703</v>
      </c>
      <c r="AC31" s="10" t="s">
        <v>703</v>
      </c>
      <c r="AD31" s="10" t="s">
        <v>88</v>
      </c>
      <c r="AE31" s="49">
        <f t="shared" si="1"/>
        <v>17</v>
      </c>
      <c r="AF31" s="56" t="s">
        <v>755</v>
      </c>
      <c r="AG31" s="49">
        <f>IFERROR(VLOOKUP(AF31,'Fórmulas '!$B$26:$C$30,2,0),"")</f>
        <v>4</v>
      </c>
      <c r="AH31" s="49" t="str">
        <f t="shared" si="8"/>
        <v>CATASTRÓFICO</v>
      </c>
      <c r="AI31" s="59">
        <f>+IFERROR(VLOOKUP(AH31,'Fórmulas '!$E$28:$F$30,2,),"")</f>
        <v>5</v>
      </c>
      <c r="AJ31" s="60" t="str">
        <f>IFERROR(VLOOKUP(CONCATENATE(AG31,AI31),'Fórmulas '!$J$47:$K$71,2,),"")</f>
        <v>EXTREMO</v>
      </c>
      <c r="AK31" s="64" t="s">
        <v>941</v>
      </c>
      <c r="AL31" s="43" t="s">
        <v>942</v>
      </c>
      <c r="AM31" s="55" t="s">
        <v>943</v>
      </c>
      <c r="AN31" s="10" t="s">
        <v>55</v>
      </c>
      <c r="AO31" s="10" t="s">
        <v>56</v>
      </c>
      <c r="AP31" s="10">
        <v>15</v>
      </c>
      <c r="AQ31" s="10">
        <v>5</v>
      </c>
      <c r="AR31" s="10">
        <v>0</v>
      </c>
      <c r="AS31" s="10">
        <v>10</v>
      </c>
      <c r="AT31" s="10">
        <v>15</v>
      </c>
      <c r="AU31" s="10">
        <v>10</v>
      </c>
      <c r="AV31" s="10">
        <v>30</v>
      </c>
      <c r="AW31" s="10">
        <f t="shared" si="9"/>
        <v>85</v>
      </c>
      <c r="AX31" s="115" t="str">
        <f t="shared" si="2"/>
        <v>DISMINUYE DOS PUNTOS</v>
      </c>
      <c r="AY31" s="49">
        <f t="shared" si="10"/>
        <v>4</v>
      </c>
      <c r="AZ31" s="49" t="str">
        <f t="shared" si="3"/>
        <v>IMPROBABLE</v>
      </c>
      <c r="BA31" s="59">
        <f t="shared" si="4"/>
        <v>2</v>
      </c>
      <c r="BB31" s="97" t="str">
        <f t="shared" si="5"/>
        <v>CATASTRÓFICO</v>
      </c>
      <c r="BC31" s="49">
        <f t="shared" si="6"/>
        <v>5</v>
      </c>
      <c r="BD31" s="97" t="str">
        <f>IFERROR(VLOOKUP(CONCATENATE(BA31,BC31),'Fórmulas '!$J$47:$K$71,2,),"")</f>
        <v>EXTREMO</v>
      </c>
      <c r="BE31" s="10">
        <f>IFERROR(BA31*BC31,"")</f>
        <v>10</v>
      </c>
      <c r="BF31" s="10" t="s">
        <v>866</v>
      </c>
      <c r="BG31" s="10" t="s">
        <v>922</v>
      </c>
      <c r="BH31" s="44" t="s">
        <v>923</v>
      </c>
      <c r="BI31" s="43" t="s">
        <v>944</v>
      </c>
      <c r="BJ31" s="43" t="s">
        <v>925</v>
      </c>
      <c r="BK31" s="43" t="s">
        <v>718</v>
      </c>
      <c r="BL31" s="247" t="s">
        <v>925</v>
      </c>
      <c r="BM31" s="248" t="s">
        <v>926</v>
      </c>
      <c r="BN31" s="9"/>
      <c r="BO31" s="9"/>
      <c r="BP31" s="249" t="s">
        <v>945</v>
      </c>
      <c r="BQ31" s="249" t="s">
        <v>937</v>
      </c>
      <c r="BR31" s="22"/>
    </row>
    <row r="32" spans="1:123" ht="105" hidden="1" x14ac:dyDescent="0.25">
      <c r="A32" s="43" t="s">
        <v>340</v>
      </c>
      <c r="B32" s="51" t="str">
        <f>VLOOKUP(A32,'Fórmulas '!$B$47:$C$66,2,FALSE)</f>
        <v>Realizar la planificación financiera, aplicación y custodia de los recursos financieros de la entidad y gestionar la transferencia de los mismos.</v>
      </c>
      <c r="C32" s="43" t="str">
        <f>VLOOKUP(A32,'Fórmulas '!$F$47:$G$66,2,FALSE)</f>
        <v>Subgerente Administrativo y Financiero</v>
      </c>
      <c r="D32" s="85" t="s">
        <v>946</v>
      </c>
      <c r="E32" s="10" t="s">
        <v>106</v>
      </c>
      <c r="F32" s="10" t="s">
        <v>106</v>
      </c>
      <c r="G32" s="10" t="s">
        <v>703</v>
      </c>
      <c r="H32" s="10" t="s">
        <v>703</v>
      </c>
      <c r="I32" s="10" t="s">
        <v>704</v>
      </c>
      <c r="J32" s="54" t="s">
        <v>947</v>
      </c>
      <c r="K32" s="54" t="s">
        <v>948</v>
      </c>
      <c r="L32" s="10" t="s">
        <v>106</v>
      </c>
      <c r="M32" s="10" t="s">
        <v>106</v>
      </c>
      <c r="N32" s="10" t="s">
        <v>106</v>
      </c>
      <c r="O32" s="10" t="s">
        <v>106</v>
      </c>
      <c r="P32" s="10" t="s">
        <v>106</v>
      </c>
      <c r="Q32" s="10" t="s">
        <v>106</v>
      </c>
      <c r="R32" s="10" t="s">
        <v>106</v>
      </c>
      <c r="S32" s="10" t="s">
        <v>106</v>
      </c>
      <c r="T32" s="10" t="s">
        <v>106</v>
      </c>
      <c r="U32" s="10" t="s">
        <v>106</v>
      </c>
      <c r="V32" s="10" t="s">
        <v>106</v>
      </c>
      <c r="W32" s="10" t="s">
        <v>106</v>
      </c>
      <c r="X32" s="10" t="s">
        <v>106</v>
      </c>
      <c r="Y32" s="10" t="s">
        <v>106</v>
      </c>
      <c r="Z32" s="10" t="s">
        <v>106</v>
      </c>
      <c r="AA32" s="10" t="s">
        <v>725</v>
      </c>
      <c r="AB32" s="10" t="s">
        <v>106</v>
      </c>
      <c r="AC32" s="10" t="s">
        <v>106</v>
      </c>
      <c r="AD32" s="10" t="s">
        <v>725</v>
      </c>
      <c r="AE32" s="49">
        <f t="shared" si="1"/>
        <v>17</v>
      </c>
      <c r="AF32" s="10" t="s">
        <v>707</v>
      </c>
      <c r="AG32" s="49">
        <f>IFERROR(VLOOKUP(AF32,'Fórmulas '!$B$26:$C$30,2,0),"")</f>
        <v>3</v>
      </c>
      <c r="AH32" s="49" t="str">
        <f t="shared" si="8"/>
        <v>CATASTRÓFICO</v>
      </c>
      <c r="AI32" s="59">
        <f>+IFERROR(VLOOKUP(AH32,'Fórmulas '!$E$28:$F$30,2,),"")</f>
        <v>5</v>
      </c>
      <c r="AJ32" s="60" t="str">
        <f>IFERROR(VLOOKUP(CONCATENATE(AG32,AI32),'Fórmulas '!$J$47:$K$71,2,),"")</f>
        <v>EXTREMO</v>
      </c>
      <c r="AK32" s="108" t="s">
        <v>949</v>
      </c>
      <c r="AL32" s="54" t="s">
        <v>950</v>
      </c>
      <c r="AM32" s="54" t="s">
        <v>951</v>
      </c>
      <c r="AN32" s="10" t="s">
        <v>55</v>
      </c>
      <c r="AO32" s="10" t="s">
        <v>745</v>
      </c>
      <c r="AP32" s="10">
        <v>15</v>
      </c>
      <c r="AQ32" s="10">
        <v>5</v>
      </c>
      <c r="AR32" s="10">
        <v>0</v>
      </c>
      <c r="AS32" s="10">
        <v>10</v>
      </c>
      <c r="AT32" s="10">
        <v>15</v>
      </c>
      <c r="AU32" s="10">
        <v>10</v>
      </c>
      <c r="AV32" s="10">
        <v>30</v>
      </c>
      <c r="AW32" s="10">
        <f t="shared" si="9"/>
        <v>85</v>
      </c>
      <c r="AX32" s="115" t="str">
        <f t="shared" si="2"/>
        <v>DISMINUYE DOS PUNTOS</v>
      </c>
      <c r="AY32" s="49">
        <f t="shared" si="10"/>
        <v>3</v>
      </c>
      <c r="AZ32" s="49" t="str">
        <f t="shared" si="3"/>
        <v>RARA VEZ</v>
      </c>
      <c r="BA32" s="59">
        <f t="shared" si="4"/>
        <v>1</v>
      </c>
      <c r="BB32" s="97" t="str">
        <f t="shared" si="5"/>
        <v>CATASTRÓFICO</v>
      </c>
      <c r="BC32" s="49">
        <f t="shared" si="6"/>
        <v>5</v>
      </c>
      <c r="BD32" s="97" t="str">
        <f>IFERROR(VLOOKUP(CONCATENATE(BA32,BC32),'Fórmulas '!$J$47:$K$71,2,),"")</f>
        <v>ALTO</v>
      </c>
      <c r="BE32" s="10">
        <f t="shared" ref="BE32:BE39" si="11">IFERROR(BC32*BA32,"")</f>
        <v>5</v>
      </c>
      <c r="BF32" s="10" t="s">
        <v>866</v>
      </c>
      <c r="BG32" s="10" t="s">
        <v>287</v>
      </c>
      <c r="BH32" s="54" t="s">
        <v>952</v>
      </c>
      <c r="BI32" s="54" t="s">
        <v>953</v>
      </c>
      <c r="BJ32" s="54" t="s">
        <v>824</v>
      </c>
      <c r="BK32" s="9" t="s">
        <v>718</v>
      </c>
      <c r="BL32" s="54" t="s">
        <v>824</v>
      </c>
      <c r="BM32" s="9" t="s">
        <v>718</v>
      </c>
      <c r="BN32" s="87"/>
      <c r="BO32" s="9"/>
      <c r="BP32" s="11"/>
      <c r="BQ32" s="11"/>
      <c r="BR32" s="11"/>
    </row>
    <row r="33" spans="1:70" ht="120" hidden="1" x14ac:dyDescent="0.25">
      <c r="A33" s="43" t="s">
        <v>340</v>
      </c>
      <c r="B33" s="51" t="str">
        <f>VLOOKUP(A33,'Fórmulas '!$B$47:$C$66,2,FALSE)</f>
        <v>Realizar la planificación financiera, aplicación y custodia de los recursos financieros de la entidad y gestionar la transferencia de los mismos.</v>
      </c>
      <c r="C33" s="43" t="str">
        <f>VLOOKUP(A33,'Fórmulas '!$F$47:$G$66,2,FALSE)</f>
        <v>Subgerente Administrativo y Financiero</v>
      </c>
      <c r="D33" s="85" t="s">
        <v>946</v>
      </c>
      <c r="E33" s="10" t="s">
        <v>106</v>
      </c>
      <c r="F33" s="10" t="s">
        <v>106</v>
      </c>
      <c r="G33" s="10" t="s">
        <v>703</v>
      </c>
      <c r="H33" s="10" t="s">
        <v>703</v>
      </c>
      <c r="I33" s="10" t="s">
        <v>704</v>
      </c>
      <c r="J33" s="54" t="s">
        <v>954</v>
      </c>
      <c r="K33" s="54" t="s">
        <v>948</v>
      </c>
      <c r="L33" s="10" t="s">
        <v>106</v>
      </c>
      <c r="M33" s="10" t="s">
        <v>106</v>
      </c>
      <c r="N33" s="10" t="s">
        <v>106</v>
      </c>
      <c r="O33" s="10" t="s">
        <v>106</v>
      </c>
      <c r="P33" s="10" t="s">
        <v>106</v>
      </c>
      <c r="Q33" s="10" t="s">
        <v>106</v>
      </c>
      <c r="R33" s="10" t="s">
        <v>106</v>
      </c>
      <c r="S33" s="10" t="s">
        <v>106</v>
      </c>
      <c r="T33" s="10" t="s">
        <v>106</v>
      </c>
      <c r="U33" s="10" t="s">
        <v>106</v>
      </c>
      <c r="V33" s="10" t="s">
        <v>106</v>
      </c>
      <c r="W33" s="10" t="s">
        <v>106</v>
      </c>
      <c r="X33" s="10" t="s">
        <v>106</v>
      </c>
      <c r="Y33" s="10" t="s">
        <v>106</v>
      </c>
      <c r="Z33" s="10" t="s">
        <v>106</v>
      </c>
      <c r="AA33" s="10" t="s">
        <v>725</v>
      </c>
      <c r="AB33" s="10" t="s">
        <v>106</v>
      </c>
      <c r="AC33" s="10" t="s">
        <v>106</v>
      </c>
      <c r="AD33" s="10" t="s">
        <v>725</v>
      </c>
      <c r="AE33" s="49">
        <f t="shared" si="1"/>
        <v>17</v>
      </c>
      <c r="AF33" s="10" t="s">
        <v>707</v>
      </c>
      <c r="AG33" s="49">
        <f>IFERROR(VLOOKUP(AF33,'Fórmulas '!$B$26:$C$30,2,0),"")</f>
        <v>3</v>
      </c>
      <c r="AH33" s="49" t="str">
        <f t="shared" si="8"/>
        <v>CATASTRÓFICO</v>
      </c>
      <c r="AI33" s="59">
        <f>+IFERROR(VLOOKUP(AH33,'Fórmulas '!$E$28:$F$30,2,),"")</f>
        <v>5</v>
      </c>
      <c r="AJ33" s="60" t="str">
        <f>IFERROR(VLOOKUP(CONCATENATE(AG33,AI33),'Fórmulas '!$J$47:$K$71,2,),"")</f>
        <v>EXTREMO</v>
      </c>
      <c r="AK33" s="108" t="s">
        <v>955</v>
      </c>
      <c r="AL33" s="54" t="s">
        <v>956</v>
      </c>
      <c r="AM33" s="54" t="s">
        <v>957</v>
      </c>
      <c r="AN33" s="10" t="s">
        <v>55</v>
      </c>
      <c r="AO33" s="10" t="s">
        <v>745</v>
      </c>
      <c r="AP33" s="10">
        <v>15</v>
      </c>
      <c r="AQ33" s="10">
        <v>5</v>
      </c>
      <c r="AR33" s="10">
        <v>0</v>
      </c>
      <c r="AS33" s="10">
        <v>10</v>
      </c>
      <c r="AT33" s="10">
        <v>15</v>
      </c>
      <c r="AU33" s="10">
        <v>10</v>
      </c>
      <c r="AV33" s="10">
        <v>30</v>
      </c>
      <c r="AW33" s="10">
        <f t="shared" si="9"/>
        <v>85</v>
      </c>
      <c r="AX33" s="115" t="str">
        <f t="shared" si="2"/>
        <v>DISMINUYE DOS PUNTOS</v>
      </c>
      <c r="AY33" s="49">
        <f t="shared" si="10"/>
        <v>3</v>
      </c>
      <c r="AZ33" s="49" t="str">
        <f t="shared" si="3"/>
        <v>RARA VEZ</v>
      </c>
      <c r="BA33" s="59">
        <f t="shared" si="4"/>
        <v>1</v>
      </c>
      <c r="BB33" s="97" t="str">
        <f t="shared" si="5"/>
        <v>CATASTRÓFICO</v>
      </c>
      <c r="BC33" s="49">
        <f t="shared" si="6"/>
        <v>5</v>
      </c>
      <c r="BD33" s="97" t="str">
        <f>IFERROR(VLOOKUP(CONCATENATE(BA33,BC33),'Fórmulas '!$J$47:$K$71,2,),"")</f>
        <v>ALTO</v>
      </c>
      <c r="BE33" s="10">
        <f t="shared" si="11"/>
        <v>5</v>
      </c>
      <c r="BF33" s="10" t="s">
        <v>866</v>
      </c>
      <c r="BG33" s="10" t="s">
        <v>287</v>
      </c>
      <c r="BH33" s="54" t="s">
        <v>952</v>
      </c>
      <c r="BI33" s="54" t="s">
        <v>953</v>
      </c>
      <c r="BJ33" s="54" t="s">
        <v>824</v>
      </c>
      <c r="BK33" s="9" t="s">
        <v>718</v>
      </c>
      <c r="BL33" s="54" t="s">
        <v>824</v>
      </c>
      <c r="BM33" s="9" t="s">
        <v>718</v>
      </c>
      <c r="BN33" s="87"/>
      <c r="BO33" s="9"/>
      <c r="BP33" s="11"/>
      <c r="BQ33" s="11"/>
      <c r="BR33" s="11"/>
    </row>
    <row r="34" spans="1:70" ht="270" hidden="1" x14ac:dyDescent="0.25">
      <c r="A34" s="10" t="s">
        <v>340</v>
      </c>
      <c r="B34" s="51" t="str">
        <f>VLOOKUP(A34,'Fórmulas '!$B$47:$C$66,2,FALSE)</f>
        <v>Realizar la planificación financiera, aplicación y custodia de los recursos financieros de la entidad y gestionar la transferencia de los mismos.</v>
      </c>
      <c r="C34" s="43" t="str">
        <f>VLOOKUP(A34,'Fórmulas '!$F$47:$G$66,2,FALSE)</f>
        <v>Subgerente Administrativo y Financiero</v>
      </c>
      <c r="D34" s="85" t="s">
        <v>958</v>
      </c>
      <c r="E34" s="10" t="s">
        <v>106</v>
      </c>
      <c r="F34" s="10" t="s">
        <v>106</v>
      </c>
      <c r="G34" s="10" t="s">
        <v>703</v>
      </c>
      <c r="H34" s="10" t="s">
        <v>703</v>
      </c>
      <c r="I34" s="10" t="s">
        <v>704</v>
      </c>
      <c r="J34" s="54" t="s">
        <v>959</v>
      </c>
      <c r="K34" s="54" t="s">
        <v>948</v>
      </c>
      <c r="L34" s="10" t="s">
        <v>106</v>
      </c>
      <c r="M34" s="10" t="s">
        <v>106</v>
      </c>
      <c r="N34" s="10" t="s">
        <v>106</v>
      </c>
      <c r="O34" s="10" t="s">
        <v>106</v>
      </c>
      <c r="P34" s="10" t="s">
        <v>106</v>
      </c>
      <c r="Q34" s="10" t="s">
        <v>106</v>
      </c>
      <c r="R34" s="10" t="s">
        <v>106</v>
      </c>
      <c r="S34" s="10" t="s">
        <v>106</v>
      </c>
      <c r="T34" s="10" t="s">
        <v>106</v>
      </c>
      <c r="U34" s="10" t="s">
        <v>106</v>
      </c>
      <c r="V34" s="10" t="s">
        <v>106</v>
      </c>
      <c r="W34" s="10" t="s">
        <v>106</v>
      </c>
      <c r="X34" s="10" t="s">
        <v>106</v>
      </c>
      <c r="Y34" s="10" t="s">
        <v>106</v>
      </c>
      <c r="Z34" s="10" t="s">
        <v>106</v>
      </c>
      <c r="AA34" s="10" t="s">
        <v>725</v>
      </c>
      <c r="AB34" s="10" t="s">
        <v>106</v>
      </c>
      <c r="AC34" s="10" t="s">
        <v>106</v>
      </c>
      <c r="AD34" s="10" t="s">
        <v>725</v>
      </c>
      <c r="AE34" s="49">
        <f t="shared" si="1"/>
        <v>17</v>
      </c>
      <c r="AF34" s="10" t="s">
        <v>707</v>
      </c>
      <c r="AG34" s="49">
        <f>IFERROR(VLOOKUP(AF34,'Fórmulas '!$B$26:$C$30,2,0),"")</f>
        <v>3</v>
      </c>
      <c r="AH34" s="49" t="str">
        <f t="shared" si="8"/>
        <v>CATASTRÓFICO</v>
      </c>
      <c r="AI34" s="59">
        <f>+IFERROR(VLOOKUP(AH34,'Fórmulas '!$E$28:$F$30,2,),"")</f>
        <v>5</v>
      </c>
      <c r="AJ34" s="60" t="str">
        <f>IFERROR(VLOOKUP(CONCATENATE(AG34,AI34),'Fórmulas '!$J$47:$K$71,2,),"")</f>
        <v>EXTREMO</v>
      </c>
      <c r="AK34" s="112" t="s">
        <v>960</v>
      </c>
      <c r="AL34" s="54" t="s">
        <v>961</v>
      </c>
      <c r="AM34" s="54" t="s">
        <v>962</v>
      </c>
      <c r="AN34" s="10" t="s">
        <v>55</v>
      </c>
      <c r="AO34" s="10" t="s">
        <v>745</v>
      </c>
      <c r="AP34" s="10">
        <v>15</v>
      </c>
      <c r="AQ34" s="10">
        <v>5</v>
      </c>
      <c r="AR34" s="10">
        <v>0</v>
      </c>
      <c r="AS34" s="10">
        <v>10</v>
      </c>
      <c r="AT34" s="10">
        <v>15</v>
      </c>
      <c r="AU34" s="10">
        <v>10</v>
      </c>
      <c r="AV34" s="10">
        <v>30</v>
      </c>
      <c r="AW34" s="10">
        <f t="shared" si="9"/>
        <v>85</v>
      </c>
      <c r="AX34" s="115" t="str">
        <f t="shared" si="2"/>
        <v>DISMINUYE DOS PUNTOS</v>
      </c>
      <c r="AY34" s="49">
        <f t="shared" si="10"/>
        <v>3</v>
      </c>
      <c r="AZ34" s="49" t="str">
        <f t="shared" si="3"/>
        <v>RARA VEZ</v>
      </c>
      <c r="BA34" s="59">
        <f t="shared" si="4"/>
        <v>1</v>
      </c>
      <c r="BB34" s="97" t="str">
        <f t="shared" si="5"/>
        <v>CATASTRÓFICO</v>
      </c>
      <c r="BC34" s="49">
        <f t="shared" si="6"/>
        <v>5</v>
      </c>
      <c r="BD34" s="97" t="str">
        <f>IFERROR(VLOOKUP(CONCATENATE(BA34,BC34),'Fórmulas '!$J$47:$K$71,2,),"")</f>
        <v>ALTO</v>
      </c>
      <c r="BE34" s="10">
        <f t="shared" si="11"/>
        <v>5</v>
      </c>
      <c r="BF34" s="10" t="s">
        <v>866</v>
      </c>
      <c r="BG34" s="10" t="s">
        <v>287</v>
      </c>
      <c r="BH34" s="88" t="s">
        <v>960</v>
      </c>
      <c r="BI34" s="54" t="s">
        <v>962</v>
      </c>
      <c r="BJ34" s="54" t="s">
        <v>824</v>
      </c>
      <c r="BK34" s="9" t="s">
        <v>718</v>
      </c>
      <c r="BL34" s="54" t="s">
        <v>824</v>
      </c>
      <c r="BM34" s="9" t="s">
        <v>718</v>
      </c>
      <c r="BN34" s="22"/>
      <c r="BO34" s="11"/>
      <c r="BP34" s="11"/>
      <c r="BQ34" s="11"/>
      <c r="BR34" s="11"/>
    </row>
    <row r="35" spans="1:70" ht="105" hidden="1" x14ac:dyDescent="0.25">
      <c r="A35" s="10" t="s">
        <v>340</v>
      </c>
      <c r="B35" s="51" t="str">
        <f>VLOOKUP(A35,'Fórmulas '!$B$47:$C$66,2,FALSE)</f>
        <v>Realizar la planificación financiera, aplicación y custodia de los recursos financieros de la entidad y gestionar la transferencia de los mismos.</v>
      </c>
      <c r="C35" s="43" t="str">
        <f>VLOOKUP(A35,'Fórmulas '!$F$47:$G$66,2,FALSE)</f>
        <v>Subgerente Administrativo y Financiero</v>
      </c>
      <c r="D35" s="85" t="s">
        <v>958</v>
      </c>
      <c r="E35" s="10" t="s">
        <v>106</v>
      </c>
      <c r="F35" s="10" t="s">
        <v>106</v>
      </c>
      <c r="G35" s="10" t="s">
        <v>703</v>
      </c>
      <c r="H35" s="10" t="s">
        <v>703</v>
      </c>
      <c r="I35" s="10" t="s">
        <v>704</v>
      </c>
      <c r="J35" s="54" t="s">
        <v>959</v>
      </c>
      <c r="K35" s="54" t="s">
        <v>948</v>
      </c>
      <c r="L35" s="10" t="s">
        <v>106</v>
      </c>
      <c r="M35" s="10" t="s">
        <v>106</v>
      </c>
      <c r="N35" s="10" t="s">
        <v>106</v>
      </c>
      <c r="O35" s="10" t="s">
        <v>106</v>
      </c>
      <c r="P35" s="10" t="s">
        <v>106</v>
      </c>
      <c r="Q35" s="10" t="s">
        <v>106</v>
      </c>
      <c r="R35" s="10" t="s">
        <v>106</v>
      </c>
      <c r="S35" s="10" t="s">
        <v>106</v>
      </c>
      <c r="T35" s="10" t="s">
        <v>106</v>
      </c>
      <c r="U35" s="10" t="s">
        <v>106</v>
      </c>
      <c r="V35" s="10" t="s">
        <v>106</v>
      </c>
      <c r="W35" s="10" t="s">
        <v>106</v>
      </c>
      <c r="X35" s="10" t="s">
        <v>106</v>
      </c>
      <c r="Y35" s="10" t="s">
        <v>106</v>
      </c>
      <c r="Z35" s="10" t="s">
        <v>106</v>
      </c>
      <c r="AA35" s="10" t="s">
        <v>725</v>
      </c>
      <c r="AB35" s="10" t="s">
        <v>106</v>
      </c>
      <c r="AC35" s="10" t="s">
        <v>106</v>
      </c>
      <c r="AD35" s="10" t="s">
        <v>725</v>
      </c>
      <c r="AE35" s="49">
        <f t="shared" si="1"/>
        <v>17</v>
      </c>
      <c r="AF35" s="10" t="s">
        <v>707</v>
      </c>
      <c r="AG35" s="49">
        <f>IFERROR(VLOOKUP(AF35,'Fórmulas '!$B$26:$C$30,2,0),"")</f>
        <v>3</v>
      </c>
      <c r="AH35" s="49" t="str">
        <f t="shared" si="8"/>
        <v>CATASTRÓFICO</v>
      </c>
      <c r="AI35" s="59">
        <f>+IFERROR(VLOOKUP(AH35,'Fórmulas '!$E$28:$F$30,2,),"")</f>
        <v>5</v>
      </c>
      <c r="AJ35" s="60" t="str">
        <f>IFERROR(VLOOKUP(CONCATENATE(AG35,AI35),'Fórmulas '!$J$47:$K$71,2,),"")</f>
        <v>EXTREMO</v>
      </c>
      <c r="AK35" s="113" t="s">
        <v>963</v>
      </c>
      <c r="AL35" s="54" t="s">
        <v>961</v>
      </c>
      <c r="AM35" s="44" t="s">
        <v>964</v>
      </c>
      <c r="AN35" s="10" t="s">
        <v>55</v>
      </c>
      <c r="AO35" s="10" t="s">
        <v>745</v>
      </c>
      <c r="AP35" s="10">
        <v>15</v>
      </c>
      <c r="AQ35" s="10">
        <v>5</v>
      </c>
      <c r="AR35" s="10">
        <v>0</v>
      </c>
      <c r="AS35" s="10">
        <v>10</v>
      </c>
      <c r="AT35" s="10">
        <v>15</v>
      </c>
      <c r="AU35" s="10">
        <v>10</v>
      </c>
      <c r="AV35" s="10">
        <v>30</v>
      </c>
      <c r="AW35" s="10">
        <f t="shared" si="9"/>
        <v>85</v>
      </c>
      <c r="AX35" s="115" t="str">
        <f t="shared" si="2"/>
        <v>DISMINUYE DOS PUNTOS</v>
      </c>
      <c r="AY35" s="49">
        <f t="shared" ref="AY35:AY44" si="12">AG35</f>
        <v>3</v>
      </c>
      <c r="AZ35" s="49" t="str">
        <f t="shared" si="3"/>
        <v>RARA VEZ</v>
      </c>
      <c r="BA35" s="59">
        <f t="shared" si="4"/>
        <v>1</v>
      </c>
      <c r="BB35" s="97" t="str">
        <f t="shared" si="5"/>
        <v>CATASTRÓFICO</v>
      </c>
      <c r="BC35" s="49">
        <f t="shared" si="6"/>
        <v>5</v>
      </c>
      <c r="BD35" s="97" t="str">
        <f>IFERROR(VLOOKUP(CONCATENATE(BA35,BC35),'Fórmulas '!$J$47:$K$71,2,),"")</f>
        <v>ALTO</v>
      </c>
      <c r="BE35" s="10">
        <f t="shared" si="11"/>
        <v>5</v>
      </c>
      <c r="BF35" s="10" t="s">
        <v>866</v>
      </c>
      <c r="BG35" s="10" t="s">
        <v>287</v>
      </c>
      <c r="BH35" s="120" t="s">
        <v>963</v>
      </c>
      <c r="BI35" s="44" t="s">
        <v>964</v>
      </c>
      <c r="BJ35" s="54" t="s">
        <v>824</v>
      </c>
      <c r="BK35" s="9" t="s">
        <v>718</v>
      </c>
      <c r="BL35" s="54" t="s">
        <v>824</v>
      </c>
      <c r="BM35" s="9" t="s">
        <v>718</v>
      </c>
      <c r="BN35" s="22"/>
      <c r="BO35" s="11"/>
      <c r="BP35" s="11"/>
      <c r="BQ35" s="11"/>
      <c r="BR35" s="11"/>
    </row>
    <row r="36" spans="1:70" ht="105" hidden="1" x14ac:dyDescent="0.25">
      <c r="A36" s="10" t="s">
        <v>340</v>
      </c>
      <c r="B36" s="51" t="str">
        <f>VLOOKUP(A36,'Fórmulas '!$B$47:$C$66,2,FALSE)</f>
        <v>Realizar la planificación financiera, aplicación y custodia de los recursos financieros de la entidad y gestionar la transferencia de los mismos.</v>
      </c>
      <c r="C36" s="43" t="str">
        <f>VLOOKUP(A36,'Fórmulas '!$F$47:$G$66,2,FALSE)</f>
        <v>Subgerente Administrativo y Financiero</v>
      </c>
      <c r="D36" s="85" t="s">
        <v>958</v>
      </c>
      <c r="E36" s="10" t="s">
        <v>106</v>
      </c>
      <c r="F36" s="10" t="s">
        <v>106</v>
      </c>
      <c r="G36" s="10" t="s">
        <v>703</v>
      </c>
      <c r="H36" s="10" t="s">
        <v>703</v>
      </c>
      <c r="I36" s="10" t="s">
        <v>704</v>
      </c>
      <c r="J36" s="54" t="s">
        <v>959</v>
      </c>
      <c r="K36" s="54" t="s">
        <v>948</v>
      </c>
      <c r="L36" s="10" t="s">
        <v>106</v>
      </c>
      <c r="M36" s="10" t="s">
        <v>106</v>
      </c>
      <c r="N36" s="10" t="s">
        <v>106</v>
      </c>
      <c r="O36" s="10" t="s">
        <v>106</v>
      </c>
      <c r="P36" s="10" t="s">
        <v>106</v>
      </c>
      <c r="Q36" s="10" t="s">
        <v>106</v>
      </c>
      <c r="R36" s="10" t="s">
        <v>106</v>
      </c>
      <c r="S36" s="10" t="s">
        <v>106</v>
      </c>
      <c r="T36" s="10" t="s">
        <v>106</v>
      </c>
      <c r="U36" s="10" t="s">
        <v>106</v>
      </c>
      <c r="V36" s="10" t="s">
        <v>106</v>
      </c>
      <c r="W36" s="10" t="s">
        <v>106</v>
      </c>
      <c r="X36" s="10" t="s">
        <v>106</v>
      </c>
      <c r="Y36" s="10" t="s">
        <v>106</v>
      </c>
      <c r="Z36" s="10" t="s">
        <v>106</v>
      </c>
      <c r="AA36" s="10" t="s">
        <v>725</v>
      </c>
      <c r="AB36" s="10" t="s">
        <v>106</v>
      </c>
      <c r="AC36" s="10" t="s">
        <v>106</v>
      </c>
      <c r="AD36" s="10" t="s">
        <v>725</v>
      </c>
      <c r="AE36" s="49">
        <f t="shared" si="1"/>
        <v>17</v>
      </c>
      <c r="AF36" s="10" t="s">
        <v>707</v>
      </c>
      <c r="AG36" s="49">
        <f>IFERROR(VLOOKUP(AF36,'Fórmulas '!$B$26:$C$30,2,0),"")</f>
        <v>3</v>
      </c>
      <c r="AH36" s="49" t="str">
        <f t="shared" si="8"/>
        <v>CATASTRÓFICO</v>
      </c>
      <c r="AI36" s="59">
        <f>+IFERROR(VLOOKUP(AH36,'Fórmulas '!$E$28:$F$30,2,),"")</f>
        <v>5</v>
      </c>
      <c r="AJ36" s="60" t="str">
        <f>IFERROR(VLOOKUP(CONCATENATE(AG36,AI36),'Fórmulas '!$J$47:$K$71,2,),"")</f>
        <v>EXTREMO</v>
      </c>
      <c r="AK36" s="108" t="s">
        <v>955</v>
      </c>
      <c r="AL36" s="54" t="s">
        <v>965</v>
      </c>
      <c r="AM36" s="54" t="s">
        <v>957</v>
      </c>
      <c r="AN36" s="10" t="s">
        <v>55</v>
      </c>
      <c r="AO36" s="10" t="s">
        <v>745</v>
      </c>
      <c r="AP36" s="10">
        <v>15</v>
      </c>
      <c r="AQ36" s="10">
        <v>5</v>
      </c>
      <c r="AR36" s="10">
        <v>0</v>
      </c>
      <c r="AS36" s="10">
        <v>10</v>
      </c>
      <c r="AT36" s="10">
        <v>15</v>
      </c>
      <c r="AU36" s="10">
        <v>10</v>
      </c>
      <c r="AV36" s="10">
        <v>30</v>
      </c>
      <c r="AW36" s="10">
        <f t="shared" si="9"/>
        <v>85</v>
      </c>
      <c r="AX36" s="115" t="str">
        <f t="shared" si="2"/>
        <v>DISMINUYE DOS PUNTOS</v>
      </c>
      <c r="AY36" s="49">
        <f t="shared" si="12"/>
        <v>3</v>
      </c>
      <c r="AZ36" s="49" t="str">
        <f t="shared" si="3"/>
        <v>RARA VEZ</v>
      </c>
      <c r="BA36" s="59">
        <f t="shared" si="4"/>
        <v>1</v>
      </c>
      <c r="BB36" s="97" t="str">
        <f t="shared" si="5"/>
        <v>CATASTRÓFICO</v>
      </c>
      <c r="BC36" s="49">
        <f t="shared" si="6"/>
        <v>5</v>
      </c>
      <c r="BD36" s="97" t="str">
        <f>IFERROR(VLOOKUP(CONCATENATE(BA36,BC36),'Fórmulas '!$J$47:$K$71,2,),"")</f>
        <v>ALTO</v>
      </c>
      <c r="BE36" s="10">
        <f t="shared" si="11"/>
        <v>5</v>
      </c>
      <c r="BF36" s="10" t="s">
        <v>866</v>
      </c>
      <c r="BG36" s="10" t="s">
        <v>287</v>
      </c>
      <c r="BH36" s="54" t="s">
        <v>952</v>
      </c>
      <c r="BI36" s="54" t="s">
        <v>953</v>
      </c>
      <c r="BJ36" s="54" t="s">
        <v>824</v>
      </c>
      <c r="BK36" s="9" t="s">
        <v>718</v>
      </c>
      <c r="BL36" s="54" t="s">
        <v>824</v>
      </c>
      <c r="BM36" s="9" t="s">
        <v>718</v>
      </c>
      <c r="BN36" s="22"/>
      <c r="BO36" s="11"/>
      <c r="BP36" s="11"/>
      <c r="BQ36" s="11"/>
      <c r="BR36" s="11"/>
    </row>
    <row r="37" spans="1:70" ht="195" hidden="1" x14ac:dyDescent="0.25">
      <c r="A37" s="62" t="s">
        <v>585</v>
      </c>
      <c r="B37" s="51"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3" t="str">
        <f>VLOOKUP(A37,'Fórmulas '!$F$47:$G$66,2,FALSE)</f>
        <v>Coordinador de Infraestructura Física</v>
      </c>
      <c r="D37" s="64" t="s">
        <v>966</v>
      </c>
      <c r="E37" s="60" t="s">
        <v>703</v>
      </c>
      <c r="F37" s="60" t="s">
        <v>703</v>
      </c>
      <c r="G37" s="62" t="s">
        <v>703</v>
      </c>
      <c r="H37" s="62" t="s">
        <v>703</v>
      </c>
      <c r="I37" s="62" t="s">
        <v>704</v>
      </c>
      <c r="J37" s="65" t="s">
        <v>967</v>
      </c>
      <c r="K37" s="66" t="s">
        <v>968</v>
      </c>
      <c r="L37" s="60" t="s">
        <v>88</v>
      </c>
      <c r="M37" s="60" t="s">
        <v>703</v>
      </c>
      <c r="N37" s="60" t="s">
        <v>703</v>
      </c>
      <c r="O37" s="60" t="s">
        <v>703</v>
      </c>
      <c r="P37" s="60" t="s">
        <v>703</v>
      </c>
      <c r="Q37" s="60" t="s">
        <v>88</v>
      </c>
      <c r="R37" s="60" t="s">
        <v>703</v>
      </c>
      <c r="S37" s="60" t="s">
        <v>88</v>
      </c>
      <c r="T37" s="60" t="s">
        <v>88</v>
      </c>
      <c r="U37" s="60" t="s">
        <v>703</v>
      </c>
      <c r="V37" s="60" t="s">
        <v>703</v>
      </c>
      <c r="W37" s="60" t="s">
        <v>703</v>
      </c>
      <c r="X37" s="60" t="s">
        <v>703</v>
      </c>
      <c r="Y37" s="60" t="s">
        <v>703</v>
      </c>
      <c r="Z37" s="60" t="s">
        <v>703</v>
      </c>
      <c r="AA37" s="60" t="s">
        <v>88</v>
      </c>
      <c r="AB37" s="60" t="s">
        <v>703</v>
      </c>
      <c r="AC37" s="60" t="s">
        <v>703</v>
      </c>
      <c r="AD37" s="60" t="s">
        <v>88</v>
      </c>
      <c r="AE37" s="49">
        <f t="shared" si="1"/>
        <v>13</v>
      </c>
      <c r="AF37" s="60" t="s">
        <v>707</v>
      </c>
      <c r="AG37" s="49">
        <f>IFERROR(VLOOKUP(AF37,'Fórmulas '!$B$26:$C$30,2,0),"")</f>
        <v>3</v>
      </c>
      <c r="AH37" s="49" t="str">
        <f t="shared" si="8"/>
        <v>CATASTRÓFICO</v>
      </c>
      <c r="AI37" s="59">
        <f>+IFERROR(VLOOKUP(AH37,'Fórmulas '!$E$28:$F$30,2,),"")</f>
        <v>5</v>
      </c>
      <c r="AJ37" s="60" t="str">
        <f>IFERROR(VLOOKUP(CONCATENATE(AG37,AI37),'Fórmulas '!$J$47:$K$71,2,),"")</f>
        <v>EXTREMO</v>
      </c>
      <c r="AK37" s="64" t="s">
        <v>969</v>
      </c>
      <c r="AL37" s="65" t="s">
        <v>970</v>
      </c>
      <c r="AM37" s="66" t="s">
        <v>971</v>
      </c>
      <c r="AN37" s="62" t="s">
        <v>55</v>
      </c>
      <c r="AO37" s="60" t="s">
        <v>158</v>
      </c>
      <c r="AP37" s="60">
        <v>15</v>
      </c>
      <c r="AQ37" s="60">
        <v>5</v>
      </c>
      <c r="AR37" s="60">
        <v>0</v>
      </c>
      <c r="AS37" s="60">
        <v>10</v>
      </c>
      <c r="AT37" s="60">
        <v>15</v>
      </c>
      <c r="AU37" s="60">
        <v>10</v>
      </c>
      <c r="AV37" s="60">
        <v>30</v>
      </c>
      <c r="AW37" s="60">
        <f t="shared" si="9"/>
        <v>85</v>
      </c>
      <c r="AX37" s="115" t="str">
        <f t="shared" si="2"/>
        <v>DISMINUYE DOS PUNTOS</v>
      </c>
      <c r="AY37" s="49">
        <f t="shared" si="12"/>
        <v>3</v>
      </c>
      <c r="AZ37" s="49" t="str">
        <f t="shared" si="3"/>
        <v>RARA VEZ</v>
      </c>
      <c r="BA37" s="59">
        <f t="shared" si="4"/>
        <v>1</v>
      </c>
      <c r="BB37" s="97" t="str">
        <f t="shared" si="5"/>
        <v>CATASTRÓFICO</v>
      </c>
      <c r="BC37" s="49">
        <f t="shared" si="6"/>
        <v>5</v>
      </c>
      <c r="BD37" s="97" t="str">
        <f>IFERROR(VLOOKUP(CONCATENATE(BA37,BC37),'Fórmulas '!$J$47:$K$71,2,),"")</f>
        <v>ALTO</v>
      </c>
      <c r="BE37" s="62">
        <f t="shared" si="11"/>
        <v>5</v>
      </c>
      <c r="BF37" s="60" t="s">
        <v>63</v>
      </c>
      <c r="BG37" s="60" t="s">
        <v>114</v>
      </c>
      <c r="BH37" s="58" t="s">
        <v>972</v>
      </c>
      <c r="BI37" s="65" t="s">
        <v>973</v>
      </c>
      <c r="BJ37" s="65" t="s">
        <v>925</v>
      </c>
      <c r="BK37" s="9" t="s">
        <v>718</v>
      </c>
      <c r="BL37" s="250" t="s">
        <v>974</v>
      </c>
      <c r="BM37" s="250" t="s">
        <v>975</v>
      </c>
      <c r="BN37" s="65"/>
      <c r="BO37" s="65"/>
      <c r="BP37" s="65"/>
      <c r="BQ37" s="65"/>
      <c r="BR37" s="74"/>
    </row>
    <row r="38" spans="1:70" s="45" customFormat="1" ht="135" hidden="1" x14ac:dyDescent="0.25">
      <c r="A38" s="62" t="s">
        <v>585</v>
      </c>
      <c r="B38" s="101"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55" t="str">
        <f>VLOOKUP(A38,'Fórmulas '!$F$47:$G$66,2,FALSE)</f>
        <v>Coordinador de Infraestructura Física</v>
      </c>
      <c r="D38" s="64" t="s">
        <v>976</v>
      </c>
      <c r="E38" s="60" t="s">
        <v>703</v>
      </c>
      <c r="F38" s="60" t="s">
        <v>703</v>
      </c>
      <c r="G38" s="62" t="s">
        <v>703</v>
      </c>
      <c r="H38" s="62" t="s">
        <v>703</v>
      </c>
      <c r="I38" s="62" t="s">
        <v>704</v>
      </c>
      <c r="J38" s="65" t="s">
        <v>977</v>
      </c>
      <c r="K38" s="66" t="s">
        <v>978</v>
      </c>
      <c r="L38" s="60" t="s">
        <v>703</v>
      </c>
      <c r="M38" s="60" t="s">
        <v>703</v>
      </c>
      <c r="N38" s="60" t="s">
        <v>703</v>
      </c>
      <c r="O38" s="60" t="s">
        <v>703</v>
      </c>
      <c r="P38" s="60" t="s">
        <v>703</v>
      </c>
      <c r="Q38" s="60" t="s">
        <v>88</v>
      </c>
      <c r="R38" s="60" t="s">
        <v>703</v>
      </c>
      <c r="S38" s="60" t="s">
        <v>88</v>
      </c>
      <c r="T38" s="60" t="s">
        <v>88</v>
      </c>
      <c r="U38" s="60" t="s">
        <v>703</v>
      </c>
      <c r="V38" s="60" t="s">
        <v>703</v>
      </c>
      <c r="W38" s="60" t="s">
        <v>703</v>
      </c>
      <c r="X38" s="60" t="s">
        <v>703</v>
      </c>
      <c r="Y38" s="60" t="s">
        <v>703</v>
      </c>
      <c r="Z38" s="60" t="s">
        <v>703</v>
      </c>
      <c r="AA38" s="60" t="s">
        <v>88</v>
      </c>
      <c r="AB38" s="60" t="s">
        <v>703</v>
      </c>
      <c r="AC38" s="60" t="s">
        <v>703</v>
      </c>
      <c r="AD38" s="60" t="s">
        <v>88</v>
      </c>
      <c r="AE38" s="47">
        <f t="shared" si="1"/>
        <v>14</v>
      </c>
      <c r="AF38" s="60" t="s">
        <v>707</v>
      </c>
      <c r="AG38" s="47">
        <f>IFERROR(VLOOKUP(AF38,'Fórmulas '!$B$26:$C$30,2,0),"")</f>
        <v>3</v>
      </c>
      <c r="AH38" s="47" t="str">
        <f t="shared" si="8"/>
        <v>CATASTRÓFICO</v>
      </c>
      <c r="AI38" s="104">
        <f>+IFERROR(VLOOKUP(AH38,'Fórmulas '!$E$28:$F$30,2,),"")</f>
        <v>5</v>
      </c>
      <c r="AJ38" s="60" t="str">
        <f>IFERROR(VLOOKUP(CONCATENATE(AG38,AI38),'Fórmulas '!$J$47:$K$71,2,),"")</f>
        <v>EXTREMO</v>
      </c>
      <c r="AK38" s="64" t="s">
        <v>979</v>
      </c>
      <c r="AL38" s="65" t="s">
        <v>980</v>
      </c>
      <c r="AM38" s="65" t="s">
        <v>981</v>
      </c>
      <c r="AN38" s="62" t="s">
        <v>55</v>
      </c>
      <c r="AO38" s="60" t="s">
        <v>56</v>
      </c>
      <c r="AP38" s="60">
        <v>15</v>
      </c>
      <c r="AQ38" s="60">
        <v>5</v>
      </c>
      <c r="AR38" s="60">
        <v>0</v>
      </c>
      <c r="AS38" s="60">
        <v>10</v>
      </c>
      <c r="AT38" s="60">
        <v>15</v>
      </c>
      <c r="AU38" s="60">
        <v>10</v>
      </c>
      <c r="AV38" s="60">
        <v>30</v>
      </c>
      <c r="AW38" s="60">
        <f t="shared" si="9"/>
        <v>85</v>
      </c>
      <c r="AX38" s="48" t="str">
        <f t="shared" si="2"/>
        <v>DISMINUYE DOS PUNTOS</v>
      </c>
      <c r="AY38" s="49">
        <f t="shared" si="12"/>
        <v>3</v>
      </c>
      <c r="AZ38" s="49" t="str">
        <f t="shared" si="3"/>
        <v>RARA VEZ</v>
      </c>
      <c r="BA38" s="59">
        <f t="shared" si="4"/>
        <v>1</v>
      </c>
      <c r="BB38" s="97" t="str">
        <f t="shared" si="5"/>
        <v>CATASTRÓFICO</v>
      </c>
      <c r="BC38" s="49">
        <f t="shared" si="6"/>
        <v>5</v>
      </c>
      <c r="BD38" s="105" t="str">
        <f>IFERROR(VLOOKUP(CONCATENATE(BA38,BC38),'Fórmulas '!$J$47:$K$71,2,),"")</f>
        <v>ALTO</v>
      </c>
      <c r="BE38" s="62">
        <f t="shared" si="11"/>
        <v>5</v>
      </c>
      <c r="BF38" s="60" t="s">
        <v>63</v>
      </c>
      <c r="BG38" s="60" t="s">
        <v>114</v>
      </c>
      <c r="BH38" s="66" t="s">
        <v>982</v>
      </c>
      <c r="BI38" s="65" t="s">
        <v>983</v>
      </c>
      <c r="BJ38" s="65" t="s">
        <v>925</v>
      </c>
      <c r="BK38" s="50" t="s">
        <v>718</v>
      </c>
      <c r="BL38" s="250" t="s">
        <v>925</v>
      </c>
      <c r="BM38" s="250" t="s">
        <v>975</v>
      </c>
      <c r="BN38" s="65"/>
      <c r="BO38" s="65"/>
      <c r="BP38" s="65"/>
      <c r="BQ38" s="65"/>
      <c r="BR38" s="63"/>
    </row>
    <row r="39" spans="1:70" ht="210" hidden="1" x14ac:dyDescent="0.25">
      <c r="A39" s="62" t="s">
        <v>585</v>
      </c>
      <c r="B39" s="51"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3" t="str">
        <f>VLOOKUP(A39,'Fórmulas '!$F$47:$G$66,2,FALSE)</f>
        <v>Coordinador de Infraestructura Física</v>
      </c>
      <c r="D39" s="64" t="s">
        <v>984</v>
      </c>
      <c r="E39" s="60" t="s">
        <v>703</v>
      </c>
      <c r="F39" s="60" t="s">
        <v>703</v>
      </c>
      <c r="G39" s="62" t="s">
        <v>703</v>
      </c>
      <c r="H39" s="62" t="s">
        <v>703</v>
      </c>
      <c r="I39" s="62" t="s">
        <v>704</v>
      </c>
      <c r="J39" s="65" t="s">
        <v>985</v>
      </c>
      <c r="K39" s="66" t="s">
        <v>986</v>
      </c>
      <c r="L39" s="60" t="s">
        <v>88</v>
      </c>
      <c r="M39" s="60" t="s">
        <v>703</v>
      </c>
      <c r="N39" s="60" t="s">
        <v>703</v>
      </c>
      <c r="O39" s="60" t="s">
        <v>703</v>
      </c>
      <c r="P39" s="60" t="s">
        <v>703</v>
      </c>
      <c r="Q39" s="60" t="s">
        <v>88</v>
      </c>
      <c r="R39" s="60" t="s">
        <v>703</v>
      </c>
      <c r="S39" s="60" t="s">
        <v>88</v>
      </c>
      <c r="T39" s="60" t="s">
        <v>88</v>
      </c>
      <c r="U39" s="60" t="s">
        <v>703</v>
      </c>
      <c r="V39" s="60" t="s">
        <v>703</v>
      </c>
      <c r="W39" s="60" t="s">
        <v>703</v>
      </c>
      <c r="X39" s="60" t="s">
        <v>703</v>
      </c>
      <c r="Y39" s="60" t="s">
        <v>703</v>
      </c>
      <c r="Z39" s="60" t="s">
        <v>703</v>
      </c>
      <c r="AA39" s="60" t="s">
        <v>88</v>
      </c>
      <c r="AB39" s="60" t="s">
        <v>703</v>
      </c>
      <c r="AC39" s="60" t="s">
        <v>703</v>
      </c>
      <c r="AD39" s="60" t="s">
        <v>88</v>
      </c>
      <c r="AE39" s="49">
        <f t="shared" si="1"/>
        <v>13</v>
      </c>
      <c r="AF39" s="60" t="s">
        <v>707</v>
      </c>
      <c r="AG39" s="49">
        <f>IFERROR(VLOOKUP(AF39,'Fórmulas '!$B$26:$C$30,2,0),"")</f>
        <v>3</v>
      </c>
      <c r="AH39" s="49" t="str">
        <f t="shared" si="8"/>
        <v>CATASTRÓFICO</v>
      </c>
      <c r="AI39" s="59">
        <f>+IFERROR(VLOOKUP(AH39,'Fórmulas '!$E$28:$F$30,2,),"")</f>
        <v>5</v>
      </c>
      <c r="AJ39" s="60" t="str">
        <f>IFERROR(VLOOKUP(CONCATENATE(AG39,AI39),'Fórmulas '!$J$47:$K$71,2,),"")</f>
        <v>EXTREMO</v>
      </c>
      <c r="AK39" s="64" t="s">
        <v>987</v>
      </c>
      <c r="AL39" s="65" t="s">
        <v>988</v>
      </c>
      <c r="AM39" s="65" t="s">
        <v>989</v>
      </c>
      <c r="AN39" s="67" t="s">
        <v>55</v>
      </c>
      <c r="AO39" s="60" t="s">
        <v>56</v>
      </c>
      <c r="AP39" s="60">
        <v>15</v>
      </c>
      <c r="AQ39" s="60">
        <v>5</v>
      </c>
      <c r="AR39" s="60">
        <v>0</v>
      </c>
      <c r="AS39" s="60">
        <v>10</v>
      </c>
      <c r="AT39" s="60">
        <v>15</v>
      </c>
      <c r="AU39" s="60">
        <v>10</v>
      </c>
      <c r="AV39" s="60">
        <v>30</v>
      </c>
      <c r="AW39" s="60">
        <f t="shared" si="9"/>
        <v>85</v>
      </c>
      <c r="AX39" s="115" t="str">
        <f t="shared" si="2"/>
        <v>DISMINUYE DOS PUNTOS</v>
      </c>
      <c r="AY39" s="49">
        <f t="shared" si="12"/>
        <v>3</v>
      </c>
      <c r="AZ39" s="49" t="str">
        <f t="shared" si="3"/>
        <v>RARA VEZ</v>
      </c>
      <c r="BA39" s="59">
        <f t="shared" si="4"/>
        <v>1</v>
      </c>
      <c r="BB39" s="97" t="str">
        <f t="shared" si="5"/>
        <v>CATASTRÓFICO</v>
      </c>
      <c r="BC39" s="49">
        <f t="shared" si="6"/>
        <v>5</v>
      </c>
      <c r="BD39" s="97" t="str">
        <f>IFERROR(VLOOKUP(CONCATENATE(BA39,BC39),'Fórmulas '!$J$47:$K$71,2,),"")</f>
        <v>ALTO</v>
      </c>
      <c r="BE39" s="62">
        <f t="shared" si="11"/>
        <v>5</v>
      </c>
      <c r="BF39" s="60" t="s">
        <v>63</v>
      </c>
      <c r="BG39" s="60" t="s">
        <v>86</v>
      </c>
      <c r="BH39" s="66" t="s">
        <v>990</v>
      </c>
      <c r="BI39" s="65" t="s">
        <v>991</v>
      </c>
      <c r="BJ39" s="65" t="s">
        <v>925</v>
      </c>
      <c r="BK39" s="9" t="s">
        <v>718</v>
      </c>
      <c r="BL39" s="250" t="s">
        <v>925</v>
      </c>
      <c r="BM39" s="250" t="s">
        <v>975</v>
      </c>
      <c r="BN39" s="65"/>
      <c r="BO39" s="65"/>
      <c r="BP39" s="65"/>
      <c r="BQ39" s="65"/>
      <c r="BR39" s="63"/>
    </row>
    <row r="40" spans="1:70" ht="240" hidden="1" x14ac:dyDescent="0.25">
      <c r="A40" s="70" t="s">
        <v>608</v>
      </c>
      <c r="B40" s="51"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3" t="str">
        <f>VLOOKUP(A40,'Fórmulas '!$F$47:$G$66,2,FALSE)</f>
        <v>Jefe de Control Interno</v>
      </c>
      <c r="D40" s="64" t="s">
        <v>992</v>
      </c>
      <c r="E40" s="56" t="s">
        <v>703</v>
      </c>
      <c r="F40" s="56" t="s">
        <v>703</v>
      </c>
      <c r="G40" s="56" t="s">
        <v>703</v>
      </c>
      <c r="H40" s="56" t="s">
        <v>703</v>
      </c>
      <c r="I40" s="56" t="s">
        <v>704</v>
      </c>
      <c r="J40" s="64" t="s">
        <v>993</v>
      </c>
      <c r="K40" s="64" t="s">
        <v>994</v>
      </c>
      <c r="L40" s="56" t="s">
        <v>703</v>
      </c>
      <c r="M40" s="56" t="s">
        <v>703</v>
      </c>
      <c r="N40" s="56" t="s">
        <v>88</v>
      </c>
      <c r="O40" s="56" t="s">
        <v>88</v>
      </c>
      <c r="P40" s="56" t="s">
        <v>703</v>
      </c>
      <c r="Q40" s="56" t="s">
        <v>703</v>
      </c>
      <c r="R40" s="56" t="s">
        <v>703</v>
      </c>
      <c r="S40" s="56" t="s">
        <v>88</v>
      </c>
      <c r="T40" s="56" t="s">
        <v>703</v>
      </c>
      <c r="U40" s="56" t="s">
        <v>703</v>
      </c>
      <c r="V40" s="56" t="s">
        <v>703</v>
      </c>
      <c r="W40" s="56" t="s">
        <v>703</v>
      </c>
      <c r="X40" s="56" t="s">
        <v>703</v>
      </c>
      <c r="Y40" s="56" t="s">
        <v>703</v>
      </c>
      <c r="Z40" s="56" t="s">
        <v>703</v>
      </c>
      <c r="AA40" s="56" t="s">
        <v>88</v>
      </c>
      <c r="AB40" s="56" t="s">
        <v>703</v>
      </c>
      <c r="AC40" s="56" t="s">
        <v>88</v>
      </c>
      <c r="AD40" s="56" t="s">
        <v>88</v>
      </c>
      <c r="AE40" s="49">
        <f t="shared" si="1"/>
        <v>13</v>
      </c>
      <c r="AF40" s="56" t="s">
        <v>726</v>
      </c>
      <c r="AG40" s="49">
        <f>IFERROR(VLOOKUP(AF40,'Fórmulas '!$B$26:$C$30,2,0),"")</f>
        <v>1</v>
      </c>
      <c r="AH40" s="49" t="str">
        <f t="shared" si="8"/>
        <v>CATASTRÓFICO</v>
      </c>
      <c r="AI40" s="59">
        <f>+IFERROR(VLOOKUP(AH40,'Fórmulas '!$E$28:$F$30,2,),"")</f>
        <v>5</v>
      </c>
      <c r="AJ40" s="60" t="str">
        <f>IFERROR(VLOOKUP(CONCATENATE(AG40,AI40),'Fórmulas '!$J$47:$K$71,2,),"")</f>
        <v>ALTO</v>
      </c>
      <c r="AK40" s="64" t="s">
        <v>995</v>
      </c>
      <c r="AL40" s="43" t="s">
        <v>996</v>
      </c>
      <c r="AM40" s="58" t="s">
        <v>997</v>
      </c>
      <c r="AN40" s="56" t="s">
        <v>55</v>
      </c>
      <c r="AO40" s="56" t="s">
        <v>56</v>
      </c>
      <c r="AP40" s="56">
        <v>15</v>
      </c>
      <c r="AQ40" s="56">
        <v>5</v>
      </c>
      <c r="AR40" s="56">
        <v>0</v>
      </c>
      <c r="AS40" s="56">
        <v>10</v>
      </c>
      <c r="AT40" s="56">
        <v>15</v>
      </c>
      <c r="AU40" s="56">
        <v>10</v>
      </c>
      <c r="AV40" s="56">
        <v>30</v>
      </c>
      <c r="AW40" s="56">
        <f t="shared" si="9"/>
        <v>85</v>
      </c>
      <c r="AX40" s="115" t="str">
        <f t="shared" si="2"/>
        <v>DISMINUYE DOS PUNTOS</v>
      </c>
      <c r="AY40" s="49">
        <f t="shared" si="12"/>
        <v>1</v>
      </c>
      <c r="AZ40" s="49" t="str">
        <f t="shared" si="3"/>
        <v>RARA VEZ</v>
      </c>
      <c r="BA40" s="59">
        <f t="shared" si="4"/>
        <v>1</v>
      </c>
      <c r="BB40" s="57" t="str">
        <f t="shared" si="5"/>
        <v>CATASTRÓFICO</v>
      </c>
      <c r="BC40" s="232">
        <f t="shared" si="6"/>
        <v>5</v>
      </c>
      <c r="BD40" s="57" t="str">
        <f>IFERROR(VLOOKUP(CONCATENATE(BA40,BC40),'Fórmulas '!$J$47:$K$71,2,),"")</f>
        <v>ALTO</v>
      </c>
      <c r="BE40" s="56">
        <f>IFERROR(BA40*BC40,"")</f>
        <v>5</v>
      </c>
      <c r="BF40" s="56" t="s">
        <v>63</v>
      </c>
      <c r="BG40" s="56" t="s">
        <v>198</v>
      </c>
      <c r="BH40" s="69" t="s">
        <v>998</v>
      </c>
      <c r="BI40" s="69" t="s">
        <v>999</v>
      </c>
      <c r="BJ40" s="69" t="s">
        <v>1000</v>
      </c>
      <c r="BK40" s="70" t="s">
        <v>1001</v>
      </c>
      <c r="BL40" s="255" t="s">
        <v>1002</v>
      </c>
      <c r="BM40" s="352" t="s">
        <v>1001</v>
      </c>
      <c r="BN40" s="69"/>
      <c r="BO40" s="70"/>
      <c r="BP40" s="70" t="s">
        <v>1003</v>
      </c>
      <c r="BQ40" s="70" t="s">
        <v>1004</v>
      </c>
      <c r="BR40" s="70"/>
    </row>
    <row r="41" spans="1:70" ht="172.9" hidden="1" customHeight="1" x14ac:dyDescent="0.25">
      <c r="A41" s="43" t="s">
        <v>542</v>
      </c>
      <c r="B41" s="51" t="str">
        <f>VLOOKUP(A41,'Fórmulas '!$B$47:$C$66,2,FALSE)</f>
        <v>Asegurar que la Plataforma TIC esté disponible, funcional, optimizada y actualizada para que satisfaga las necesidades de los procesos de la entidad.</v>
      </c>
      <c r="C41" s="43" t="str">
        <f>VLOOKUP(A41,'Fórmulas '!$F$47:$G$66,2,FALSE)</f>
        <v>Jefe de Oficina de Sistemas</v>
      </c>
      <c r="D41" s="85" t="s">
        <v>1005</v>
      </c>
      <c r="E41" s="10" t="s">
        <v>106</v>
      </c>
      <c r="F41" s="10" t="s">
        <v>106</v>
      </c>
      <c r="G41" s="10" t="s">
        <v>106</v>
      </c>
      <c r="H41" s="10" t="s">
        <v>106</v>
      </c>
      <c r="I41" s="10" t="s">
        <v>704</v>
      </c>
      <c r="J41" s="86" t="s">
        <v>1006</v>
      </c>
      <c r="K41" s="44" t="s">
        <v>1007</v>
      </c>
      <c r="L41" s="10" t="s">
        <v>106</v>
      </c>
      <c r="M41" s="10" t="s">
        <v>106</v>
      </c>
      <c r="N41" s="10" t="s">
        <v>106</v>
      </c>
      <c r="O41" s="10" t="s">
        <v>725</v>
      </c>
      <c r="P41" s="10" t="s">
        <v>106</v>
      </c>
      <c r="Q41" s="10" t="s">
        <v>106</v>
      </c>
      <c r="R41" s="10" t="s">
        <v>725</v>
      </c>
      <c r="S41" s="10" t="s">
        <v>725</v>
      </c>
      <c r="T41" s="10" t="s">
        <v>106</v>
      </c>
      <c r="U41" s="10" t="s">
        <v>106</v>
      </c>
      <c r="V41" s="10" t="s">
        <v>106</v>
      </c>
      <c r="W41" s="10" t="s">
        <v>106</v>
      </c>
      <c r="X41" s="10" t="s">
        <v>725</v>
      </c>
      <c r="Y41" s="10" t="s">
        <v>106</v>
      </c>
      <c r="Z41" s="10" t="s">
        <v>725</v>
      </c>
      <c r="AA41" s="10" t="s">
        <v>725</v>
      </c>
      <c r="AB41" s="10" t="s">
        <v>725</v>
      </c>
      <c r="AC41" s="10" t="s">
        <v>725</v>
      </c>
      <c r="AD41" s="10" t="s">
        <v>725</v>
      </c>
      <c r="AE41" s="49">
        <f t="shared" si="1"/>
        <v>10</v>
      </c>
      <c r="AF41" s="90" t="s">
        <v>707</v>
      </c>
      <c r="AG41" s="49">
        <f>IFERROR(VLOOKUP(AF41,'Fórmulas '!$B$26:$C$30,2,0),"")</f>
        <v>3</v>
      </c>
      <c r="AH41" s="49" t="str">
        <f t="shared" si="8"/>
        <v>MAYOR</v>
      </c>
      <c r="AI41" s="59">
        <f>+IFERROR(VLOOKUP(AH41,'Fórmulas '!$E$28:$F$30,2,),"")</f>
        <v>4</v>
      </c>
      <c r="AJ41" s="60" t="str">
        <f>IFERROR(VLOOKUP(CONCATENATE(AG41,AI41),'Fórmulas '!$J$47:$K$71,2,),"")</f>
        <v>EXTREMO</v>
      </c>
      <c r="AK41" s="103" t="s">
        <v>1008</v>
      </c>
      <c r="AL41" s="54" t="s">
        <v>1009</v>
      </c>
      <c r="AM41" s="54" t="s">
        <v>1010</v>
      </c>
      <c r="AN41" s="10" t="s">
        <v>1011</v>
      </c>
      <c r="AO41" s="10" t="s">
        <v>745</v>
      </c>
      <c r="AP41" s="10">
        <v>15</v>
      </c>
      <c r="AQ41" s="10">
        <v>5</v>
      </c>
      <c r="AR41" s="10">
        <v>15</v>
      </c>
      <c r="AS41" s="10">
        <v>10</v>
      </c>
      <c r="AT41" s="10">
        <v>15</v>
      </c>
      <c r="AU41" s="10">
        <v>0</v>
      </c>
      <c r="AV41" s="10">
        <v>30</v>
      </c>
      <c r="AW41" s="10">
        <f t="shared" si="9"/>
        <v>90</v>
      </c>
      <c r="AX41" s="115" t="str">
        <f t="shared" si="2"/>
        <v>DISMINUYE DOS PUNTOS</v>
      </c>
      <c r="AY41" s="49">
        <f t="shared" si="12"/>
        <v>3</v>
      </c>
      <c r="AZ41" s="49" t="str">
        <f t="shared" si="3"/>
        <v>RARA VEZ</v>
      </c>
      <c r="BA41" s="59">
        <f t="shared" si="4"/>
        <v>1</v>
      </c>
      <c r="BB41" s="97" t="str">
        <f t="shared" si="5"/>
        <v>MAYOR</v>
      </c>
      <c r="BC41" s="102">
        <f t="shared" si="6"/>
        <v>4</v>
      </c>
      <c r="BD41" s="97" t="str">
        <f>IFERROR(VLOOKUP(CONCATENATE(BA41,BC41),'Fórmulas '!$J$47:$K$71,2,),"")</f>
        <v>ALTO</v>
      </c>
      <c r="BE41" s="59">
        <f>IFERROR(BC41*BA41,"")</f>
        <v>4</v>
      </c>
      <c r="BF41" s="59" t="s">
        <v>63</v>
      </c>
      <c r="BG41" s="59" t="s">
        <v>1012</v>
      </c>
      <c r="BH41" s="51" t="s">
        <v>1013</v>
      </c>
      <c r="BI41" s="51" t="s">
        <v>1014</v>
      </c>
      <c r="BJ41" s="51" t="s">
        <v>1015</v>
      </c>
      <c r="BK41" s="240" t="s">
        <v>718</v>
      </c>
      <c r="BL41" s="252"/>
      <c r="BM41" s="353"/>
      <c r="BN41" s="51"/>
      <c r="BO41" s="95"/>
      <c r="BP41" s="51"/>
      <c r="BQ41" s="254"/>
      <c r="BR41" s="237"/>
    </row>
    <row r="42" spans="1:70" ht="144" hidden="1" customHeight="1" x14ac:dyDescent="0.25">
      <c r="A42" s="43" t="s">
        <v>542</v>
      </c>
      <c r="B42" s="51" t="str">
        <f>VLOOKUP(A42,'Fórmulas '!$B$47:$C$66,2,FALSE)</f>
        <v>Asegurar que la Plataforma TIC esté disponible, funcional, optimizada y actualizada para que satisfaga las necesidades de los procesos de la entidad.</v>
      </c>
      <c r="C42" s="43" t="str">
        <f>VLOOKUP(A42,'Fórmulas '!$F$47:$G$66,2,FALSE)</f>
        <v>Jefe de Oficina de Sistemas</v>
      </c>
      <c r="D42" s="85" t="s">
        <v>1016</v>
      </c>
      <c r="E42" s="10" t="s">
        <v>106</v>
      </c>
      <c r="F42" s="10" t="s">
        <v>106</v>
      </c>
      <c r="G42" s="10" t="s">
        <v>106</v>
      </c>
      <c r="H42" s="10" t="s">
        <v>106</v>
      </c>
      <c r="I42" s="10" t="s">
        <v>704</v>
      </c>
      <c r="J42" s="86" t="s">
        <v>1017</v>
      </c>
      <c r="K42" s="44" t="s">
        <v>1018</v>
      </c>
      <c r="L42" s="10" t="s">
        <v>106</v>
      </c>
      <c r="M42" s="10" t="s">
        <v>106</v>
      </c>
      <c r="N42" s="10" t="s">
        <v>106</v>
      </c>
      <c r="O42" s="10" t="s">
        <v>725</v>
      </c>
      <c r="P42" s="10" t="s">
        <v>106</v>
      </c>
      <c r="Q42" s="10" t="s">
        <v>106</v>
      </c>
      <c r="R42" s="10" t="s">
        <v>725</v>
      </c>
      <c r="S42" s="10" t="s">
        <v>725</v>
      </c>
      <c r="T42" s="10" t="s">
        <v>106</v>
      </c>
      <c r="U42" s="10" t="s">
        <v>106</v>
      </c>
      <c r="V42" s="10" t="s">
        <v>106</v>
      </c>
      <c r="W42" s="10" t="s">
        <v>106</v>
      </c>
      <c r="X42" s="10" t="s">
        <v>725</v>
      </c>
      <c r="Y42" s="10" t="s">
        <v>106</v>
      </c>
      <c r="Z42" s="10" t="s">
        <v>725</v>
      </c>
      <c r="AA42" s="10" t="s">
        <v>725</v>
      </c>
      <c r="AB42" s="10" t="s">
        <v>725</v>
      </c>
      <c r="AC42" s="10" t="s">
        <v>725</v>
      </c>
      <c r="AD42" s="10" t="s">
        <v>725</v>
      </c>
      <c r="AE42" s="49">
        <f t="shared" si="1"/>
        <v>10</v>
      </c>
      <c r="AF42" s="90" t="s">
        <v>741</v>
      </c>
      <c r="AG42" s="49">
        <f>IFERROR(VLOOKUP(AF42,'Fórmulas '!$B$26:$C$30,2,0),"")</f>
        <v>2</v>
      </c>
      <c r="AH42" s="49" t="str">
        <f t="shared" si="8"/>
        <v>MAYOR</v>
      </c>
      <c r="AI42" s="59">
        <f>+IFERROR(VLOOKUP(AH42,'Fórmulas '!$E$28:$F$30,2,),"")</f>
        <v>4</v>
      </c>
      <c r="AJ42" s="60" t="str">
        <f>IFERROR(VLOOKUP(CONCATENATE(AG42,AI42),'Fórmulas '!$J$47:$K$71,2,),"")</f>
        <v>ALTO</v>
      </c>
      <c r="AK42" s="103" t="s">
        <v>1019</v>
      </c>
      <c r="AL42" s="54" t="s">
        <v>1020</v>
      </c>
      <c r="AM42" s="54" t="s">
        <v>1021</v>
      </c>
      <c r="AN42" s="10" t="s">
        <v>1011</v>
      </c>
      <c r="AO42" s="10" t="s">
        <v>745</v>
      </c>
      <c r="AP42" s="10">
        <v>15</v>
      </c>
      <c r="AQ42" s="10">
        <v>5</v>
      </c>
      <c r="AR42" s="10">
        <v>15</v>
      </c>
      <c r="AS42" s="10">
        <v>10</v>
      </c>
      <c r="AT42" s="10">
        <v>15</v>
      </c>
      <c r="AU42" s="10">
        <v>0</v>
      </c>
      <c r="AV42" s="10">
        <v>30</v>
      </c>
      <c r="AW42" s="10">
        <f t="shared" si="9"/>
        <v>90</v>
      </c>
      <c r="AX42" s="115" t="str">
        <f t="shared" si="2"/>
        <v>DISMINUYE DOS PUNTOS</v>
      </c>
      <c r="AY42" s="49">
        <f t="shared" si="12"/>
        <v>2</v>
      </c>
      <c r="AZ42" s="49" t="str">
        <f t="shared" si="3"/>
        <v>RARA VEZ</v>
      </c>
      <c r="BA42" s="59">
        <f t="shared" si="4"/>
        <v>1</v>
      </c>
      <c r="BB42" s="97" t="str">
        <f t="shared" si="5"/>
        <v>MAYOR</v>
      </c>
      <c r="BC42" s="49">
        <f t="shared" si="6"/>
        <v>4</v>
      </c>
      <c r="BD42" s="97" t="str">
        <f>IFERROR(VLOOKUP(CONCATENATE(BA42,BC42),'Fórmulas '!$J$47:$K$71,2,),"")</f>
        <v>ALTO</v>
      </c>
      <c r="BE42" s="10">
        <f>IFERROR(BC42*BA42,"")</f>
        <v>4</v>
      </c>
      <c r="BF42" s="10" t="s">
        <v>63</v>
      </c>
      <c r="BG42" s="10" t="s">
        <v>287</v>
      </c>
      <c r="BH42" s="44" t="s">
        <v>1022</v>
      </c>
      <c r="BI42" s="44" t="s">
        <v>1023</v>
      </c>
      <c r="BJ42" s="44" t="s">
        <v>1015</v>
      </c>
      <c r="BK42" s="9" t="s">
        <v>718</v>
      </c>
      <c r="BL42" s="253" t="s">
        <v>1024</v>
      </c>
      <c r="BM42" s="354"/>
      <c r="BN42" s="44"/>
      <c r="BO42" s="54"/>
      <c r="BP42" s="44"/>
      <c r="BQ42" s="91"/>
      <c r="BR42" s="11"/>
    </row>
    <row r="43" spans="1:70" ht="154.9" hidden="1" customHeight="1" x14ac:dyDescent="0.25">
      <c r="A43" s="43" t="s">
        <v>542</v>
      </c>
      <c r="B43" s="51" t="str">
        <f>VLOOKUP(A43,'Fórmulas '!$B$47:$C$66,2,FALSE)</f>
        <v>Asegurar que la Plataforma TIC esté disponible, funcional, optimizada y actualizada para que satisfaga las necesidades de los procesos de la entidad.</v>
      </c>
      <c r="C43" s="43" t="str">
        <f>VLOOKUP(A43,'Fórmulas '!$F$47:$G$66,2,FALSE)</f>
        <v>Jefe de Oficina de Sistemas</v>
      </c>
      <c r="D43" s="85" t="s">
        <v>1025</v>
      </c>
      <c r="E43" s="10" t="s">
        <v>106</v>
      </c>
      <c r="F43" s="10" t="s">
        <v>106</v>
      </c>
      <c r="G43" s="10" t="s">
        <v>106</v>
      </c>
      <c r="H43" s="10" t="s">
        <v>106</v>
      </c>
      <c r="I43" s="10" t="s">
        <v>704</v>
      </c>
      <c r="J43" s="86" t="s">
        <v>1026</v>
      </c>
      <c r="K43" s="44" t="s">
        <v>1027</v>
      </c>
      <c r="L43" s="10" t="s">
        <v>106</v>
      </c>
      <c r="M43" s="10" t="s">
        <v>106</v>
      </c>
      <c r="N43" s="10" t="s">
        <v>106</v>
      </c>
      <c r="O43" s="10" t="s">
        <v>725</v>
      </c>
      <c r="P43" s="10" t="s">
        <v>725</v>
      </c>
      <c r="Q43" s="10" t="s">
        <v>106</v>
      </c>
      <c r="R43" s="10" t="s">
        <v>725</v>
      </c>
      <c r="S43" s="10" t="s">
        <v>725</v>
      </c>
      <c r="T43" s="10" t="s">
        <v>106</v>
      </c>
      <c r="U43" s="10" t="s">
        <v>106</v>
      </c>
      <c r="V43" s="10" t="s">
        <v>106</v>
      </c>
      <c r="W43" s="10" t="s">
        <v>106</v>
      </c>
      <c r="X43" s="10" t="s">
        <v>106</v>
      </c>
      <c r="Y43" s="10" t="s">
        <v>106</v>
      </c>
      <c r="Z43" s="10" t="s">
        <v>725</v>
      </c>
      <c r="AA43" s="10" t="s">
        <v>725</v>
      </c>
      <c r="AB43" s="10" t="s">
        <v>725</v>
      </c>
      <c r="AC43" s="10" t="s">
        <v>725</v>
      </c>
      <c r="AD43" s="10" t="s">
        <v>725</v>
      </c>
      <c r="AE43" s="49">
        <f t="shared" si="1"/>
        <v>10</v>
      </c>
      <c r="AF43" s="90" t="s">
        <v>707</v>
      </c>
      <c r="AG43" s="49">
        <f>IFERROR(VLOOKUP(AF43,'Fórmulas '!$B$26:$C$30,2,0),"")</f>
        <v>3</v>
      </c>
      <c r="AH43" s="49" t="str">
        <f t="shared" si="8"/>
        <v>MAYOR</v>
      </c>
      <c r="AI43" s="59">
        <f>+IFERROR(VLOOKUP(AH43,'Fórmulas '!$E$28:$F$30,2,),"")</f>
        <v>4</v>
      </c>
      <c r="AJ43" s="60" t="str">
        <f>IFERROR(VLOOKUP(CONCATENATE(AG43,AI43),'Fórmulas '!$J$47:$K$71,2,),"")</f>
        <v>EXTREMO</v>
      </c>
      <c r="AK43" s="103" t="s">
        <v>1028</v>
      </c>
      <c r="AL43" s="54" t="s">
        <v>1029</v>
      </c>
      <c r="AM43" s="54" t="s">
        <v>1030</v>
      </c>
      <c r="AN43" s="10" t="s">
        <v>810</v>
      </c>
      <c r="AO43" s="10" t="s">
        <v>745</v>
      </c>
      <c r="AP43" s="10">
        <v>15</v>
      </c>
      <c r="AQ43" s="10">
        <v>5</v>
      </c>
      <c r="AR43" s="10">
        <v>15</v>
      </c>
      <c r="AS43" s="10">
        <v>10</v>
      </c>
      <c r="AT43" s="10">
        <v>15</v>
      </c>
      <c r="AU43" s="10">
        <v>10</v>
      </c>
      <c r="AV43" s="10">
        <v>30</v>
      </c>
      <c r="AW43" s="10">
        <f t="shared" si="9"/>
        <v>100</v>
      </c>
      <c r="AX43" s="115" t="str">
        <f t="shared" si="2"/>
        <v>DISMINUYE DOS PUNTOS</v>
      </c>
      <c r="AY43" s="49">
        <f t="shared" si="12"/>
        <v>3</v>
      </c>
      <c r="AZ43" s="49" t="str">
        <f t="shared" si="3"/>
        <v>RARA VEZ</v>
      </c>
      <c r="BA43" s="59">
        <f t="shared" si="4"/>
        <v>1</v>
      </c>
      <c r="BB43" s="97" t="str">
        <f t="shared" si="5"/>
        <v>MAYOR</v>
      </c>
      <c r="BC43" s="49">
        <f t="shared" si="6"/>
        <v>4</v>
      </c>
      <c r="BD43" s="97" t="str">
        <f>IFERROR(VLOOKUP(CONCATENATE(BA43,BC43),'Fórmulas '!$J$47:$K$71,2,),"")</f>
        <v>ALTO</v>
      </c>
      <c r="BE43" s="10">
        <f>IFERROR(BC43*BA43,"")</f>
        <v>4</v>
      </c>
      <c r="BF43" s="10" t="s">
        <v>63</v>
      </c>
      <c r="BG43" s="10" t="s">
        <v>156</v>
      </c>
      <c r="BH43" s="44" t="s">
        <v>1031</v>
      </c>
      <c r="BI43" s="44" t="s">
        <v>1032</v>
      </c>
      <c r="BJ43" s="44" t="s">
        <v>1033</v>
      </c>
      <c r="BK43" s="9" t="s">
        <v>718</v>
      </c>
      <c r="BL43" s="249" t="s">
        <v>1034</v>
      </c>
      <c r="BM43" s="54"/>
      <c r="BN43" s="44"/>
      <c r="BO43" s="54"/>
      <c r="BP43" s="44"/>
      <c r="BQ43" s="91"/>
      <c r="BR43" s="11"/>
    </row>
    <row r="44" spans="1:70" ht="150" hidden="1" x14ac:dyDescent="0.25">
      <c r="A44" s="43" t="s">
        <v>1035</v>
      </c>
      <c r="B44" s="44" t="e">
        <f>VLOOKUP(A44,'Fórmulas '!$B$47:$C$66,2,FALSE)</f>
        <v>#N/A</v>
      </c>
      <c r="C44" s="43" t="e">
        <f>VLOOKUP(A44,'Fórmulas '!$F$47:$G$66,2,FALSE)</f>
        <v>#N/A</v>
      </c>
      <c r="D44" s="85" t="s">
        <v>1036</v>
      </c>
      <c r="E44" s="10" t="s">
        <v>703</v>
      </c>
      <c r="F44" s="10" t="s">
        <v>106</v>
      </c>
      <c r="G44" s="10" t="s">
        <v>106</v>
      </c>
      <c r="H44" s="10" t="s">
        <v>106</v>
      </c>
      <c r="I44" s="10" t="s">
        <v>704</v>
      </c>
      <c r="J44" s="86" t="s">
        <v>1037</v>
      </c>
      <c r="K44" s="86" t="s">
        <v>1038</v>
      </c>
      <c r="L44" s="10" t="s">
        <v>106</v>
      </c>
      <c r="M44" s="10" t="s">
        <v>106</v>
      </c>
      <c r="N44" s="10" t="s">
        <v>106</v>
      </c>
      <c r="O44" s="10" t="s">
        <v>703</v>
      </c>
      <c r="P44" s="10" t="s">
        <v>703</v>
      </c>
      <c r="Q44" s="10" t="s">
        <v>88</v>
      </c>
      <c r="R44" s="10" t="s">
        <v>703</v>
      </c>
      <c r="S44" s="10" t="s">
        <v>88</v>
      </c>
      <c r="T44" s="10" t="s">
        <v>88</v>
      </c>
      <c r="U44" s="10" t="s">
        <v>703</v>
      </c>
      <c r="V44" s="10" t="s">
        <v>703</v>
      </c>
      <c r="W44" s="10" t="s">
        <v>703</v>
      </c>
      <c r="X44" s="10" t="s">
        <v>703</v>
      </c>
      <c r="Y44" s="10" t="s">
        <v>703</v>
      </c>
      <c r="Z44" s="10" t="s">
        <v>703</v>
      </c>
      <c r="AA44" s="10" t="s">
        <v>88</v>
      </c>
      <c r="AB44" s="10" t="s">
        <v>703</v>
      </c>
      <c r="AC44" s="10" t="s">
        <v>703</v>
      </c>
      <c r="AD44" s="10" t="s">
        <v>88</v>
      </c>
      <c r="AE44" s="49">
        <f t="shared" si="1"/>
        <v>14</v>
      </c>
      <c r="AF44" s="90" t="s">
        <v>755</v>
      </c>
      <c r="AG44" s="49">
        <f>IFERROR(VLOOKUP(AF44,'Fórmulas '!$B$26:$C$30,2,0),"")</f>
        <v>4</v>
      </c>
      <c r="AH44" s="49" t="str">
        <f t="shared" si="8"/>
        <v>CATASTRÓFICO</v>
      </c>
      <c r="AI44" s="59">
        <f>+IFERROR(VLOOKUP(AH44,'Fórmulas '!$E$28:$F$30,2,),"")</f>
        <v>5</v>
      </c>
      <c r="AJ44" s="60" t="str">
        <f>IFERROR(VLOOKUP(CONCATENATE(AG44,AI44),'Fórmulas '!$J$47:$K$71,2,),"")</f>
        <v>EXTREMO</v>
      </c>
      <c r="AK44" s="238" t="s">
        <v>1039</v>
      </c>
      <c r="AL44" s="236" t="s">
        <v>1040</v>
      </c>
      <c r="AM44" s="236" t="s">
        <v>1041</v>
      </c>
      <c r="AN44" s="10" t="s">
        <v>55</v>
      </c>
      <c r="AO44" s="10" t="s">
        <v>56</v>
      </c>
      <c r="AP44" s="10">
        <v>0</v>
      </c>
      <c r="AQ44" s="10">
        <v>5</v>
      </c>
      <c r="AR44" s="10">
        <v>0</v>
      </c>
      <c r="AS44" s="10">
        <v>10</v>
      </c>
      <c r="AT44" s="10">
        <v>15</v>
      </c>
      <c r="AU44" s="10">
        <v>0</v>
      </c>
      <c r="AV44" s="10">
        <v>0</v>
      </c>
      <c r="AW44" s="10">
        <f t="shared" si="9"/>
        <v>30</v>
      </c>
      <c r="AX44" s="115" t="str">
        <f t="shared" si="2"/>
        <v>DISMINUYE CERO PUNTOS</v>
      </c>
      <c r="AY44" s="49">
        <f t="shared" si="12"/>
        <v>4</v>
      </c>
      <c r="AZ44" s="49" t="str">
        <f t="shared" si="3"/>
        <v>PROBABLE'</v>
      </c>
      <c r="BA44" s="59">
        <f t="shared" si="4"/>
        <v>4</v>
      </c>
      <c r="BB44" s="97" t="str">
        <f t="shared" si="5"/>
        <v>CATASTRÓFICO</v>
      </c>
      <c r="BC44" s="49">
        <f t="shared" si="6"/>
        <v>5</v>
      </c>
      <c r="BD44" s="97" t="str">
        <f>IFERROR(VLOOKUP(CONCATENATE(BA44,BC44),'Fórmulas '!$J$47:$K$71,2,),"")</f>
        <v>EXTREMO</v>
      </c>
      <c r="BE44" s="10">
        <f>IFERROR(BC44*BA44,"")</f>
        <v>20</v>
      </c>
      <c r="BF44" s="10" t="s">
        <v>63</v>
      </c>
      <c r="BG44" s="10" t="s">
        <v>105</v>
      </c>
      <c r="BH44" s="44" t="s">
        <v>1042</v>
      </c>
      <c r="BI44" s="10" t="s">
        <v>1043</v>
      </c>
      <c r="BJ44" s="10" t="s">
        <v>718</v>
      </c>
      <c r="BK44" s="10" t="s">
        <v>718</v>
      </c>
      <c r="BL44" s="44" t="s">
        <v>1044</v>
      </c>
      <c r="BM44" s="10" t="s">
        <v>718</v>
      </c>
      <c r="BN44" s="11"/>
      <c r="BO44" s="11"/>
      <c r="BP44" s="11"/>
      <c r="BQ44" s="11"/>
      <c r="BR44" s="44" t="s">
        <v>1045</v>
      </c>
    </row>
  </sheetData>
  <autoFilter ref="A11:BJ44">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2000250</xdr:colOff>
                <xdr:row>1</xdr:row>
                <xdr:rowOff>95250</xdr:rowOff>
              </from>
              <to>
                <xdr:col>2</xdr:col>
                <xdr:colOff>123825</xdr:colOff>
                <xdr:row>4</xdr:row>
                <xdr:rowOff>457200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14:formula1>
            <xm:f>'Fórmulas '!$AA$5:$AA$6</xm:f>
          </x14:formula1>
          <xm:sqref>G12:H44 L12:AD1048576 E12:E1048576</xm:sqref>
        </x14:dataValidation>
        <x14:dataValidation type="list" allowBlank="1" showInputMessage="1" showErrorMessage="1">
          <x14:formula1>
            <xm:f>'Fórmulas '!$Q$5:$Q$7</xm:f>
          </x14:formula1>
          <xm:sqref>AO12:AO1048576</xm:sqref>
        </x14:dataValidation>
        <x14:dataValidation type="list" allowBlank="1" showInputMessage="1" showErrorMessage="1">
          <x14:formula1>
            <xm:f>'Fórmulas '!$B$47:$B$67</xm:f>
          </x14:formula1>
          <xm:sqref>A12:A43</xm:sqref>
        </x14:dataValidation>
        <x14:dataValidation type="list" allowBlank="1" showInputMessage="1" showErrorMessage="1">
          <x14:formula1>
            <xm:f>$V$5:$V$7+'Fórmulas '!$AA$5:$AA$6</xm:f>
          </x14:formula1>
          <xm:sqref>F12:F44</xm:sqref>
        </x14:dataValidation>
        <x14:dataValidation type="list" allowBlank="1" showInputMessage="1" showErrorMessage="1">
          <x14:formula1>
            <xm:f>'Fórmulas '!$M$13</xm:f>
          </x14:formula1>
          <xm:sqref>I12:I44</xm:sqref>
        </x14:dataValidation>
        <x14:dataValidation type="list" allowBlank="1" showInputMessage="1" showErrorMessage="1">
          <x14:formula1>
            <xm:f>'Fórmulas '!$B$26:$B$30</xm:f>
          </x14:formula1>
          <xm:sqref>AF12:AF44</xm:sqref>
        </x14:dataValidation>
        <x14:dataValidation type="list" allowBlank="1" showInputMessage="1" showErrorMessage="1">
          <x14:formula1>
            <xm:f>'Fórmulas '!$BA$5:$BB$5</xm:f>
          </x14:formula1>
          <xm:sqref>AP12:AP43</xm:sqref>
        </x14:dataValidation>
        <x14:dataValidation type="list" allowBlank="1" showInputMessage="1" showErrorMessage="1">
          <x14:formula1>
            <xm:f>'Fórmulas '!$BA$6:$BB$6</xm:f>
          </x14:formula1>
          <xm:sqref>AQ12:AQ43</xm:sqref>
        </x14:dataValidation>
        <x14:dataValidation type="list" allowBlank="1" showInputMessage="1" showErrorMessage="1">
          <x14:formula1>
            <xm:f>'Fórmulas '!$BA$7:$BB$7</xm:f>
          </x14:formula1>
          <xm:sqref>AR12:AR43</xm:sqref>
        </x14:dataValidation>
        <x14:dataValidation type="list" allowBlank="1" showInputMessage="1" showErrorMessage="1">
          <x14:formula1>
            <xm:f>'Fórmulas '!$BA$8:$BB$8</xm:f>
          </x14:formula1>
          <xm:sqref>AS12:AS43</xm:sqref>
        </x14:dataValidation>
        <x14:dataValidation type="list" allowBlank="1" showInputMessage="1" showErrorMessage="1">
          <x14:formula1>
            <xm:f>'Fórmulas '!$BA$9:$BB$9</xm:f>
          </x14:formula1>
          <xm:sqref>AT12:AT43</xm:sqref>
        </x14:dataValidation>
        <x14:dataValidation type="list" allowBlank="1" showInputMessage="1" showErrorMessage="1">
          <x14:formula1>
            <xm:f>'Fórmulas '!$BA$10:$BB$10</xm:f>
          </x14:formula1>
          <xm:sqref>AU12:AU43</xm:sqref>
        </x14:dataValidation>
        <x14:dataValidation type="list" allowBlank="1" showInputMessage="1" showErrorMessage="1">
          <x14:formula1>
            <xm:f>'Fórmulas '!$BA$11:$BB$11</xm:f>
          </x14:formula1>
          <xm:sqref>AV12:AV43</xm:sqref>
        </x14:dataValidation>
        <x14:dataValidation type="list" allowBlank="1" showInputMessage="1" showErrorMessage="1">
          <x14:formula1>
            <xm:f>'Fórmulas '!$Y$5:$Y$8</xm:f>
          </x14:formula1>
          <xm:sqref>BF12:BF43</xm:sqref>
        </x14:dataValidation>
        <x14:dataValidation type="list" allowBlank="1" showInputMessage="1" showErrorMessage="1">
          <x14:formula1>
            <xm:f>'Fórmulas '!$B$47:$B$66</xm:f>
          </x14:formula1>
          <xm:sqref>A44:A1048576</xm:sqref>
        </x14:dataValidation>
        <x14:dataValidation type="list" allowBlank="1" showInputMessage="1" showErrorMessage="1">
          <x14:formula1>
            <xm:f>'Fórmulas '!$Q$10:$Q$11</xm:f>
          </x14:formula1>
          <xm:sqref>AN12:AN1048576</xm:sqref>
        </x14:dataValidation>
        <x14:dataValidation type="list" allowBlank="1" showInputMessage="1" showErrorMessage="1">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BM71"/>
  <sheetViews>
    <sheetView topLeftCell="G14" zoomScaleNormal="100" workbookViewId="0">
      <selection activeCell="H31" sqref="H3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2" t="s">
        <v>11</v>
      </c>
    </row>
    <row r="2" spans="2:65" x14ac:dyDescent="0.25">
      <c r="O2" s="11" t="s">
        <v>608</v>
      </c>
    </row>
    <row r="3" spans="2:65" ht="43.15" customHeight="1" x14ac:dyDescent="0.25">
      <c r="B3" s="355" t="s">
        <v>1046</v>
      </c>
      <c r="C3" s="356"/>
      <c r="E3" s="355" t="s">
        <v>1047</v>
      </c>
      <c r="F3" s="356"/>
      <c r="H3" s="357" t="s">
        <v>1048</v>
      </c>
      <c r="I3" s="358"/>
      <c r="J3" s="358"/>
      <c r="K3" s="359"/>
      <c r="O3" s="11" t="s">
        <v>450</v>
      </c>
      <c r="T3" t="s">
        <v>1049</v>
      </c>
      <c r="AC3" s="362" t="s">
        <v>1050</v>
      </c>
      <c r="AD3" s="362"/>
      <c r="AE3" s="15"/>
      <c r="AH3" s="361" t="s">
        <v>1051</v>
      </c>
      <c r="AI3" s="361"/>
      <c r="AJ3" s="361"/>
      <c r="AL3" s="363" t="s">
        <v>1052</v>
      </c>
      <c r="AM3" s="363"/>
      <c r="AN3" s="363"/>
      <c r="AO3" s="363"/>
      <c r="AP3" s="363"/>
      <c r="AQ3" s="363"/>
      <c r="AR3" s="363"/>
      <c r="AT3" s="361" t="s">
        <v>1053</v>
      </c>
      <c r="AU3" s="361"/>
      <c r="AW3" s="362" t="s">
        <v>1054</v>
      </c>
      <c r="AX3" s="362"/>
      <c r="AZ3" s="355" t="s">
        <v>1055</v>
      </c>
      <c r="BA3" s="360"/>
      <c r="BB3" s="356"/>
      <c r="BF3" s="355" t="s">
        <v>19</v>
      </c>
      <c r="BG3" s="360"/>
      <c r="BH3" s="356"/>
      <c r="BK3" s="40" t="s">
        <v>1056</v>
      </c>
      <c r="BL3" s="41"/>
      <c r="BM3" s="42"/>
    </row>
    <row r="4" spans="2:65" ht="28.9" customHeight="1" x14ac:dyDescent="0.25">
      <c r="B4" s="32" t="s">
        <v>1057</v>
      </c>
      <c r="C4" s="32" t="s">
        <v>1058</v>
      </c>
      <c r="E4" s="32" t="s">
        <v>1057</v>
      </c>
      <c r="F4" s="32" t="s">
        <v>1058</v>
      </c>
      <c r="H4" s="32" t="s">
        <v>1059</v>
      </c>
      <c r="I4" s="32" t="s">
        <v>1060</v>
      </c>
      <c r="J4" s="32" t="s">
        <v>1061</v>
      </c>
      <c r="K4" s="32" t="s">
        <v>1062</v>
      </c>
      <c r="M4" s="32" t="s">
        <v>1063</v>
      </c>
      <c r="O4" s="11" t="s">
        <v>630</v>
      </c>
      <c r="Q4" s="32" t="s">
        <v>1064</v>
      </c>
      <c r="R4" s="39"/>
      <c r="T4" s="32" t="s">
        <v>33</v>
      </c>
      <c r="U4" s="32" t="s">
        <v>34</v>
      </c>
      <c r="V4" s="32" t="s">
        <v>35</v>
      </c>
      <c r="W4" s="32"/>
      <c r="Y4" s="32" t="s">
        <v>1065</v>
      </c>
      <c r="AA4" s="32" t="s">
        <v>1066</v>
      </c>
      <c r="AC4" s="32" t="s">
        <v>1067</v>
      </c>
      <c r="AD4" s="32" t="s">
        <v>1068</v>
      </c>
      <c r="AF4" s="32" t="s">
        <v>1069</v>
      </c>
      <c r="AH4" s="32" t="s">
        <v>1070</v>
      </c>
      <c r="AI4" s="32" t="s">
        <v>1071</v>
      </c>
      <c r="AJ4" s="32" t="s">
        <v>1072</v>
      </c>
      <c r="AL4" s="16" t="s">
        <v>1073</v>
      </c>
      <c r="AM4" s="16" t="s">
        <v>1074</v>
      </c>
      <c r="AN4" s="16" t="s">
        <v>1075</v>
      </c>
      <c r="AO4" s="16" t="s">
        <v>1076</v>
      </c>
      <c r="AP4" s="16" t="s">
        <v>1077</v>
      </c>
      <c r="AQ4" s="16" t="s">
        <v>1078</v>
      </c>
      <c r="AR4" s="16" t="s">
        <v>1079</v>
      </c>
      <c r="AT4" s="32" t="s">
        <v>1080</v>
      </c>
      <c r="AU4" s="32" t="s">
        <v>1081</v>
      </c>
      <c r="AW4" s="17" t="s">
        <v>1082</v>
      </c>
      <c r="AX4" s="17" t="s">
        <v>1057</v>
      </c>
      <c r="AZ4" s="32" t="s">
        <v>1080</v>
      </c>
      <c r="BA4" s="32" t="s">
        <v>1083</v>
      </c>
      <c r="BB4" s="32" t="s">
        <v>88</v>
      </c>
      <c r="BF4" t="s">
        <v>48</v>
      </c>
      <c r="BK4" t="s">
        <v>1084</v>
      </c>
    </row>
    <row r="5" spans="2:65" x14ac:dyDescent="0.25">
      <c r="B5" s="11" t="s">
        <v>130</v>
      </c>
      <c r="C5" s="35">
        <v>0.2</v>
      </c>
      <c r="E5" s="11" t="s">
        <v>149</v>
      </c>
      <c r="F5" s="35">
        <v>0.2</v>
      </c>
      <c r="H5" s="35">
        <v>0.2</v>
      </c>
      <c r="I5" s="35">
        <v>0.2</v>
      </c>
      <c r="J5" s="18" t="str">
        <f>CONCATENATE(TEXT(H5,"0%"),TEXT(I5,"0%"))</f>
        <v>20%20%</v>
      </c>
      <c r="K5" s="36" t="s">
        <v>131</v>
      </c>
      <c r="M5" s="11" t="s">
        <v>1085</v>
      </c>
      <c r="O5" s="11" t="s">
        <v>236</v>
      </c>
      <c r="Q5" s="11" t="s">
        <v>56</v>
      </c>
      <c r="R5" s="35">
        <v>0.25</v>
      </c>
      <c r="T5" t="s">
        <v>69</v>
      </c>
      <c r="U5" t="s">
        <v>58</v>
      </c>
      <c r="V5" t="s">
        <v>59</v>
      </c>
      <c r="Y5" s="11" t="s">
        <v>730</v>
      </c>
      <c r="AA5" s="11" t="s">
        <v>703</v>
      </c>
      <c r="AC5" s="11">
        <v>1</v>
      </c>
      <c r="AD5" s="11" t="s">
        <v>1086</v>
      </c>
      <c r="AF5" s="11" t="s">
        <v>1087</v>
      </c>
      <c r="AH5" s="11" t="str">
        <f>CONCATENATE(AH15,"+",AI15)</f>
        <v xml:space="preserve">Fuerte+Fuerte </v>
      </c>
      <c r="AI5" s="11" t="s">
        <v>1087</v>
      </c>
      <c r="AJ5" s="11">
        <v>100</v>
      </c>
      <c r="AL5" s="11" t="s">
        <v>1088</v>
      </c>
      <c r="AM5" s="11" t="s">
        <v>1089</v>
      </c>
      <c r="AN5" s="11" t="s">
        <v>1090</v>
      </c>
      <c r="AO5" s="11" t="s">
        <v>1091</v>
      </c>
      <c r="AP5" s="11" t="s">
        <v>1092</v>
      </c>
      <c r="AQ5" s="11" t="s">
        <v>1093</v>
      </c>
      <c r="AR5" s="11" t="s">
        <v>1094</v>
      </c>
      <c r="AT5" s="11" t="s">
        <v>1088</v>
      </c>
      <c r="AU5" s="11">
        <v>15</v>
      </c>
      <c r="AW5" s="20">
        <v>1</v>
      </c>
      <c r="AX5" s="10" t="s">
        <v>726</v>
      </c>
      <c r="AZ5" s="11" t="s">
        <v>694</v>
      </c>
      <c r="BA5" s="11">
        <v>15</v>
      </c>
      <c r="BB5" s="11">
        <v>0</v>
      </c>
      <c r="BF5" t="s">
        <v>129</v>
      </c>
      <c r="BK5" t="s">
        <v>1095</v>
      </c>
    </row>
    <row r="6" spans="2:65" x14ac:dyDescent="0.25">
      <c r="B6" s="11" t="s">
        <v>60</v>
      </c>
      <c r="C6" s="35">
        <v>0.4</v>
      </c>
      <c r="E6" s="11" t="s">
        <v>200</v>
      </c>
      <c r="F6" s="35">
        <v>0.4</v>
      </c>
      <c r="H6" s="35">
        <v>0.2</v>
      </c>
      <c r="I6" s="35">
        <v>0.4</v>
      </c>
      <c r="J6" s="18" t="str">
        <f t="shared" ref="J6:J29" si="0">CONCATENATE(TEXT(H6,"0%"),TEXT(I6,"0%"))</f>
        <v>20%40%</v>
      </c>
      <c r="K6" s="36" t="s">
        <v>131</v>
      </c>
      <c r="M6" s="11" t="s">
        <v>1096</v>
      </c>
      <c r="O6" s="11" t="s">
        <v>255</v>
      </c>
      <c r="Q6" s="11" t="s">
        <v>158</v>
      </c>
      <c r="R6" s="35">
        <v>0.15</v>
      </c>
      <c r="T6" t="s">
        <v>57</v>
      </c>
      <c r="U6" t="s">
        <v>159</v>
      </c>
      <c r="V6" t="s">
        <v>418</v>
      </c>
      <c r="Y6" s="11" t="s">
        <v>63</v>
      </c>
      <c r="AA6" s="11" t="s">
        <v>88</v>
      </c>
      <c r="AC6" s="11">
        <v>2</v>
      </c>
      <c r="AD6" s="11" t="s">
        <v>1086</v>
      </c>
      <c r="AF6" s="11" t="s">
        <v>61</v>
      </c>
      <c r="AH6" s="11" t="str">
        <f t="shared" ref="AH6:AH13" si="1">CONCATENATE(AH16,"+",AI16)</f>
        <v xml:space="preserve">Fuerte+Moderado </v>
      </c>
      <c r="AI6" s="11" t="s">
        <v>61</v>
      </c>
      <c r="AJ6" s="11">
        <v>50</v>
      </c>
      <c r="AL6" s="11" t="s">
        <v>1097</v>
      </c>
      <c r="AM6" s="11" t="s">
        <v>1098</v>
      </c>
      <c r="AN6" s="11" t="s">
        <v>1099</v>
      </c>
      <c r="AO6" s="11" t="s">
        <v>1100</v>
      </c>
      <c r="AP6" s="11" t="s">
        <v>1101</v>
      </c>
      <c r="AQ6" s="11" t="s">
        <v>1102</v>
      </c>
      <c r="AR6" s="11" t="s">
        <v>1103</v>
      </c>
      <c r="AT6" s="11" t="s">
        <v>1097</v>
      </c>
      <c r="AU6" s="11">
        <v>0</v>
      </c>
      <c r="AW6" s="20">
        <v>2</v>
      </c>
      <c r="AX6" s="10" t="s">
        <v>741</v>
      </c>
      <c r="AZ6" s="11" t="s">
        <v>695</v>
      </c>
      <c r="BA6" s="11">
        <v>5</v>
      </c>
      <c r="BB6" s="11">
        <v>0</v>
      </c>
      <c r="BF6" t="s">
        <v>1104</v>
      </c>
      <c r="BK6" t="s">
        <v>1105</v>
      </c>
    </row>
    <row r="7" spans="2:65" x14ac:dyDescent="0.25">
      <c r="B7" s="11" t="s">
        <v>49</v>
      </c>
      <c r="C7" s="35">
        <v>0.6</v>
      </c>
      <c r="E7" s="11" t="s">
        <v>61</v>
      </c>
      <c r="F7" s="35">
        <v>0.6</v>
      </c>
      <c r="H7" s="35">
        <v>0.2</v>
      </c>
      <c r="I7" s="35">
        <v>0.6</v>
      </c>
      <c r="J7" s="18" t="str">
        <f t="shared" si="0"/>
        <v>20%60%</v>
      </c>
      <c r="K7" s="37" t="s">
        <v>62</v>
      </c>
      <c r="M7" s="11" t="s">
        <v>1106</v>
      </c>
      <c r="O7" s="11" t="s">
        <v>1107</v>
      </c>
      <c r="Q7" s="11" t="s">
        <v>560</v>
      </c>
      <c r="R7" s="35">
        <v>0.1</v>
      </c>
      <c r="Y7" s="11" t="s">
        <v>332</v>
      </c>
      <c r="AA7" s="11" t="s">
        <v>1108</v>
      </c>
      <c r="AC7" s="11">
        <v>3</v>
      </c>
      <c r="AD7" s="11" t="s">
        <v>1086</v>
      </c>
      <c r="AF7" s="11" t="s">
        <v>1109</v>
      </c>
      <c r="AH7" s="11" t="str">
        <f t="shared" si="1"/>
        <v xml:space="preserve">Fuerte+Débil </v>
      </c>
      <c r="AI7" s="11" t="s">
        <v>1109</v>
      </c>
      <c r="AJ7" s="11">
        <v>0</v>
      </c>
      <c r="AO7" s="11" t="s">
        <v>1110</v>
      </c>
      <c r="AR7" s="11" t="s">
        <v>1111</v>
      </c>
      <c r="AT7" s="11" t="s">
        <v>1089</v>
      </c>
      <c r="AU7" s="11">
        <v>15</v>
      </c>
      <c r="AW7" s="20">
        <v>3</v>
      </c>
      <c r="AX7" s="10" t="s">
        <v>707</v>
      </c>
      <c r="AZ7" s="11" t="s">
        <v>696</v>
      </c>
      <c r="BA7" s="11">
        <v>15</v>
      </c>
      <c r="BB7" s="11">
        <v>0</v>
      </c>
      <c r="BF7" t="s">
        <v>269</v>
      </c>
    </row>
    <row r="8" spans="2:65" x14ac:dyDescent="0.25">
      <c r="B8" s="11" t="s">
        <v>73</v>
      </c>
      <c r="C8" s="35">
        <v>0.8</v>
      </c>
      <c r="E8" s="11" t="s">
        <v>50</v>
      </c>
      <c r="F8" s="35">
        <v>0.8</v>
      </c>
      <c r="H8" s="35">
        <v>0.2</v>
      </c>
      <c r="I8" s="35">
        <v>0.8</v>
      </c>
      <c r="J8" s="18" t="str">
        <f t="shared" si="0"/>
        <v>20%80%</v>
      </c>
      <c r="K8" s="21" t="s">
        <v>51</v>
      </c>
      <c r="M8" s="11" t="s">
        <v>1112</v>
      </c>
      <c r="O8" s="11" t="s">
        <v>750</v>
      </c>
      <c r="Y8" s="11" t="s">
        <v>866</v>
      </c>
      <c r="AC8" s="11">
        <v>4</v>
      </c>
      <c r="AD8" s="11" t="s">
        <v>1086</v>
      </c>
      <c r="AH8" s="11" t="str">
        <f t="shared" si="1"/>
        <v xml:space="preserve">Moderado+Fuerte </v>
      </c>
      <c r="AI8" s="11" t="s">
        <v>61</v>
      </c>
      <c r="AJ8" s="11">
        <v>50</v>
      </c>
      <c r="AT8" s="11" t="s">
        <v>1098</v>
      </c>
      <c r="AU8" s="11">
        <v>0</v>
      </c>
      <c r="AW8" s="20">
        <v>4</v>
      </c>
      <c r="AX8" s="10" t="s">
        <v>1113</v>
      </c>
      <c r="AZ8" s="11" t="s">
        <v>697</v>
      </c>
      <c r="BA8" s="11">
        <v>10</v>
      </c>
      <c r="BB8" s="11">
        <v>0</v>
      </c>
      <c r="BF8" t="s">
        <v>1114</v>
      </c>
    </row>
    <row r="9" spans="2:65" x14ac:dyDescent="0.25">
      <c r="B9" s="11" t="s">
        <v>1115</v>
      </c>
      <c r="C9" s="35">
        <v>1</v>
      </c>
      <c r="E9" s="11" t="s">
        <v>154</v>
      </c>
      <c r="F9" s="35">
        <v>1</v>
      </c>
      <c r="H9" s="35">
        <v>0.2</v>
      </c>
      <c r="I9" s="35">
        <v>1</v>
      </c>
      <c r="J9" s="18" t="str">
        <f t="shared" si="0"/>
        <v>20%100%</v>
      </c>
      <c r="K9" s="38" t="s">
        <v>135</v>
      </c>
      <c r="M9" s="11" t="s">
        <v>1116</v>
      </c>
      <c r="O9" s="11" t="s">
        <v>41</v>
      </c>
      <c r="Q9" s="32" t="s">
        <v>1117</v>
      </c>
      <c r="R9" s="32"/>
      <c r="AC9" s="11">
        <v>5</v>
      </c>
      <c r="AD9" s="11" t="s">
        <v>1086</v>
      </c>
      <c r="AH9" s="11" t="str">
        <f t="shared" si="1"/>
        <v xml:space="preserve">Moderado+Moderado </v>
      </c>
      <c r="AI9" s="11" t="s">
        <v>61</v>
      </c>
      <c r="AJ9" s="11">
        <v>50</v>
      </c>
      <c r="AT9" s="11" t="s">
        <v>1090</v>
      </c>
      <c r="AU9" s="11">
        <v>15</v>
      </c>
      <c r="AW9" s="20">
        <v>5</v>
      </c>
      <c r="AX9" s="10" t="s">
        <v>1118</v>
      </c>
      <c r="AZ9" s="11" t="s">
        <v>698</v>
      </c>
      <c r="BA9" s="11">
        <v>15</v>
      </c>
      <c r="BB9" s="11">
        <v>0</v>
      </c>
      <c r="BF9" t="s">
        <v>429</v>
      </c>
    </row>
    <row r="10" spans="2:65" x14ac:dyDescent="0.25">
      <c r="H10" s="35">
        <v>0.4</v>
      </c>
      <c r="I10" s="35">
        <v>0.2</v>
      </c>
      <c r="J10" s="18" t="str">
        <f t="shared" si="0"/>
        <v>40%20%</v>
      </c>
      <c r="K10" s="19" t="s">
        <v>131</v>
      </c>
      <c r="M10" s="11" t="s">
        <v>1119</v>
      </c>
      <c r="O10" s="11" t="s">
        <v>115</v>
      </c>
      <c r="Q10" s="11" t="s">
        <v>55</v>
      </c>
      <c r="R10" s="35">
        <v>0.25</v>
      </c>
      <c r="Y10" s="32" t="s">
        <v>1120</v>
      </c>
      <c r="AC10" s="11">
        <v>6</v>
      </c>
      <c r="AD10" s="11" t="s">
        <v>1121</v>
      </c>
      <c r="AH10" s="11" t="str">
        <f t="shared" si="1"/>
        <v xml:space="preserve">Moderado+Débil </v>
      </c>
      <c r="AI10" s="11" t="s">
        <v>1109</v>
      </c>
      <c r="AJ10" s="11">
        <v>0</v>
      </c>
      <c r="AT10" s="11" t="s">
        <v>1099</v>
      </c>
      <c r="AU10" s="11">
        <v>0</v>
      </c>
      <c r="AZ10" s="11" t="s">
        <v>699</v>
      </c>
      <c r="BA10" s="11">
        <v>10</v>
      </c>
      <c r="BB10" s="11">
        <v>0</v>
      </c>
      <c r="BF10" t="s">
        <v>442</v>
      </c>
    </row>
    <row r="11" spans="2:65" ht="30" x14ac:dyDescent="0.25">
      <c r="H11" s="35">
        <v>0.4</v>
      </c>
      <c r="I11" s="35">
        <v>0.4</v>
      </c>
      <c r="J11" s="18" t="str">
        <f t="shared" si="0"/>
        <v>40%40%</v>
      </c>
      <c r="K11" s="37" t="s">
        <v>62</v>
      </c>
      <c r="M11" s="11" t="s">
        <v>1122</v>
      </c>
      <c r="O11" s="11" t="s">
        <v>1123</v>
      </c>
      <c r="Q11" s="11" t="s">
        <v>107</v>
      </c>
      <c r="R11" s="35">
        <v>0.15</v>
      </c>
      <c r="Y11" s="11" t="s">
        <v>63</v>
      </c>
      <c r="AC11" s="11">
        <v>7</v>
      </c>
      <c r="AD11" s="11" t="s">
        <v>1121</v>
      </c>
      <c r="AH11" s="11" t="str">
        <f t="shared" si="1"/>
        <v xml:space="preserve">Débil+Fuerte </v>
      </c>
      <c r="AI11" s="11" t="s">
        <v>1109</v>
      </c>
      <c r="AJ11" s="11">
        <v>0</v>
      </c>
      <c r="AT11" s="11" t="s">
        <v>1091</v>
      </c>
      <c r="AU11" s="11">
        <v>15</v>
      </c>
      <c r="AZ11" s="22" t="s">
        <v>1124</v>
      </c>
      <c r="BA11" s="11">
        <v>30</v>
      </c>
      <c r="BB11" s="11">
        <v>0</v>
      </c>
    </row>
    <row r="12" spans="2:65" x14ac:dyDescent="0.25">
      <c r="H12" s="35">
        <v>0.4</v>
      </c>
      <c r="I12" s="35">
        <v>0.6</v>
      </c>
      <c r="J12" s="18" t="str">
        <f t="shared" si="0"/>
        <v>40%60%</v>
      </c>
      <c r="K12" s="37" t="s">
        <v>62</v>
      </c>
      <c r="M12" s="11" t="s">
        <v>1125</v>
      </c>
      <c r="O12" s="11" t="s">
        <v>1126</v>
      </c>
      <c r="Q12" s="11"/>
      <c r="R12" s="11"/>
      <c r="Y12" s="11" t="s">
        <v>1127</v>
      </c>
      <c r="AC12" s="11">
        <v>8</v>
      </c>
      <c r="AD12" s="11" t="s">
        <v>1121</v>
      </c>
      <c r="AH12" s="11" t="str">
        <f t="shared" si="1"/>
        <v xml:space="preserve">Débil+Moderado </v>
      </c>
      <c r="AI12" s="11" t="s">
        <v>1109</v>
      </c>
      <c r="AJ12" s="11">
        <v>0</v>
      </c>
      <c r="AT12" s="11" t="s">
        <v>1100</v>
      </c>
      <c r="AU12" s="11">
        <v>10</v>
      </c>
    </row>
    <row r="13" spans="2:65" x14ac:dyDescent="0.25">
      <c r="B13" t="s">
        <v>1128</v>
      </c>
      <c r="H13" s="35">
        <v>0.4</v>
      </c>
      <c r="I13" s="35">
        <v>0.8</v>
      </c>
      <c r="J13" s="18" t="str">
        <f t="shared" si="0"/>
        <v>40%80%</v>
      </c>
      <c r="K13" s="21" t="s">
        <v>74</v>
      </c>
      <c r="M13" s="11" t="s">
        <v>704</v>
      </c>
      <c r="O13" s="11" t="s">
        <v>585</v>
      </c>
      <c r="Q13" s="11"/>
      <c r="AC13" s="11">
        <v>9</v>
      </c>
      <c r="AD13" s="11" t="s">
        <v>1121</v>
      </c>
      <c r="AH13" s="11" t="str">
        <f t="shared" si="1"/>
        <v xml:space="preserve">Débil+Débil </v>
      </c>
      <c r="AI13" s="11" t="s">
        <v>1109</v>
      </c>
      <c r="AJ13" s="11">
        <v>0</v>
      </c>
      <c r="AT13" s="11" t="s">
        <v>1110</v>
      </c>
      <c r="AU13" s="11">
        <v>0</v>
      </c>
    </row>
    <row r="14" spans="2:65" x14ac:dyDescent="0.25">
      <c r="B14" t="s">
        <v>123</v>
      </c>
      <c r="E14" s="355" t="s">
        <v>1046</v>
      </c>
      <c r="F14" s="356"/>
      <c r="H14" s="35">
        <v>0.4</v>
      </c>
      <c r="I14" s="35">
        <v>1</v>
      </c>
      <c r="J14" s="18" t="str">
        <f t="shared" si="0"/>
        <v>40%100%</v>
      </c>
      <c r="K14" s="19" t="s">
        <v>135</v>
      </c>
      <c r="M14" s="11" t="s">
        <v>1129</v>
      </c>
      <c r="O14" s="11" t="s">
        <v>340</v>
      </c>
      <c r="AC14" s="11">
        <v>10</v>
      </c>
      <c r="AD14" s="11" t="s">
        <v>1121</v>
      </c>
      <c r="AK14" s="32" t="s">
        <v>1070</v>
      </c>
      <c r="AL14" s="32" t="s">
        <v>1071</v>
      </c>
      <c r="AM14" s="32" t="s">
        <v>1072</v>
      </c>
      <c r="AT14" s="11" t="s">
        <v>1092</v>
      </c>
      <c r="AU14" s="11">
        <v>15</v>
      </c>
      <c r="BC14">
        <v>10</v>
      </c>
      <c r="BD14">
        <v>15</v>
      </c>
      <c r="BE14">
        <v>5</v>
      </c>
      <c r="BF14">
        <v>30</v>
      </c>
    </row>
    <row r="15" spans="2:65" x14ac:dyDescent="0.25">
      <c r="B15" t="s">
        <v>1130</v>
      </c>
      <c r="E15" s="32" t="s">
        <v>1058</v>
      </c>
      <c r="F15" s="32" t="s">
        <v>1057</v>
      </c>
      <c r="H15" s="35">
        <v>0.6</v>
      </c>
      <c r="I15" s="35">
        <v>0.2</v>
      </c>
      <c r="J15" s="18" t="str">
        <f t="shared" si="0"/>
        <v>60%20%</v>
      </c>
      <c r="K15" s="19" t="s">
        <v>62</v>
      </c>
      <c r="M15" s="23" t="s">
        <v>1131</v>
      </c>
      <c r="O15" s="11" t="s">
        <v>450</v>
      </c>
      <c r="AC15" s="11">
        <v>11</v>
      </c>
      <c r="AD15" s="11" t="s">
        <v>1121</v>
      </c>
      <c r="AH15" s="11" t="s">
        <v>1132</v>
      </c>
      <c r="AI15" s="11" t="s">
        <v>1087</v>
      </c>
      <c r="AJ15" s="11" t="s">
        <v>1132</v>
      </c>
      <c r="AK15" s="11" t="str">
        <f>CONCATENATE(AH15,"+",AI15)</f>
        <v xml:space="preserve">Fuerte+Fuerte </v>
      </c>
      <c r="AL15" s="11" t="s">
        <v>1132</v>
      </c>
      <c r="AM15" s="11">
        <v>100</v>
      </c>
      <c r="AT15" s="11" t="s">
        <v>1101</v>
      </c>
      <c r="AU15" s="11">
        <v>0</v>
      </c>
      <c r="AZ15" t="s">
        <v>1133</v>
      </c>
      <c r="BA15" t="s">
        <v>1134</v>
      </c>
      <c r="BC15">
        <v>0</v>
      </c>
      <c r="BD15">
        <v>0</v>
      </c>
      <c r="BE15">
        <v>0</v>
      </c>
      <c r="BF15">
        <v>0</v>
      </c>
    </row>
    <row r="16" spans="2:65" x14ac:dyDescent="0.25">
      <c r="B16" t="s">
        <v>330</v>
      </c>
      <c r="E16" s="35">
        <v>0.2</v>
      </c>
      <c r="F16" s="11" t="s">
        <v>134</v>
      </c>
      <c r="H16" s="35">
        <v>0.6</v>
      </c>
      <c r="I16" s="35">
        <v>0.4</v>
      </c>
      <c r="J16" s="18" t="str">
        <f t="shared" si="0"/>
        <v>60%40%</v>
      </c>
      <c r="K16" s="19" t="s">
        <v>62</v>
      </c>
      <c r="O16" s="11" t="s">
        <v>278</v>
      </c>
      <c r="Y16" s="32" t="s">
        <v>1135</v>
      </c>
      <c r="AC16" s="11">
        <v>12</v>
      </c>
      <c r="AD16" s="11" t="s">
        <v>1136</v>
      </c>
      <c r="AH16" s="11" t="s">
        <v>1132</v>
      </c>
      <c r="AI16" s="11" t="s">
        <v>61</v>
      </c>
      <c r="AJ16" s="11" t="s">
        <v>61</v>
      </c>
      <c r="AK16" s="11" t="str">
        <f t="shared" ref="AK16:AK23" si="2">CONCATENATE(AH16,"+",AI16)</f>
        <v xml:space="preserve">Fuerte+Moderado </v>
      </c>
      <c r="AL16" s="11" t="s">
        <v>61</v>
      </c>
      <c r="AM16" s="11">
        <v>50</v>
      </c>
      <c r="AT16" s="11" t="s">
        <v>1093</v>
      </c>
      <c r="AU16" s="11">
        <v>15</v>
      </c>
      <c r="AZ16" t="s">
        <v>1137</v>
      </c>
      <c r="BA16">
        <v>0</v>
      </c>
    </row>
    <row r="17" spans="2:53" x14ac:dyDescent="0.25">
      <c r="B17" t="s">
        <v>1138</v>
      </c>
      <c r="E17" s="35">
        <v>0.4</v>
      </c>
      <c r="F17" s="11" t="s">
        <v>60</v>
      </c>
      <c r="H17" s="35">
        <v>0.6</v>
      </c>
      <c r="I17" s="35">
        <v>0.6</v>
      </c>
      <c r="J17" s="18" t="str">
        <f t="shared" si="0"/>
        <v>60%60%</v>
      </c>
      <c r="K17" s="19" t="s">
        <v>62</v>
      </c>
      <c r="O17" s="11" t="s">
        <v>542</v>
      </c>
      <c r="Y17" s="11" t="s">
        <v>47</v>
      </c>
      <c r="AC17" s="11">
        <v>13</v>
      </c>
      <c r="AD17" s="11" t="s">
        <v>1136</v>
      </c>
      <c r="AH17" s="11" t="s">
        <v>1132</v>
      </c>
      <c r="AI17" s="11" t="s">
        <v>1109</v>
      </c>
      <c r="AJ17" s="11" t="s">
        <v>1109</v>
      </c>
      <c r="AK17" s="11" t="str">
        <f t="shared" si="2"/>
        <v xml:space="preserve">Fuerte+Débil </v>
      </c>
      <c r="AL17" s="11" t="s">
        <v>1109</v>
      </c>
      <c r="AM17" s="11">
        <v>0</v>
      </c>
      <c r="AT17" s="11" t="s">
        <v>1102</v>
      </c>
      <c r="AU17" s="11">
        <v>0</v>
      </c>
      <c r="AZ17" t="s">
        <v>1139</v>
      </c>
      <c r="BA17">
        <v>1</v>
      </c>
    </row>
    <row r="18" spans="2:53" x14ac:dyDescent="0.25">
      <c r="B18" t="s">
        <v>156</v>
      </c>
      <c r="E18" s="35">
        <v>0.6</v>
      </c>
      <c r="F18" s="11" t="s">
        <v>49</v>
      </c>
      <c r="H18" s="35">
        <v>0.6</v>
      </c>
      <c r="I18" s="35">
        <v>0.8</v>
      </c>
      <c r="J18" s="18" t="str">
        <f t="shared" si="0"/>
        <v>60%80%</v>
      </c>
      <c r="K18" s="19" t="s">
        <v>51</v>
      </c>
      <c r="O18" s="11" t="s">
        <v>322</v>
      </c>
      <c r="Y18" s="11" t="s">
        <v>285</v>
      </c>
      <c r="AC18" s="11">
        <v>14</v>
      </c>
      <c r="AD18" s="11" t="s">
        <v>1136</v>
      </c>
      <c r="AH18" s="11" t="s">
        <v>1140</v>
      </c>
      <c r="AI18" s="11" t="s">
        <v>1087</v>
      </c>
      <c r="AJ18" s="11" t="s">
        <v>61</v>
      </c>
      <c r="AK18" s="11" t="str">
        <f t="shared" si="2"/>
        <v xml:space="preserve">Moderado+Fuerte </v>
      </c>
      <c r="AL18" s="11" t="s">
        <v>61</v>
      </c>
      <c r="AM18" s="11">
        <v>50</v>
      </c>
      <c r="AT18" s="11" t="s">
        <v>1094</v>
      </c>
      <c r="AU18" s="11">
        <v>10</v>
      </c>
      <c r="AZ18" t="s">
        <v>1141</v>
      </c>
      <c r="BA18">
        <v>2</v>
      </c>
    </row>
    <row r="19" spans="2:53" x14ac:dyDescent="0.25">
      <c r="B19" t="s">
        <v>836</v>
      </c>
      <c r="E19" s="35">
        <v>0.8</v>
      </c>
      <c r="F19" s="11" t="s">
        <v>1142</v>
      </c>
      <c r="H19" s="35">
        <v>0.6</v>
      </c>
      <c r="I19" s="35">
        <v>1</v>
      </c>
      <c r="J19" s="18" t="str">
        <f t="shared" si="0"/>
        <v>60%100%</v>
      </c>
      <c r="K19" s="19" t="s">
        <v>135</v>
      </c>
      <c r="O19" s="11" t="s">
        <v>477</v>
      </c>
      <c r="Y19" s="11"/>
      <c r="AC19" s="11">
        <v>15</v>
      </c>
      <c r="AD19" s="11" t="s">
        <v>1136</v>
      </c>
      <c r="AH19" s="11" t="s">
        <v>1140</v>
      </c>
      <c r="AI19" s="11" t="s">
        <v>61</v>
      </c>
      <c r="AJ19" s="11" t="s">
        <v>61</v>
      </c>
      <c r="AK19" s="11" t="str">
        <f t="shared" si="2"/>
        <v xml:space="preserve">Moderado+Moderado </v>
      </c>
      <c r="AL19" s="11" t="s">
        <v>61</v>
      </c>
      <c r="AM19" s="11">
        <v>50</v>
      </c>
      <c r="AT19" s="11" t="s">
        <v>1103</v>
      </c>
      <c r="AU19" s="11">
        <v>5</v>
      </c>
    </row>
    <row r="20" spans="2:53" x14ac:dyDescent="0.25">
      <c r="B20" t="s">
        <v>1143</v>
      </c>
      <c r="E20" s="35">
        <v>1</v>
      </c>
      <c r="F20" s="11" t="s">
        <v>1144</v>
      </c>
      <c r="H20" s="35">
        <v>0.8</v>
      </c>
      <c r="I20" s="35">
        <v>0.2</v>
      </c>
      <c r="J20" s="18" t="str">
        <f t="shared" si="0"/>
        <v>80%20%</v>
      </c>
      <c r="K20" s="19" t="s">
        <v>62</v>
      </c>
      <c r="O20" s="11" t="s">
        <v>408</v>
      </c>
      <c r="Y20" s="11"/>
      <c r="AC20" s="11">
        <v>16</v>
      </c>
      <c r="AD20" s="11" t="s">
        <v>1136</v>
      </c>
      <c r="AH20" s="11" t="s">
        <v>1140</v>
      </c>
      <c r="AI20" s="11" t="s">
        <v>1109</v>
      </c>
      <c r="AJ20" s="11" t="s">
        <v>1109</v>
      </c>
      <c r="AK20" s="11" t="str">
        <f t="shared" si="2"/>
        <v xml:space="preserve">Moderado+Débil </v>
      </c>
      <c r="AL20" s="11" t="s">
        <v>1109</v>
      </c>
      <c r="AM20" s="11">
        <v>0</v>
      </c>
      <c r="AT20" s="11" t="s">
        <v>1111</v>
      </c>
      <c r="AU20" s="11">
        <v>0</v>
      </c>
    </row>
    <row r="21" spans="2:53" x14ac:dyDescent="0.25">
      <c r="B21" t="s">
        <v>198</v>
      </c>
      <c r="H21" s="35">
        <v>0.8</v>
      </c>
      <c r="I21" s="35">
        <v>0.4</v>
      </c>
      <c r="J21" s="18" t="str">
        <f t="shared" si="0"/>
        <v>80%40%</v>
      </c>
      <c r="K21" s="19" t="s">
        <v>62</v>
      </c>
      <c r="O21" s="11" t="s">
        <v>1145</v>
      </c>
      <c r="Y21" s="11"/>
      <c r="AC21" s="11">
        <v>17</v>
      </c>
      <c r="AD21" s="11" t="s">
        <v>1136</v>
      </c>
      <c r="AH21" s="11" t="s">
        <v>1146</v>
      </c>
      <c r="AI21" s="11" t="s">
        <v>1087</v>
      </c>
      <c r="AJ21" s="11" t="s">
        <v>1109</v>
      </c>
      <c r="AK21" s="11" t="str">
        <f t="shared" si="2"/>
        <v xml:space="preserve">Débil+Fuerte </v>
      </c>
      <c r="AL21" s="11" t="s">
        <v>1109</v>
      </c>
      <c r="AM21" s="11">
        <v>0</v>
      </c>
      <c r="AT21" s="1"/>
      <c r="AU21" s="1"/>
    </row>
    <row r="22" spans="2:53" x14ac:dyDescent="0.25">
      <c r="B22" t="s">
        <v>601</v>
      </c>
      <c r="H22" s="35">
        <v>0.8</v>
      </c>
      <c r="I22" s="35">
        <v>0.6</v>
      </c>
      <c r="J22" s="18" t="str">
        <f t="shared" si="0"/>
        <v>80%60%</v>
      </c>
      <c r="K22" s="21" t="s">
        <v>74</v>
      </c>
      <c r="O22" s="11" t="s">
        <v>1147</v>
      </c>
      <c r="AC22" s="11">
        <v>18</v>
      </c>
      <c r="AD22" s="11" t="s">
        <v>1136</v>
      </c>
      <c r="AH22" s="11" t="s">
        <v>1146</v>
      </c>
      <c r="AI22" s="11" t="s">
        <v>61</v>
      </c>
      <c r="AJ22" s="11" t="s">
        <v>1109</v>
      </c>
      <c r="AK22" s="11" t="str">
        <f t="shared" si="2"/>
        <v xml:space="preserve">Débil+Moderado </v>
      </c>
      <c r="AL22" s="11" t="s">
        <v>1109</v>
      </c>
      <c r="AM22" s="11">
        <v>0</v>
      </c>
      <c r="AT22" s="1"/>
      <c r="AU22" s="1"/>
    </row>
    <row r="23" spans="2:53" x14ac:dyDescent="0.25">
      <c r="H23" s="35">
        <v>0.8</v>
      </c>
      <c r="I23" s="35">
        <v>0.8</v>
      </c>
      <c r="J23" s="18" t="str">
        <f t="shared" si="0"/>
        <v>80%80%</v>
      </c>
      <c r="K23" s="19" t="s">
        <v>74</v>
      </c>
      <c r="O23" s="11" t="s">
        <v>1148</v>
      </c>
      <c r="AC23" s="11">
        <v>19</v>
      </c>
      <c r="AD23" s="11" t="s">
        <v>1136</v>
      </c>
      <c r="AH23" s="11" t="s">
        <v>1146</v>
      </c>
      <c r="AI23" s="11" t="s">
        <v>1109</v>
      </c>
      <c r="AJ23" s="11" t="s">
        <v>1109</v>
      </c>
      <c r="AK23" s="11" t="str">
        <f t="shared" si="2"/>
        <v xml:space="preserve">Débil+Débil </v>
      </c>
      <c r="AL23" s="11" t="s">
        <v>1109</v>
      </c>
      <c r="AM23" s="11">
        <v>0</v>
      </c>
    </row>
    <row r="24" spans="2:53" x14ac:dyDescent="0.25">
      <c r="B24" s="355" t="s">
        <v>1149</v>
      </c>
      <c r="C24" s="356"/>
      <c r="E24" s="355" t="s">
        <v>1047</v>
      </c>
      <c r="F24" s="356"/>
      <c r="H24" s="35">
        <v>0.8</v>
      </c>
      <c r="I24" s="35">
        <v>1</v>
      </c>
      <c r="J24" s="18" t="str">
        <f t="shared" si="0"/>
        <v>80%100%</v>
      </c>
      <c r="K24" s="19" t="s">
        <v>135</v>
      </c>
      <c r="O24" s="11" t="s">
        <v>1150</v>
      </c>
    </row>
    <row r="25" spans="2:53" x14ac:dyDescent="0.25">
      <c r="B25" s="32" t="s">
        <v>1057</v>
      </c>
      <c r="C25" s="32" t="s">
        <v>1058</v>
      </c>
      <c r="E25" s="32" t="s">
        <v>1057</v>
      </c>
      <c r="F25" s="32" t="s">
        <v>1058</v>
      </c>
      <c r="H25" s="35">
        <v>1</v>
      </c>
      <c r="I25" s="35">
        <v>0.2</v>
      </c>
      <c r="J25" s="18" t="str">
        <f t="shared" si="0"/>
        <v>100%20%</v>
      </c>
      <c r="K25" s="21" t="s">
        <v>74</v>
      </c>
      <c r="O25" s="11" t="s">
        <v>1151</v>
      </c>
    </row>
    <row r="26" spans="2:53" x14ac:dyDescent="0.25">
      <c r="B26" s="11" t="s">
        <v>726</v>
      </c>
      <c r="C26" s="11">
        <v>1</v>
      </c>
      <c r="E26" s="11" t="s">
        <v>1152</v>
      </c>
      <c r="F26" s="11">
        <v>1</v>
      </c>
      <c r="H26" s="35">
        <v>1</v>
      </c>
      <c r="I26" s="35">
        <v>0.4</v>
      </c>
      <c r="J26" s="18" t="str">
        <f t="shared" si="0"/>
        <v>100%40%</v>
      </c>
      <c r="K26" s="21" t="s">
        <v>74</v>
      </c>
      <c r="O26" s="11" t="s">
        <v>1153</v>
      </c>
    </row>
    <row r="27" spans="2:53" x14ac:dyDescent="0.25">
      <c r="B27" s="11" t="s">
        <v>741</v>
      </c>
      <c r="C27" s="11">
        <v>2</v>
      </c>
      <c r="E27" s="11" t="s">
        <v>1154</v>
      </c>
      <c r="F27" s="11">
        <v>2</v>
      </c>
      <c r="H27" s="35">
        <v>1</v>
      </c>
      <c r="I27" s="35">
        <v>0.6</v>
      </c>
      <c r="J27" s="18" t="str">
        <f t="shared" si="0"/>
        <v>100%60%</v>
      </c>
      <c r="K27" s="21" t="s">
        <v>51</v>
      </c>
      <c r="O27" s="22" t="s">
        <v>1155</v>
      </c>
    </row>
    <row r="28" spans="2:53" x14ac:dyDescent="0.25">
      <c r="B28" s="114" t="s">
        <v>707</v>
      </c>
      <c r="C28" s="11">
        <v>3</v>
      </c>
      <c r="E28" s="11" t="s">
        <v>62</v>
      </c>
      <c r="F28" s="11">
        <v>3</v>
      </c>
      <c r="H28" s="35">
        <v>1</v>
      </c>
      <c r="I28" s="35">
        <v>0.8</v>
      </c>
      <c r="J28" s="18" t="str">
        <f t="shared" si="0"/>
        <v>100%80%</v>
      </c>
      <c r="K28" s="21" t="s">
        <v>74</v>
      </c>
      <c r="O28" s="23" t="s">
        <v>1156</v>
      </c>
    </row>
    <row r="29" spans="2:53" x14ac:dyDescent="0.25">
      <c r="B29" s="114" t="s">
        <v>755</v>
      </c>
      <c r="C29" s="11">
        <v>4</v>
      </c>
      <c r="E29" s="11" t="s">
        <v>1121</v>
      </c>
      <c r="F29" s="11">
        <v>4</v>
      </c>
      <c r="H29" s="35">
        <v>1</v>
      </c>
      <c r="I29" s="35">
        <v>1</v>
      </c>
      <c r="J29" s="18" t="str">
        <f t="shared" si="0"/>
        <v>100%100%</v>
      </c>
      <c r="K29" s="19" t="s">
        <v>135</v>
      </c>
    </row>
    <row r="30" spans="2:53" x14ac:dyDescent="0.25">
      <c r="B30" s="11" t="s">
        <v>1118</v>
      </c>
      <c r="C30" s="11">
        <v>5</v>
      </c>
      <c r="E30" s="11" t="s">
        <v>1157</v>
      </c>
      <c r="F30" s="11">
        <v>5</v>
      </c>
    </row>
    <row r="31" spans="2:53" ht="15.75" thickBot="1" x14ac:dyDescent="0.3"/>
    <row r="32" spans="2:53" ht="24" thickBot="1" x14ac:dyDescent="0.3">
      <c r="H32" s="24">
        <v>51</v>
      </c>
      <c r="I32" s="24">
        <v>52</v>
      </c>
      <c r="J32" s="25">
        <v>53</v>
      </c>
      <c r="K32" s="25">
        <v>54</v>
      </c>
      <c r="L32" s="25">
        <v>55</v>
      </c>
    </row>
    <row r="33" spans="2:15" ht="24.75" thickTop="1" thickBot="1" x14ac:dyDescent="0.3">
      <c r="H33" s="26">
        <v>41</v>
      </c>
      <c r="I33" s="24">
        <v>42</v>
      </c>
      <c r="J33" s="24">
        <v>43</v>
      </c>
      <c r="K33" s="27">
        <v>44</v>
      </c>
      <c r="L33" s="27">
        <v>45</v>
      </c>
    </row>
    <row r="34" spans="2:15" ht="24" thickBot="1" x14ac:dyDescent="0.3">
      <c r="H34" s="28">
        <v>31</v>
      </c>
      <c r="I34" s="29">
        <v>32</v>
      </c>
      <c r="J34" s="24">
        <v>33</v>
      </c>
      <c r="K34" s="30">
        <v>34</v>
      </c>
      <c r="L34" s="30">
        <v>35</v>
      </c>
    </row>
    <row r="35" spans="2:15" ht="24" thickBot="1" x14ac:dyDescent="0.3">
      <c r="H35" s="28">
        <v>21</v>
      </c>
      <c r="I35" s="28">
        <v>22</v>
      </c>
      <c r="J35" s="29">
        <v>23</v>
      </c>
      <c r="K35" s="24">
        <v>24</v>
      </c>
      <c r="L35" s="30">
        <v>25</v>
      </c>
      <c r="O35" s="32" t="s">
        <v>1158</v>
      </c>
    </row>
    <row r="36" spans="2:15" ht="24" thickBot="1" x14ac:dyDescent="0.3">
      <c r="H36" s="28">
        <v>11</v>
      </c>
      <c r="I36" s="28">
        <v>12</v>
      </c>
      <c r="J36" s="29">
        <v>13</v>
      </c>
      <c r="K36" s="24">
        <v>14</v>
      </c>
      <c r="L36" s="30">
        <v>15</v>
      </c>
      <c r="O36" s="11" t="s">
        <v>1159</v>
      </c>
    </row>
    <row r="37" spans="2:15" x14ac:dyDescent="0.25">
      <c r="H37" s="1"/>
      <c r="I37" s="1"/>
      <c r="J37" s="1"/>
      <c r="K37" s="1"/>
      <c r="O37" s="11" t="s">
        <v>1160</v>
      </c>
    </row>
    <row r="38" spans="2:15" x14ac:dyDescent="0.25">
      <c r="H38" s="1"/>
      <c r="I38" s="1"/>
      <c r="J38" s="1"/>
      <c r="K38" s="14"/>
      <c r="L38" s="19" t="s">
        <v>131</v>
      </c>
      <c r="O38" s="11" t="s">
        <v>1161</v>
      </c>
    </row>
    <row r="39" spans="2:15" x14ac:dyDescent="0.25">
      <c r="H39" s="1"/>
      <c r="I39" s="1"/>
      <c r="J39" s="1"/>
      <c r="K39" s="13"/>
      <c r="L39" s="19" t="s">
        <v>62</v>
      </c>
      <c r="O39" s="11" t="s">
        <v>1162</v>
      </c>
    </row>
    <row r="40" spans="2:15" ht="23.25" x14ac:dyDescent="0.25">
      <c r="H40" s="1"/>
      <c r="I40" s="1"/>
      <c r="J40" s="1"/>
      <c r="K40" s="24"/>
      <c r="L40" s="19" t="s">
        <v>74</v>
      </c>
      <c r="O40" s="11" t="s">
        <v>1163</v>
      </c>
    </row>
    <row r="41" spans="2:15" x14ac:dyDescent="0.25">
      <c r="H41" s="1"/>
      <c r="I41" s="1"/>
      <c r="J41" s="1"/>
      <c r="K41" s="12"/>
      <c r="L41" s="19" t="s">
        <v>135</v>
      </c>
      <c r="O41" s="11" t="s">
        <v>1164</v>
      </c>
    </row>
    <row r="42" spans="2:15" x14ac:dyDescent="0.25">
      <c r="H42" s="1"/>
      <c r="I42" s="1"/>
      <c r="J42" s="1"/>
      <c r="K42" s="1"/>
      <c r="O42" s="11" t="s">
        <v>1165</v>
      </c>
    </row>
    <row r="43" spans="2:15" x14ac:dyDescent="0.25">
      <c r="H43" s="1"/>
      <c r="I43" s="1"/>
      <c r="J43" s="1"/>
      <c r="K43" s="1"/>
      <c r="O43" s="11" t="s">
        <v>1166</v>
      </c>
    </row>
    <row r="44" spans="2:15" x14ac:dyDescent="0.25">
      <c r="H44" s="1"/>
      <c r="I44" s="1"/>
      <c r="J44" s="1"/>
      <c r="K44" s="1"/>
    </row>
    <row r="45" spans="2:15" x14ac:dyDescent="0.25">
      <c r="H45" s="357" t="s">
        <v>1167</v>
      </c>
      <c r="I45" s="358"/>
      <c r="J45" s="358"/>
      <c r="K45" s="359"/>
    </row>
    <row r="46" spans="2:15" x14ac:dyDescent="0.25">
      <c r="B46" s="33" t="s">
        <v>11</v>
      </c>
      <c r="C46" s="33" t="s">
        <v>1168</v>
      </c>
      <c r="D46" s="22"/>
      <c r="E46" s="22"/>
      <c r="F46" s="33" t="s">
        <v>11</v>
      </c>
      <c r="G46" s="33" t="s">
        <v>1169</v>
      </c>
      <c r="H46" s="32" t="s">
        <v>1059</v>
      </c>
      <c r="I46" s="32" t="s">
        <v>1060</v>
      </c>
      <c r="J46" s="32" t="s">
        <v>1061</v>
      </c>
      <c r="K46" s="32" t="s">
        <v>1062</v>
      </c>
    </row>
    <row r="47" spans="2:15" ht="150" x14ac:dyDescent="0.25">
      <c r="B47" s="43" t="s">
        <v>608</v>
      </c>
      <c r="C47" s="44" t="s">
        <v>610</v>
      </c>
      <c r="D47" s="22"/>
      <c r="E47" s="22"/>
      <c r="F47" s="43" t="s">
        <v>608</v>
      </c>
      <c r="G47" s="9" t="s">
        <v>611</v>
      </c>
      <c r="H47" s="11">
        <v>1</v>
      </c>
      <c r="I47" s="11">
        <v>1</v>
      </c>
      <c r="J47" s="18" t="str">
        <f>CONCATENATE(H47,I47)</f>
        <v>11</v>
      </c>
      <c r="K47" s="19" t="s">
        <v>131</v>
      </c>
    </row>
    <row r="48" spans="2:15" ht="270" x14ac:dyDescent="0.25">
      <c r="B48" s="43" t="s">
        <v>219</v>
      </c>
      <c r="C48" s="44" t="s">
        <v>221</v>
      </c>
      <c r="D48" s="22"/>
      <c r="E48" s="22"/>
      <c r="F48" s="43" t="s">
        <v>219</v>
      </c>
      <c r="G48" s="9" t="s">
        <v>222</v>
      </c>
      <c r="H48" s="11">
        <v>1</v>
      </c>
      <c r="I48" s="11">
        <v>2</v>
      </c>
      <c r="J48" s="18" t="str">
        <f t="shared" ref="J48:J71" si="3">CONCATENATE(H48,I48)</f>
        <v>12</v>
      </c>
      <c r="K48" s="19" t="s">
        <v>131</v>
      </c>
    </row>
    <row r="49" spans="2:11" ht="90" x14ac:dyDescent="0.25">
      <c r="B49" s="43" t="s">
        <v>630</v>
      </c>
      <c r="C49" s="44" t="s">
        <v>632</v>
      </c>
      <c r="D49" s="22"/>
      <c r="E49" s="22"/>
      <c r="F49" s="43" t="s">
        <v>630</v>
      </c>
      <c r="G49" s="9" t="s">
        <v>222</v>
      </c>
      <c r="H49" s="11">
        <v>1</v>
      </c>
      <c r="I49" s="11">
        <v>3</v>
      </c>
      <c r="J49" s="18" t="str">
        <f t="shared" si="3"/>
        <v>13</v>
      </c>
      <c r="K49" s="19" t="s">
        <v>62</v>
      </c>
    </row>
    <row r="50" spans="2:11" ht="78.599999999999994" customHeight="1" x14ac:dyDescent="0.25">
      <c r="B50" s="43" t="s">
        <v>236</v>
      </c>
      <c r="C50" s="44" t="s">
        <v>238</v>
      </c>
      <c r="D50" s="22"/>
      <c r="E50" s="22"/>
      <c r="F50" s="43" t="s">
        <v>236</v>
      </c>
      <c r="G50" s="9" t="s">
        <v>239</v>
      </c>
      <c r="H50" s="11">
        <v>1</v>
      </c>
      <c r="I50" s="11">
        <v>4</v>
      </c>
      <c r="J50" s="18" t="str">
        <f t="shared" si="3"/>
        <v>14</v>
      </c>
      <c r="K50" s="21" t="s">
        <v>74</v>
      </c>
    </row>
    <row r="51" spans="2:11" ht="240" x14ac:dyDescent="0.25">
      <c r="B51" s="43" t="s">
        <v>255</v>
      </c>
      <c r="C51" s="44" t="s">
        <v>257</v>
      </c>
      <c r="D51" s="22"/>
      <c r="E51" s="22"/>
      <c r="F51" s="43" t="s">
        <v>255</v>
      </c>
      <c r="G51" s="9" t="s">
        <v>258</v>
      </c>
      <c r="H51" s="11">
        <v>1</v>
      </c>
      <c r="I51" s="11">
        <v>5</v>
      </c>
      <c r="J51" s="18" t="str">
        <f t="shared" si="3"/>
        <v>15</v>
      </c>
      <c r="K51" s="21" t="s">
        <v>74</v>
      </c>
    </row>
    <row r="52" spans="2:11" ht="60" x14ac:dyDescent="0.25">
      <c r="B52" s="43" t="s">
        <v>181</v>
      </c>
      <c r="C52" s="44" t="s">
        <v>1170</v>
      </c>
      <c r="D52" s="22"/>
      <c r="E52" s="22"/>
      <c r="F52" s="43" t="s">
        <v>181</v>
      </c>
      <c r="G52" s="9" t="s">
        <v>99</v>
      </c>
      <c r="H52" s="11">
        <v>2</v>
      </c>
      <c r="I52" s="11">
        <v>1</v>
      </c>
      <c r="J52" s="18" t="str">
        <f t="shared" si="3"/>
        <v>21</v>
      </c>
      <c r="K52" s="19" t="s">
        <v>131</v>
      </c>
    </row>
    <row r="53" spans="2:11" ht="360" x14ac:dyDescent="0.25">
      <c r="B53" s="43" t="s">
        <v>77</v>
      </c>
      <c r="C53" s="44" t="s">
        <v>79</v>
      </c>
      <c r="D53" s="22"/>
      <c r="E53" s="22"/>
      <c r="F53" s="43" t="s">
        <v>77</v>
      </c>
      <c r="G53" s="9" t="s">
        <v>80</v>
      </c>
      <c r="H53" s="11">
        <v>2</v>
      </c>
      <c r="I53" s="11">
        <v>2</v>
      </c>
      <c r="J53" s="18" t="str">
        <f t="shared" si="3"/>
        <v>22</v>
      </c>
      <c r="K53" s="19" t="s">
        <v>131</v>
      </c>
    </row>
    <row r="54" spans="2:11" ht="195" x14ac:dyDescent="0.25">
      <c r="B54" s="43" t="s">
        <v>41</v>
      </c>
      <c r="C54" s="44" t="s">
        <v>43</v>
      </c>
      <c r="D54" s="22"/>
      <c r="E54" s="22"/>
      <c r="F54" s="43" t="s">
        <v>41</v>
      </c>
      <c r="G54" s="9" t="s">
        <v>44</v>
      </c>
      <c r="H54" s="11">
        <v>2</v>
      </c>
      <c r="I54" s="11">
        <v>3</v>
      </c>
      <c r="J54" s="18" t="str">
        <f t="shared" si="3"/>
        <v>23</v>
      </c>
      <c r="K54" s="19" t="s">
        <v>62</v>
      </c>
    </row>
    <row r="55" spans="2:11" ht="240" x14ac:dyDescent="0.25">
      <c r="B55" s="43" t="s">
        <v>115</v>
      </c>
      <c r="C55" s="44" t="s">
        <v>117</v>
      </c>
      <c r="D55" s="22"/>
      <c r="E55" s="22"/>
      <c r="F55" s="43" t="s">
        <v>115</v>
      </c>
      <c r="G55" s="9" t="s">
        <v>118</v>
      </c>
      <c r="H55" s="11">
        <v>2</v>
      </c>
      <c r="I55" s="11">
        <v>4</v>
      </c>
      <c r="J55" s="18" t="str">
        <f t="shared" si="3"/>
        <v>24</v>
      </c>
      <c r="K55" s="21" t="s">
        <v>74</v>
      </c>
    </row>
    <row r="56" spans="2:11" ht="300" x14ac:dyDescent="0.25">
      <c r="B56" s="43" t="s">
        <v>172</v>
      </c>
      <c r="C56" s="44" t="s">
        <v>1171</v>
      </c>
      <c r="D56" s="22"/>
      <c r="E56" s="22"/>
      <c r="F56" s="43" t="s">
        <v>172</v>
      </c>
      <c r="G56" s="9" t="s">
        <v>1172</v>
      </c>
      <c r="H56" s="11">
        <v>2</v>
      </c>
      <c r="I56" s="11">
        <v>5</v>
      </c>
      <c r="J56" s="18" t="str">
        <f t="shared" si="3"/>
        <v>25</v>
      </c>
      <c r="K56" s="19" t="s">
        <v>135</v>
      </c>
    </row>
    <row r="57" spans="2:11" ht="170.45" customHeight="1" x14ac:dyDescent="0.25">
      <c r="B57" s="43" t="s">
        <v>96</v>
      </c>
      <c r="C57" s="44" t="s">
        <v>1173</v>
      </c>
      <c r="D57" s="22"/>
      <c r="E57" s="22"/>
      <c r="F57" s="43" t="s">
        <v>96</v>
      </c>
      <c r="G57" s="9" t="s">
        <v>99</v>
      </c>
      <c r="H57" s="11">
        <v>3</v>
      </c>
      <c r="I57" s="11">
        <v>1</v>
      </c>
      <c r="J57" s="18" t="str">
        <f t="shared" si="3"/>
        <v>31</v>
      </c>
      <c r="K57" s="19" t="s">
        <v>131</v>
      </c>
    </row>
    <row r="58" spans="2:11" ht="183.6" customHeight="1" x14ac:dyDescent="0.25">
      <c r="B58" s="43" t="s">
        <v>585</v>
      </c>
      <c r="C58" s="44" t="s">
        <v>587</v>
      </c>
      <c r="D58" s="22"/>
      <c r="E58" s="22"/>
      <c r="F58" s="43" t="s">
        <v>585</v>
      </c>
      <c r="G58" s="9" t="s">
        <v>588</v>
      </c>
      <c r="H58" s="11">
        <v>3</v>
      </c>
      <c r="I58" s="11">
        <v>2</v>
      </c>
      <c r="J58" s="18" t="str">
        <f t="shared" si="3"/>
        <v>32</v>
      </c>
      <c r="K58" s="19" t="s">
        <v>62</v>
      </c>
    </row>
    <row r="59" spans="2:11" ht="90" x14ac:dyDescent="0.25">
      <c r="B59" s="43" t="s">
        <v>340</v>
      </c>
      <c r="C59" s="44" t="s">
        <v>342</v>
      </c>
      <c r="D59" s="22"/>
      <c r="E59" s="22"/>
      <c r="F59" s="43" t="s">
        <v>340</v>
      </c>
      <c r="G59" s="9" t="s">
        <v>343</v>
      </c>
      <c r="H59" s="11">
        <v>3</v>
      </c>
      <c r="I59" s="11">
        <v>3</v>
      </c>
      <c r="J59" s="18" t="str">
        <f t="shared" si="3"/>
        <v>33</v>
      </c>
      <c r="K59" s="21" t="s">
        <v>74</v>
      </c>
    </row>
    <row r="60" spans="2:11" ht="105" x14ac:dyDescent="0.25">
      <c r="B60" s="43" t="s">
        <v>450</v>
      </c>
      <c r="C60" s="44" t="s">
        <v>452</v>
      </c>
      <c r="D60" s="22"/>
      <c r="E60" s="22"/>
      <c r="F60" s="43" t="s">
        <v>450</v>
      </c>
      <c r="G60" s="9" t="s">
        <v>411</v>
      </c>
      <c r="H60" s="11">
        <v>3</v>
      </c>
      <c r="I60" s="11">
        <v>4</v>
      </c>
      <c r="J60" s="18" t="str">
        <f t="shared" si="3"/>
        <v>34</v>
      </c>
      <c r="K60" s="19" t="s">
        <v>135</v>
      </c>
    </row>
    <row r="61" spans="2:11" ht="105" x14ac:dyDescent="0.25">
      <c r="B61" s="43" t="s">
        <v>278</v>
      </c>
      <c r="C61" s="44" t="s">
        <v>280</v>
      </c>
      <c r="D61" s="22"/>
      <c r="E61" s="22"/>
      <c r="F61" s="43" t="s">
        <v>278</v>
      </c>
      <c r="G61" s="9" t="s">
        <v>281</v>
      </c>
      <c r="H61" s="11">
        <v>3</v>
      </c>
      <c r="I61" s="11">
        <v>5</v>
      </c>
      <c r="J61" s="18" t="str">
        <f t="shared" si="3"/>
        <v>35</v>
      </c>
      <c r="K61" s="19" t="s">
        <v>135</v>
      </c>
    </row>
    <row r="62" spans="2:11" ht="91.9" customHeight="1" x14ac:dyDescent="0.25">
      <c r="B62" s="43" t="s">
        <v>542</v>
      </c>
      <c r="C62" s="44" t="s">
        <v>544</v>
      </c>
      <c r="D62" s="22"/>
      <c r="E62" s="22"/>
      <c r="F62" s="43" t="s">
        <v>542</v>
      </c>
      <c r="G62" s="9" t="s">
        <v>545</v>
      </c>
      <c r="H62" s="11">
        <v>4</v>
      </c>
      <c r="I62" s="11">
        <v>1</v>
      </c>
      <c r="J62" s="18" t="str">
        <f t="shared" si="3"/>
        <v>41</v>
      </c>
      <c r="K62" s="19" t="s">
        <v>62</v>
      </c>
    </row>
    <row r="63" spans="2:11" ht="225" x14ac:dyDescent="0.25">
      <c r="B63" s="43" t="s">
        <v>322</v>
      </c>
      <c r="C63" s="44" t="s">
        <v>324</v>
      </c>
      <c r="D63" s="22"/>
      <c r="E63" s="22"/>
      <c r="F63" s="43" t="s">
        <v>322</v>
      </c>
      <c r="G63" s="9" t="s">
        <v>1174</v>
      </c>
      <c r="H63" s="11">
        <v>4</v>
      </c>
      <c r="I63" s="11">
        <v>2</v>
      </c>
      <c r="J63" s="18" t="str">
        <f t="shared" si="3"/>
        <v>42</v>
      </c>
      <c r="K63" s="21" t="s">
        <v>74</v>
      </c>
    </row>
    <row r="64" spans="2:11" ht="120" x14ac:dyDescent="0.25">
      <c r="B64" s="43" t="s">
        <v>477</v>
      </c>
      <c r="C64" s="44" t="s">
        <v>479</v>
      </c>
      <c r="D64" s="22"/>
      <c r="E64" s="22"/>
      <c r="F64" s="43" t="s">
        <v>477</v>
      </c>
      <c r="G64" s="9" t="s">
        <v>480</v>
      </c>
      <c r="H64" s="11">
        <v>4</v>
      </c>
      <c r="I64" s="11">
        <v>3</v>
      </c>
      <c r="J64" s="18" t="str">
        <f t="shared" si="3"/>
        <v>43</v>
      </c>
      <c r="K64" s="21" t="s">
        <v>74</v>
      </c>
    </row>
    <row r="65" spans="2:11" ht="390" x14ac:dyDescent="0.25">
      <c r="B65" s="43" t="s">
        <v>408</v>
      </c>
      <c r="C65" s="44" t="s">
        <v>410</v>
      </c>
      <c r="D65" s="22"/>
      <c r="E65" s="22"/>
      <c r="F65" s="43" t="s">
        <v>408</v>
      </c>
      <c r="G65" s="9" t="s">
        <v>411</v>
      </c>
      <c r="H65" s="11">
        <v>4</v>
      </c>
      <c r="I65" s="11">
        <v>4</v>
      </c>
      <c r="J65" s="18" t="str">
        <f t="shared" si="3"/>
        <v>44</v>
      </c>
      <c r="K65" s="19" t="s">
        <v>135</v>
      </c>
    </row>
    <row r="66" spans="2:11" ht="195" x14ac:dyDescent="0.25">
      <c r="B66" s="43" t="s">
        <v>166</v>
      </c>
      <c r="C66" s="44" t="s">
        <v>168</v>
      </c>
      <c r="D66" s="22"/>
      <c r="E66" s="22"/>
      <c r="F66" s="43" t="s">
        <v>166</v>
      </c>
      <c r="G66" s="9" t="s">
        <v>169</v>
      </c>
      <c r="H66" s="11">
        <v>4</v>
      </c>
      <c r="I66" s="11">
        <v>5</v>
      </c>
      <c r="J66" s="18" t="str">
        <f t="shared" si="3"/>
        <v>45</v>
      </c>
      <c r="K66" s="19" t="s">
        <v>135</v>
      </c>
    </row>
    <row r="67" spans="2:11" ht="165" x14ac:dyDescent="0.25">
      <c r="B67" s="261" t="s">
        <v>189</v>
      </c>
      <c r="C67" s="262" t="s">
        <v>1175</v>
      </c>
      <c r="F67" s="261" t="s">
        <v>189</v>
      </c>
      <c r="G67" s="9" t="s">
        <v>192</v>
      </c>
      <c r="H67" s="11">
        <v>5</v>
      </c>
      <c r="I67" s="11">
        <v>1</v>
      </c>
      <c r="J67" s="18" t="str">
        <f t="shared" si="3"/>
        <v>51</v>
      </c>
      <c r="K67" s="21" t="s">
        <v>74</v>
      </c>
    </row>
    <row r="68" spans="2:11" x14ac:dyDescent="0.25">
      <c r="H68" s="11">
        <v>5</v>
      </c>
      <c r="I68" s="11">
        <v>2</v>
      </c>
      <c r="J68" s="18" t="str">
        <f t="shared" si="3"/>
        <v>52</v>
      </c>
      <c r="K68" s="21" t="s">
        <v>74</v>
      </c>
    </row>
    <row r="69" spans="2:11" x14ac:dyDescent="0.25">
      <c r="H69" s="11">
        <v>5</v>
      </c>
      <c r="I69" s="11">
        <v>3</v>
      </c>
      <c r="J69" s="18" t="str">
        <f t="shared" si="3"/>
        <v>53</v>
      </c>
      <c r="K69" s="19" t="s">
        <v>135</v>
      </c>
    </row>
    <row r="70" spans="2:11" x14ac:dyDescent="0.25">
      <c r="H70" s="11">
        <v>5</v>
      </c>
      <c r="I70" s="11">
        <v>4</v>
      </c>
      <c r="J70" s="18" t="str">
        <f t="shared" si="3"/>
        <v>54</v>
      </c>
      <c r="K70" s="19" t="s">
        <v>135</v>
      </c>
    </row>
    <row r="71" spans="2:11" x14ac:dyDescent="0.25">
      <c r="H71" s="11">
        <v>5</v>
      </c>
      <c r="I71" s="11">
        <v>5</v>
      </c>
      <c r="J71" s="18" t="str">
        <f t="shared" si="3"/>
        <v>55</v>
      </c>
      <c r="K71" s="19" t="s">
        <v>135</v>
      </c>
    </row>
  </sheetData>
  <autoFilter ref="H4:K29"/>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2" stopIfTrue="1" operator="equal">
      <formula>"Extremo"</formula>
    </cfRule>
    <cfRule type="cellIs" dxfId="52" priority="51" stopIfTrue="1" operator="equal">
      <formula>"Alto"</formula>
    </cfRule>
    <cfRule type="cellIs" dxfId="51" priority="50" stopIfTrue="1" operator="equal">
      <formula>"Moderado"</formula>
    </cfRule>
  </conditionalFormatting>
  <conditionalFormatting sqref="I33:J33">
    <cfRule type="cellIs" dxfId="50" priority="49" stopIfTrue="1" operator="equal">
      <formula>"Extremo"</formula>
    </cfRule>
    <cfRule type="cellIs" dxfId="49" priority="48" stopIfTrue="1" operator="equal">
      <formula>"Alto"</formula>
    </cfRule>
    <cfRule type="cellIs" dxfId="48" priority="47" stopIfTrue="1" operator="equal">
      <formula>"Moderado"</formula>
    </cfRule>
  </conditionalFormatting>
  <conditionalFormatting sqref="J34">
    <cfRule type="cellIs" dxfId="47" priority="46" stopIfTrue="1" operator="equal">
      <formula>"Extremo"</formula>
    </cfRule>
    <cfRule type="cellIs" dxfId="46" priority="44" stopIfTrue="1" operator="equal">
      <formula>"Moderado"</formula>
    </cfRule>
    <cfRule type="cellIs" dxfId="45" priority="45" stopIfTrue="1" operator="equal">
      <formula>"Alto"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3" operator="containsText" text="ALTO">
      <formula>NOT(ISERROR(SEARCH("ALTO",K4)))</formula>
    </cfRule>
    <cfRule type="containsText" dxfId="43" priority="72" operator="containsText" text="MODERADO">
      <formula>NOT(ISERROR(SEARCH("MODERADO",K4)))</formula>
    </cfRule>
    <cfRule type="containsText" dxfId="42" priority="71" operator="containsText" text="BAJO">
      <formula>NOT(ISERROR(SEARCH("BAJO",K4)))</formula>
    </cfRule>
    <cfRule type="containsText" dxfId="41" priority="74" operator="containsText" text="EXTREMO">
      <formula>NOT(ISERROR(SEARCH("EXTREMO",K4)))</formula>
    </cfRule>
  </conditionalFormatting>
  <conditionalFormatting sqref="K8:K9">
    <cfRule type="cellIs" dxfId="40" priority="67" stopIfTrue="1" operator="equal">
      <formula>"Extremo"</formula>
    </cfRule>
    <cfRule type="cellIs" dxfId="39" priority="65" stopIfTrue="1" operator="equal">
      <formula>"Moderado"</formula>
    </cfRule>
    <cfRule type="cellIs" dxfId="38" priority="66" stopIfTrue="1" operator="equal">
      <formula>"Alto"</formula>
    </cfRule>
  </conditionalFormatting>
  <conditionalFormatting sqref="K13">
    <cfRule type="cellIs" dxfId="37" priority="64" stopIfTrue="1" operator="equal">
      <formula>"Extremo"</formula>
    </cfRule>
    <cfRule type="cellIs" dxfId="36" priority="63" stopIfTrue="1" operator="equal">
      <formula>"Alto"</formula>
    </cfRule>
    <cfRule type="cellIs" dxfId="35" priority="62" stopIfTrue="1" operator="equal">
      <formula>"Moderado"</formula>
    </cfRule>
  </conditionalFormatting>
  <conditionalFormatting sqref="K14:K21">
    <cfRule type="containsText" dxfId="34" priority="33" operator="containsText" text="EXTREMO">
      <formula>NOT(ISERROR(SEARCH("EXTREMO",K14)))</formula>
    </cfRule>
    <cfRule type="containsText" dxfId="33" priority="30" operator="containsText" text="BAJO">
      <formula>NOT(ISERROR(SEARCH("BAJO",K14)))</formula>
    </cfRule>
    <cfRule type="containsText" dxfId="32" priority="31" operator="containsText" text="MODERADO">
      <formula>NOT(ISERROR(SEARCH("MODERADO",K14)))</formula>
    </cfRule>
    <cfRule type="containsText" dxfId="31" priority="32" operator="containsText" text="ALTO">
      <formula>NOT(ISERROR(SEARCH("ALTO",K14)))</formula>
    </cfRule>
  </conditionalFormatting>
  <conditionalFormatting sqref="K22">
    <cfRule type="cellIs" dxfId="30" priority="58" stopIfTrue="1" operator="equal">
      <formula>"Extremo"</formula>
    </cfRule>
    <cfRule type="cellIs" dxfId="29" priority="56" stopIfTrue="1" operator="equal">
      <formula>"Moderado"</formula>
    </cfRule>
    <cfRule type="cellIs" dxfId="28" priority="57" stopIfTrue="1" operator="equal">
      <formula>"Alto"</formula>
    </cfRule>
  </conditionalFormatting>
  <conditionalFormatting sqref="K25:K28">
    <cfRule type="cellIs" dxfId="27" priority="29" stopIfTrue="1" operator="equal">
      <formula>"Extremo"</formula>
    </cfRule>
    <cfRule type="cellIs" dxfId="26" priority="27" stopIfTrue="1" operator="equal">
      <formula>"Moderado"</formula>
    </cfRule>
    <cfRule type="cellIs" dxfId="25" priority="28" stopIfTrue="1" operator="equal">
      <formula>"Alto"</formula>
    </cfRule>
  </conditionalFormatting>
  <conditionalFormatting sqref="K35:K36">
    <cfRule type="cellIs" dxfId="24" priority="42" stopIfTrue="1" operator="equal">
      <formula>"Alto"</formula>
    </cfRule>
    <cfRule type="cellIs" dxfId="23" priority="43" stopIfTrue="1" operator="equal">
      <formula>"Extremo"</formula>
    </cfRule>
    <cfRule type="cellIs" dxfId="22" priority="41" stopIfTrue="1" operator="equal">
      <formula>"Moderado"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6" operator="containsText" text="EXTREMO">
      <formula>NOT(ISERROR(SEARCH("EXTREMO",K46)))</formula>
    </cfRule>
    <cfRule type="containsText" dxfId="17" priority="25" operator="containsText" text="ALTO">
      <formula>NOT(ISERROR(SEARCH("ALTO",K46)))</formula>
    </cfRule>
    <cfRule type="containsText" dxfId="16" priority="24" operator="containsText" text="MODERADO">
      <formula>NOT(ISERROR(SEARCH("MODERADO",K46)))</formula>
    </cfRule>
    <cfRule type="containsText" dxfId="15" priority="23" operator="containsText" text="BAJO">
      <formula>NOT(ISERROR(SEARCH("BAJO",K46)))</formula>
    </cfRule>
  </conditionalFormatting>
  <conditionalFormatting sqref="K50:K51">
    <cfRule type="cellIs" dxfId="14" priority="19" stopIfTrue="1" operator="equal">
      <formula>"Extremo"</formula>
    </cfRule>
    <cfRule type="cellIs" dxfId="13" priority="18" stopIfTrue="1" operator="equal">
      <formula>"Alto"</formula>
    </cfRule>
    <cfRule type="cellIs" dxfId="12" priority="17" stopIfTrue="1" operator="equal">
      <formula>"Moderado"</formula>
    </cfRule>
  </conditionalFormatting>
  <conditionalFormatting sqref="K55">
    <cfRule type="cellIs" dxfId="11" priority="16" stopIfTrue="1" operator="equal">
      <formula>"Extremo"</formula>
    </cfRule>
    <cfRule type="cellIs" dxfId="10" priority="15" stopIfTrue="1" operator="equal">
      <formula>"Alto"</formula>
    </cfRule>
    <cfRule type="cellIs" dxfId="9" priority="14" stopIfTrue="1" operator="equal">
      <formula>"Moderado"</formula>
    </cfRule>
  </conditionalFormatting>
  <conditionalFormatting sqref="K59">
    <cfRule type="cellIs" dxfId="8" priority="13" stopIfTrue="1" operator="equal">
      <formula>"Extremo"</formula>
    </cfRule>
    <cfRule type="cellIs" dxfId="7" priority="12" stopIfTrue="1" operator="equal">
      <formula>"Alto"</formula>
    </cfRule>
    <cfRule type="cellIs" dxfId="6" priority="11" stopIfTrue="1" operator="equal">
      <formula>"Moderado"</formula>
    </cfRule>
  </conditionalFormatting>
  <conditionalFormatting sqref="K63:K64">
    <cfRule type="cellIs" dxfId="5" priority="10" stopIfTrue="1" operator="equal">
      <formula>"Extremo"</formula>
    </cfRule>
    <cfRule type="cellIs" dxfId="4" priority="9" stopIfTrue="1" operator="equal">
      <formula>"Alto"</formula>
    </cfRule>
    <cfRule type="cellIs" dxfId="3" priority="8" stopIfTrue="1" operator="equal">
      <formula>"Moderado"</formula>
    </cfRule>
  </conditionalFormatting>
  <conditionalFormatting sqref="K67:K68">
    <cfRule type="cellIs" dxfId="2" priority="5" stopIfTrue="1" operator="equal">
      <formula>"Moderado"</formula>
    </cfRule>
    <cfRule type="cellIs" dxfId="1" priority="7" stopIfTrue="1" operator="equal">
      <formula>"Extremo"</formula>
    </cfRule>
    <cfRule type="cellIs" dxfId="0" priority="6" stopIfTrue="1" operator="equal">
      <formula>"Alto"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8" ma:contentTypeDescription="Crear nuevo documento." ma:contentTypeScope="" ma:versionID="c375bd3cd8b344b00a1074e78dc1394c">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7b7a2759a0f83db9ea57df35d6c505ff"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SharedWithUsers xmlns="1fd8df80-85c6-412b-b1f4-aa47f91e445a">
      <UserInfo>
        <DisplayName>Sandra Yulieth Palacio Arango</DisplayName>
        <AccountId>518</AccountId>
        <AccountType/>
      </UserInfo>
    </SharedWithUsers>
  </documentManagement>
</p:properties>
</file>

<file path=customXml/itemProps1.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2.xml><?xml version="1.0" encoding="utf-8"?>
<ds:datastoreItem xmlns:ds="http://schemas.openxmlformats.org/officeDocument/2006/customXml" ds:itemID="{FFE512A2-809D-476C-889A-CE25C645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44440-E582-4115-B452-950DFD91DB67}">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dbaf2d58-a71e-4670-9be5-3d64a4e8ff6a"/>
    <ds:schemaRef ds:uri="http://purl.org/dc/elements/1.1/"/>
    <ds:schemaRef ds:uri="http://schemas.microsoft.com/office/2006/metadata/properties"/>
    <ds:schemaRef ds:uri="1fd8df80-85c6-412b-b1f4-aa47f91e44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Gestión de Riesgos</vt:lpstr>
      <vt:lpstr>Riesgos Corrupción</vt:lpstr>
      <vt:lpstr>Fórmulas </vt:lpstr>
      <vt:lpstr>'Gestión de Riesgos'!Área_de_impresión</vt:lpstr>
      <vt:lpstr>'Riesgos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dcterms:created xsi:type="dcterms:W3CDTF">2021-04-21T19:33:07Z</dcterms:created>
  <dcterms:modified xsi:type="dcterms:W3CDTF">2025-04-03T14:41:58Z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