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embeddings/oleObject1.bin" ContentType="application/vnd.openxmlformats-officedocument.oleObject"/>
  <Override PartName="/xl/embeddings/oleObject2.bin" ContentType="application/vnd.openxmlformats-officedocument.oleObject"/>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13"/>
  <workbookPr codeName="ThisWorkbook"/>
  <mc:AlternateContent xmlns:mc="http://schemas.openxmlformats.org/markup-compatibility/2006">
    <mc:Choice Requires="x15">
      <x15ac:absPath xmlns:x15ac="http://schemas.microsoft.com/office/spreadsheetml/2010/11/ac" url="C:\Users\Lecheverri\Downloads\"/>
    </mc:Choice>
  </mc:AlternateContent>
  <xr:revisionPtr revIDLastSave="0" documentId="11_C146CC09D6A2E118DD0AA5D55A638A7E3ADBEF0A" xr6:coauthVersionLast="47" xr6:coauthVersionMax="47" xr10:uidLastSave="{00000000-0000-0000-0000-000000000000}"/>
  <bookViews>
    <workbookView xWindow="-120" yWindow="-120" windowWidth="29040" windowHeight="15720" xr2:uid="{00000000-000D-0000-FFFF-FFFF00000000}"/>
  </bookViews>
  <sheets>
    <sheet name="Riesgos Corrupción " sheetId="8" r:id="rId1"/>
    <sheet name="Riesgos Corrupción" sheetId="2" state="hidden" r:id="rId2"/>
    <sheet name="Conceptos Guía " sheetId="5" r:id="rId3"/>
    <sheet name="Fórmulas " sheetId="4" state="hidden" r:id="rId4"/>
  </sheets>
  <externalReferences>
    <externalReference r:id="rId5"/>
  </externalReferences>
  <definedNames>
    <definedName name="_xlnm._FilterDatabase" localSheetId="3" hidden="1">'Fórmulas '!$H$4:$K$29</definedName>
    <definedName name="_xlnm._FilterDatabase" localSheetId="1" hidden="1">'Riesgos Corrupción'!$A$11:$BJ$44</definedName>
    <definedName name="_xlnm._FilterDatabase" localSheetId="0" hidden="1">'Riesgos Corrupción '!$A$11:$DZ$43</definedName>
    <definedName name="_xlnm.Print_Area" localSheetId="1">'Riesgos Corrupción'!$A:$BQ</definedName>
    <definedName name="_xlnm.Print_Area" localSheetId="0">'Riesgos Corrupción '!$A:$BX</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Y28" i="8" l="1"/>
  <c r="BB28" i="8" s="1"/>
  <c r="BC28" i="8"/>
  <c r="BD28" i="8"/>
  <c r="BB26" i="8"/>
  <c r="BA26" i="8" s="1"/>
  <c r="BC26" i="8"/>
  <c r="BD26" i="8"/>
  <c r="BF26" i="8" l="1"/>
  <c r="BA28" i="8"/>
  <c r="BE28" i="8"/>
  <c r="BF28" i="8"/>
  <c r="BE26" i="8"/>
  <c r="BB15" i="8"/>
  <c r="AZ15" i="8"/>
  <c r="BC15" i="8"/>
  <c r="BD15" i="8"/>
  <c r="C12" i="8"/>
  <c r="D12" i="8"/>
  <c r="BB12" i="8"/>
  <c r="BC12" i="8"/>
  <c r="BD12" i="8"/>
  <c r="C13" i="8"/>
  <c r="D13" i="8"/>
  <c r="C14" i="8"/>
  <c r="D14" i="8"/>
  <c r="C15" i="8"/>
  <c r="D15" i="8"/>
  <c r="C16" i="8"/>
  <c r="D16" i="8"/>
  <c r="BA15" i="8" l="1"/>
  <c r="BE15" i="8"/>
  <c r="BF15" i="8"/>
  <c r="BA12" i="8"/>
  <c r="BE12" i="8"/>
  <c r="BF12" i="8"/>
  <c r="AX51" i="8"/>
  <c r="AY51" i="8" s="1"/>
  <c r="D17" i="8"/>
  <c r="D18" i="8"/>
  <c r="D19" i="8"/>
  <c r="D20" i="8"/>
  <c r="D21" i="8"/>
  <c r="D22" i="8"/>
  <c r="D23" i="8"/>
  <c r="D24" i="8"/>
  <c r="D25" i="8"/>
  <c r="D26" i="8"/>
  <c r="D27" i="8"/>
  <c r="D28" i="8"/>
  <c r="D29" i="8"/>
  <c r="D30" i="8"/>
  <c r="D31" i="8"/>
  <c r="D32" i="8"/>
  <c r="D33" i="8"/>
  <c r="D34" i="8"/>
  <c r="D35" i="8"/>
  <c r="D36" i="8"/>
  <c r="D37" i="8"/>
  <c r="D38" i="8"/>
  <c r="D39" i="8"/>
  <c r="D40" i="8"/>
  <c r="D41" i="8"/>
  <c r="D42" i="8"/>
  <c r="D43" i="8"/>
  <c r="D51" i="8"/>
  <c r="C17" i="8"/>
  <c r="C18" i="8"/>
  <c r="C19" i="8"/>
  <c r="C20" i="8"/>
  <c r="C21" i="8"/>
  <c r="C22" i="8"/>
  <c r="C23" i="8"/>
  <c r="C24" i="8"/>
  <c r="C25" i="8"/>
  <c r="C26" i="8"/>
  <c r="C27" i="8"/>
  <c r="C28" i="8"/>
  <c r="C29" i="8"/>
  <c r="C30" i="8"/>
  <c r="C31" i="8"/>
  <c r="C32" i="8"/>
  <c r="C33" i="8"/>
  <c r="C34" i="8"/>
  <c r="C35" i="8"/>
  <c r="C36" i="8"/>
  <c r="C37" i="8"/>
  <c r="C38" i="8"/>
  <c r="C39" i="8"/>
  <c r="C40" i="8"/>
  <c r="C41" i="8"/>
  <c r="C42" i="8"/>
  <c r="C43" i="8"/>
  <c r="C51" i="8"/>
  <c r="AF51" i="8"/>
  <c r="AJ51" i="8" s="1"/>
  <c r="BD51" i="8" s="1"/>
  <c r="AH51" i="8"/>
  <c r="BB51" i="8" l="1"/>
  <c r="BA51" i="8" s="1"/>
  <c r="BF43" i="8"/>
  <c r="AK51" i="8"/>
  <c r="BC51" i="8"/>
  <c r="BF51" i="8" l="1"/>
  <c r="BE51" i="8"/>
  <c r="AW44" i="2" l="1"/>
  <c r="AX44" i="2" s="1"/>
  <c r="AG44" i="2"/>
  <c r="AE44" i="2"/>
  <c r="AH44" i="2" s="1"/>
  <c r="AI44" i="2" s="1"/>
  <c r="BC44" i="2" s="1"/>
  <c r="C44" i="2"/>
  <c r="B44" i="2"/>
  <c r="BA44" i="2" l="1"/>
  <c r="BE44" i="2" s="1"/>
  <c r="AZ44" i="2"/>
  <c r="AY44" i="2"/>
  <c r="BB44" i="2"/>
  <c r="AG13" i="2" l="1"/>
  <c r="AG12" i="2"/>
  <c r="AG42" i="2"/>
  <c r="BA42" i="2" s="1"/>
  <c r="AZ42" i="2" s="1"/>
  <c r="AX19" i="2" l="1"/>
  <c r="AX21" i="2"/>
  <c r="AX22" i="2"/>
  <c r="AX23" i="2"/>
  <c r="AX24" i="2"/>
  <c r="AX25" i="2"/>
  <c r="AX26" i="2"/>
  <c r="AX27" i="2"/>
  <c r="AW13" i="2"/>
  <c r="AX13" i="2" s="1"/>
  <c r="AW12" i="2"/>
  <c r="AX12" i="2" s="1"/>
  <c r="AE12" i="2"/>
  <c r="AH12" i="2" s="1"/>
  <c r="BB12" i="2" s="1"/>
  <c r="AI12" i="2" l="1"/>
  <c r="BC12" i="2" s="1"/>
  <c r="BA13" i="2"/>
  <c r="AZ13" i="2" s="1"/>
  <c r="AG14" i="2"/>
  <c r="BA14" i="2" s="1"/>
  <c r="AZ14" i="2" s="1"/>
  <c r="AG15" i="2"/>
  <c r="AG16" i="2"/>
  <c r="AG17" i="2"/>
  <c r="AG18" i="2"/>
  <c r="AG19" i="2"/>
  <c r="BA19" i="2" s="1"/>
  <c r="AZ19" i="2" s="1"/>
  <c r="AG20" i="2"/>
  <c r="AG21" i="2"/>
  <c r="BA21" i="2" s="1"/>
  <c r="AZ21" i="2" s="1"/>
  <c r="AG22" i="2"/>
  <c r="BA22" i="2" s="1"/>
  <c r="AZ22" i="2" s="1"/>
  <c r="AG23" i="2"/>
  <c r="BA23" i="2" s="1"/>
  <c r="AZ23" i="2" s="1"/>
  <c r="AG24" i="2"/>
  <c r="BA24" i="2" s="1"/>
  <c r="AZ24" i="2" s="1"/>
  <c r="AG25" i="2"/>
  <c r="BA25" i="2" s="1"/>
  <c r="AZ25" i="2" s="1"/>
  <c r="AG26" i="2"/>
  <c r="BA26" i="2" s="1"/>
  <c r="AZ26" i="2" s="1"/>
  <c r="AG27" i="2"/>
  <c r="BA27" i="2" s="1"/>
  <c r="AZ27" i="2" s="1"/>
  <c r="AG28" i="2"/>
  <c r="AG29" i="2"/>
  <c r="AG30" i="2"/>
  <c r="AG31" i="2"/>
  <c r="AG32" i="2"/>
  <c r="AG33" i="2"/>
  <c r="AG34" i="2"/>
  <c r="AG35" i="2"/>
  <c r="AG36" i="2"/>
  <c r="AG37" i="2"/>
  <c r="AG38" i="2"/>
  <c r="AG39" i="2"/>
  <c r="AG40" i="2"/>
  <c r="AG41" i="2"/>
  <c r="AG43" i="2"/>
  <c r="BA12" i="2"/>
  <c r="AZ12" i="2" s="1"/>
  <c r="AE13" i="2"/>
  <c r="AH13" i="2" s="1"/>
  <c r="AE14" i="2"/>
  <c r="AH14" i="2" s="1"/>
  <c r="AE15" i="2"/>
  <c r="AH15" i="2" s="1"/>
  <c r="AE16" i="2"/>
  <c r="AH16" i="2" s="1"/>
  <c r="AE17" i="2"/>
  <c r="AH17" i="2" s="1"/>
  <c r="AE18" i="2"/>
  <c r="AH18" i="2" s="1"/>
  <c r="AE19" i="2"/>
  <c r="AH19" i="2" s="1"/>
  <c r="AE20" i="2"/>
  <c r="AH20" i="2" s="1"/>
  <c r="AE21" i="2"/>
  <c r="AH21" i="2" s="1"/>
  <c r="AE22" i="2"/>
  <c r="AH22" i="2" s="1"/>
  <c r="AE23" i="2"/>
  <c r="AH23" i="2" s="1"/>
  <c r="AE24" i="2"/>
  <c r="AH24" i="2" s="1"/>
  <c r="AE25" i="2"/>
  <c r="AH25" i="2" s="1"/>
  <c r="AE26" i="2"/>
  <c r="AH26" i="2" s="1"/>
  <c r="AE27" i="2"/>
  <c r="AH27" i="2" s="1"/>
  <c r="AE28" i="2"/>
  <c r="AH28" i="2" s="1"/>
  <c r="AE29" i="2"/>
  <c r="AH29" i="2" s="1"/>
  <c r="AE30" i="2"/>
  <c r="AH30" i="2" s="1"/>
  <c r="AE31" i="2"/>
  <c r="AH31" i="2" s="1"/>
  <c r="AE32" i="2"/>
  <c r="AH32" i="2" s="1"/>
  <c r="AE33" i="2"/>
  <c r="AH33" i="2" s="1"/>
  <c r="AE34" i="2"/>
  <c r="AH34" i="2" s="1"/>
  <c r="AE35" i="2"/>
  <c r="AH35" i="2" s="1"/>
  <c r="AE36" i="2"/>
  <c r="AH36" i="2" s="1"/>
  <c r="AE37" i="2"/>
  <c r="AH37" i="2" s="1"/>
  <c r="AE38" i="2"/>
  <c r="AH38" i="2" s="1"/>
  <c r="AE39" i="2"/>
  <c r="AH39" i="2" s="1"/>
  <c r="AE40" i="2"/>
  <c r="AH40" i="2" s="1"/>
  <c r="AE41" i="2"/>
  <c r="AH41" i="2" s="1"/>
  <c r="AE42" i="2"/>
  <c r="AH42" i="2" s="1"/>
  <c r="AE43" i="2"/>
  <c r="AH43" i="2" s="1"/>
  <c r="AI43" i="2" l="1"/>
  <c r="BB43" i="2"/>
  <c r="AI39" i="2"/>
  <c r="BB39" i="2"/>
  <c r="AI35" i="2"/>
  <c r="BC35" i="2" s="1"/>
  <c r="BB35" i="2"/>
  <c r="AI31" i="2"/>
  <c r="BB31" i="2"/>
  <c r="AI27" i="2"/>
  <c r="BB27" i="2"/>
  <c r="AI23" i="2"/>
  <c r="BB23" i="2"/>
  <c r="AI19" i="2"/>
  <c r="BB19" i="2"/>
  <c r="AI15" i="2"/>
  <c r="BB15" i="2"/>
  <c r="AI42" i="2"/>
  <c r="BB42" i="2"/>
  <c r="AI38" i="2"/>
  <c r="BB38" i="2"/>
  <c r="AI34" i="2"/>
  <c r="BB34" i="2"/>
  <c r="AI30" i="2"/>
  <c r="BB30" i="2"/>
  <c r="AI26" i="2"/>
  <c r="BB26" i="2"/>
  <c r="AI22" i="2"/>
  <c r="BB22" i="2"/>
  <c r="AI14" i="2"/>
  <c r="BB14" i="2"/>
  <c r="AY13" i="2"/>
  <c r="AI41" i="2"/>
  <c r="BB41" i="2"/>
  <c r="AI37" i="2"/>
  <c r="BB37" i="2"/>
  <c r="AI33" i="2"/>
  <c r="BB33" i="2"/>
  <c r="AI29" i="2"/>
  <c r="BB29" i="2"/>
  <c r="AI25" i="2"/>
  <c r="BB25" i="2"/>
  <c r="AI21" i="2"/>
  <c r="BB21" i="2"/>
  <c r="AI17" i="2"/>
  <c r="BB17" i="2"/>
  <c r="AI13" i="2"/>
  <c r="BB13" i="2"/>
  <c r="AI18" i="2"/>
  <c r="BB18" i="2"/>
  <c r="AI40" i="2"/>
  <c r="BB40" i="2"/>
  <c r="AI36" i="2"/>
  <c r="BB36" i="2"/>
  <c r="AI32" i="2"/>
  <c r="BB32" i="2"/>
  <c r="AI28" i="2"/>
  <c r="BB28" i="2"/>
  <c r="AI24" i="2"/>
  <c r="BB24" i="2"/>
  <c r="AI20" i="2"/>
  <c r="BB20" i="2"/>
  <c r="AI16" i="2"/>
  <c r="BB16" i="2"/>
  <c r="AY12" i="2"/>
  <c r="C13" i="2"/>
  <c r="C14" i="2"/>
  <c r="C15" i="2"/>
  <c r="C16" i="2"/>
  <c r="C17" i="2"/>
  <c r="C18" i="2"/>
  <c r="C19" i="2"/>
  <c r="C20" i="2"/>
  <c r="C21" i="2"/>
  <c r="C22" i="2"/>
  <c r="C23" i="2"/>
  <c r="C24" i="2"/>
  <c r="C25" i="2"/>
  <c r="C26" i="2"/>
  <c r="C27" i="2"/>
  <c r="C28" i="2"/>
  <c r="C29" i="2"/>
  <c r="C30" i="2"/>
  <c r="C31" i="2"/>
  <c r="C32" i="2"/>
  <c r="C33" i="2"/>
  <c r="C34" i="2"/>
  <c r="C35" i="2"/>
  <c r="C36" i="2"/>
  <c r="C37" i="2"/>
  <c r="C38" i="2"/>
  <c r="C39" i="2"/>
  <c r="C40" i="2"/>
  <c r="C41" i="2"/>
  <c r="C42" i="2"/>
  <c r="C43" i="2"/>
  <c r="B13" i="2"/>
  <c r="B14" i="2"/>
  <c r="B15" i="2"/>
  <c r="B16" i="2"/>
  <c r="B17" i="2"/>
  <c r="B18" i="2"/>
  <c r="B19" i="2"/>
  <c r="B20" i="2"/>
  <c r="B21" i="2"/>
  <c r="B22" i="2"/>
  <c r="B23" i="2"/>
  <c r="B24" i="2"/>
  <c r="B25" i="2"/>
  <c r="B26" i="2"/>
  <c r="B27" i="2"/>
  <c r="B28" i="2"/>
  <c r="B29" i="2"/>
  <c r="B30" i="2"/>
  <c r="B31" i="2"/>
  <c r="B32" i="2"/>
  <c r="B33" i="2"/>
  <c r="B34" i="2"/>
  <c r="B35" i="2"/>
  <c r="B36" i="2"/>
  <c r="B37" i="2"/>
  <c r="B38" i="2"/>
  <c r="B39" i="2"/>
  <c r="B40" i="2"/>
  <c r="B41" i="2"/>
  <c r="B42" i="2"/>
  <c r="B43" i="2"/>
  <c r="AW43" i="2"/>
  <c r="AX43" i="2" s="1"/>
  <c r="BA43" i="2" s="1"/>
  <c r="AZ43" i="2" s="1"/>
  <c r="AY43" i="2"/>
  <c r="AY42" i="2"/>
  <c r="AW42" i="2"/>
  <c r="AX42" i="2" s="1"/>
  <c r="AW41" i="2"/>
  <c r="AX41" i="2" s="1"/>
  <c r="BA41" i="2" s="1"/>
  <c r="AZ41" i="2" s="1"/>
  <c r="BC28" i="2" l="1"/>
  <c r="BC31" i="2"/>
  <c r="BC16" i="2"/>
  <c r="BC32" i="2"/>
  <c r="BC13" i="2"/>
  <c r="BC29" i="2"/>
  <c r="BC25" i="2"/>
  <c r="BC14" i="2"/>
  <c r="BC34" i="2"/>
  <c r="BC19" i="2"/>
  <c r="BC20" i="2"/>
  <c r="BC36" i="2"/>
  <c r="BC17" i="2"/>
  <c r="BC33" i="2"/>
  <c r="BC18" i="2"/>
  <c r="BC30" i="2"/>
  <c r="BC22" i="2"/>
  <c r="BC38" i="2"/>
  <c r="BC23" i="2"/>
  <c r="BC39" i="2"/>
  <c r="BC41" i="2"/>
  <c r="BE41" i="2" s="1"/>
  <c r="BC24" i="2"/>
  <c r="BC40" i="2"/>
  <c r="BC21" i="2"/>
  <c r="BC37" i="2"/>
  <c r="BC15" i="2"/>
  <c r="BC26" i="2"/>
  <c r="BC42" i="2"/>
  <c r="BC27" i="2"/>
  <c r="BC43" i="2"/>
  <c r="BE43" i="2"/>
  <c r="BE13" i="2"/>
  <c r="AY41" i="2"/>
  <c r="BE42" i="2" l="1"/>
  <c r="AW40" i="2" l="1"/>
  <c r="AX40" i="2" s="1"/>
  <c r="AY40" i="2"/>
  <c r="BA40" i="2" l="1"/>
  <c r="AZ40" i="2" s="1"/>
  <c r="BE40" i="2" l="1"/>
  <c r="AW39" i="2"/>
  <c r="AX39" i="2" s="1"/>
  <c r="BA39" i="2" s="1"/>
  <c r="AZ39" i="2" s="1"/>
  <c r="AY39" i="2"/>
  <c r="AW38" i="2"/>
  <c r="AX38" i="2" s="1"/>
  <c r="BA38" i="2" s="1"/>
  <c r="AZ38" i="2" s="1"/>
  <c r="AY38" i="2"/>
  <c r="AW37" i="2"/>
  <c r="AX37" i="2" s="1"/>
  <c r="BA37" i="2" s="1"/>
  <c r="AZ37" i="2" s="1"/>
  <c r="BE37" i="2" l="1"/>
  <c r="BE38" i="2"/>
  <c r="AY37" i="2"/>
  <c r="BE39" i="2" l="1"/>
  <c r="AW36" i="2"/>
  <c r="AX36" i="2" s="1"/>
  <c r="BA36" i="2" s="1"/>
  <c r="AZ36" i="2" s="1"/>
  <c r="AY36" i="2"/>
  <c r="AY35" i="2"/>
  <c r="AW35" i="2"/>
  <c r="AX35" i="2" s="1"/>
  <c r="BA35" i="2" s="1"/>
  <c r="AZ35" i="2" s="1"/>
  <c r="AW34" i="2"/>
  <c r="AX34" i="2" s="1"/>
  <c r="BA34" i="2" s="1"/>
  <c r="AZ34" i="2" s="1"/>
  <c r="AY34" i="2"/>
  <c r="AW33" i="2"/>
  <c r="AX33" i="2" s="1"/>
  <c r="BA33" i="2" s="1"/>
  <c r="AZ33" i="2" s="1"/>
  <c r="AW32" i="2"/>
  <c r="AX32" i="2" s="1"/>
  <c r="BA32" i="2" s="1"/>
  <c r="AZ32" i="2" s="1"/>
  <c r="AY32" i="2"/>
  <c r="BE34" i="2" l="1"/>
  <c r="BE36" i="2"/>
  <c r="BE33" i="2"/>
  <c r="BE32" i="2"/>
  <c r="AY33" i="2"/>
  <c r="BE35" i="2" l="1"/>
  <c r="AY31" i="2"/>
  <c r="AW31" i="2"/>
  <c r="AX31" i="2" s="1"/>
  <c r="BA31" i="2" s="1"/>
  <c r="AZ31" i="2" s="1"/>
  <c r="AY30" i="2"/>
  <c r="AW30" i="2"/>
  <c r="AX30" i="2" s="1"/>
  <c r="BA30" i="2" s="1"/>
  <c r="AZ30" i="2" s="1"/>
  <c r="AY29" i="2"/>
  <c r="AW29" i="2"/>
  <c r="AX29" i="2" s="1"/>
  <c r="BA29" i="2" s="1"/>
  <c r="AZ29" i="2" s="1"/>
  <c r="BE30" i="2" l="1"/>
  <c r="BE29" i="2"/>
  <c r="BE31" i="2"/>
  <c r="AW28" i="2" l="1"/>
  <c r="AX28" i="2" s="1"/>
  <c r="AY28" i="2"/>
  <c r="BA28" i="2" l="1"/>
  <c r="AZ28" i="2" s="1"/>
  <c r="BE28" i="2" l="1"/>
  <c r="AW20" i="2" l="1"/>
  <c r="AX20" i="2" s="1"/>
  <c r="BA20" i="2" s="1"/>
  <c r="AZ20" i="2" s="1"/>
  <c r="AY20" i="2"/>
  <c r="BE20" i="2" l="1"/>
  <c r="AW18" i="2" l="1"/>
  <c r="AX18" i="2" s="1"/>
  <c r="BA18" i="2" s="1"/>
  <c r="AZ18" i="2" s="1"/>
  <c r="AY18" i="2"/>
  <c r="AW17" i="2"/>
  <c r="AX17" i="2" s="1"/>
  <c r="BA17" i="2" s="1"/>
  <c r="AZ17" i="2" s="1"/>
  <c r="AW16" i="2"/>
  <c r="AX16" i="2" s="1"/>
  <c r="BA16" i="2" s="1"/>
  <c r="AZ16" i="2" s="1"/>
  <c r="BE18" i="2" l="1"/>
  <c r="BE16" i="2"/>
  <c r="BE17" i="2"/>
  <c r="AY17" i="2"/>
  <c r="AY16" i="2"/>
  <c r="AW15" i="2" l="1"/>
  <c r="AX15" i="2" s="1"/>
  <c r="BA15" i="2" s="1"/>
  <c r="AZ15" i="2" s="1"/>
  <c r="AY15" i="2"/>
  <c r="BE15" i="2" l="1"/>
  <c r="AW14" i="2" l="1"/>
  <c r="AX14" i="2" s="1"/>
  <c r="AY14" i="2"/>
  <c r="BE14" i="2" l="1"/>
  <c r="J5" i="4" l="1"/>
  <c r="C12" i="2"/>
  <c r="B12" i="2"/>
  <c r="J71" i="4" l="1"/>
  <c r="J70" i="4"/>
  <c r="J69" i="4"/>
  <c r="J68" i="4"/>
  <c r="J67" i="4"/>
  <c r="J66" i="4"/>
  <c r="J65" i="4"/>
  <c r="J64" i="4"/>
  <c r="J63" i="4"/>
  <c r="J62" i="4"/>
  <c r="J61" i="4"/>
  <c r="J60" i="4"/>
  <c r="J59" i="4"/>
  <c r="J58" i="4"/>
  <c r="J57" i="4"/>
  <c r="J56" i="4"/>
  <c r="J55" i="4"/>
  <c r="J54" i="4"/>
  <c r="J53" i="4"/>
  <c r="J52" i="4"/>
  <c r="J51" i="4"/>
  <c r="J50" i="4"/>
  <c r="J49" i="4"/>
  <c r="J48" i="4"/>
  <c r="J47" i="4"/>
  <c r="BD44" i="2" l="1"/>
  <c r="AJ44" i="2"/>
  <c r="BD12" i="2"/>
  <c r="AJ35" i="2"/>
  <c r="AJ12" i="2"/>
  <c r="AJ28" i="2"/>
  <c r="BD13" i="2"/>
  <c r="AJ34" i="2"/>
  <c r="AJ17" i="2"/>
  <c r="AJ13" i="2"/>
  <c r="AJ19" i="2"/>
  <c r="AJ43" i="2"/>
  <c r="AJ26" i="2"/>
  <c r="AJ30" i="2"/>
  <c r="AJ42" i="2"/>
  <c r="AJ41" i="2"/>
  <c r="AJ37" i="2"/>
  <c r="AJ27" i="2"/>
  <c r="AJ21" i="2"/>
  <c r="AJ15" i="2"/>
  <c r="AJ14" i="2"/>
  <c r="BD41" i="2"/>
  <c r="BD42" i="2"/>
  <c r="AJ31" i="2"/>
  <c r="AJ29" i="2"/>
  <c r="AJ33" i="2"/>
  <c r="AJ22" i="2"/>
  <c r="AJ38" i="2"/>
  <c r="AJ32" i="2"/>
  <c r="AJ23" i="2"/>
  <c r="BD21" i="2"/>
  <c r="AJ16" i="2"/>
  <c r="BD25" i="2"/>
  <c r="AJ20" i="2"/>
  <c r="AJ18" i="2"/>
  <c r="AJ24" i="2"/>
  <c r="AJ36" i="2"/>
  <c r="AJ39" i="2"/>
  <c r="AJ40" i="2"/>
  <c r="AJ25" i="2"/>
  <c r="BD27" i="2"/>
  <c r="BD43" i="2"/>
  <c r="BD19" i="2"/>
  <c r="BD23" i="2"/>
  <c r="BD24" i="2"/>
  <c r="BD26" i="2"/>
  <c r="BD22" i="2"/>
  <c r="BD40" i="2"/>
  <c r="BD39" i="2"/>
  <c r="BD38" i="2"/>
  <c r="BD37" i="2"/>
  <c r="BD36" i="2"/>
  <c r="BD35" i="2"/>
  <c r="BD33" i="2"/>
  <c r="BD34" i="2"/>
  <c r="BD32" i="2"/>
  <c r="BD29" i="2"/>
  <c r="BD31" i="2"/>
  <c r="BD30" i="2"/>
  <c r="BD28" i="2"/>
  <c r="BD20" i="2"/>
  <c r="BD17" i="2"/>
  <c r="BD16" i="2"/>
  <c r="BD18" i="2"/>
  <c r="BD15" i="2"/>
  <c r="BD14" i="2"/>
  <c r="I157" i="5"/>
  <c r="J29" i="4" l="1"/>
  <c r="J15" i="4"/>
  <c r="J16" i="4"/>
  <c r="J17" i="4"/>
  <c r="J18" i="4"/>
  <c r="J19" i="4"/>
  <c r="J20" i="4"/>
  <c r="J21" i="4"/>
  <c r="J22" i="4"/>
  <c r="J23" i="4"/>
  <c r="J24" i="4"/>
  <c r="J25" i="4"/>
  <c r="J26" i="4"/>
  <c r="J27" i="4"/>
  <c r="J28" i="4"/>
  <c r="J10" i="4"/>
  <c r="J11" i="4"/>
  <c r="J12" i="4"/>
  <c r="J13" i="4"/>
  <c r="J14" i="4"/>
  <c r="AK23" i="4" l="1"/>
  <c r="AK22" i="4"/>
  <c r="AK21" i="4"/>
  <c r="AK20" i="4"/>
  <c r="AK19" i="4"/>
  <c r="AK18" i="4"/>
  <c r="AK17" i="4"/>
  <c r="AK16" i="4"/>
  <c r="AK15" i="4"/>
  <c r="AH13" i="4"/>
  <c r="AH12" i="4"/>
  <c r="AH11" i="4"/>
  <c r="AH10" i="4"/>
  <c r="AH9" i="4"/>
  <c r="J9" i="4"/>
  <c r="AH8" i="4"/>
  <c r="J8" i="4"/>
  <c r="AH7" i="4"/>
  <c r="J7" i="4"/>
  <c r="AH6" i="4"/>
  <c r="J6" i="4"/>
  <c r="AH5"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Elcy del Carmen Montoya Perez</author>
    <author>Gloria Cecilia Gutierrez Zapata</author>
    <author>Jhon Fredy Duque Castano</author>
    <author>Olga Lucia Llanos Orozco</author>
    <author>Nancy Patricia Montoya Arbelaez</author>
  </authors>
  <commentList>
    <comment ref="BW8" authorId="0" shapeId="0" xr:uid="{00000000-0006-0000-0000-000001000000}">
      <text>
        <r>
          <rPr>
            <b/>
            <sz val="9"/>
            <color indexed="81"/>
            <rFont val="Tahoma"/>
            <family val="2"/>
          </rPr>
          <t>Elcy del Carmen Montoya Perez:</t>
        </r>
        <r>
          <rPr>
            <sz val="9"/>
            <color indexed="81"/>
            <rFont val="Tahoma"/>
            <family val="2"/>
          </rPr>
          <t xml:space="preserve">
</t>
        </r>
      </text>
    </comment>
    <comment ref="A11" authorId="0" shapeId="0" xr:uid="{00000000-0006-0000-0000-000002000000}">
      <text>
        <r>
          <rPr>
            <sz val="9"/>
            <color indexed="81"/>
            <rFont val="Tahoma"/>
            <family val="2"/>
          </rPr>
          <t xml:space="preserve">
Seleccione el nombre del proceso tal como aparece en la caracterizacón del proceso </t>
        </r>
      </text>
    </comment>
    <comment ref="C11" authorId="0" shapeId="0" xr:uid="{00000000-0006-0000-0000-000003000000}">
      <text>
        <r>
          <rPr>
            <b/>
            <sz val="12"/>
            <color indexed="81"/>
            <rFont val="Arial"/>
            <family val="2"/>
          </rPr>
          <t>Registrar el objetivo que se encuentra en la ultima versión de la caracterización de cada proceso.</t>
        </r>
      </text>
    </comment>
    <comment ref="D11" authorId="0" shapeId="0" xr:uid="{00000000-0006-0000-0000-000004000000}">
      <text>
        <r>
          <rPr>
            <b/>
            <sz val="18"/>
            <color indexed="81"/>
            <rFont val="Arial"/>
            <family val="2"/>
          </rPr>
          <t>Cargo direccionador del proceso, el cual se encuentra en la caracterización del proceso como responsable(s).</t>
        </r>
      </text>
    </comment>
    <comment ref="E11" authorId="1" shapeId="0" xr:uid="{00000000-0006-0000-0000-000005000000}">
      <text>
        <r>
          <rPr>
            <b/>
            <sz val="10"/>
            <color indexed="81"/>
            <rFont val="Arial"/>
            <family val="2"/>
          </rPr>
          <t xml:space="preserve">Evitar iniciar con palabras negativas
como: “No…”, “Que no…”, o con
palabras que denoten un factor
de riesgo (causa) tales como:
“ausencia de”, “falta de”, “poco(a)”,
“escaso(a)”, “insuficiente”, “deficiente”,
“debilidades en…”
Ejemplo:
“Inoportunidad en la adquisición
de los bienes y servicios requeridos
por la entidad”.
</t>
        </r>
        <r>
          <rPr>
            <sz val="10"/>
            <color indexed="81"/>
            <rFont val="Arial"/>
            <family val="2"/>
          </rPr>
          <t xml:space="preserve">
Las preguntas claves para la identificación del riesgo permiten determinar:
¿QUÉ PUEDE SUCEDER? Identificar la afectación del cumplimiento del
objetivo estratégico o del proceso según sea el caso.
¿CÓMO PUEDE SUCEDER? Establecer las causas a partir de los factores
determinados en el contexto.
¿CUÁNDO PUEDE SUCEDER? Determinar de acuerdo con el desarrollo
del proceso.
¿QUÉ CONSECUENCIAS TENDRÍA SU MATERIALIZACIÓN? Determinar los
posibles efectos por la materialización del riesgo.
La estructura de la descripción del riesgos debe ser:
Riesgo+Cuasas+Consecuencia
Revisar pestaña "Conceptos"</t>
        </r>
      </text>
    </comment>
    <comment ref="J11" authorId="0" shapeId="0" xr:uid="{00000000-0006-0000-0000-000006000000}">
      <text>
        <r>
          <rPr>
            <b/>
            <sz val="18"/>
            <color indexed="81"/>
            <rFont val="Arial"/>
            <family val="2"/>
          </rPr>
          <t>Según lista desplegable, y definir según descripción de las tipologías (pestaña "Conceptos").</t>
        </r>
      </text>
    </comment>
    <comment ref="K11" authorId="0" shapeId="0" xr:uid="{00000000-0006-0000-0000-000007000000}">
      <text>
        <r>
          <rPr>
            <b/>
            <u/>
            <sz val="14"/>
            <color indexed="81"/>
            <rFont val="Arial"/>
            <family val="2"/>
          </rPr>
          <t xml:space="preserve">Causas del riesgo </t>
        </r>
        <r>
          <rPr>
            <sz val="14"/>
            <color indexed="81"/>
            <rFont val="Arial"/>
            <family val="2"/>
          </rPr>
          <t xml:space="preserve">
</t>
        </r>
        <r>
          <rPr>
            <u/>
            <sz val="14"/>
            <color indexed="81"/>
            <rFont val="Arial"/>
            <family val="2"/>
          </rPr>
          <t xml:space="preserve">La causa </t>
        </r>
        <r>
          <rPr>
            <sz val="14"/>
            <color indexed="81"/>
            <rFont val="Arial"/>
            <family val="2"/>
          </rPr>
          <t>Son los Medios, circunstancias, situaciones o agentes generadores del riesgo.  Son uno de los aspectos a eliminar o mitigar para que el riesgo no se materialice; esto se logra mediante la definición de controles efectivos. 
I M P O R TA N T E
* Para cada causa debe existir un control.
* Las causas se deben trabajar de manera separada (no
se deben combinar en una misma columna o renglón).
* Un control puede ser tan eficiente que me ayude
a mitigar varias causas, en estos casos se repite
el control, asociado de manera independiente a la
causa específica.</t>
        </r>
      </text>
    </comment>
    <comment ref="L11" authorId="0" shapeId="0" xr:uid="{00000000-0006-0000-0000-000008000000}">
      <text>
        <r>
          <rPr>
            <b/>
            <u/>
            <sz val="14"/>
            <color indexed="81"/>
            <rFont val="Arial"/>
            <family val="2"/>
          </rPr>
          <t>Consecuencia: 
Lo que podria ocasionar…(Efecto)</t>
        </r>
        <r>
          <rPr>
            <sz val="14"/>
            <color indexed="81"/>
            <rFont val="Arial"/>
            <family val="2"/>
          </rPr>
          <t xml:space="preserve">
Efectos generados por la ocurrencia de un riesgo que afecta los objetivos o un proceso de la entidad. Pueden ser entre otros, una pérdida, un daño, un perjuicio, un detrimento.</t>
        </r>
      </text>
    </comment>
    <comment ref="AG11" authorId="1" shapeId="0" xr:uid="{00000000-0006-0000-0000-000009000000}">
      <text>
        <r>
          <rPr>
            <sz val="14"/>
            <color indexed="81"/>
            <rFont val="Arial"/>
            <family val="2"/>
          </rPr>
          <t>Probabilidad
Se analiza qué tan posible es que ocurra el riesgo, se expresa en términos de frecuencia, donde frecuencia implica analizar el número de eventos en un periodo determinado, se trata de hechos que se han materializado o se cuenta con un historial de situaciones o eventos asociados al riesgo.
esta probabilidad es inherente, es decir, es la probabilidad antes de la aplicación de controles.
Revisar la tabla de frecuencia en la pestaña "Conceptos".</t>
        </r>
      </text>
    </comment>
    <comment ref="AI11" authorId="1" shapeId="0" xr:uid="{00000000-0006-0000-0000-00000A000000}">
      <text>
        <r>
          <rPr>
            <sz val="14"/>
            <color indexed="81"/>
            <rFont val="Arial"/>
            <family val="2"/>
          </rPr>
          <t>Es la evaluacion de la consecuencia o el efecto, si el riesgo se llegara a materializar. Estes impacto es el inherente, es decir, antes de la aplicación de controles.
Revisar los criterios para calificar el impacto, los cuales se encuentran en la pestaña de "Conceptos".
PARA LOS RIESGOS DE CORRUPCIÓN EL IMPACTO SE CALCULA AUTOMATICAMENTE CON EL PUNTAJE DE LAS 19 PREGUNTAS.</t>
        </r>
      </text>
    </comment>
    <comment ref="AJ11" authorId="1" shapeId="0" xr:uid="{00000000-0006-0000-0000-00000B000000}">
      <text>
        <r>
          <rPr>
            <b/>
            <sz val="14"/>
            <color indexed="81"/>
            <rFont val="Arial"/>
            <family val="2"/>
          </rPr>
          <t>campo calculado automaticamente.
Nota: no modificar manualmente.</t>
        </r>
        <r>
          <rPr>
            <sz val="9"/>
            <color indexed="81"/>
            <rFont val="Tahoma"/>
            <family val="2"/>
          </rPr>
          <t xml:space="preserve">
</t>
        </r>
      </text>
    </comment>
    <comment ref="AK11" authorId="1" shapeId="0" xr:uid="{00000000-0006-0000-0000-00000C000000}">
      <text>
        <r>
          <rPr>
            <sz val="14"/>
            <color indexed="81"/>
            <rFont val="Arial"/>
            <family val="2"/>
          </rPr>
          <t xml:space="preserve">
Ubicación del riesgo en la zona de calor, campo calculado automaticamente.
Nota: no modificar manualmente.</t>
        </r>
      </text>
    </comment>
    <comment ref="AM11" authorId="2" shapeId="0" xr:uid="{00000000-0006-0000-0000-00000D000000}">
      <text>
        <r>
          <rPr>
            <b/>
            <sz val="9"/>
            <color indexed="81"/>
            <rFont val="Tahoma"/>
            <family val="2"/>
          </rPr>
          <t>Debe indicar qué pasa con las observaciones o
desviaciones resultantes de ejecutar el control.</t>
        </r>
      </text>
    </comment>
    <comment ref="AN11" authorId="2" shapeId="0" xr:uid="{00000000-0006-0000-0000-00000E000000}">
      <text>
        <r>
          <rPr>
            <b/>
            <sz val="9"/>
            <color indexed="81"/>
            <rFont val="Tahoma"/>
            <family val="2"/>
          </rPr>
          <t>Debe dejar evidencia de la ejecución del control.</t>
        </r>
        <r>
          <rPr>
            <sz val="9"/>
            <color indexed="81"/>
            <rFont val="Tahoma"/>
            <family val="2"/>
          </rPr>
          <t xml:space="preserve">
</t>
        </r>
      </text>
    </comment>
    <comment ref="AO11" authorId="0" shapeId="0" xr:uid="{00000000-0006-0000-0000-00000F000000}">
      <text>
        <r>
          <rPr>
            <sz val="14"/>
            <color indexed="81"/>
            <rFont val="Arial"/>
            <family val="2"/>
          </rPr>
          <t>Acción o actividad definida para mitigar las causas de los riesgos.
la redacción de los controles debe contener:
en este campo se debe consolidar lo siguiente:
1. Responsable.
2. Periodicidad.
3. Proposito del control.
4. Como se realiza la actividad del control.
5. que pasa con las observaciones o desviaciones resultantes de ejecutar la actividad del control.
6. Evidencia de la ejecución del control.
I M P O R TA N T E
* Para cada causa debe existir un control.
* Un control puede ser tan eficiente que me ayude
a mitigar varias causas, en estos casos se repite
el control, asociado de manera independiente a la
causa específica.
Ejemplo:
Revisar pestaña "Conceptos" Valoracion de los Controles</t>
        </r>
      </text>
    </comment>
    <comment ref="AP11" authorId="3" shapeId="0" xr:uid="{00000000-0006-0000-0000-000010000000}">
      <text>
        <r>
          <rPr>
            <b/>
            <sz val="14"/>
            <color rgb="FF000000"/>
            <rFont val="Arial"/>
            <family val="2"/>
          </rPr>
          <t xml:space="preserve">Clasificacion de las actividades de control:
1. Preventivos: </t>
        </r>
        <r>
          <rPr>
            <sz val="14"/>
            <color rgb="FF000000"/>
            <rFont val="Arial"/>
            <family val="2"/>
          </rPr>
          <t>Controles diseñados para evitar que se materialice el riesgo.</t>
        </r>
        <r>
          <rPr>
            <b/>
            <sz val="14"/>
            <color rgb="FF000000"/>
            <rFont val="Arial"/>
            <family val="2"/>
          </rPr>
          <t xml:space="preserve">
2. Detectivos: </t>
        </r>
        <r>
          <rPr>
            <sz val="14"/>
            <color rgb="FF000000"/>
            <rFont val="Arial"/>
            <family val="2"/>
          </rPr>
          <t xml:space="preserve">Buscan identificar un evento o resultado no previsto despues que se haya producido.
</t>
        </r>
      </text>
    </comment>
    <comment ref="BK11" authorId="4" shapeId="0" xr:uid="{00000000-0006-0000-0000-000011000000}">
      <text>
        <r>
          <rPr>
            <b/>
            <sz val="9"/>
            <color indexed="81"/>
            <rFont val="Tahoma"/>
            <family val="2"/>
          </rPr>
          <t>Cada cuatro neses se debe realizar el análisis del comportamiento de los riesgos. SI ó NO  se materializaron</t>
        </r>
        <r>
          <rPr>
            <sz val="9"/>
            <color indexed="81"/>
            <rFont val="Tahoma"/>
            <family val="2"/>
          </rPr>
          <t xml:space="preserve">
</t>
        </r>
      </text>
    </comment>
    <comment ref="BL11" authorId="4" shapeId="0" xr:uid="{00000000-0006-0000-0000-000012000000}">
      <text>
        <r>
          <rPr>
            <b/>
            <sz val="9"/>
            <color indexed="81"/>
            <rFont val="Tahoma"/>
            <family val="2"/>
          </rPr>
          <t>Se debe identificar la causa (s) que dieron origen a esos eventos de riesgos materializados, com aquellas que están ocasionando que no se logre el cumplimiento de objetivos y metas.
O si por el contrario los controles fueron efectivos y blindaron el riesgo.</t>
        </r>
        <r>
          <rPr>
            <sz val="9"/>
            <color indexed="81"/>
            <rFont val="Tahoma"/>
            <family val="2"/>
          </rPr>
          <t xml:space="preserve">
</t>
        </r>
      </text>
    </comment>
    <comment ref="BM11" authorId="4" shapeId="0" xr:uid="{00000000-0006-0000-0000-000013000000}">
      <text>
        <r>
          <rPr>
            <b/>
            <sz val="9"/>
            <color indexed="81"/>
            <rFont val="Tahoma"/>
            <family val="2"/>
          </rPr>
          <t>Cada cuatro neses se debe realizar el análisis del comportamiento de los riesgos. SI ó NO  se materializaron</t>
        </r>
        <r>
          <rPr>
            <sz val="9"/>
            <color indexed="81"/>
            <rFont val="Tahoma"/>
            <family val="2"/>
          </rPr>
          <t xml:space="preserve">
</t>
        </r>
      </text>
    </comment>
    <comment ref="BN11" authorId="4" shapeId="0" xr:uid="{00000000-0006-0000-0000-000014000000}">
      <text>
        <r>
          <rPr>
            <b/>
            <sz val="9"/>
            <color indexed="81"/>
            <rFont val="Tahoma"/>
            <family val="2"/>
          </rPr>
          <t>Se debe identificar la causa (s) que dieron origen a esos eventos de riesgos materializados, com aquellas que están ocasionando que no se logre el cumplimiento de objetivos y metas.
O si por el contrario los controles fueron efectivos y blindaron el riesgo.</t>
        </r>
        <r>
          <rPr>
            <sz val="9"/>
            <color indexed="81"/>
            <rFont val="Tahoma"/>
            <family val="2"/>
          </rPr>
          <t xml:space="preserve">
</t>
        </r>
      </text>
    </comment>
    <comment ref="BO11" authorId="4" shapeId="0" xr:uid="{00000000-0006-0000-0000-000015000000}">
      <text>
        <r>
          <rPr>
            <b/>
            <sz val="9"/>
            <color indexed="81"/>
            <rFont val="Tahoma"/>
            <family val="2"/>
          </rPr>
          <t>Cada cuatro neses se debe realizar el análisis del comportamiento de los riesgos. SI ó NO  se materializaron</t>
        </r>
        <r>
          <rPr>
            <sz val="9"/>
            <color indexed="81"/>
            <rFont val="Tahoma"/>
            <family val="2"/>
          </rPr>
          <t xml:space="preserve">
</t>
        </r>
      </text>
    </comment>
    <comment ref="BP11" authorId="4" shapeId="0" xr:uid="{00000000-0006-0000-0000-000016000000}">
      <text>
        <r>
          <rPr>
            <b/>
            <sz val="9"/>
            <color indexed="81"/>
            <rFont val="Tahoma"/>
            <family val="2"/>
          </rPr>
          <t>Se debe identificar la causa (s) que dieron origen a esos eventos de riesgos materializados, com aquellas que están ocasionando que no se logre el cumplimiento de objetivos y metas.
O si por el contrario los controles fueron efectivos y blindaron el riesgo.</t>
        </r>
        <r>
          <rPr>
            <sz val="9"/>
            <color indexed="81"/>
            <rFont val="Tahoma"/>
            <family val="2"/>
          </rPr>
          <t xml:space="preserve">
</t>
        </r>
      </text>
    </comment>
    <comment ref="BQ11" authorId="4" shapeId="0" xr:uid="{00000000-0006-0000-0000-000017000000}">
      <text>
        <r>
          <rPr>
            <b/>
            <sz val="9"/>
            <color indexed="81"/>
            <rFont val="Tahoma"/>
            <family val="2"/>
          </rPr>
          <t>Cada cuatro neses se debe realizar el análisis del comportamiento de los riesgos. SI ó NO  se materializaron</t>
        </r>
        <r>
          <rPr>
            <sz val="9"/>
            <color indexed="81"/>
            <rFont val="Tahoma"/>
            <family val="2"/>
          </rPr>
          <t xml:space="preserve">
</t>
        </r>
      </text>
    </comment>
    <comment ref="BR11" authorId="4" shapeId="0" xr:uid="{00000000-0006-0000-0000-000018000000}">
      <text>
        <r>
          <rPr>
            <b/>
            <sz val="9"/>
            <color indexed="81"/>
            <rFont val="Tahoma"/>
            <family val="2"/>
          </rPr>
          <t>Se debe identificar la causa (s) que dieron origen a esos eventos de riesgos materializados, com aquellas que están ocasionando que no se logre el cumplimiento de objetivos y metas.
O si por el contrario los controles fueron efectivos y blindaron el riesgo.</t>
        </r>
        <r>
          <rPr>
            <sz val="9"/>
            <color indexed="81"/>
            <rFont val="Tahoma"/>
            <family val="2"/>
          </rPr>
          <t xml:space="preserve">
</t>
        </r>
      </text>
    </comment>
    <comment ref="BS11" authorId="4" shapeId="0" xr:uid="{00000000-0006-0000-0000-000019000000}">
      <text>
        <r>
          <rPr>
            <b/>
            <sz val="9"/>
            <color indexed="81"/>
            <rFont val="Tahoma"/>
            <family val="2"/>
          </rPr>
          <t>Cada cuatro neses se debe realizar el análisis del comportamiento de los riesgos. SI ó NO  se materializaron</t>
        </r>
        <r>
          <rPr>
            <sz val="9"/>
            <color indexed="81"/>
            <rFont val="Tahoma"/>
            <family val="2"/>
          </rPr>
          <t xml:space="preserve">
</t>
        </r>
      </text>
    </comment>
    <comment ref="BT11" authorId="4" shapeId="0" xr:uid="{00000000-0006-0000-0000-00001A000000}">
      <text>
        <r>
          <rPr>
            <b/>
            <sz val="9"/>
            <color indexed="81"/>
            <rFont val="Tahoma"/>
            <family val="2"/>
          </rPr>
          <t>Se debe identificar la causa (s) que dieron origen a esos eventos de riesgos materializados, com aquellas que están ocasionando que no se logre el cumplimiento de objetivos y metas.
O si por el contrario los controles fueron efectivos y blindaron el riesgo.</t>
        </r>
        <r>
          <rPr>
            <sz val="9"/>
            <color indexed="81"/>
            <rFont val="Tahoma"/>
            <family val="2"/>
          </rPr>
          <t xml:space="preserve">
</t>
        </r>
      </text>
    </comment>
    <comment ref="BU11" authorId="4" shapeId="0" xr:uid="{00000000-0006-0000-0000-00001B000000}">
      <text>
        <r>
          <rPr>
            <b/>
            <sz val="9"/>
            <color indexed="81"/>
            <rFont val="Tahoma"/>
            <family val="2"/>
          </rPr>
          <t>Cada cuatro neses se debe realizar el análisis del comportamiento de los riesgos. SI ó NO  se materializaron</t>
        </r>
        <r>
          <rPr>
            <sz val="9"/>
            <color indexed="81"/>
            <rFont val="Tahoma"/>
            <family val="2"/>
          </rPr>
          <t xml:space="preserve">
</t>
        </r>
      </text>
    </comment>
    <comment ref="BV11" authorId="4" shapeId="0" xr:uid="{00000000-0006-0000-0000-00001C000000}">
      <text>
        <r>
          <rPr>
            <b/>
            <sz val="9"/>
            <color indexed="81"/>
            <rFont val="Tahoma"/>
            <family val="2"/>
          </rPr>
          <t>Se debe identificar la causa (s) que dieron origen a esos eventos de riesgos materializados, com aquellas que están ocasionando que no se logre el cumplimiento de objetivos y metas.
O si por el contrario los controles fueron efectivos y blindaron el riesgo.</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Elcy del Carmen Montoya Perez</author>
    <author>Gloria Cecilia Gutierrez Zapata</author>
    <author>Jhon Fredy Duque Castano</author>
    <author>Olga Lucia Llanos Orozco</author>
  </authors>
  <commentList>
    <comment ref="BP8" authorId="0" shapeId="0" xr:uid="{00000000-0006-0000-0100-000001000000}">
      <text>
        <r>
          <rPr>
            <b/>
            <sz val="9"/>
            <color indexed="81"/>
            <rFont val="Tahoma"/>
            <family val="2"/>
          </rPr>
          <t>Elcy del Carmen Montoya Perez:</t>
        </r>
        <r>
          <rPr>
            <sz val="9"/>
            <color indexed="81"/>
            <rFont val="Tahoma"/>
            <family val="2"/>
          </rPr>
          <t xml:space="preserve">
</t>
        </r>
      </text>
    </comment>
    <comment ref="A11" authorId="0" shapeId="0" xr:uid="{00000000-0006-0000-0100-000002000000}">
      <text>
        <r>
          <rPr>
            <sz val="9"/>
            <color indexed="81"/>
            <rFont val="Tahoma"/>
            <family val="2"/>
          </rPr>
          <t xml:space="preserve">
Seleccione el nombre del proceso tal como aparece en la caracterizacón del proceso </t>
        </r>
      </text>
    </comment>
    <comment ref="B11" authorId="0" shapeId="0" xr:uid="{00000000-0006-0000-0100-000003000000}">
      <text>
        <r>
          <rPr>
            <b/>
            <sz val="12"/>
            <color indexed="81"/>
            <rFont val="Arial"/>
            <family val="2"/>
          </rPr>
          <t>Registrar el objetivo que se encuentra en la ultima versión de la caracterización de cada proceso.</t>
        </r>
      </text>
    </comment>
    <comment ref="C11" authorId="0" shapeId="0" xr:uid="{00000000-0006-0000-0100-000004000000}">
      <text>
        <r>
          <rPr>
            <b/>
            <sz val="18"/>
            <color indexed="81"/>
            <rFont val="Arial"/>
            <family val="2"/>
          </rPr>
          <t>Cargo direccionador del proceso, el cual se encuentra en la caracterización del proceso como responsable(s).</t>
        </r>
      </text>
    </comment>
    <comment ref="D11" authorId="1" shapeId="0" xr:uid="{00000000-0006-0000-0100-000005000000}">
      <text>
        <r>
          <rPr>
            <b/>
            <sz val="10"/>
            <color indexed="81"/>
            <rFont val="Arial"/>
            <family val="2"/>
          </rPr>
          <t xml:space="preserve">Evitar iniciar con palabras negativas
como: “No…”, “Que no…”, o con
palabras que denoten un factor
de riesgo (causa) tales como:
“ausencia de”, “falta de”, “poco(a)”,
“escaso(a)”, “insuficiente”, “deficiente”,
“debilidades en…”
Ejemplo:
“Inoportunidad en la adquisición
de los bienes y servicios requeridos
por la entidad”.
</t>
        </r>
        <r>
          <rPr>
            <sz val="10"/>
            <color indexed="81"/>
            <rFont val="Arial"/>
            <family val="2"/>
          </rPr>
          <t xml:space="preserve">
Las preguntas claves para la identificación del riesgo permiten determinar:
¿QUÉ PUEDE SUCEDER? Identificar la afectación del cumplimiento del
objetivo estratégico o del proceso según sea el caso.
¿CÓMO PUEDE SUCEDER? Establecer las causas a partir de los factores
determinados en el contexto.
¿CUÁNDO PUEDE SUCEDER? Determinar de acuerdo con el desarrollo
del proceso.
¿QUÉ CONSECUENCIAS TENDRÍA SU MATERIALIZACIÓN? Determinar los
posibles efectos por la materialización del riesgo.
La estructura de la descripción del riesgos debe ser:
Riesgo+Cuasas+Consecuencia
Revisar pestaña "Conceptos"</t>
        </r>
      </text>
    </comment>
    <comment ref="I11" authorId="0" shapeId="0" xr:uid="{00000000-0006-0000-0100-000006000000}">
      <text>
        <r>
          <rPr>
            <b/>
            <sz val="18"/>
            <color indexed="81"/>
            <rFont val="Arial"/>
            <family val="2"/>
          </rPr>
          <t>Según lista desplegable, y definir según descripción de las tipologías (pestaña "Conceptos").</t>
        </r>
      </text>
    </comment>
    <comment ref="J11" authorId="0" shapeId="0" xr:uid="{00000000-0006-0000-0100-000007000000}">
      <text>
        <r>
          <rPr>
            <b/>
            <u/>
            <sz val="14"/>
            <color indexed="81"/>
            <rFont val="Arial"/>
            <family val="2"/>
          </rPr>
          <t xml:space="preserve">Causas del riesgo </t>
        </r>
        <r>
          <rPr>
            <sz val="14"/>
            <color indexed="81"/>
            <rFont val="Arial"/>
            <family val="2"/>
          </rPr>
          <t xml:space="preserve">
</t>
        </r>
        <r>
          <rPr>
            <u/>
            <sz val="14"/>
            <color indexed="81"/>
            <rFont val="Arial"/>
            <family val="2"/>
          </rPr>
          <t xml:space="preserve">La causa </t>
        </r>
        <r>
          <rPr>
            <sz val="14"/>
            <color indexed="81"/>
            <rFont val="Arial"/>
            <family val="2"/>
          </rPr>
          <t>Son los Medios, circunstancias, situaciones o agentes generadores del riesgo.  Son uno de los aspectos a eliminar o mitigar para que el riesgo no se materialice; esto se logra mediante la definición de controles efectivos. 
I M P O R TA N T E
* Para cada causa debe existir un control.
* Las causas se deben trabajar de manera separada (no
se deben combinar en una misma columna o renglón).
* Un control puede ser tan eficiente que me ayude
a mitigar varias causas, en estos casos se repite
el control, asociado de manera independiente a la
causa específica.</t>
        </r>
      </text>
    </comment>
    <comment ref="K11" authorId="0" shapeId="0" xr:uid="{00000000-0006-0000-0100-000008000000}">
      <text>
        <r>
          <rPr>
            <b/>
            <u/>
            <sz val="14"/>
            <color indexed="81"/>
            <rFont val="Arial"/>
            <family val="2"/>
          </rPr>
          <t>Consecuencia: 
Lo que podria ocasionar…(Efecto)</t>
        </r>
        <r>
          <rPr>
            <sz val="14"/>
            <color indexed="81"/>
            <rFont val="Arial"/>
            <family val="2"/>
          </rPr>
          <t xml:space="preserve">
Efectos generados por la ocurrencia de un riesgo que afecta los objetivos o un proceso de la entidad. Pueden ser entre otros, una pérdida, un daño, un perjuicio, un detrimento.</t>
        </r>
      </text>
    </comment>
    <comment ref="AF11" authorId="1" shapeId="0" xr:uid="{00000000-0006-0000-0100-000009000000}">
      <text>
        <r>
          <rPr>
            <sz val="14"/>
            <color indexed="81"/>
            <rFont val="Arial"/>
            <family val="2"/>
          </rPr>
          <t>Probabilidad
Se analiza qué tan posible es que ocurra el riesgo, se expresa en términos de frecuencia, donde frecuencia implica analizar el número de eventos en un periodo determinado, se trata de hechos que se han materializado o se cuenta con un historial de situaciones o eventos asociados al riesgo.
esta probabilidad es inherente, es decir, es la probabilidad antes de la aplicación de controles.
Revisar la tabla de frecuencia en la pestaña "Conceptos".</t>
        </r>
      </text>
    </comment>
    <comment ref="AH11" authorId="1" shapeId="0" xr:uid="{00000000-0006-0000-0100-00000A000000}">
      <text>
        <r>
          <rPr>
            <sz val="14"/>
            <color indexed="81"/>
            <rFont val="Arial"/>
            <family val="2"/>
          </rPr>
          <t>Es la evaluacion de la consecuencia o el efecto, si el riesgo se llegara a materializar. Estes impacto es el inherente, es decir, antes de la aplicación de controles.
Revisar los criterios para calificar el impacto, los cuales se encuentran en la pestaña de "Conceptos".
PARA LOS RIESGOS DE CORRUPCIÓN EL IMPACTO SE CALCULA AUTOMATICAMENTE CON EL PUNTAJE DE LAS 19 PREGUNTAS.</t>
        </r>
      </text>
    </comment>
    <comment ref="AI11" authorId="1" shapeId="0" xr:uid="{00000000-0006-0000-0100-00000B000000}">
      <text>
        <r>
          <rPr>
            <b/>
            <sz val="14"/>
            <color indexed="81"/>
            <rFont val="Arial"/>
            <family val="2"/>
          </rPr>
          <t>campo calculado automaticamente.
Nota: no modificar manualmente.</t>
        </r>
        <r>
          <rPr>
            <sz val="9"/>
            <color indexed="81"/>
            <rFont val="Tahoma"/>
            <family val="2"/>
          </rPr>
          <t xml:space="preserve">
</t>
        </r>
      </text>
    </comment>
    <comment ref="AJ11" authorId="1" shapeId="0" xr:uid="{00000000-0006-0000-0100-00000C000000}">
      <text>
        <r>
          <rPr>
            <sz val="14"/>
            <color indexed="81"/>
            <rFont val="Arial"/>
            <family val="2"/>
          </rPr>
          <t xml:space="preserve">
Ubicación del riesgo en la zona de calor, campo calculado automaticamente.
Nota: no modificar manualmente.</t>
        </r>
      </text>
    </comment>
    <comment ref="AK11" authorId="2" shapeId="0" xr:uid="{00000000-0006-0000-0100-00000D000000}">
      <text>
        <r>
          <rPr>
            <b/>
            <sz val="9"/>
            <color indexed="81"/>
            <rFont val="Tahoma"/>
            <family val="2"/>
          </rPr>
          <t xml:space="preserve">Debe indicar cuál es el propósito del control.
</t>
        </r>
        <r>
          <rPr>
            <sz val="9"/>
            <color indexed="81"/>
            <rFont val="Tahoma"/>
            <family val="2"/>
          </rPr>
          <t xml:space="preserve">
</t>
        </r>
      </text>
    </comment>
    <comment ref="AL11" authorId="2" shapeId="0" xr:uid="{00000000-0006-0000-0100-00000E000000}">
      <text>
        <r>
          <rPr>
            <b/>
            <sz val="9"/>
            <color indexed="81"/>
            <rFont val="Tahoma"/>
            <family val="2"/>
          </rPr>
          <t>Debe indicar qué pasa con las observaciones o
desviaciones resultantes de ejecutar el control.</t>
        </r>
      </text>
    </comment>
    <comment ref="AM11" authorId="2" shapeId="0" xr:uid="{00000000-0006-0000-0100-00000F000000}">
      <text>
        <r>
          <rPr>
            <b/>
            <sz val="9"/>
            <color indexed="81"/>
            <rFont val="Tahoma"/>
            <family val="2"/>
          </rPr>
          <t>Debe dejar evidencia de la ejecución del control.</t>
        </r>
        <r>
          <rPr>
            <sz val="9"/>
            <color indexed="81"/>
            <rFont val="Tahoma"/>
            <family val="2"/>
          </rPr>
          <t xml:space="preserve">
</t>
        </r>
      </text>
    </comment>
    <comment ref="AN11" authorId="0" shapeId="0" xr:uid="{00000000-0006-0000-0100-000010000000}">
      <text>
        <r>
          <rPr>
            <sz val="14"/>
            <color indexed="81"/>
            <rFont val="Arial"/>
            <family val="2"/>
          </rPr>
          <t>Acción o actividad definida para mitigar las causas de los riesgos.
la redacción de los controles debe contener:
en este campo se debe consolidar lo siguiente:
1. Responsable.
2. Periodicidad.
3. Proposito del control.
4. Como se realiza la actividad del control.
5. que pasa con las observaciones o desviaciones resultantes de ejecutar la actividad del control.
6. Evidencia de la ejecución del control.
I M P O R TA N T E
* Para cada causa debe existir un control.
* Un control puede ser tan eficiente que me ayude
a mitigar varias causas, en estos casos se repite
el control, asociado de manera independiente a la
causa específica.
Ejemplo:
Revisar pestaña "Conceptos" Valoracion de los Controles</t>
        </r>
      </text>
    </comment>
    <comment ref="AO11" authorId="3" shapeId="0" xr:uid="{00000000-0006-0000-0100-000011000000}">
      <text>
        <r>
          <rPr>
            <b/>
            <sz val="14"/>
            <color rgb="FF000000"/>
            <rFont val="Arial"/>
            <family val="2"/>
          </rPr>
          <t xml:space="preserve">Clasificacion de las actividades de control:
1. Preventivos: </t>
        </r>
        <r>
          <rPr>
            <sz val="14"/>
            <color rgb="FF000000"/>
            <rFont val="Arial"/>
            <family val="2"/>
          </rPr>
          <t>Controles diseñados para evitar que se materialice el riesgo.</t>
        </r>
        <r>
          <rPr>
            <b/>
            <sz val="14"/>
            <color rgb="FF000000"/>
            <rFont val="Arial"/>
            <family val="2"/>
          </rPr>
          <t xml:space="preserve">
2. Detectivos: </t>
        </r>
        <r>
          <rPr>
            <sz val="14"/>
            <color rgb="FF000000"/>
            <rFont val="Arial"/>
            <family val="2"/>
          </rPr>
          <t xml:space="preserve">Buscan identificar un evento o resultado no previsto despues que se haya producido.
</t>
        </r>
      </text>
    </comment>
  </commentList>
</comments>
</file>

<file path=xl/sharedStrings.xml><?xml version="1.0" encoding="utf-8"?>
<sst xmlns="http://schemas.openxmlformats.org/spreadsheetml/2006/main" count="3929" uniqueCount="976">
  <si>
    <t xml:space="preserve">MATRIZ GESTIÓN DE RIESGO </t>
  </si>
  <si>
    <t>F-MC-20</t>
  </si>
  <si>
    <t>Versión 06
Fecha de Actualización:  12/08/2024</t>
  </si>
  <si>
    <t>IDENTIFICACIÓN DEL RIESGO</t>
  </si>
  <si>
    <t>ANALISIS DE RIESGOS</t>
  </si>
  <si>
    <t>MONITOREO Y REVISIÓN DE RIESGOS</t>
  </si>
  <si>
    <t>PLAN DE CONTINGENCIA</t>
  </si>
  <si>
    <t xml:space="preserve">OBSERVACIONES </t>
  </si>
  <si>
    <t xml:space="preserve">ESTADO </t>
  </si>
  <si>
    <t>CRITERIOS DE EVALUACIÓN DEL CONTROL</t>
  </si>
  <si>
    <t>Seguimiento primer bimestre</t>
  </si>
  <si>
    <t>Seguimiento segundo bimestre</t>
  </si>
  <si>
    <t>Seguimiento tercero bimestre</t>
  </si>
  <si>
    <t>Seguimiento cuarto bimestre</t>
  </si>
  <si>
    <t>Seguimiento quinto bimestre</t>
  </si>
  <si>
    <t>Seguimiento sexto bimestre</t>
  </si>
  <si>
    <t>CALIFICACIÓN DE  CONTROLES</t>
  </si>
  <si>
    <t>Nivel P Inherente</t>
  </si>
  <si>
    <t>Nivel P</t>
  </si>
  <si>
    <t>IMPACTO RIESGO RESIDUAL</t>
  </si>
  <si>
    <t>Nivel I</t>
  </si>
  <si>
    <t>ZONA DE RIESGO RESIDUAL</t>
  </si>
  <si>
    <t>Valor Zona de Riesgo</t>
  </si>
  <si>
    <t>TRATAMIENTO DEL RIESGO</t>
  </si>
  <si>
    <t>PERÍODO DE EJECUCIÓN DEL CONTROL</t>
  </si>
  <si>
    <t>ACCIONES DE CONTROL- ACCIONES PREVENTIVAS</t>
  </si>
  <si>
    <t>REGISTRO DE CONTROL</t>
  </si>
  <si>
    <t>Acción de contingencia ante posible materialización</t>
  </si>
  <si>
    <t>Evidencia</t>
  </si>
  <si>
    <t>PROCESO</t>
  </si>
  <si>
    <t xml:space="preserve">ÍTEM DEL RIESGO </t>
  </si>
  <si>
    <t>OBJETIVO DEL PROCESO</t>
  </si>
  <si>
    <t>LÍDER DEL PROCESO</t>
  </si>
  <si>
    <t>RIESGO</t>
  </si>
  <si>
    <t>Acción y Omisión</t>
  </si>
  <si>
    <t>Uso del Poder</t>
  </si>
  <si>
    <t>Desviar la gestión de lo público</t>
  </si>
  <si>
    <t>Beneficio particular</t>
  </si>
  <si>
    <t>TIPOLOGÍA DEL RIESGO</t>
  </si>
  <si>
    <t>CAUSAS</t>
  </si>
  <si>
    <t>CONSECUENCIAS</t>
  </si>
  <si>
    <t>1.  ¿Afectar al grupo de funcionarios del proceso?</t>
  </si>
  <si>
    <t>2.  ¿Afectar el cumplimiento de metas y objetivos de la dependencia?</t>
  </si>
  <si>
    <t>3.  ¿Afectar el cumplimiento de misión de la Entidad?</t>
  </si>
  <si>
    <t>4.  ¿Afectar el cumplimiento de la misión del sector al que pertenece la Entidad?</t>
  </si>
  <si>
    <t>5.  ¿Generar pérdida de confianza de la Entidad, afectando su reputación?</t>
  </si>
  <si>
    <t>6.  ¿Generar pérdida de recursos económicos?</t>
  </si>
  <si>
    <t>7.  ¿Afectar la generación de los productos o la prestación de servicios?</t>
  </si>
  <si>
    <t>8.  ¿Dar lugar al detrimento de calidad de vida de la comunidad por la pérdida del bien o servicios o los recursos públicos?</t>
  </si>
  <si>
    <t>9.  ¿Generar pérdida de información de la Entidad?</t>
  </si>
  <si>
    <t>10.  ¿Generar intervención de los órganos de control, de la Fiscalía, u otro ente?</t>
  </si>
  <si>
    <t>11.  ¿Dar lugar a procesos sancionatorios?</t>
  </si>
  <si>
    <t>12.  ¿Dar lugar a procesos disciplinarios?</t>
  </si>
  <si>
    <t>13.  ¿Dar lugar a procesos fiscales?</t>
  </si>
  <si>
    <t>14.  ¿Dar lugar a procesos penales?</t>
  </si>
  <si>
    <t>15.  ¿Generar pérdida de credibilidad del sector?</t>
  </si>
  <si>
    <t>16.  ¿Ocasionar lesiones físicas o pérdida de vidas humanas?</t>
  </si>
  <si>
    <t>17.  ¿Afectar la imagen regional?</t>
  </si>
  <si>
    <t>18.  ¿Afectar la imagen nacional?</t>
  </si>
  <si>
    <t>19,¿Generar daño ambiental?</t>
  </si>
  <si>
    <t>TOTAL RESPUESTAS AFIRMATIVAS</t>
  </si>
  <si>
    <t>PROBABILIDAD RIESGO INHERENTE</t>
  </si>
  <si>
    <t xml:space="preserve"> IMPACTO RIESGO INHERENTE
(sí las respuestas afirmativas son: 
1 a 5: impacro moderado
6 a 11:impacto mayor
12 a 19: Impacto catastrófico)</t>
  </si>
  <si>
    <t>NIVEL O ZONA DE RIESGO INHERENTE</t>
  </si>
  <si>
    <t xml:space="preserve">DESCRIPCIÓN DEL CONTROL 
Estructura para la descripción del control: 
Responsable (cargo) + periodicidad + acción (verbo rector, fuerte que indique acción -verifica, valida, coteja, compara) + como se realiza el control (en el como debe incluirse si el control es manual o automático) + que pasa con la desviación del control + evidencia del control. 
Para cada causa debe existir un control. Un control puede ser tan eficiente que me ayude a mitigar varias causas, en estos casos se repite el control, asociado de manera independiente a la causa específica.
</t>
  </si>
  <si>
    <t>Que se realiza con las desviaciones y observaciones resultante de la ejecución del control</t>
  </si>
  <si>
    <t>Evidencia Ejecución del Control</t>
  </si>
  <si>
    <t>TIPO DE  CONTROL</t>
  </si>
  <si>
    <t>NATURALEZA DEL CONTROL</t>
  </si>
  <si>
    <t>1.  ¿Existen manuales, instructivos o procedimientos para el manejo del control?</t>
  </si>
  <si>
    <t>2.  ¿Está(n) definido(s) el(los) responsable(s) de la
ejecución del control y del seguimiento?</t>
  </si>
  <si>
    <t>3.  ¿El control es automático?</t>
  </si>
  <si>
    <t>4.  ¿El control es manual?</t>
  </si>
  <si>
    <t>5.  ¿La frecuencia de ejecución del control y seguimiento es adecuada?</t>
  </si>
  <si>
    <t>6.  ¿Se cuenta con evidencias de la ejecución y
seguimiento del control?</t>
  </si>
  <si>
    <t>7. ¿En el tiempo que lleva la herramienta ha
demostrado ser efectiva?</t>
  </si>
  <si>
    <t>PROBABILIDAD DEL RIESGO RESIDUAL</t>
  </si>
  <si>
    <t>Materializó
 Enero -Febrero</t>
  </si>
  <si>
    <r>
      <t xml:space="preserve">Observación  </t>
    </r>
    <r>
      <rPr>
        <sz val="11"/>
        <color theme="1"/>
        <rFont val="Arial"/>
        <family val="2"/>
      </rPr>
      <t>(en este campo se debe relacionar :  fecha de revisión de la aplicación efectiva de los controles y quienés participaron en el seguimiento, si se identificaron nuevos riesgos, si se actualizan los controles existentes, en caso de materializarse el riesgo indicar por qué se materializó y formular un acción de mejora que mitigue la posibilidad de una nueva materialización; así mismo, esa acción  debe llevarse a la matriz de plan de mejoramiento e indicar en este campo el número de la acción de mejora)</t>
    </r>
  </si>
  <si>
    <t>Materializó
 Marzo - Abril</t>
  </si>
  <si>
    <t>Materializó
 Mayo - Junio</t>
  </si>
  <si>
    <r>
      <t xml:space="preserve">Observación  </t>
    </r>
    <r>
      <rPr>
        <sz val="11"/>
        <color theme="1"/>
        <rFont val="Calibri"/>
        <family val="2"/>
      </rPr>
      <t>(en este campo se debe relacionar :  fecha de revisión de la aplicación efectiva de los controles y quienés participaron en el seguimiento, si se identificaron nuevos riesgos, si se actualizan los controles existentes, en caso de materializarse el riesgo indicar por qué se materializó y formular un acción de mejora que mitigue la posibilidad de una nueva materialización; así mismo, esa acción  debe llevarse a la matriz de plan de mejoramiento e indicar en este campo el número de la acción de mejora)</t>
    </r>
  </si>
  <si>
    <t>Materializó
 Julio - Agosto</t>
  </si>
  <si>
    <t xml:space="preserve">Materializó
Septiembre -Octube </t>
  </si>
  <si>
    <t>Materializó
Noviembre -Diciembre</t>
  </si>
  <si>
    <t xml:space="preserve">Planeación Organizacional </t>
  </si>
  <si>
    <t>PO-RC-CAU1-CON1</t>
  </si>
  <si>
    <t>Posibilidad de recibir o solicitar cualquier dadiva a beneficio propio o de terceros para favorecer la gestión institucional presentando resultados del Plan de Desarrollo, que no corresponde a la realidad de los productos y/o servicios entregados. (Abuso de Poder)</t>
  </si>
  <si>
    <t>Si</t>
  </si>
  <si>
    <t xml:space="preserve">Corrupción </t>
  </si>
  <si>
    <t>Reportes con cifras alteradas presentadas por las áreas debido a la carencia de Controles para la verificación de información reportada</t>
  </si>
  <si>
    <t xml:space="preserve">Sanciones disciplinarias   Pérdida de credibilidad  </t>
  </si>
  <si>
    <t>No</t>
  </si>
  <si>
    <t>POSIBLE</t>
  </si>
  <si>
    <t>CATASTRÓFICO</t>
  </si>
  <si>
    <t>EXTREMO</t>
  </si>
  <si>
    <t>"Los profesionales y/o apoyos de la Oficina Asesora de Planeación, validan mensualmente  la información del avance del logro de los indicadores del Plan de Desarrollo reportados por las dependencias  en el aplicativo Sistema de Indicadores; este control se realiza de forma manual.                                                 
En caso de no  concordar lo reportado con la evidencia, se envía correo al área correspondiente,  para que verique y realice las correcciones pertinentes.   El control se ejecutará de acuerdo a la periodicidad establecida para el reporte del indicador.                                          
Como evidencia del control esta la Plataforma de Sistema de indicadores, Correo al área responsable."</t>
  </si>
  <si>
    <t>En caso de no concordar lo reportado con la evidencia, se envía correo al área correspondiente, para que verique y realice las correcciones pertinentes.</t>
  </si>
  <si>
    <t>Como evidencia del control esta la Plataforma de Sistema de indicadores, Correo al área responsable.</t>
  </si>
  <si>
    <t>Manual</t>
  </si>
  <si>
    <t>Preventivo</t>
  </si>
  <si>
    <t>NO</t>
  </si>
  <si>
    <t>SI</t>
  </si>
  <si>
    <t>DISMINUYE CERO PUNTOS</t>
  </si>
  <si>
    <t>Reducir</t>
  </si>
  <si>
    <t>Cada que se realiza la actividad</t>
  </si>
  <si>
    <t>Cotejar el reporte de Indicadores con las evidencias entregadas,</t>
  </si>
  <si>
    <t>Plataforma de Sistema de indicadores, Correo al área responsable del reporte, informando si las evidencias son correctas o si debe verificar y realizar las correcciones pertinentes.</t>
  </si>
  <si>
    <r>
      <t>28/02/2025</t>
    </r>
    <r>
      <rPr>
        <sz val="11"/>
        <color rgb="FF000000"/>
        <rFont val="Arial"/>
        <family val="2"/>
      </rPr>
      <t xml:space="preserve"> En la última reunión del equipo de planeación, conformado por el jefe y los profesionales asignados, se concluyó que no ha ocurrido ningún incidente relacionado con riesgos de corrupción durante este bimestre. </t>
    </r>
  </si>
  <si>
    <r>
      <rPr>
        <b/>
        <sz val="11"/>
        <color rgb="FF000000"/>
        <rFont val="Arial"/>
        <family val="2"/>
      </rPr>
      <t>24/04/2025</t>
    </r>
    <r>
      <rPr>
        <sz val="11"/>
        <color rgb="FF000000"/>
        <rFont val="Arial"/>
        <family val="2"/>
      </rPr>
      <t xml:space="preserve"> En la última reunión del equipo de Planeación, conformado por el jefe y los profesionales asignados, se concluyó que no ha ocurrido ningún incidente relacionado con riesgos de corrupción durante este segundo bimestre y se ha venido ejecutando el control de forma adecuada, se anexan listados de asistencia de validación de la información con las dependencias  de acuerdo con los diferentes correos enviados desde la cuenta de PE de OAFP y de la contratista que apoya los seguimientos. </t>
    </r>
  </si>
  <si>
    <r>
      <rPr>
        <b/>
        <sz val="14"/>
        <color theme="1"/>
        <rFont val="Calibri"/>
        <family val="2"/>
        <scheme val="minor"/>
      </rPr>
      <t>"30/06/2026</t>
    </r>
    <r>
      <rPr>
        <sz val="14"/>
        <color theme="1"/>
        <rFont val="Calibri"/>
        <family val="2"/>
        <scheme val="minor"/>
      </rPr>
      <t xml:space="preserve"> El equpo de la Oficina Asesora de Planeación, se evidenció que no se presentaron incidentes asociados al riesgo de corrupción en el bimestre evaluado (3).  El control se ha ejecutado adecuadamente por parte de los profeisonales del area, como evidencia estan los correos ectronicos que se han cruzado  con diferente areas por parte el PE de la OAP
"</t>
    </r>
  </si>
  <si>
    <t>ACTIVO</t>
  </si>
  <si>
    <t xml:space="preserve">Comunicaciones </t>
  </si>
  <si>
    <t>CC-RC1-CAU1-CON1</t>
  </si>
  <si>
    <t xml:space="preserve">
Posibilidad de recibir o solicitar dadivas o beneficios, a nombre propio de terceros con el fin de manipular información institucional lo que podría comprometer la transparencia y la integridad de la información.</t>
  </si>
  <si>
    <t>si</t>
  </si>
  <si>
    <t>Corrupción</t>
  </si>
  <si>
    <t xml:space="preserve">Interés personal de percibir recursos económicos </t>
  </si>
  <si>
    <t xml:space="preserve">Una crisis reputacional que impacte negativamente la imagen de la entidad, de sus colaboradores o del Gobierno Departamental. </t>
  </si>
  <si>
    <t>Sí</t>
  </si>
  <si>
    <t>RARA VEZ</t>
  </si>
  <si>
    <t>MODERADO</t>
  </si>
  <si>
    <t>El jefe de la Oficina Asesora de Comunicaciones, de forma manual  es el encargado de atender a los medios de comunicación y del direccionamiento de los voceros. Y quien valide con la Gerencia, la información a entregar, antes de publicar, a demanda.
Además, de acuerdo con la complejidad del tema, se valida  con la Oficina Asesora Jurídica antes de dar respuesta definitiva a periodistas y medios de comunicación.
Como evidencia de este control, quedará el documento con la información publicada. Y la periodicidad del control se realizará a necesidad."</t>
  </si>
  <si>
    <t>Además, de acuerdo con la complejidad del tema, se validará también con la Oficina Asesora Jurídica antes de dar respuesta definitiva a periodistas y medios de comunicación.</t>
  </si>
  <si>
    <t>"Como evidencia de este control, quedará el documento con la información publicada. Y la periodicidad del control se realizará a necesidad.
https://indeportesantioquia.sharepoint.com/:b:/s/SGC2/ETs1yQHFE4RFs5mJ4R5_xrQB4D_2JtudwNu95Vr3kYIAKA?e=yN7oYe"</t>
  </si>
  <si>
    <t>DISMINUYE UN PUNTO</t>
  </si>
  <si>
    <t>Permanente</t>
  </si>
  <si>
    <t>1. Validar el contendido a publicar con los Subgerentes y/o Jefes de Oficina, y por último con el Gerente, antes de publicar la información.</t>
  </si>
  <si>
    <t>Correos elecrtrónicos o Whatsaap</t>
  </si>
  <si>
    <t xml:space="preserve">31 de marzo de 2025. Revisado por Beatriz Elena Quiceno Gil: 
Durante el primer bimestre de este 2025, se hizo un ajuste a la redacción del riesgo, buscando que sea más comprensible. 
Y se evidenció que no se materializó este riesgo. </t>
  </si>
  <si>
    <t>"9 de mayo de 2025. BQ: 
Durante este segundo bimestre de este 2025 se evidenció que no se materializó este riesgo."</t>
  </si>
  <si>
    <r>
      <rPr>
        <b/>
        <sz val="14"/>
        <color theme="1"/>
        <rFont val="Calibri"/>
        <family val="2"/>
        <scheme val="minor"/>
      </rPr>
      <t xml:space="preserve">"11 de junio de 2025. BQ: </t>
    </r>
    <r>
      <rPr>
        <sz val="14"/>
        <color theme="1"/>
        <rFont val="Calibri"/>
        <family val="2"/>
        <scheme val="minor"/>
      </rPr>
      <t xml:space="preserve">
Hasta la fecha, durante este 3er bimestre de este 2025 se evidenció que no se materializó este riesgo."</t>
    </r>
  </si>
  <si>
    <t>Capacitación para organizaciones deportivas</t>
  </si>
  <si>
    <t>CP-RC1-CAU1-CON1</t>
  </si>
  <si>
    <t>Posibilidad de recibir o solicitar cualquier tipo de dadiva beneficio, a nombre propio o para terceros, por la manipulacion de los certificados y/o constancias de participacion en eventos y/o capacitaciones realizadas por el Sistema Capacitaciones de INDEPORTES Antioquia, para favorecer a personas que no cumplieron requisitos para
obtener el certificado o la
constancia de participación</t>
  </si>
  <si>
    <t>Facilidad de cambio de los parámetros establecidos en la plataforma o plantilla de certificados y/o constancias de participación en eventos o capacitaciones realizadas por el Sistema Departamental de Capacitaciones de INDEPORTES Antioquia por parte de operadores y/o funcionarios vinculados al proceso.</t>
  </si>
  <si>
    <t>Pérdida de credibilidad, desconfianza y desmotivacion de los diferentes actores del Sistema Nacional de Deporte, para vinculacion y participacion en las capacitaciones ofrecidas por Sistema Departamental de Capacitaciones de INDEPORTES Antioquia</t>
  </si>
  <si>
    <t>ALTO</t>
  </si>
  <si>
    <t xml:space="preserve">Desde la Plataforma de Desportes Ant, cada usuario accede de manera autonoma y genera su certificado en linea. El técnico administrativo realiza un control docente para determinar si se cumplen los requisitos y se pueda generar el certificado.  Si la revision no coincide o no cumple con los requisitos, se niega la generacion y entrega del certificado, como evidencia del control queda Base de datos certificacion y PDF </t>
  </si>
  <si>
    <t>Si la revision no coincide o no cumple con los requisitos, se niega la generacion y entrega del certificado</t>
  </si>
  <si>
    <t>Base de datos de personas que cumplen con los requisitos para certificacion y PDF firmados y protegidos</t>
  </si>
  <si>
    <t>Trimestral</t>
  </si>
  <si>
    <t>Realizar cruce de base de datos con los base de datos de certificados emitidos</t>
  </si>
  <si>
    <t>Archivo de Excel</t>
  </si>
  <si>
    <t>10/03/2025
El riego no se materializó ya que no se manipulacion certificados y/o constancias de participacion en eventos y/o capacitaciones realizadas por el Sistema Capacitaciones de INDEPORTES Antioquia, para favorecer a personas que no cumplieron requisitos para obtener dicho documento. A la fecha, el control sigue siendo efectivo</t>
  </si>
  <si>
    <r>
      <rPr>
        <b/>
        <sz val="11"/>
        <color rgb="FF000000"/>
        <rFont val="Arial"/>
        <family val="2"/>
      </rPr>
      <t xml:space="preserve">06/05/2025
</t>
    </r>
    <r>
      <rPr>
        <sz val="11"/>
        <color rgb="FF000000"/>
        <rFont val="Arial"/>
        <family val="2"/>
      </rPr>
      <t xml:space="preserve">Participantes: BIbiana Álvarez y Andrés felipe Salazar.
Dado que el riesgo no se materalizó, no se actualizaron los controles existentes, a la fecha, el control sigue siendo efectivo. Así mismo, no se identificaron nuevos riesgos. </t>
    </r>
  </si>
  <si>
    <t>"08/07/2025
El equipo del Sistema Departamental de Capacitación, revisó las condiciones que permiten manifestar que el riesgo de corrupción identificado para el proceso de capacitación para organizaciones deportivas, hasta la fecha del reporte, no se haya materializado, ya que se realiza previamente el cruce de base de datos de las personas que cumplen requisitos de certificación con las bases de datos de certificados a emitir por cada capacitación finalizada. Así mismo, se verifica que no se hayan manipulado certificados y/o constancias de participación en eventos y/o capacitaciones realizadas por el Sistema Capacitaciones de INDEPORTES Antioquia, para favorecer a personas que no cumplieron requisitos para obtener dicho documento. A la fecha, el control sigue siendo efectivo
"</t>
  </si>
  <si>
    <t xml:space="preserve">Apoyo Técnico, Científico y Psicosocial </t>
  </si>
  <si>
    <t>AT-RC1-CAU1-CON1</t>
  </si>
  <si>
    <t>Posibilidad de recibir o solicitar
cualquier dádiva o beneficio a nombre
propio o de terceros con el fin de obtener apoyos institucionales a deportistas no pertenecientes al sistema deportivo para beneficiar personas que no cumplen con los requisitos o logros necesarios para acceder a los apoyos.</t>
  </si>
  <si>
    <t xml:space="preserve">Directriz de la alta dirección </t>
  </si>
  <si>
    <t xml:space="preserve">Detrimento Patrimonial, mal uso del recurso público </t>
  </si>
  <si>
    <t xml:space="preserve">No </t>
  </si>
  <si>
    <t>PROBABLE'</t>
  </si>
  <si>
    <t>El metodologo asignado al deporte cada mes Verifica  los listados oficiales para confirmar que los atletas esten en los listados que son objeto para otorgar apoyos y hacer seguimiento de cada apoyo otorgado a traves de las visitas y acompañamientos a sesiones de entrenamiento y competencias, esto se realiza mensualmente y cada que haya competencias oficiales.
En caso de detectar una desviación en el control expuesto, el metodólogo debe corregir la omisión de inmediato, incluyendo al atleta o los atletas en los listados y actualizando los registros, asi mismo debe informar al comité de apoyos, ajustar los procesos de verificación  y asegurar que los recursos se entreguen efectivamente.
Las evidencias del control son Resoluciones de apoyo, Listados oficiales y actas de reunión de comité evaluador; estos documentos quedan en carpeta compartidas de resoluciones, actas y listados en custodia del area social 
"</t>
  </si>
  <si>
    <t>Informar al comité de apoyos</t>
  </si>
  <si>
    <t xml:space="preserve">Resoluciones de apoyo, Listados oficiales y actas de reunión de comité evaluador; estos documentos quedan en carpeta compartidas de resoluciones, actas y listados en custodia del area social </t>
  </si>
  <si>
    <t>DISMINUYE DOS PUNTOS</t>
  </si>
  <si>
    <t>Mensual</t>
  </si>
  <si>
    <t>Revisar requisitos por parte del Comité técnico científico evaluador de apoyos.</t>
  </si>
  <si>
    <t>Resoluciones de apoyo, Listados oficiales</t>
  </si>
  <si>
    <t xml:space="preserve">28/02/2025 Durante el primer bimestre,  se verifica en el comite coordinador de estimulos economico y alojamiento, cada una de las postulaciones de las ligas para acceder a los diferentes estimulos, el metodologo que acompaña cada deporte y para deporte, revisa y justifica los atletas y para atletas que tienen derecho o no al estimulo, segun lineamientos de la resolucion 120 de 2025. La informacion tratada en los comites, queda registrada en las actas del comite, bases de datos y resoluciones.
</t>
  </si>
  <si>
    <r>
      <rPr>
        <b/>
        <sz val="11"/>
        <color rgb="FF000000"/>
        <rFont val="Arial"/>
        <family val="2"/>
      </rPr>
      <t xml:space="preserve">30/04/2025 </t>
    </r>
    <r>
      <rPr>
        <sz val="11"/>
        <color rgb="FF000000"/>
        <rFont val="Arial"/>
        <family val="2"/>
      </rPr>
      <t>Verificar por parte de los miembros del comite coordinador del programa, segun lo estipula la resolucion 120 de 2025, las diferentes postulaciones, para recibir estimulos de alimentacion, economico, alojamiento educacion o excepcional. Los reslultados de este proceso quedan registrados en las actas del comite y resoluciones de estimulos de manera mensual. https://indeportesantioquia-my.sharepoint.com/personal/ymendoza_indeportesantioquia_gov_co/_layouts/15/onedrive.aspx?CT=1746738029710&amp;OR=OWA%2DNT%2DMail&amp;CID=f0625a76%2De5e1%2D73b2%2De864%2Dc6191726009d&amp;e=5%3A583b496ef486415da6578127e96f47df&amp;sharingv2=true&amp;fromShare=true&amp;at=9&amp;FolderCTID=0x012000A03DFE8DF357924B9C256850CB256629&amp;id=%2Fpersonal%2Fymendoza%5Findeportesantioquia%5Fgov%5Fco%2FDocuments%2FAI%2Fdocumentos%2FAltos%20logros%2FAPOYO%2FESTIMULO%20ECONOMICO%2F1%5FFEBRERO%2F1%5FAPOYO%5FECON%C3%93MICO%5FFEBRERO%2F1%5FACTA%2FActa%5F1%5FFEBRERO%5FECONOMICO%2Epdf&amp;parent=%2Fpersonal%2Fymendoza%5Findeportesantioquia%5Fgov%5Fco%2FDocuments%2FAI%2Fdocumentos%2FAltos%20logros%2FAPOYO%2FESTIMULO%20ECONOMICO%2F1%5FFEBRERO%2F1%5FAPOYO%5FECON%C3%93MICO%5FFEBRERO%2F1%5FACTA</t>
    </r>
  </si>
  <si>
    <t>30/06/2025 verificar las postulaciones para acceder a los estimulos de  educacion, alimentacion, economico mensual, por estrategia  y unico por los logros internacionales en el comite coordinador de estimulos programa por parte de los miembros del comite metodologos, Psicosociales, secretaria del comite, medico y subgerente. Los resultados de los postulados en el comite quedan registrados en el acta y resolucion de la reunion.</t>
  </si>
  <si>
    <t>Deporte</t>
  </si>
  <si>
    <t>RD-RC1-CAU1-CON1</t>
  </si>
  <si>
    <t>Posibilidad de recibir o solicitar cualquier dádiva o beneficio a nombre propio o de terceros para beneficiar a municipios en los diferentes procesos del proyecto sin el cumpliemiento de los criterios de selección.</t>
  </si>
  <si>
    <t>Favorecer a un municipio o particular deconociendo los criterios habilitantes en los diferentes procesos de selección ofertados por el proyecto.</t>
  </si>
  <si>
    <t>Perdida de credibilidad, confianza y motivación por parte de los municipios para participar de los procesos de selección ofertados por el proyecto.</t>
  </si>
  <si>
    <t>El Lider del proceso, (profesional Universitario) y  equipo de trabajo (técnicos y contratistas), a demanda Verifican el cumplimiento de los criterios de selección de cada proceso con Aplicación  de encuestas, circulares y resoluciones para cada evento de forma manual y automatico. 
En caso de haber incumplimiento en los criterios de selección, se realiza un informe aclaratorio a los usuarios o solicitantes. 
Como evidencia del control, quedan correo eletrónicos, circulares, resoluciones e informe aclaratorio.</t>
  </si>
  <si>
    <t>En caso de haber incumplimiento en los criterios de selección, se realiza un informe aclaratorio a los usuarios o solicitantes.</t>
  </si>
  <si>
    <t>Correo eletrónicos, circulares, resoluciones e informe aclaratorio.</t>
  </si>
  <si>
    <t>hacer seguimientos de los procesos de selección,  circulares, resoluciones e informes aclaratorios.</t>
  </si>
  <si>
    <t>Carpetas y archivos del programa</t>
  </si>
  <si>
    <r>
      <t>28/02/2025</t>
    </r>
    <r>
      <rPr>
        <sz val="11"/>
        <color rgb="FF000000"/>
        <rFont val="Arial"/>
        <family val="2"/>
      </rPr>
      <t xml:space="preserve"> El profesional del proceso Deporte Formativo en mes de febrero reviza los riesgos e identifica que No se materializa ya que se está en procesos de planeación.</t>
    </r>
  </si>
  <si>
    <r>
      <rPr>
        <b/>
        <sz val="11"/>
        <color rgb="FF000000"/>
        <rFont val="Arial"/>
        <family val="2"/>
      </rPr>
      <t>Al 25 de abril de 2025</t>
    </r>
    <r>
      <rPr>
        <sz val="11"/>
        <color rgb="FF000000"/>
        <rFont val="Arial"/>
        <family val="2"/>
      </rPr>
      <t xml:space="preserve"> el equipo de trabajo evidencia que no se ha materializado el riesgo ya que los documentos y controles para adjudicar los procesos de cofinanciación cumplen con la las publicaciones e invitación pública y un proceso de evaluación de propuestas acordes a los planteado en las invitaciones. Los procesos de asesoría y acompañamiento se hace para todos los municipios y la distribución del recurso de Ley del Cigarrillo se hace acorde al documento de distribución -99- del SGP y sus anexos para propositos generales.</t>
    </r>
  </si>
  <si>
    <t>Al 27 de junio de 2025 el equipo de trabajo evidencia que no se ha materializado el riesgo ya que los documentos y controles para adjudicar los procesos de cofinanciación cumplen con las publicaciones e invitación pública. Se llevó un  un proceso de evaluación acorde a lo planteado en las invitaciones. Los procesos de asesoría y acompañamiento se hace para todos los municipios y la distribución del recurso de Ley del Cigarrillo se hace acorde al documento de distribución -99- del SGP y sus anexos para propositos generales.</t>
  </si>
  <si>
    <t xml:space="preserve">Juegos Deportivos Institucionales </t>
  </si>
  <si>
    <t>JD--RC1-CAU1-CON1</t>
  </si>
  <si>
    <t>Posibilidad de recibir o solicitar cualquier dádiva o beneficio a nombre propio o para terceros, manipulando la documentación para favorecer la participación de deportistas o los resultados de los municipios en los diferentes juegos deportivos Institucionales.</t>
  </si>
  <si>
    <t xml:space="preserve">Facilidad de cambios de los requisitos establecidos en la plataforma  por los operadores y/o funcionarios  vinculados al proceso.         </t>
  </si>
  <si>
    <t>Desmotivación en la participación de los municipios en los diferentes juegos deportivos programados por la Entidad.</t>
  </si>
  <si>
    <t xml:space="preserve">
"El profesional universitario del proceso de forma manual verifica, al momento de la inscripción en la plataforma para cada evento, que los requisitos cumplan con la normatividad y las cartas fundamentales correspondientes. Este proceso asegurará que los requisitos no sean manipulados ni alterados. Este control se realiza  cada vez que se realiza la actividad                                               En caso de que algún deportista o municipio no cumpla con los requisitos establecidos, se les otorgará un plazo prudente para ajustar la documentación requerida.
Como evidencia del control, se mantendrá un cuadro de inscripción y aprobación, en el que constará el nombre del aprobador."</t>
  </si>
  <si>
    <t>Si la revisión no coincide o no cumple con los requisitos, se niega la inscripción del municipio o deportista.</t>
  </si>
  <si>
    <t>se mantendrá un cuadro de inscripción y aprobación, en el que constará el nombre del aprobador.</t>
  </si>
  <si>
    <t xml:space="preserve">Manual </t>
  </si>
  <si>
    <t xml:space="preserve">Realizar revisión documental actualizando la base de datos acorde a las edades establecidas por  y/o disciplinas y demás requerimientos. </t>
  </si>
  <si>
    <t>Revisión documental en la plataforma.</t>
  </si>
  <si>
    <r>
      <rPr>
        <b/>
        <sz val="11"/>
        <color rgb="FF000000"/>
        <rFont val="Arial"/>
        <family val="2"/>
      </rPr>
      <t>05/03/2025</t>
    </r>
    <r>
      <rPr>
        <sz val="11"/>
        <color rgb="FF000000"/>
        <rFont val="Arial"/>
        <family val="2"/>
      </rPr>
      <t>: Con el apoyo del grupo de eventos deportivos, se han publicado las cartas fundamentales para juegos campesinos y juegos escolares, en las cuales se establecen los deportes con los requisitos de inscripción de deportistas y entrenadores, los cuales permiten llevar un control estandarizado de cada uno de los mismos, evitando posibilidades de fraude en la documentación y participación de los deportistas y entrenadores</t>
    </r>
  </si>
  <si>
    <r>
      <rPr>
        <b/>
        <sz val="11"/>
        <color rgb="FF000000"/>
        <rFont val="Arial"/>
        <family val="2"/>
      </rPr>
      <t>24/04/2025</t>
    </r>
    <r>
      <rPr>
        <sz val="11"/>
        <color rgb="FF000000"/>
        <rFont val="Arial"/>
        <family val="2"/>
      </rPr>
      <t xml:space="preserve"> con el inicio del proceso de realización de juegos deportivos Escolares se empieza con el control y revisión de documentos de deportistas, haciendo distribución entre el personal del grupo de juegos, asignando responsabilidades de aprobación en plataformas; por lo que se concluye que para este bimestre el risgo no se materializó</t>
    </r>
  </si>
  <si>
    <t>12/06/2025 con la  realización de juegos deportivos Escolares realizó el control y revisión de documentos de deportistas, haciendo distribución entre el personal del grupo de juegos, asignando responsabilidades de aprobación en plataformas; por lo que se concluye que para este bimestre el risgo no se materializó, igualmente se está realizando con el grupo de eventos la revisión de documentación de los juegos Deportivos Campesinos</t>
  </si>
  <si>
    <t>Recreación</t>
  </si>
  <si>
    <t>PR-RC1-CAU1-CON1</t>
  </si>
  <si>
    <t>Posibilidad de recibir o solicitar dádivas o beneficios a nombre propio o de terceros  para adjudicar las cofinanciaciones de implementos, eventos y/o monitores  a un municipio que no cumpla con los requisitos exigidos</t>
  </si>
  <si>
    <t>El Lider del proceso, (profesional Universitario) y  equipo de trabajo (técnicos y contratistas), continuamente Verifican el cumplimiento de los criterios de selección de cada proceso con Aplicación de encuestas, circulares y resoluciones para cada evento. En caso de haber incumplimiento en los criterios de selección, se realiza un informe aclaratorio a los usuarios o solicitantes. como evidencia del control, quedan correo eletrónicos, circulares, resoluciones e informe aclaratorio.</t>
  </si>
  <si>
    <r>
      <t>28/02/2025</t>
    </r>
    <r>
      <rPr>
        <sz val="11"/>
        <color rgb="FF000000"/>
        <rFont val="Arial"/>
        <family val="2"/>
      </rPr>
      <t>:la PU de recreación y la PU de OAP se reunieron para revisar los riesgos, este riesgo fue ajustado en redacción y en el control.</t>
    </r>
  </si>
  <si>
    <r>
      <t>08/05/2025</t>
    </r>
    <r>
      <rPr>
        <sz val="10"/>
        <color rgb="FF000000"/>
        <rFont val="Arial"/>
        <family val="2"/>
      </rPr>
      <t>:Durante este periodo, el riesgo no se materializó. Se continua con el seguimiento.</t>
    </r>
  </si>
  <si>
    <r>
      <t>02/07/2025</t>
    </r>
    <r>
      <rPr>
        <sz val="10"/>
        <color rgb="FF000000"/>
        <rFont val="Arial"/>
        <family val="2"/>
      </rPr>
      <t>:Durante este periodo, el riesgo no se materializó. Se continua con el seguimiento.</t>
    </r>
  </si>
  <si>
    <t xml:space="preserve">Actividad Física </t>
  </si>
  <si>
    <t>AF-RC1-CAU1-CON1</t>
  </si>
  <si>
    <t>30/01/2025: El PU de Actividad física revisa los riesgos, este fue redactado de acuerdo con la estructura del programa. y no se ha materializado el riesgo.</t>
  </si>
  <si>
    <r>
      <rPr>
        <b/>
        <sz val="11"/>
        <color theme="1"/>
        <rFont val="Arial"/>
        <family val="2"/>
      </rPr>
      <t>04/05/2025</t>
    </r>
    <r>
      <rPr>
        <sz val="11"/>
        <color theme="1"/>
        <rFont val="Arial"/>
        <family val="2"/>
      </rPr>
      <t>: El PU de Actividad física revisa el riesgo, y se concluye que el riesgo no se ha materializado para este bimestre.</t>
    </r>
  </si>
  <si>
    <r>
      <rPr>
        <b/>
        <sz val="14"/>
        <color theme="1"/>
        <rFont val="Calibri"/>
        <family val="2"/>
        <scheme val="minor"/>
      </rPr>
      <t>02/07/2025</t>
    </r>
    <r>
      <rPr>
        <sz val="14"/>
        <color theme="1"/>
        <rFont val="Calibri"/>
        <family val="2"/>
        <scheme val="minor"/>
      </rPr>
      <t>: El PU de Actividad física revisa el riesgo, y se concluye que el riesgo no se ha materializado para este bimestre.</t>
    </r>
  </si>
  <si>
    <t xml:space="preserve">Servicio al Ciudadano </t>
  </si>
  <si>
    <t>SC--RC1-CAU1-CON1</t>
  </si>
  <si>
    <t>Posibilidad de recibir , solicitar o exigir beneficios a nombre propio o de terceros al realizar solicitudes, asuntos o  requerimientos sin el pleno cumplimiento de los requisitos.</t>
  </si>
  <si>
    <t>Falta de ética del servidor público.</t>
  </si>
  <si>
    <t>Sanciones disciplinarias</t>
  </si>
  <si>
    <t>MAYOR</t>
  </si>
  <si>
    <t xml:space="preserve">El profesional universitario encargado de servicio al ciudadano realiza con periodicidad anual  una sensibilización a la persona encargada de Atención al ciudadano  basada en los principios éticos  para evitar incurrir en la exigencia de beneficios.                        En caso de presentarse una dificultad con la sensibilización y capacitación, se debe realizar con apoyo del profesional de Talento Humano e infomar al Subgerente administrativo y financiero.   como evidencia del control estan cta/Correo electrónico con material para realizar las denuncias como formularios de PQRSDF publicado en la pagina de transparencia de INDEPORTES ANTIOQUIA.                                             </t>
  </si>
  <si>
    <t xml:space="preserve">En caso de presentarse una dificultad con la sensibilización o capacitación, se debe realizar un refuerzo e infomar al Subgerente administrativo y financiero </t>
  </si>
  <si>
    <t>SC-RC1-CAU1-CON1 Acta Correo electrónico con el código de etica.pdf</t>
  </si>
  <si>
    <t xml:space="preserve">Anual </t>
  </si>
  <si>
    <t>Capacitar al recurso humano en los riesgos de corrupcion.</t>
  </si>
  <si>
    <t>Acta /Correo electronico con evidencia de sensibilización realizada.</t>
  </si>
  <si>
    <t>03/03/2025: El personal de apoyo al servicio al ciudadano inició contrato el 07/02/2025. Se socializa la información del proceso, con énfasis en el comportamiento ético y la aplicación del código de ética. Adicionalmente, se solicita al gestor la aclaración y socialización del comportamiento íntegro necesario para el rol, en apoyo al personal de planta asignado. 
Adicional a lo anterior, no se cuenta con reporte de denuncias relacionados con hechos de corrupción asociados al proceso de Servicio al Ciudadano</t>
  </si>
  <si>
    <r>
      <rPr>
        <b/>
        <sz val="11"/>
        <color rgb="FF000000"/>
        <rFont val="Arial"/>
        <family val="2"/>
      </rPr>
      <t>24/04/2025:</t>
    </r>
    <r>
      <rPr>
        <sz val="11"/>
        <color rgb="FF000000"/>
        <rFont val="Arial"/>
        <family val="2"/>
      </rPr>
      <t xml:space="preserve"> Después de haber realizado la socialización del código de ética y hacer énfasis en el comportamiento ético, se concluye que, durante el bimestre evaluado, no se ha recibido ningún reporte de denuncias relacionadas con hechos de corrupción en el proceso de Servicio al Ciudadano. Esto indica que, en este período, no se materializó el riesgo de corrupción en dicho proceso.</t>
    </r>
  </si>
  <si>
    <t>17/06/2025: Luego de compartir y reforzar el código de ética, así como de destacar la importancia de actuar con integridad, se concluye que durante el bimestre evaluado no se recibieron reportes ni denuncias sobre actos de corrupción en el proceso de Servicio al Ciudadano. Esto sugiere que, en ese período, no se presentó ningún caso que evidenciara dicho riesgo.</t>
  </si>
  <si>
    <t>SC-RC1-CAU1-CON2</t>
  </si>
  <si>
    <t>El profesional universitario encargado de servicio al ciudadano realiza con periodicidad anual  una sensibilización a la persona encargada de Atención al ciudadano  sobre los canales de de denuncia habilitados por la entidad para el reporte de hechos de corrupción.                                                           En caso de presentarse una dificultad con la sensibilización o capacitación, se debe realizar un refuerzo e infomar al Subegerente administrativo y financiero.       como evidencia del control estan cta/Correo electrónico con material para realizar las denuncias como formularios de PQRSDF publicado en la pagina de transparencia de INDEPORTES ANTIOQUIA</t>
  </si>
  <si>
    <t xml:space="preserve">En caso de presentarse una dificultad con la sensibilización o capacitación, se debe realizar un refuerzo e infomar al Subegerente administrativo y financiero </t>
  </si>
  <si>
    <t>Correo electrónico con material para realizar las denuncias como formularios de PQRSDF publicado en la pagina de transparencia de INDEPORTES ANTIOQUIA</t>
  </si>
  <si>
    <t>03/03/2025: El personal de apoyo al servicio al ciudadano inició contrato el 07/02/2025. Se socializa la información del proceso, con énfasis en los canales de denuncia disponibles y la importancia de su uso. Adicionalmente, se solicita al gestor la aclaración y socialización de los canales de denuncia necesarios para el rol, en apoyo al personal de planta asignado.
Adicional a lo anterior, no se cuenta con reporte de denuncias relacionados con hechos de corrupción asociados al proceso de Servicio al Ciudadano.</t>
  </si>
  <si>
    <t>17/06/2025: Tras llevar a cabo la socialización del código de ética y destacar la importancia del comportamiento ético, se concluye que, durante el bimestre evaluado, no se recibieron denuncias relacionadas con actos de corrupción en el proceso de Servicio al Ciudadano. Esto refleja que, en ese período, no se presentó ningún caso que evidenciara riesgo de corrupción en dicho proceso.</t>
  </si>
  <si>
    <t xml:space="preserve">Acompañamiento Institucional </t>
  </si>
  <si>
    <t>AI-RC1-CAU1-CON1</t>
  </si>
  <si>
    <t>Posibilidad de recibir o solicitar cualquier dádiva o beneficio a nombre propio o de terceros para beneficiar a municipios en las diferentes actividades del proceso sin el cumplimiento de las fases y  pasos.</t>
  </si>
  <si>
    <t>Favorecer a un municipio o particular desconociendo el cumplimiento de las fases, pasos y requisitos en las actividades ofertadas desde el proceso.</t>
  </si>
  <si>
    <t>Perdida de credibilidad, confianza y motivación por parte de los municipios para participar  de las actividades ofertadas desde el proceso.</t>
  </si>
  <si>
    <t>El líder del proceso (profesional especializado) y el equipo de trabajo (técnicos y contratistas), continuamente verifican el cumplimiento de las fases y pasos para el cumplimiento de la participación de los entes deportivos municipales en la asesoría DRAF, los encuentros de articulación y las convocatorias de cofinanciación con la aplicación de asistencias, el seguimiento de evidencias y la publicación de circulares. En caso de haber incumplimiento de alguno de los pasos o requisitos, se realiza un informe aclaratorio como evidencia del control. quedan correo eletrónicos, circulares, resoluciones e informe aclaratorio.</t>
  </si>
  <si>
    <t xml:space="preserve">En caso de haber incumplimiento de alguno de los pasos o requisitos, se realiza un informe aclaratorio </t>
  </si>
  <si>
    <t>Correo eletrónicos, circulares e informe aclaratorio.</t>
  </si>
  <si>
    <t>Hacer seguimiento a la implementación progresiva  de cada de la asesoría institucional , los encuentros de articulacíón y las convocatorias de cofinanciación.</t>
  </si>
  <si>
    <t>Carpetas y archivos del proceso.</t>
  </si>
  <si>
    <r>
      <t xml:space="preserve">El día </t>
    </r>
    <r>
      <rPr>
        <b/>
        <sz val="11"/>
        <color rgb="FF000000"/>
        <rFont val="Arial"/>
        <family val="2"/>
      </rPr>
      <t>11/03/2025</t>
    </r>
    <r>
      <rPr>
        <sz val="11"/>
        <color rgb="FF000000"/>
        <rFont val="Arial"/>
        <family val="2"/>
      </rPr>
      <t xml:space="preserve"> el equipo del programa de Acompañamiento Institucional verificó las condiciones para la materialización del riesgo encontrando que no aplican para el periodo de seguimiento ya que las actiivdades del proceso se encuentran en etapa de planeación.</t>
    </r>
  </si>
  <si>
    <r>
      <t xml:space="preserve">El día </t>
    </r>
    <r>
      <rPr>
        <b/>
        <sz val="11"/>
        <color rgb="FF000000"/>
        <rFont val="Arial"/>
        <family val="2"/>
      </rPr>
      <t xml:space="preserve">05/05/2025 </t>
    </r>
    <r>
      <rPr>
        <sz val="11"/>
        <color rgb="FF000000"/>
        <rFont val="Arial"/>
        <family val="2"/>
      </rPr>
      <t>el equipo del programa de Acompañamiento Institucional verificó las condiciones para la materialización del riesgo encontrando que nuevamente no aplican para el periodo de seguimiento ya que las asesorías de la vigencia iniciarán en el mes de mayo.</t>
    </r>
  </si>
  <si>
    <t>"03/07/2025:El equipo del programa de Acompañamiento Institucional verificó el cumplimiento de los cronogramas de Asesorías DRAF y las convocatorias de cofinanciación de implementación y eventos. El paso 1 de la Asesoría se ha ejecutado en los periodos definidos sin necesidad de reprogramación alguna. Las convocatorias de cofinanciación finalizaron con la publicación de los resultados en la fecha definida en cada cronograma presentado a los municipios.
Por su parte, no hubo encuentros de articulación institucional."</t>
  </si>
  <si>
    <t xml:space="preserve">Gestión Administrativa de los Recursos </t>
  </si>
  <si>
    <t>GA-RC1-CAU1-CON1</t>
  </si>
  <si>
    <t xml:space="preserve">Posibilidad de recibir, solicitar o exigir dádiva o prebenda, cualquier beneficio en dinero o en especie a nombre propio o de terceros, por la entrega o gestión de bienes muebles y/o de consumo del Instituto  para uso personal. </t>
  </si>
  <si>
    <t>1. Falta de seguimiento periódico del inventario.</t>
  </si>
  <si>
    <t>"Detrimento patrimonial
Los reportes contables no reflejen la realidad económica y patrimonial del Instituto. "</t>
  </si>
  <si>
    <t>"Los auxiliares administrativos, cada 4 meses, validan  inventario físico vs la información registrada en el sistema (cortes 30 de abril, 31 de agosto,  31 de diciembre). 
En caso de haber diferencias se verifican las órdenes de salida del almacén  y se realizan los ajustes pertinentes.
Como evidencia queda el Inventarios fisicos vs inventarios del sistema."</t>
  </si>
  <si>
    <t>"En caso de haber diferencias se verifican las órdenes de salida del almacén  y se realizan los ajustes pertinentes.
De continuar diferencias, se envía reporte a la Subgerencia Administrativa y financiera para continuar con el debido proceso. "</t>
  </si>
  <si>
    <t>Inventarios fisicos vs inventarios del sistema</t>
  </si>
  <si>
    <t>Detectivo</t>
  </si>
  <si>
    <t>IMPROBABLE</t>
  </si>
  <si>
    <t>Cuatrimestral</t>
  </si>
  <si>
    <t>Informes de inventarios</t>
  </si>
  <si>
    <t xml:space="preserve">Informe del inventario </t>
  </si>
  <si>
    <t>12/03/2025 Desde el almacen, se realizan los informes de cierre mensual y la verificación de las carteras de manera permanente. y se corrobora que no se ha materializado el riesgo</t>
  </si>
  <si>
    <r>
      <rPr>
        <b/>
        <sz val="11"/>
        <color rgb="FF000000"/>
        <rFont val="Arial"/>
        <family val="2"/>
      </rPr>
      <t>30/04/2025</t>
    </r>
    <r>
      <rPr>
        <sz val="11"/>
        <color rgb="FF000000"/>
        <rFont val="Arial"/>
        <family val="2"/>
      </rPr>
      <t xml:space="preserve"> Desde el Almacén, se realizan los informes de cierre mensual, la verificación de las carteras de manera permanente de acuerdo con las diferentes solicitudes de los servidores públicos y se validó que no se ha materializado el riesgo.</t>
    </r>
  </si>
  <si>
    <t>25/06/2025 El área de Almacén completó el proceso de cierre mensual, generando los informes correspondientes. Se dio seguimiento permanente a las carteras, en respuesta a los requerimientos de los servidores públicos. Asimismo, se verificó que no se ha presentado ninguna situación que implique la materialziación del riesgo.</t>
  </si>
  <si>
    <t>GA-RC1-CAU2-CON1</t>
  </si>
  <si>
    <t>"
2. Falta de un documento idóneo para generar la trazabilidad de entrega de los bienes muebles."</t>
  </si>
  <si>
    <t>"Comprobante de entrada almacén (SICOF).
en caso de inconsistencias se verifica la existencia de los instrumentos diligenciados, en caso de existir novedad el responsable del Almacén realiza las correcciones en equipo con los responsables de entrega y recepción de los bienes. 
como evidencia quedqa el acta de recibo a satisfacción  suscrita por el supervisor y el responsable del almacén.
Comprobante e entrada almacén (SICOF)"</t>
  </si>
  <si>
    <t xml:space="preserve">Se verifica la existencia de los instrumentos diligenciados, en caso de existir novedad el responsable del Almacén realiza las correcciones en equipo con los responsables de entrega y recepción de los bienes. </t>
  </si>
  <si>
    <t>Comprobante e entrada almacén (SICOF)</t>
  </si>
  <si>
    <t>Revisión de la documentacion cada que se realice la operación</t>
  </si>
  <si>
    <t>"Acta de recibo suscrita por el supervisor del contrato y el delegado del almacén.
Formato de entrega del almacén a usuario final del bien, suscrito por el responsable de la entrega en el almacén y quien recibe. "</t>
  </si>
  <si>
    <t>12/03/2025 El equipo de Gestión Administrativa de  Recursos consigna que en el periodo no se evidencian situaciones que ameriten el reporte de la materialización del riesgo.</t>
  </si>
  <si>
    <r>
      <rPr>
        <b/>
        <sz val="11"/>
        <color rgb="FF000000"/>
        <rFont val="Arial"/>
        <family val="2"/>
      </rPr>
      <t>30/04/2025</t>
    </r>
    <r>
      <rPr>
        <sz val="11"/>
        <color rgb="FF000000"/>
        <rFont val="Arial"/>
        <family val="2"/>
      </rPr>
      <t xml:space="preserve"> El equipo de Gestión Administrativa de Recursos reitera que en el periodo no se evidencian situaciones que ameriten el reporte de la materialización del riesgo.</t>
    </r>
  </si>
  <si>
    <t>25/06/2025 El equipo de Gestión Administrativa de Recursos informa que, tras el seguimiento y análisis realizado durante el periodo, no se han identificado eventos, incidentes o condiciones que representen la ocurrencia de riesgos previamente contemplados. En consecuencia, no se ha materializado el riesgo.</t>
  </si>
  <si>
    <t>GA-RC1-CAU3-CON1</t>
  </si>
  <si>
    <t>3. Falta de un control dual y segregación de las funciones en el manejo de los inventarios.</t>
  </si>
  <si>
    <t xml:space="preserve">El supervisor mensualmente verifica y recibe a satisfacción, posteriormente el auxiliar del Almacén verifica factura y remisión contra lo recibido físicamente y se realiza el respectivo ingreso al sistema.                                                                                       En caso de haber diferencias el auxiliar informa al supervisor la novedad para hacer las correcciones a las que haya lugar.                                                                              como evidencia del control esta el Formato de recibo con las observaciones.                                </t>
  </si>
  <si>
    <t xml:space="preserve">En caso de haber diferencias el auxiliar informa al supervisor la novedad para hacer las correcciones a las que haya lugar </t>
  </si>
  <si>
    <t xml:space="preserve">Formato de recibo con las observaciones. </t>
  </si>
  <si>
    <t xml:space="preserve">Formato de recibo diligenciado </t>
  </si>
  <si>
    <r>
      <rPr>
        <b/>
        <sz val="11"/>
        <color rgb="FF000000"/>
        <rFont val="Arial"/>
        <family val="2"/>
      </rPr>
      <t>30/04/2025</t>
    </r>
    <r>
      <rPr>
        <sz val="11"/>
        <color rgb="FF000000"/>
        <rFont val="Arial"/>
        <family val="2"/>
      </rPr>
      <t xml:space="preserve"> El equipo de Gestión Administrativa de  Recursos consigna que en el periodo no se evidencian situaciones que ameriten el reporte de la materialización del riesgo.
No se reporta evidencia debido a que en el segundo bimestre no se generaron entradas con registro de novedades.</t>
    </r>
  </si>
  <si>
    <t>25/06/2025 El equipo de Gestión Administrativa de Recursos informa que, durante el  bimestre, no se presentaron situaciones que requieran el reporte de materialización de riesgos. Esta conclusión se basa en la ausencia de registros de novedades asociados a las entradas durante el periodo evaluado, por lo que no se ha materializado el riesgo.</t>
  </si>
  <si>
    <t xml:space="preserve">Proceso Jurídico </t>
  </si>
  <si>
    <t>PJ-RC1-CAU1-CON1</t>
  </si>
  <si>
    <t xml:space="preserve">Posibilidad de recibir o solicitar dadivas o beneficio alguno a nombre propio o de terceros para expedir  actos administrativos y/o certificaciones, sin el cumplimiento de los requisitos </t>
  </si>
  <si>
    <t xml:space="preserve">Falta de control de los actos administrativos de registro y control </t>
  </si>
  <si>
    <t>"Reprocesos administrativos
demandas
hallazgos penales, fiscales y disciplinarios
poca confiabilidad de la información generando perjuicios a organismos deportivos y terceros   "</t>
  </si>
  <si>
    <t xml:space="preserve">El Jefe Juridico verificara que el acto administrativo o respueta este acorde con la solicitud, con el cumplimiento de requisitos y las normas, y procede a dar su visto bueno en el documento. En caso de que no cumpla con las condiciones se devuelve al PU para que lo ajuste a las  via correo electrónico. Esto se realizará cada que se necesite emitir una respuesta, un concepto, un acto administrativo. </t>
  </si>
  <si>
    <t xml:space="preserve">Se realiza ajuste y se hace comité primario  para su revisión y análisis </t>
  </si>
  <si>
    <t>Correo electronico</t>
  </si>
  <si>
    <t xml:space="preserve">A demanda </t>
  </si>
  <si>
    <t>"actos administrativos
actas"</t>
  </si>
  <si>
    <t xml:space="preserve">Documentos generados con Visto Bueno del Jefe Juridico </t>
  </si>
  <si>
    <t>26/03/2025: De acuerdo a lo informado por la profesional universitaria, Diana Dulcey, en los meses de enero y febrero de 2025 no hemos sido notificados de ninguna providencia con ese alcance, razon por la que no se ha materizado dicho riesgo
Respecto del control, cabe señalar que el Jefe de la Oficina Asesora Jurídica revisó los documentos que le fueron enviados de las diferentes áreas para su revisión</t>
  </si>
  <si>
    <t>"07/05/2025: De acuerdo a lo informado por la profesional universitaria, Diana Dulcey, en los meses de marzo y abril de 2025 no hemos sido notificados de ninguna providencia con ese alcance, razon por la que no se ha materizado dicho riesgo
Respecto del control, cabe señalar que el Jefe de la Oficina Asesora Jurídica revisó los documentos que le fueron enviados de las diferentes áreas para su revisión"</t>
  </si>
  <si>
    <t>24/06/2025: De acuerdo a lo informado por la profesional universitaria, Diana Dulcey, en los meses de MAYO Y JUNIO de 2025 no hemos sido notificados de ninguna providencia con ese alcance, razon por la que no se ha materizado dicho riesgo</t>
  </si>
  <si>
    <t>PJ-RC2-CAU1-CON1</t>
  </si>
  <si>
    <t xml:space="preserve">Posibilidad de recibir o solicitar dadivas o beneficio alguno a nombre propio o de terceros  para realizar una débil representación judicial y extrajudicial dentro de los procesos judiciales adelantandos o seguidos contra de INDEPORTES ANTIOQUIA </t>
  </si>
  <si>
    <t>Falta de control de los procesos judiciales</t>
  </si>
  <si>
    <t>sentencias no favorables para la Entidad</t>
  </si>
  <si>
    <t xml:space="preserve">el jefe Juridico designa a un profesional juridico interno o externo el proceso judicial y dentro de su designación este debe suscribir el poder donde se incluye la verificacion de no existencia de inahbilidad, incompatibilidades o conflicto de intereses para llevar el respectivo proceso. si existe alguna de estas condicioenes se asigna a un abogado que no las tenga. </t>
  </si>
  <si>
    <t xml:space="preserve">Se reasigna el proceso a un abogado que no tenga este conflicto. </t>
  </si>
  <si>
    <t xml:space="preserve">Poder </t>
  </si>
  <si>
    <t>Bimensual</t>
  </si>
  <si>
    <t>expediente</t>
  </si>
  <si>
    <t xml:space="preserve">Poder firmado por las partes </t>
  </si>
  <si>
    <t>"26/03/2025: De acuerdo a lo informado por la profesional universitaria, Diana Dulcey, en los meses de enero y febrero de 2025 no hemos sido notificados de ninguna providencia con ese alcance, razon por la que no se ha materizado dicho riesgo
Respecto del control, cabe señalar que el Jefe otorgó los diferentes poderes"</t>
  </si>
  <si>
    <t>"07/05/2025: De acuerdo a lo informado por la profesional universitaria, Diana Dulcey, en los meses de enero y febrero de 2025 no hemos sido notificados de ninguna providencia con ese alcance, razon por la que no se ha materizado dicho riesgo
Respecto del control, cabe señalar que el Jefe otorgó los diferentes poderes"</t>
  </si>
  <si>
    <t xml:space="preserve">Gestión del Talento Humano </t>
  </si>
  <si>
    <t>TH-RC1-CAU1-CON1</t>
  </si>
  <si>
    <t>Posibilidad de recibir o solicitar dadivas o beneficio alguno a nombre propio o de terceros modificando  los manuales de funciones  o perfiles en particular</t>
  </si>
  <si>
    <t>"Interés particular de nombrar a determinadas personas.
Compromisos políticos "</t>
  </si>
  <si>
    <t xml:space="preserve">Afectación de la prestación del servicio, el cumplimiento de objetivos y misión de la entidad
</t>
  </si>
  <si>
    <t>"Los Profesionales y/o apoyos de la Oficina de Talento Humano, elaboran  permanentemente con la participación y/o revisión de la alta Gerencia el estudio técnico para soportar la modificación del Manual Específico de Funciones objetivo y riguroso con la normatividad existente, dando  aplicación al art. 2.2.2.6.1 del Decreto 1083 de 2015, realizando la publicación y socialización del proyecto de acto administrativo y estudio técnico a la asociación sindical de empleados de Indeportes Antioquia. Este Control se realiza de forma manual.
En caso de no concordar lo reportado con la evidencia se emite el  concepto  desfavorable que sea riguroso para que se verifique y realice las correcciones pertinentes. El control se ejecutará de acuerdo a la periodicidadestablecida para el reporte del indicador.
Como evidencia del control está  el Concepto Técnico de Registros."</t>
  </si>
  <si>
    <t>El Profesional Especializado de la Oficina de Talento Humano en caso de no concordar lo reportado , debe emitir un concepto favorable o desfavorable, asegurando que este sea riguroso y fundamentado.</t>
  </si>
  <si>
    <t>Concepto Técnico
Registros</t>
  </si>
  <si>
    <t xml:space="preserve">Preventivo </t>
  </si>
  <si>
    <t xml:space="preserve">Desarrollar la modificación del manual de funciones de manera partipativa por diferentes áreas estratégicas de la Entidad para que se realice con criterios objetivos basados en las necesidades del servicio, la plataforma estratégica de la Entidad y la normativa que rige la función pública para cada empleo. </t>
  </si>
  <si>
    <t xml:space="preserve">Concepto en estudio técnico de modificación del manual de funciones
</t>
  </si>
  <si>
    <t>21/02/2025: MCT  No se identifica la materialización del riesgo durante el periodo de segumiento (Enero- Febrero); en la certificación de este periodo, no se realizaron modificaciones al Manual de Funciones en la Entidad.</t>
  </si>
  <si>
    <t>"30/04/2025: 21/02/2025: MCT  Durante el periodo de seguimiento (marzo-abril), no se evidenció la materialización del riesgo. Se confirma que no se realizaron modificaciones al Manual de Funciones de la Entidad. La última actualización registrada data de febrero de 2024 y se encuentra publicada y vigente en la página de transparencia institucional.
https://indeportesantioquia.gov.co/wp-content/uploads/2024/03/Manual-especifico-de-funciones-2024000174-del-26-de-febrero-de-2024.pdf
"</t>
  </si>
  <si>
    <t>"17/06/2025: MCT  Durante el tercer bimestre del año (mayo-junio), no se evidenció la materialización del riesgo identificado. Asimismo, se confirma que no se realizaron modificaciones al Manual de Funciones de la Entidad. La última actualización corresponde a febrero de 2024 y permanece publicada y vigente en la página de transparencia institucional.
https://indeportesantioquia.gov.co/wp-content/uploads/2024/03/Manual-especifico-de-funciones-2024000174-del-26-de-febrero-de-2024.pdf
"</t>
  </si>
  <si>
    <t>TH-RC2-CAU1-CON1</t>
  </si>
  <si>
    <t>Posibilidad de recibir o solicitar dadivas o beneficio alguno a nombre propio o de terceros con la utilización inadecuada o perdida  de las historias laborales que afecten la integridad de la Entidad.</t>
  </si>
  <si>
    <t xml:space="preserve">Interés en divulgar u ocultar información de las historias laborales de los servidores públicos  activos o retirados para perjudicar su integridad o favorecer intereses particulares. </t>
  </si>
  <si>
    <t>"Reclamación judicial a la Entidad por:
i) afectación de la imagen reputacional del servidor público y violación a los derechos de privacidad e  intimidad por divulgación de información y registros personales que reposan en la historia laboral
ii) Perjuicios causados a terceros o a la Entidad por ocultar o dar manejo inadecuado a la información que resposa en las historias laborales."</t>
  </si>
  <si>
    <t>Los Profesionales y/o apoyos de la Oficina de Talento Humano, verifican  permanentemente que el archivo de las historias laborales en la oficina de talento humano esté adecuadamente conservado y controlado por una persona responsable y conforme a la normatividad aplicable y lineamientos institucionales. Este Control se realiza de forma manual.
En caso de no concordar lo reportado con la evidencia se  elabora plan de mejoramiento y se reporta para acción disciplinaria en caso de materializarse el riesgo.
Como veidencia del control está  el Concepto Técnico de Registros.</t>
  </si>
  <si>
    <t>Se elabora plan de mejoramiento
Se reporta para acción disciplinaria en caso de materializarse el riesgo</t>
  </si>
  <si>
    <t>"Asignación de servidor de planta responsable de la custodia y manejo del archivo de las  historias laborales.
Documentar, institucionalizar y firmar acuerdos de confidencialidad por cada uno de los colaboradores que tienen acceso a la información de las historias laborales.
Implementar los registros de control de préstamo de las historias laborales.
Coordinar con el CADA la realización de auditorías al archivo de historias laborales para verificar la adherencia a los procedimientos y lineamientos institucionales. "</t>
  </si>
  <si>
    <t>Documento Acuerdo de confidencialidad</t>
  </si>
  <si>
    <t>"26/02/2024/2024: MCT No se identifica la materialización del riesgo durante el periodo de segumiento (Enero- Febrero)  tras consultar con la persona responsable de resguardar las hojas de vida de los funcionarios, se verificó que no se ha materializado ningún riesgo de pérdida y/o uso indebido de las historias laborales. se adjunta evidencia en el SGC Evidencias Riesgos 2025, correo de consulta y verificación de los controles por el personal a cargo.
Las evidencias detalladas por servidor, reposan en la Historia de vida laboral en la Oficina de Talento Humano."</t>
  </si>
  <si>
    <t xml:space="preserve">NO </t>
  </si>
  <si>
    <t>30/04/2025 MCT: Durante el periodo de seguimiento (marzo-abril), no se evidenció la materialización del riesgo. Tras consultar con la persona responsable de la gestión de las historias laborales de los servidores, se verificó que no ha ocurrido ninguna pérdida ni uso indebido de las mismas. Como respaldo, se adjunta la evidencia en el SGC, carpeta “Evidencias Riesgos 2025”, que incluye el correo de consulta y la verificación de los controles por parte del personal encargado. Ahora bien, para el siguiente bimestre se sugiere la visita del equipo CADA para la revisión y verificación de las mismas en la Oficina de Talento Humano
Adicionalmente, las evidencias específicas por servidor reposan en las historias de vida laboral, disponibles en la Oficina de Talento Human</t>
  </si>
  <si>
    <t>"18/06/2025 MCT: Durante el tercer bimestre de seguimiento (mayo-junio), no se evidenció la materialización del riesgo. Tras la consulta con la persona responsable de la gestión de las historias laborales de los servidores, se verificó que no se han presentado pérdidas, mala administración ni uso indebido de los archivos.
Como respaldo, se adjunta evidencia en el Sistema de Gestión de Calidad (SGC), en la carpeta “Evidencias Riesgos 2025”, la cual incluye el correo de consulta y la verificación de los controles implementados por el personal encargado.
Se encuentra pendiente la coordinación con el CADA para la realización de la auditoría correspondiente, con el fin de verificar y controlar los archivos que reposan en la Oficina de Talento Humano.
Adicionalmente, las evidencias específicas por servidor se encuentran disponibles en sus respectivas historias de vida laboral, las cuales reposan en la Oficina de Talento Humano."</t>
  </si>
  <si>
    <t xml:space="preserve">Gestión Documental </t>
  </si>
  <si>
    <t>GD-RC1-CAU1-CON1</t>
  </si>
  <si>
    <t>Posibilidad de recibir o solicitar dadivas o beneficio alguno a nombre propio o de terceros, con la fuga o entrega de información por parte de los servidores públicos del CADA.</t>
  </si>
  <si>
    <t>Desconocimiento de las políticas de reservas de información y de los instrumentos que determinen los niveles de acceso y la reserva de la información institucional</t>
  </si>
  <si>
    <t>Violación a las normas de protección de datos y reserva de información, así como la afectación de la imagen institucional</t>
  </si>
  <si>
    <t xml:space="preserve">El profesional universitario del CADA, de forma mensual; cada mes verifica, revisa, actualiza y socializa con el equipo de trabajo los instuctIvos relacionados con la distribución de documentos y con el desarrollo del acceso a la información a cargo del grupo de trabajo, garantizando el desarrollo de un trabajo ético y ajustado a la documentación que reposa en el Sistema Integrado de Gestión. 
En caso de no aplicar el control el proceso puede terminar aplicando instructivos obsoletos.
Como evidencia de la aplicación del control se encuentran los radicados en el Sistema de Gestión Mercurio, los registros de distribución de documentos y  los formatos de acceso a la información en el CADA.
</t>
  </si>
  <si>
    <t>En caso de no aplicar el control el proceso puede terminar aplicando instructivos obsoletos.</t>
  </si>
  <si>
    <t>"El equipo de radicación diligencia las fichas de radicación y distribuye los documentos en Mercurio.
El auxiliar de servicios generales diligencia los registros de Distribución de documentos físicos desde el CADA a las oficinas.
El equipo CADA diligencia los rgistros de consulta y acceso a la información."</t>
  </si>
  <si>
    <t>"La Revisión es mensual de los registros de distribución, consulta y acceso a la información a cargo del CADA.
La información de consulta y acceso a la información del CADA se consolida en el informe de actividades semestral del equipo de trabajo."</t>
  </si>
  <si>
    <t>"Registro de distribución de documentos físicos y registro de distribución de documentos en Mercurio.
Registros de consulta y acceso a la información."</t>
  </si>
  <si>
    <t xml:space="preserve">28/02/2025 Durante el período evaluado el CADA no realizó actualización de instructivos en materia de radicación, sin embargo, los vigentes aplican para determinar la guía de manejo a consultas y acceso a la información a cargo del CADA. Todo se desarrolló dentro de los parametros institucionales.
Al hacer las revisiones del sistema de información Mercurio y el monitoreo de las planillas de distribución no se encontraron anomalías en el direccionamiento de comunicaciones. Las planillas pueden ser revisadas en el CADA de Indeportes Antioquia.
</t>
  </si>
  <si>
    <r>
      <rPr>
        <b/>
        <sz val="11"/>
        <color rgb="FF000000"/>
        <rFont val="Arial"/>
        <family val="2"/>
      </rPr>
      <t xml:space="preserve">05/05/2025 </t>
    </r>
    <r>
      <rPr>
        <sz val="11"/>
        <color rgb="FF000000"/>
        <rFont val="Arial"/>
        <family val="2"/>
      </rPr>
      <t xml:space="preserve">Durante el período evaluado el CADA no realizó actualización de instructivos en materia de radicación, sin embargo, los vigentes aplican para determinar la guía de manejo a consultas y acceso a la información a cargo del CADA. Todo se desarrolló dentro de los parametros institucionales.
Al hacer las revisiones del sistema de información Mercurio y el monitoreo de las planillas de distribución no se encontraron anomalías en el direccionamiento de comunicaciones. Las planillas pueden ser revisadas en el CADA de Indeportes Antioquia.
</t>
    </r>
  </si>
  <si>
    <t>"01/07/2025 Durante el período evaluado el CADA no realizó actualización de instructivos en materia de radicación, sin embargo, los vigentes aplican para determinar la guía de manejo a consultas y acceso a la información a cargo del CADA. Todo se desarrolló dentro de los parametros institucionales.
Al hacer las revisiones del sistema de información Mercurio y el monitoreo de las planillas de distribución no se encontraron anomalías en el direccionamiento de comunicaciones. Las planillas pueden ser revisadas en el CADA de Indeportes Antioquia.
"</t>
  </si>
  <si>
    <t xml:space="preserve">Contratación y Adquisiciones </t>
  </si>
  <si>
    <t>CA-RC1-CAU1-CON1</t>
  </si>
  <si>
    <t>Posibilidad de recibir y solicitar cualquier dadiva o beneficio a nombre propio o de terceros al contratar un proponente que no cumple con los requisitos para llevar a cabo el objeto de la contratación.</t>
  </si>
  <si>
    <t xml:space="preserve">No revisar los requisitos habilitantes y  no evaluar las propuestas de conformidad con lo señalado en el pliego de condiciones o invitación pública y adendas respectivas acorde con la normatividad vigente  </t>
  </si>
  <si>
    <t>"Incumplimiento a obligaciones contractuales
contratar un proponente que no cumple con los requisitos
investigaciones
demandas"</t>
  </si>
  <si>
    <t>El Jefe juridico remitirá previa revisión, al Comité de Contratación para que este revisé y analice la pertinencia de la realización de la contratación.  Para el  caso de procesos con Pluralidad de Oferente los integrantes una vez evaluada las propuestas  de acuerdo con el pliego de condiciones deberan emitir un informe a través del cual recomiendan al ordenador del gasto el posible contratista, quien verificará si adjudica o no el proceso con la información entregada.  
El comité de contratación  se  realizará de forma semanal para la revisión de los diferentes proceso, y para los procesos con pluralidad de oferente el CAE  realizara el informe respectivo.  Este control se ejecuta de forma manual a través de una reunión presencial (contratación directa) y en el caso de los procesos con pluralidad se realizara a través de los informes de evaluación de manera manual.
En caso de que el proceso contractual  no cumpla con las condiciones objetivas para su publicación se devolvera para los ajustes correspondientes a la dependencia. Si es pluralidad de oferentes al momento de adjudicación el ordenador podrá apartarse de la recomendación previa justificación a través de acto administrativo. Como evidencia queda constancias de comité de contratación  e informes de evaluación.
 "</t>
  </si>
  <si>
    <t xml:space="preserve">Se devuelven a las dependencias para los ajustes y en el caso de procesos de pluralidad de oferentes, el ordenador del gasto podrá apartarse de la recomendación argumentandolo a travpes de acto administrativo. </t>
  </si>
  <si>
    <t>constancias de comite e informes de evaluación</t>
  </si>
  <si>
    <t>semanal</t>
  </si>
  <si>
    <t xml:space="preserve">revisión de los procesos en comité de contratación y verificación del informe de evaluación del CAE en los casos que aplica </t>
  </si>
  <si>
    <t>constancias y resoluciones de adjudicaciones</t>
  </si>
  <si>
    <t>"26/03/2025: De acuerdo a lo informado por la profesional universitaria, Diana Dulcey, en los meses de enero y febrero de 2025 no hemos sido notificados de ninguna providencia con ese alcance, razon por la que no se ha materizado dicho riesgo
Ahora bien, respecto al control, los procesos celebrados para dicha vigencia fueron objeto de revisión por el Comité de Contratación y los integrantes del CAE, la evidencia de los mismos se encuentra en los expedientes contractuales registrados en SECOP II y MERCURIO; de igual forma fue replanteado el riesgos y sus control."</t>
  </si>
  <si>
    <t>"08/05/2025: De acuerdo a lo informado por la profesional universitaria, Diana Dulcey, en los meses de marzo y abril de 2025 no hemos sido notificados de ninguna providencia con ese alcance, razon por la que no se ha materizado dicho riesgo
Ahora bien, respecto al control, los procesos celebrados para dicha vigencia fueron objeto de revisión por el Comité de Contratación y los integrantes del CAE, la evidencia de los mismos se encuentra en los expedientes contractuales registrados en SECOP II y MERCURIO; de igual forma fue replanteado el riesgos y sus control."</t>
  </si>
  <si>
    <t>CA-RC2-CAU1-CON1</t>
  </si>
  <si>
    <t>Posibilidad de recibir y solicitar cualquier dadiva o beneficio a nombre propio para no liquidar en tiempo los contratos y convenios designados</t>
  </si>
  <si>
    <t xml:space="preserve">No revisar el estado del contrato en cuanto al término para ser liquidado  acorde con la normatividad aplicable, el Manual de Contratación y el procedimiento del Sistema Integrado de Gestión de Calidad      </t>
  </si>
  <si>
    <t>Pérdida de competencia para efectuar la liquidación
demandas</t>
  </si>
  <si>
    <t xml:space="preserve">El Abogado designado por el jefe Jurídico de forma manual solictará a las diferentes subgerencias o áreas el estado de las liquidaciones de los diferentes convenios o contratos mensualmente.
En caso de que la información no sea enviada, el abagado designado informara de dicha situación al Gerente con copia a Control Interno para que aquel requiera al área responsable de liquidar dicho contrato. 
Como evidencia del control quedan los correos enviados al Gerente con copia a Control Interno
</t>
  </si>
  <si>
    <t>En caso de que la información no sea enviada, el abagado designado informara de dicha situación al Gerente con copia a Control Interno para que aquel requiera al área responsable de liquidar dicho contrato. este control se realiza de forma mensual.</t>
  </si>
  <si>
    <t>Como evidencia del control quedan los correos enviados al Gerente con copia a Control Interno</t>
  </si>
  <si>
    <t>Realizar seguimiento permanente a los procesos judiciales con el fin de identificar posibles actos de corrupcion</t>
  </si>
  <si>
    <t>Archivo de excel de  seguimiento de procesos judiciales</t>
  </si>
  <si>
    <t>26/03/2025: De acuerdo a lo informado por la profesional universitaria, Diana Dulcey, en los meses de enero y febrero de 2025 no hemos sido notificados de ninguna providencia con ese alcance, razon por la que no se ha materizado dicho riesgo; ademas se replanteo el  riesgos y su control para esta vigencia. Y se realizaron los requerimientos a las áreas.</t>
  </si>
  <si>
    <t>08/05/2025: De acuerdo a lo informado por la profesional universitaria, Diana Dulcey, en los meses de marzo y abril de 2025 no hemos sido notificados de ninguna providencia con ese alcance, razon por la que no se ha materizado dicho riesgo; ademas se replanteo el  riesgos y su control para esta vigencia. Y se realizaron los requerimientos a las áreas.</t>
  </si>
  <si>
    <t>CA-RC3-CAU1-CON1</t>
  </si>
  <si>
    <t>Posibilidad de recibir y solicitar cualquier dadiva o beneficio por no informar del posible  incumplimiento del contratista de sus obligaciones contractuales para que se inicie los respectivos procesos contractuales sancionatorios</t>
  </si>
  <si>
    <t>"Falta de seguimiento por parte del supervisor a la ejecuciòn del contratista
Débil análisis en la identificación de los riesgos derivados de la contratacion"</t>
  </si>
  <si>
    <t>Terminación anticipada del contrato</t>
  </si>
  <si>
    <t>"Los Supervisores desiganados de cada contrato y/o convenio de forma manual enviarán al ordenador del gasto informe señalando el posible incumplimiento del contratista con sus respectivos anexos  para que aquel remita dicha información al  jefe de la OAJ para que proceda a iniciar el proceso sancionatorio contractual.
En caso de que el supervisor no envie la información el ordenador del gasto si conoce la misma procedera a remitir dicha situación al jefe de la OAJ, para que inicie el respectivo proceso sancionatorio contractual o proceso judicial para declarar el incumplimiento; este control se lleva a cabo de forma bimensual.
Como evidencia del control esta el informe del supervisor señalando el posible incumplimiento, el proceso sancionatorio o el proceso judicial."</t>
  </si>
  <si>
    <t>En caso de que el supervisor no envie la información el ordenador del gasto si conoce la misma procedera a remitir dicha situación al jefe de la OAJ, para que inicie el respectivo proceso sancionatorio contractual o proceso judicial para declarar el incumplimiento.</t>
  </si>
  <si>
    <t>Como evidencia del control esta el informe del supervisor señalando el posible incumplimiento, el proceso sancionatorio o el proceso judicial</t>
  </si>
  <si>
    <t>26/03/2025: De acuerdo a lo informado por la profesional universitaria, Diana Dulcey, en los meses de enero y febrero de 2025 no hemos sido notificados de ninguna providencia con ese alcance, razon por la que no se ha materizado dicho riesgo; ademas se replanteo el riesgo su control para esta vigencia; y se ha iniciado los diferentes procesos sancionatorios contractuales o Judiciales.</t>
  </si>
  <si>
    <t>08/05/2025: De acuerdo a lo informado por la profesional universitaria, Diana Dulcey, en los meses de enero y febrero de 2025 no hemos sido notificados de ninguna providencia con ese alcance, razon por la que no se ha materizado dicho riesgo; ademas se replanteo el riesgo su control para esta vigencia; y se ha iniciado los diferentes procesos sancionatorios contractuales o Judiciales.</t>
  </si>
  <si>
    <t>Gestión de la Plataforma TIC</t>
  </si>
  <si>
    <t>GP-RC2-CAU1-CON1</t>
  </si>
  <si>
    <t>Posibilidad de recibir o solicitar dadivas o beneficio alguno a nombre propio o de terceros por acceso no autorizado a la información que afecte la integridad, disponibilidad o confidencialidad de la misma de conformidad con la clasificación y reserva de esta</t>
  </si>
  <si>
    <t xml:space="preserve">Deficiencia en los metodos de autenticación de los sistemas de información. </t>
  </si>
  <si>
    <t>"1. Incumplimiento a la norma 
y exposición indebida de la información. 
2. Perdida, alteración o acceso no aturoizado de información"</t>
  </si>
  <si>
    <t xml:space="preserve">La jefe de la oficina de sistemas define la política de seguridad de la información la cual tiene los criterios de control de acceso y gestión de identidades y la socializa para el conocimiento y cumplimiento de todo el personal de forma anual, y los técnicos de la oficina de sistemas revisan de forma manual, cada 3 meses que la matriz de identidades y control de acceso se encuentre actualizada según los roles de usuario y contraseña. 
En caso de desviación se deberán aplicar el procedimiento de gestión de incidentes de seguridad de la información.
Como evidencia del control queda la política de seguridad de la información definida y la matriz control de acceso y gestión de identidades. 
</t>
  </si>
  <si>
    <t xml:space="preserve">En caso de desviación se deberán aplicar el procedimiento de gestión de incidentes de seguridad de la información. </t>
  </si>
  <si>
    <t xml:space="preserve">Como evidencia del control queda la política de seguridad de la información definida y la matriz control de acceso y gestión de identidades. </t>
  </si>
  <si>
    <t>"Control del manejo la información 
Acceso controlado a la información  y tablas de control de acceso"</t>
  </si>
  <si>
    <t xml:space="preserve">Procedimientos establecidos en el SGC y definición de perfiles de los usuarios </t>
  </si>
  <si>
    <t>En reunion realizada el 01 de marzo entre la jefe de sistemas y el técnico de la oficina de sistemas, se realizó analisis del riesgo, identificando que el control sigue siendo adecuado y que no se materializo el mismo durante el primer bimestre del año.</t>
  </si>
  <si>
    <t>En reunión realizada el 23 de abril en conjunto con la oficina asesora de planeacion se revisan los riesgos identificados asi como los controles de los mismos, y se determina que todos los riesgos de corrupción desde sistemas se engloban dentro del riesgo No. 2, por lo cual el riesgo No. 1 con sus dos controles queda inactivo. 
Teniendo en cuenta que se redefine el control, asi como las evidencias, y que  la politica y la matriz se estan definiendo en el momento, la ejecución del control se reportará en el próximo seguimiento. 
Hsata el momento no se han detectado incidentes de seguridad que evidencien la materialización de este riesgo.</t>
  </si>
  <si>
    <t xml:space="preserve">En revisión realizada el 01 de julio  realizada por la jefe de la oficina de sistemas, se revisan los riesgos identificados asi como los controles de los mismos, y se determina que el riesgo no se ha materializado y que los controles se estan implementando toda vez que ya se encuentra la nueva politica de seguridad definida mediante Resolución 2025000448 de 16 de mayo del 2025 y la matriz de control de acceso y gestión de identidades se encuentra en definición. </t>
  </si>
  <si>
    <t xml:space="preserve">Gestión Financiera </t>
  </si>
  <si>
    <t>GF-RC1-CAU1-CON1</t>
  </si>
  <si>
    <t>Posibilidad de recibir dadivas por apropiación de recursos públicos para beneficio personal o de terceros en el manejo de los ingresos efectivos (bancos y caja menor). (Riesgo Fiscal)</t>
  </si>
  <si>
    <t>Falta de control duales en el manejo de recursos y segregación en las funciones.</t>
  </si>
  <si>
    <t xml:space="preserve">Detrimento patrimonial </t>
  </si>
  <si>
    <t xml:space="preserve">Si </t>
  </si>
  <si>
    <t>El Tesorero General verifica mensualmente, de manera preventiva y en días y horas indeterminadas, el manejo de los recursos de la caja menor mediante arqueos, asegurando la correcta administración de los ingresos efectivos. Este control se realiza de forma manual, y en caso de detectar diferencias o desviaciones en los fondos, se informa de manera formal a la Subgerente Administrativa y Financiera para tomar las medidas correctivas correspondientes. La evidencia de este control incluye los registros de los arqueos de caja y las conciliaciones bancarias.</t>
  </si>
  <si>
    <t>En caso de presentar diferencias se deben informar formalmente a la Subgerente Administrativa y Financiera.</t>
  </si>
  <si>
    <t>Arqueos de caja, conciliaciones de bancos</t>
  </si>
  <si>
    <t xml:space="preserve">Evitar </t>
  </si>
  <si>
    <t xml:space="preserve">Conciliaciones de las cuentas bancarias entre el sistema bancario y en la informacion del ERP, arqueos de constantes a las cajas menores </t>
  </si>
  <si>
    <t xml:space="preserve">Arqueos de Caja revisados </t>
  </si>
  <si>
    <t>12/03/2025 El riesgo no se materializó para esta Vigencia, los controles se han realizado de manera adecuada</t>
  </si>
  <si>
    <t>"05/05/2025: El riesgo no se materializó en este periodo, los controles se han realizado de manera adecuada. Los arqueos de la caja menor se realizaron hasta el mes de abril y no se detectaron novedades. Debido a la apertura de la caja manoer a finales del mes de enero, no fue posible gestionar el reintegro de manera independiente de los meses de enero y febrero, por lo que se realizó 1 solo trámite de reintegro y el arqueo en el mes de febrero, pero se cubrieron los 2 meses.
"</t>
  </si>
  <si>
    <t>26/06/2025: El riesgo no se materializó en este periodo, los controles se han realizado de manera adecuada. Los arqueos de la caja menor se realizaron hasta el mes de junio y no se detectaron novedades. Debido a la apertura de la caja menor a finales del mes de enero, no fue posible gestionar el reintegro de manera independiente de los meses de enero y febrero, por lo que se realizó 1 solo trámite de reintegro y el arqueo en el mes de febrero, pero se cubrieron los 2 meses.</t>
  </si>
  <si>
    <t>GF-RC1-CAU2-CON2</t>
  </si>
  <si>
    <t>Posibilidad de recibir dadivas por apropiación de recursos públicos para beneficio personal o de terceros en el manejo de los ingresos efectivos (bancos y caja menor).
(Riesgo Fiscal)</t>
  </si>
  <si>
    <t>Falta de controles transversales y conciliaciones entre las áreas financieras del Instituto: presupuesto, contabilidad y tesorería.</t>
  </si>
  <si>
    <t>El Profesional Universitario encargado de contabilidad realiza mensualmente las conciliaciones bancarias, las cuales son validadas conjuntamente con el Tesorero General, asegurando que los ingresos efectivos se manejen de manera adecuada. Este control se efectúa de forma manual, y en caso de presentarse diferencias o irregularidades en los registros, se informa formalmente a la Gerente para tomar las medidas correctivas necesarias. La evidencia de este control son las conciliaciones bancarias suscritas entre las partes involucradas.</t>
  </si>
  <si>
    <t>En caso de presentar diferencias se deben informar formalmente a la Gerente.</t>
  </si>
  <si>
    <t>Conciliaciones bancarias suscritas entre las partes</t>
  </si>
  <si>
    <t>Conciliaciones bancarias revisadas por el lider del proceso contable</t>
  </si>
  <si>
    <t>"05/05/2025: El riesgo no se materializó en este periodo, los controles se han realizado de manera adecuada.
Se incluye la evindencia del link de las conciliaciones bancarias hasta la fecha."</t>
  </si>
  <si>
    <t>"26/06/2025: El riesgo no se materializó en este periodo, los controles se han realizado de manera adecuada.
"</t>
  </si>
  <si>
    <t>GF-RC2-CAU1-CON1</t>
  </si>
  <si>
    <t>Posibilidad de recibir dadivas por  apropiación de recursos públicos por jineteo en cuentas bancarias para uso personal o en beneficio de terceros. (Riesgo Fiscal)</t>
  </si>
  <si>
    <t>Falta de controles duales en el manejo de recursos y segregación en las funciones.</t>
  </si>
  <si>
    <t>El Profesional Universitario de Contabilidad realiza mensualmente el registro contable en el ERP financiero, el cual es revisado y aprobado por el Profesional Universitario de Presupuesto, quien elabora la orden de pago. Posteriormente, el Técnico de Tesorería elabora el comprobante de egreso, que es aprobado por el Tesorero General, siguiendo el Procedimiento de Pagos P-GF-07. Este control manual y preventivo garantiza la correcta administración de las cuentas bancarias. En caso de presentarse diferencias, se informa a las áreas responsables para realizar los ajustes correspondientes. La evidencia de este control es el registro en el ERP financiero por usuario y aplicativo.</t>
  </si>
  <si>
    <t xml:space="preserve">En caso de presentar diferencias se informa a las áreas responsables para los ajustes respectivos. </t>
  </si>
  <si>
    <t>Registro en e ERP financiero por usuario y aplicativo</t>
  </si>
  <si>
    <t xml:space="preserve">El profesional universitario de contabilidad, realiza el registro contable en el ERP financiero el cual es revisado y aprobado por el profesional universitario de presupuesto quien elabora la orden de pago, posteriormente el técnico de tesorería elabora el comprobante de egreso el cual es aprobado por el tesorero general  </t>
  </si>
  <si>
    <t>12/03/2025 El equipo de Gestión Financira, corrobora que el  riesgo no se materializó para esta Vigencia, los controles se han realizado de manera adecuada</t>
  </si>
  <si>
    <t>05/05/2025: El equipo de Gestión Financiera, corrobora que el  riesgo no se materializó en este periodo, debido a que los controles se han realizado de manera adecuada. El registro del control se encuentra en el ERP Financiero.</t>
  </si>
  <si>
    <t>26/06/2025: El equipo de Gestión Financiera, corrobora que el  riesgo no se materializó en este periodo, debido a que los controles se han realizado de manera adecuada. El registro del control se encuentra en el ERP Financiero.</t>
  </si>
  <si>
    <t>GF-RC2-CAU2-CON2</t>
  </si>
  <si>
    <t>Posibilidad de recibir dadivas por apropiación de recursos públicos por jineteo en cuentas bancarias para uso personal o en beneficio de terceros. (Riesgo Fiscal)</t>
  </si>
  <si>
    <t>El Auxiliar Administrativo recepciona los pagos, el Técnico Administrativo prepara las transacciones en el portal bancario, y el Tesorero aprueba el pago, siguiendo el Procedimiento de Pagos P-GF-07. Este control manual y preventivo se realiza mensualmente para asegurar que los pagos se ejecuten de manera correcta y evitar la apropiación indebida de recursos públicos. En caso de detectarse diferencias, se informa a las áreas responsables para realizar los ajustes correspondientes. La evidencia de este control es la aplicación y documentación del Procedimiento de Pagos P-GF-07.</t>
  </si>
  <si>
    <t>Procedimeinto de Pagos P-GF-07</t>
  </si>
  <si>
    <t xml:space="preserve">El auxiliar administrativo recepciona el pago, el técnico administrativo lo prepara en el portal bancario y el tesorero aprueba el pago </t>
  </si>
  <si>
    <t xml:space="preserve">Registro en portales bancarios de preparador y aprobador.
</t>
  </si>
  <si>
    <t xml:space="preserve">12/03/2025 El equipo de Gestión Financira, corrobora que el  riesgo no se materializó para esta Vigencia, los controles se han realizado de manera adecuada
</t>
  </si>
  <si>
    <t>"05/05/2025 El equipo de Gestión Financiera, corrobora que el  riesgo no se materializó en este periodo, debido a que los controles se han realizado de manera adecuada. Los pagos se realizaron a las personas de acuerdo con las certificaciones bancarias presentadas y no se reportaron errores en pagos.
"</t>
  </si>
  <si>
    <t>26/06/2025 El equipo de Gestión Financiera, corrobora que el  riesgo no se materializó en este periodo, debido a que los controles se han realizado de manera adecuada. Los pagos se realizaron a las personas de acuerdo con las certificaciones bancarias presentadas y no se reportaron errores en pagos.</t>
  </si>
  <si>
    <t>GF-RC2-CAU3-CON3</t>
  </si>
  <si>
    <t>El Profesional Universitario encargado de Contabilidad realiza mensualmente las conciliaciones bancarias, las cuales son validadas con el Tesorero General, siguiendo el Procedimiento de Conciliación de Información Generada en los Diferentes Aplicativos P-GF-24. Este control se ejecuta de manera manual y preventiva para evitar la apropiación indebida de recursos públicos. En caso de presentarse diferencias, se revisan las causas y se hacen los ajustes respectivos. La evidencia de este control incluye las conciliaciones bancarias, los arqueos de caja y los comprobantes de egreso.</t>
  </si>
  <si>
    <t xml:space="preserve">En caso de presentar diferencias se revisan las causas para hacer los ajustes respectivos. </t>
  </si>
  <si>
    <t xml:space="preserve">Conciliaciones Bancarias </t>
  </si>
  <si>
    <t>"05/05/2025 El equipo de Gestión Financira, corrobora que el  riesgo no se materializó para esta Vigencia, los controles se han realizado de manera adecuada con conciliaciones sin novedades.
"</t>
  </si>
  <si>
    <t>26/06/2025 El equipo de Gestión Financira, corrobora que el  riesgo no se materializó para esta Vigencia, los controles se han realizado de manera adecuada con conciliaciones sin novedades.</t>
  </si>
  <si>
    <t xml:space="preserve">Asesoría para la construcción de escenarios deportivos </t>
  </si>
  <si>
    <t>AC-RC4-CAU1-CON1</t>
  </si>
  <si>
    <t>Posibilidad de recibir dadivas o beneficios a nombre propio o de terceros, con la  viabilización de  proyectos para  entrega de recursos  a Municipios que no cumplen con los requisitos establecidos.</t>
  </si>
  <si>
    <t>Intereses políticos y/o particulares.</t>
  </si>
  <si>
    <t>"1, Mala imagen a la entidad debido al incumplimiento de la política documentada
2, Posibles demandas"</t>
  </si>
  <si>
    <t>sI</t>
  </si>
  <si>
    <t>"El profesional asignado anualmente  revisa de forma manual los los proyectos remitidos por los municipios y  valida el cumplimiento de todos los requisitos establecidos en la  ficha de viabilización de proyectos y los aprueba con  su firma.             
Si el proyecto no cumple con las condiciones requeridas en la viabilización se le devuelve al municpio para las correcciones y ajustes y  se realizan las mesas técnicas correspondientes.  
Como evidencia del proceso se tienen las fichas de viabilización aprobadas por el profesional."</t>
  </si>
  <si>
    <t>Si el proyecto no cumple con las condiciones requeridas en la viabilización se le devuelve al municpio para las correcciones y ajustes y se realizan las mesas técnicas correspondientes.</t>
  </si>
  <si>
    <t>Ficha de viabilización fimada.</t>
  </si>
  <si>
    <t>A demanda</t>
  </si>
  <si>
    <t>Conformar equipo de evaluacion que verifique  el cumplimiento de las políticas de cofinanciación y de las metas institucionales</t>
  </si>
  <si>
    <t>Registro de seguimiento</t>
  </si>
  <si>
    <t>5/03/2025 GCM: En el momeno nos encontramos en proceso de viabilización de las convocatorias abiertas en 2025, por lo que a la fecha no se han viabilizado los proyectos y por ende no se ha materializado el riesgo.</t>
  </si>
  <si>
    <r>
      <rPr>
        <b/>
        <sz val="11"/>
        <color rgb="FF000000"/>
        <rFont val="Arial"/>
        <family val="2"/>
      </rPr>
      <t>29/04/2025</t>
    </r>
    <r>
      <rPr>
        <sz val="11"/>
        <color rgb="FF000000"/>
        <rFont val="Arial"/>
        <family val="2"/>
      </rPr>
      <t xml:space="preserve"> GCM: Se revisa con el equipo de trabajo, se conservan los controles, la viavilización de proyectos 2025 se hizo con criterios exclusivamente técnicos y no hubo favdorecimiento. No se materializó el riesgo.</t>
    </r>
  </si>
  <si>
    <t>01/07/2025 GCM: Se revisa con el equipo de trabajo, se conservan los controles, la viavilización de proyectos 2025 se está haciendo con criterios exclusivamente técnicos y no hubo favorecimiento. No se materializó el riesgo.</t>
  </si>
  <si>
    <t xml:space="preserve">Evaluación y Control </t>
  </si>
  <si>
    <t>EC-RC1-CAU1-CON1</t>
  </si>
  <si>
    <t xml:space="preserve">1. Posibilidad de recibir o solicitar cualquier dádiva o beneficio a nombre propio o para terceros… con el fin de desviar la ejecución de las auditorías y/o alterar el informe de auditoría (por solicitudes internas o externas) </t>
  </si>
  <si>
    <t>1.Auditar a un proceso del cual el auditor hizo parte recientemente.</t>
  </si>
  <si>
    <t>"Detrimento Patrimonial, mal uso del recurso público
Violación a los deberes de servidor público
Investigaciones penales, disciplinarias y fiscales
Sanciones penales, disciplinarias y fiscales
Tipificación del conflicto de interes"</t>
  </si>
  <si>
    <t>1. El jefe de la oficina de Control Interno, de manera permanente, gestiona la suscripción por parte del auditor de compromiso ético y conocimiento del Estatuto del Auditor Interno, (El Auditor Interno cumpla los requisitos de independencia, objetividad e integridad en la realización de la auditoría), en formato establecido en el SGC de forma manual. En caso de existir desviaciones y observaciones se  nombrara otro auditor; quedando como evidencia el Compromiso Ético y conocimiento del Estatuto del Auditor Interno F-EC-08, firmado.</t>
  </si>
  <si>
    <t>Se debe nombrar a otro auditor</t>
  </si>
  <si>
    <t>F-EC-08 Compromiso Ético y conocimiento del Estatuto del Auditor Interno, firmado.</t>
  </si>
  <si>
    <t>"Dar a conocer el Estatuto del Auditor Interno.
Suscribir compromiso ético por parte de auditor"
Carta de Compromiso suscrita por auditor in terno"</t>
  </si>
  <si>
    <t>"Entrega copia de la Resolución Estatuto Auditor Interno.
Carta de Compromiso suscrita por auditor in terno"</t>
  </si>
  <si>
    <t>21/03/2025 Se efectuó la reunión 3 del grupo primario de la OCI en donde se validaron riesgos y controles, concluyendo que el riesgo no se ha materializado (ver acta en evidencias), asi como el F-EC-08 Compromiso Ético y conocimiento del Estatuto del Auditor Interno, firmado.</t>
  </si>
  <si>
    <r>
      <rPr>
        <b/>
        <sz val="11"/>
        <color rgb="FF000000"/>
        <rFont val="Arial"/>
        <family val="2"/>
      </rPr>
      <t>21/03/2025</t>
    </r>
    <r>
      <rPr>
        <sz val="11"/>
        <color rgb="FF000000"/>
        <rFont val="Arial"/>
        <family val="2"/>
      </rPr>
      <t xml:space="preserve"> Se efectuó la reunión 3 del grupo primario de la OCI en donde se validaron riesgos y controles, concluyendo que el riesgo no se ha materializado (ver acta en evidencias), asi como el F-EC-08 Compromiso Ético y conocimiento del Estatuto del Auditor Interno, firmado.
Adicionalmente el 25/04/2025  en grupo primario de la OCI , ACTA # 4 se revisaron los riegsos y controles, concluyendo que los mismos no se han materializado. (ver acta) </t>
    </r>
  </si>
  <si>
    <t>"El dia 23/05/2025 se realizó grupo primario de  la OCI (VER ACTA 6), en donde se constató la no materializacion del riesgo . Igualmente se revisaron causas y controles . 
Nuevamente se realizó reunion el miercoles 18 de junio (ver acta), en la misma se constató la aplicacion de los controles  y la no materializacion de los riesgos."</t>
  </si>
  <si>
    <t>EC-RC1-CAU2-CON1</t>
  </si>
  <si>
    <t>2.Auditar a un servidor con el cual posee vínculo familiar o personal.</t>
  </si>
  <si>
    <t>2. El Jefe de la Oficina de Control Interno revisa cada que se realice una auditoría, los informes preliminares y finales verificando la evidencias que soportan las observaciones, recomendando los ajustes a que haya lugar, a través de reuniones con el equipo auditor, quedando como evidencia los correos electrónicos y actas de grupo primario.En caso de existir desviaciones y observaciones se nombrará a otro auditor y el tipo De control es manual.</t>
  </si>
  <si>
    <t>"Correos electrónicos
Acta Grupo Primario"</t>
  </si>
  <si>
    <t>Realizar reuniones de grupo primario, en donde se da linea respecto a las auditorias</t>
  </si>
  <si>
    <t>Acta de grupo primario</t>
  </si>
  <si>
    <t>En reuniones  del grupo primario del 07/02/2025 y 27/02/2025  la OCI (VER ACTA 1 y 2 DEL 2025) se realizó validación de los riesgos, causas y controles, determinandose que el riesgo no se habia materializado a la fecha. En el acta 1 se cambio  la redacción del control.</t>
  </si>
  <si>
    <r>
      <rPr>
        <b/>
        <sz val="11"/>
        <color rgb="FF000000"/>
        <rFont val="Arial"/>
        <family val="2"/>
      </rPr>
      <t xml:space="preserve">21/03/2025 </t>
    </r>
    <r>
      <rPr>
        <sz val="11"/>
        <color rgb="FF000000"/>
        <rFont val="Arial"/>
        <family val="2"/>
      </rPr>
      <t xml:space="preserve">Se efectuó la reunión 3 del grupo primario de la OCI en donde se validaron riesgos y controles, concluyendo que el riesgo no se ha materializado (ver acta en evidencias).
Adicionalmente el 25/04/2025  en grupo primario de la OCI , ACTA # 4 se revisaron los riegsos y controles, concluyendo que los mismos no se han materializado. (ver acta) </t>
    </r>
  </si>
  <si>
    <t>"El dia 23/05/2025 se realizó grupo primario de  la OCI (VER ACTA 6), en donde se constato la no materializacion del riesgo . Igualmente se revisaron causas y controles, ajustando este ultimo . 
Nuevamente se realizó reunion el miercoles 18 de junio (ver acta), en la misma se constató la aplicacion de los controles  y la no materializacion de los riesgos."</t>
  </si>
  <si>
    <t xml:space="preserve">Mejoramiento Continuo </t>
  </si>
  <si>
    <t>MC-RC1-CAU1-CON1</t>
  </si>
  <si>
    <t>Posibilidad de recibir o solicitar dadivas o beneficios a nombre propio o de terceros con el fin de favorecer a los procesos del Instituto, en los resultados de las auditorías internas al Sistema de Gestión de Calidad. (desviación de la gestión de lo público)</t>
  </si>
  <si>
    <t>Informes de auditoría que no reflejan la realidad debido a vínculos afectivos o intereses personales relacionados con el proceso auditado, lo que puede llevar a la solicitud o recepción de dádivas y a la favorecimiento indebido de terceros.</t>
  </si>
  <si>
    <t>Incumplimiento a los requisitos de la norma, exponiendo la recertificación del instituto otorgada por el ICONTEC</t>
  </si>
  <si>
    <t>"El líder auditor de la OAP de forma manual   verifica anualmente, que los auditores principales y acompañantes no tengan ningún vínculo con el proceso que se va a auditar. 
En caso de detectar algún vínculo afectivo o interés relacionado con el proceso, se procederá a asignar a los auditores a otro proceso para garantizar la imparcialidad de la auditoría.  
Como evidencia del control esta el programa de auditoria con las asignaciones de los procesos a auditar "</t>
  </si>
  <si>
    <t xml:space="preserve">En caso de detectar algún vínculo afectivo o interés relacionado con el proceso, se procederá a asignar a los auditores a otro proceso para garantizar la imparcialidad de la auditoría.  </t>
  </si>
  <si>
    <t xml:space="preserve">Como evidencia del control esta el programa de auditoria con las asignaciones de los procesos a auditar </t>
  </si>
  <si>
    <t>No requiere control adicional debido a que los que se encuentran establecidos son efectivos.</t>
  </si>
  <si>
    <r>
      <t>28/02/2025</t>
    </r>
    <r>
      <rPr>
        <sz val="11"/>
        <color rgb="FF000000"/>
        <rFont val="Arial"/>
        <family val="2"/>
      </rPr>
      <t xml:space="preserve"> En la última reunión del equipo de planeación, compuesto por el jefe y los profesionales asignados, se realizó un análisis  del riesgo de corrupción.  Concluyendo que, durante este bimestre, no se ha registrado ningún incidente relacionado, debido a que el cronograma de auditorías internas aún no ha comenzado.</t>
    </r>
  </si>
  <si>
    <r>
      <t>30/04/2025</t>
    </r>
    <r>
      <rPr>
        <sz val="11"/>
        <color rgb="FF000000"/>
        <rFont val="Arial"/>
        <family val="2"/>
      </rPr>
      <t xml:space="preserve"> En la última reunión del equipo de Planeación, conformado por el jefe y los profesionales asignados, se concluyó que no ha ocurrido ningún incidente relacionado con riesgos de corrupción durante este segundo bimestre. toda vez que aún no se realiza la auditoria de ICONTEC </t>
    </r>
  </si>
  <si>
    <t>07/07/2025: En la última reunión del equipo de Planeación, conformado por el jefe y los profesionales asignados, se concluyó que durante el tercer bimestre no ha habido lugar a que se materialice el riesgo, ya que la auditorias no se han realizado. Actualmente, se están coordinando las actividades necesarias para la realización de las auditorías internas, con el fin de garantizar una adecuada verificación del cumplimiento de los requisitos del SGC.</t>
  </si>
  <si>
    <t>Versión 04
Fecha de Actualización:  24/02/2020</t>
  </si>
  <si>
    <t>SEGUIMIENTO - AUTOEVALUACIÓN DE RIESGOS</t>
  </si>
  <si>
    <t>Primer Monitoreo y Revisión</t>
  </si>
  <si>
    <t>Segundo Monitoreo y Revisión</t>
  </si>
  <si>
    <t>Tercer Monitoreo y Revisión</t>
  </si>
  <si>
    <t>Avance de monitoreo 
a 30 de abril</t>
  </si>
  <si>
    <t xml:space="preserve">Responsable de la acción </t>
  </si>
  <si>
    <t>Avance de monitoreo 
a 30 de agosto</t>
  </si>
  <si>
    <t>Avance de monitoreo 
a 30 de diciembre</t>
  </si>
  <si>
    <t xml:space="preserve"> IMPACTO RIESGO INHERENTE</t>
  </si>
  <si>
    <t xml:space="preserve">Control </t>
  </si>
  <si>
    <t xml:space="preserve">Posibilidad de favorecer la gestión institucional presentando resultados del Plan de Desarrollo que no corresponde a la realidad de los productos y/o servicios entregados. </t>
  </si>
  <si>
    <r>
      <rPr>
        <sz val="11"/>
        <color rgb="FFFF0000"/>
        <rFont val="Calibri"/>
        <family val="2"/>
        <scheme val="minor"/>
      </rPr>
      <t>Reportes con cifras alteradas presentadas por las áreas</t>
    </r>
    <r>
      <rPr>
        <sz val="11"/>
        <color theme="1"/>
        <rFont val="Calibri"/>
        <family val="2"/>
        <scheme val="minor"/>
      </rPr>
      <t>.
Carencia de Controles para la verificación de información reportada</t>
    </r>
  </si>
  <si>
    <t xml:space="preserve">Los profesionales y/o apoyos de la Oficina Asesora de Planeación, validan la información del avance del logro de los indicadores del Plan de Desarrollo reportados por las dependencias  en el aplicativo Sistema de Indicadores. </t>
  </si>
  <si>
    <t xml:space="preserve">Se solicita a través de correo electrónico al personal  responsables de reportar  la información en el aplicativo dispuesto por el instituto.
Así mismo, el cargue de  las  evidencias de los datos reportados en el  aplicativo Sistema de Indicadores- Una vez reportado en el aplicativo de los indicadores el avance de cada uno, se lleva el consolidado a la matriz de indicadores y se verifica los soportes adjuntados por cada una de las dependencias.  En caso de encontrar inconsistencias, se solicitan a los líderes de los procesos para que estas sean subsanadas.  </t>
  </si>
  <si>
    <t xml:space="preserve">Matriz de Indicadores
</t>
  </si>
  <si>
    <t xml:space="preserve">
El riesgo no se materalizó para esta vigenvia,  se continúa con la aplicación del control para evitar la materialización del riesgo."	NA</t>
  </si>
  <si>
    <t xml:space="preserve">Trimestral </t>
  </si>
  <si>
    <t xml:space="preserve">Revisar que los soportes entregados coincidan con la información reportada en el aplicativo de indicadores </t>
  </si>
  <si>
    <t>Matriz de segumiento indicadores</t>
  </si>
  <si>
    <t xml:space="preserve">El riesgo no se materalizó para este período,  se continúa con la aplicación del control para evitar la materialización del riesgo, solicitando la información a través de correo electrónico a las dependencias. </t>
  </si>
  <si>
    <t>NA</t>
  </si>
  <si>
    <t>29/082023
El riesgo no se materalizó para esta vigenvia,  se continúa con la aplicación del control para evitar la materialización del riesgo.</t>
  </si>
  <si>
    <t>N/A</t>
  </si>
  <si>
    <t>Corregir la información y solicitar a Planeación Departamental la correción de los informes presentados del Plan de Desarrollo</t>
  </si>
  <si>
    <t xml:space="preserve">Acta de reunión
Informe de Plan Indicativo </t>
  </si>
  <si>
    <t xml:space="preserve">Se acoge las recomendaciones de la Oficina de Control Interno en cuanto a: 
Revisión de la causa, ajustandola. 
Se revisa la pregunta #3 afectación de la misión y se ajusta. 
Se establece la acción para el plan de contigencia. 
En cuanto al seguimiento mensual,  se aclara que el Instituto no adopta ni en la política, ni en ningún otro documento el Manual de Metodología de riesgos emitido por la Oficina Asesora de Planeación de la función pública agosto 2022-Versión 7. por lo tanto, se realiza el seguimiento como lo establece la política de administración del riesgo. </t>
  </si>
  <si>
    <t xml:space="preserve">Posibilidad de favorecer a los procesos en los resultados de las auditorias internas al Sistema de Gestión de Calidad,  para beneficio propio o de terceros </t>
  </si>
  <si>
    <t xml:space="preserve">Imparcialidad ejercida por los auditores debido a las relaciones establecidas con líderes y gestores. 
</t>
  </si>
  <si>
    <t xml:space="preserve">El Líder auditor verifica que las personas nombradas como auditores principales o acompañantes no tengan ningún vínculo con el proceso a auditar. </t>
  </si>
  <si>
    <t xml:space="preserve">Revisa el programa de auditoria, identificando los auditores asignados a cada proceso y verifica que no participen de la ejecución de las actividades de los procesos. 
Reporta al Jefe de la Oficina Asesora de Planeación, si encuentra alguna inhabilidad en el equipo auditor conformado, para que se proceda a cambiar a la persona de proceso a auditar. </t>
  </si>
  <si>
    <t>Programa de Auditoría</t>
  </si>
  <si>
    <t xml:space="preserve">Aceptar </t>
  </si>
  <si>
    <t>No aplica.</t>
  </si>
  <si>
    <t>No se materializó el riesgo en virtud de que los controles fueron aplicados a través del Programa y Plan de Auditoría, en los cuales se asignaron los auditores de manera objetiva, a través de la validación de que no presentarán un vínculo con el área a auditar.</t>
  </si>
  <si>
    <t>Para este período No se materializó el riesgo.  
Los controles fueron aplicados a través del Programa y Plan de Auditoría, en los cuales se asignaron los auditores de manera objetiva, a través de la validación de que no presentarán un vínculo con el área a auditar.</t>
  </si>
  <si>
    <t>Retiro inmediato del programa y plan de auditoría de la personas identificadas con conflicto de interés, se  notifica a los implicados  y se nombrar otros auditores</t>
  </si>
  <si>
    <t> programa y plan de auditoría</t>
  </si>
  <si>
    <t xml:space="preserve">Se acoge las recomendaciones de la Oficina de Control Interno en cuanto a: 
Revisión de la causa, se deja una sola causa. 
Se establece la acción para el plan de contigencia. 
En cuanto al seguimiento mensual,  se aclara que el Instituto no adopta ni en la política, ni en ningún otro documento el Manual de Metodología de riesgos emitido por la Oficina Asesora de Planeación de la función pública agosto 2022-Versión 7. por lo tanto, se realiza el seguimiento como lo establece la política de administración del riesgo. </t>
  </si>
  <si>
    <t>Posibilidad de manipular información   institucional  en beneficio propio o de un particular.</t>
  </si>
  <si>
    <t xml:space="preserve">Interes personal de percibir recursos económicos </t>
  </si>
  <si>
    <t>La Jefe de la Oficina Asesora de Comunicaicones designa una persona de esta Oficina como responsable de la atención a medios de comunicación, la cual validará la información institucional a publicar.</t>
  </si>
  <si>
    <t>En caso de identificar que cualquier persona del equipo hace entrega de información institucional a publicar que no sea el profesional designado, se hará llamado de atención y se inicia proceso disciplinario</t>
  </si>
  <si>
    <t>Correos electrónicos,  
Mensajes de texto vía Whatsaap, etc.</t>
  </si>
  <si>
    <t xml:space="preserve">1. Se valida con los jefes de las áreas que presentan la información,  el contendido a publicar. </t>
  </si>
  <si>
    <t xml:space="preserve">Para esta vigencia, el riesgo no se materializó. </t>
  </si>
  <si>
    <t xml:space="preserve">oficio de notificación </t>
  </si>
  <si>
    <t xml:space="preserve">Capacitación para organizaciones deportivas </t>
  </si>
  <si>
    <t>Posibilidad de recibir o solicitar cualquier tipo de dádiva o beneficio, a nombre propio o para terceros, por la manipulación de los certificados y/o constancias de participación en eventos y/o capacitaciones realizadas por el Sistema Departamental de Capacitaciones de INDEPORTES Antioquia, para favorecer a personas que no cumplieron requisitos para obtener el certificado o constancia de participación</t>
  </si>
  <si>
    <t xml:space="preserve">Facilidad de cambios de los parámetros establecidos en la plataforma o plantillas de los certificados y/o constancias de participación en eventos y/o capacitaciones realizadas por el Sistema Departamental de Capacitaciones de INDEPORTES Antioquia por parte de operadores y/o funcionarios vinculados al proceso.        </t>
  </si>
  <si>
    <t>Pérdida de credibilidad, desconfianza y desmotivación de los diferentes actores del Sistema Nacional de Deporte, para vinculación y participación en las capacitaciones ofrecidas por Sistema Departamental de Capacitaciones de INDEPORTES Antioquia</t>
  </si>
  <si>
    <t xml:space="preserve">1. La profesional especializada del Sistema Departamental de Capacitación, valida la Generación en linea del certificado en la plataforma Institucional de la Entidad, de manera que solo el usuario que haya realizado y aprobado el curso podrá generar su certificado. 
2. La profesional especializada del Sistema Departamental de Capacitación, tendrá la responsabilidad del manjeo y control de la información y  se encargará de emitir copia de los certificados solicitados con posterioridad a la actividad realizada. Deberá contrastar la información del certifiado, con la base de datos final producto de la contratacion.
</t>
  </si>
  <si>
    <t>Si la revisión no coincide o no cumple con los requisitos, se niega la generacion y entrega del certificado</t>
  </si>
  <si>
    <t xml:space="preserve">Base de datos de personas que cumplen con los requisitos para certificación y PDF firmados y protegidos </t>
  </si>
  <si>
    <t>Cruce de base de datos con los base de datos de certificados emitidos</t>
  </si>
  <si>
    <t>Archivo excel de cruce</t>
  </si>
  <si>
    <r>
      <rPr>
        <sz val="11"/>
        <color rgb="FF000000"/>
        <rFont val="Calibri"/>
        <family val="2"/>
      </rPr>
      <t xml:space="preserve">En virtud de la solicitud realizada por la Oficina de Control Interno de Indeportes Antioquia, como actividad de evaluación independiente y seguimiento a riesgos de corrupción identificados en los procesos que adoptó la Entidad, y en particular en lo relacionado con el riesgo de corrupción del procedimiento de “Capacitación para organizaciones deportivas”, nos permitimos informar que entre el 1 de enero y el 30 de abril de 2023, el riesgo </t>
    </r>
    <r>
      <rPr>
        <i/>
        <sz val="11"/>
        <color rgb="FF000000"/>
        <rFont val="Calibri"/>
        <family val="2"/>
      </rPr>
      <t>“Posibilidad de recibir o solicitar cualquier tipo de dádiva o beneficio, a nombre propio o para terceros, por la manipulación de los certificados y/o constancias de participación en eventos y/o capacitaciones realizadas por el Sistema Departamental de Capacitaciones de INDEPORTES Antioquia, para favorecer a personas que no cumplieron requisitos para obtener el certificado o constancia de participación”</t>
    </r>
    <r>
      <rPr>
        <sz val="11"/>
        <color rgb="FF000000"/>
        <rFont val="Calibri"/>
        <family val="2"/>
      </rPr>
      <t>: NO SE MATERIALIZÓ, por tanto, no fue necesario adelantar acciones para subsanar las situaciones eventualmente presentadas.</t>
    </r>
  </si>
  <si>
    <t>Profesional Especialziado de Capacitacion</t>
  </si>
  <si>
    <t>NO SE MATERIALIZÓ, no es necesario adelantar acciones.</t>
  </si>
  <si>
    <t xml:space="preserve">Posibilidad de Otorgamiento de apoyos institucionales a deportistas no pertenecientes al sistema deportivo para beneficiar personas que no tienen derecho o logros para acceder a estos apoyos </t>
  </si>
  <si>
    <t>El metodologo asignado al deporte Verificar  los listados oficiales para confirmar que los atletas este en los listados que son objeto para otrorgar apoyos y hacer seguimiento de cada apoyo otorgado a traves las visitas y acompañamientos a sesiones de entrenamiento y competencias, esto se realiza mensualmete y cada que haya competencias oficiales.</t>
  </si>
  <si>
    <t xml:space="preserve">Informar a la Alta Dirección </t>
  </si>
  <si>
    <t xml:space="preserve">Resoluciones de apoyo, Listados oficiales y actas de reunión de comité evaluador; estos documentos quedan en carpeta compartidad de resoluciones, actas y listados en custodia del area social </t>
  </si>
  <si>
    <t xml:space="preserve">Mensual </t>
  </si>
  <si>
    <t>Revisión de requisitos por parte del Comité  técnico científico evaluador de apoyos</t>
  </si>
  <si>
    <t>Para este periodo el riesgo no se materializo debido a la constante supervision de los recursos otorgados a los atletas que por rendimiento deportivo tienen derecho a el.</t>
  </si>
  <si>
    <t xml:space="preserve">supervisores de convenios </t>
  </si>
  <si>
    <t xml:space="preserve">Para este periodo el riesgo no se materializo. 
el proceso de supervisión de los contratos   garantiza la no materialización del riesgo </t>
  </si>
  <si>
    <t>En la primera instancia se citará a las parte involucrada para argumentar por que no se podia entregar el recurso y conciliar la devolución del dinero.
Si de la conciliación no surge respuesta positiva se procederá a remitir tras denuncia en fiscalia el tema para que sea un juez quien determine el trámite para la gestión de devolución.</t>
  </si>
  <si>
    <t>Acta de reunión de conciliación.
Copia de la denuncia en fiscalia.</t>
  </si>
  <si>
    <t xml:space="preserve">Para el seguimiento de Agosto, se acoge la observación de control interno de documentar el plan de contingencia, producto del seguimiento con corte al 30 de abril. </t>
  </si>
  <si>
    <t xml:space="preserve">Posibilidad de recibir o solicitar dádivas o beneficios a nombre propio o de terceros  para validar los resultados deportivos con  condiciones para acceceder al apoyo social tipo educativo entregado </t>
  </si>
  <si>
    <t xml:space="preserve">Inadecuada destinación del recurso asignado para el apoyo social tipo eduativo por parte de los atletas. </t>
  </si>
  <si>
    <t xml:space="preserve">Mal uso del recurso público </t>
  </si>
  <si>
    <t>El area social Establece la legalización de apoyo educativo a traves de la recoleccion de las facturas de matricula de cada alteta para posterior mente  en la Resolución hacer los pago por devulucion.  Este control se realiza semestralmente y en ocacines dos veces por semestre segun se proyecten los pagos</t>
  </si>
  <si>
    <t xml:space="preserve">Resoluciones en carpeta compartidad de resoluciones, actas y listados en custodia del area social </t>
  </si>
  <si>
    <t>Semestral</t>
  </si>
  <si>
    <t xml:space="preserve">Solicitud a los atletas de los recibos de pago con un  plazo determinado. 
 </t>
  </si>
  <si>
    <t xml:space="preserve">Resolución </t>
  </si>
  <si>
    <t xml:space="preserve">No se ha materializado este riesgo ya que desde el area de desarrollo social, se verifica todos los documentos entregados por los atletas para acceder a este beneficio, dentro de la revision se verifica que cumplan con las condiciones exigidas en la convocatoria </t>
  </si>
  <si>
    <t xml:space="preserve">area de desarrollo social y comite BK10:BK17valuador de apoyos </t>
  </si>
  <si>
    <t xml:space="preserve">No se ha materializado este riesgo:
debido a que se verifica todos los documentos entregados por los atletas para acceder a este beneficio, 
Adedmas dentro de la revision se verifica que cumplan con las condiciones exigidas en la convocatoria </t>
  </si>
  <si>
    <t xml:space="preserve">área de desarrollo social y comité evaluador de apoyos </t>
  </si>
  <si>
    <t>En la primera instancia se citará a las parter involucrada para argumentar por que no se podía entregar el recurso y conciliar la devolución del dinero.
Si de la conciliación no surge respuesta positiva se procederá a remitir tras de nuncia en fiscalia y entres de control el tema para que sean ellos quien determine el trámite para la gestión de devolución.</t>
  </si>
  <si>
    <t xml:space="preserve">Posibilidad de recibir solicitudes  o solicitar dadivas o beneficios a nombre propio o de terceros Posibilidad para  asignar recursos a ligas deportivas sin una estrategia clara, definida o con reconocimiento deportivo vencido para la captacion o desviacion de recursos </t>
  </si>
  <si>
    <t>Mécanismos inapropiados para asignación de los recursos</t>
  </si>
  <si>
    <t>Afectación de los resultados en el deporte</t>
  </si>
  <si>
    <t>El comite evaluador establece los  criterios técnicos sólidos que se ecuentran en la resolucion 479 de 2020permitan focalizar los recursos, inversión en los deportes, modalidades y atletas priorizados y categorizados.
Seguimiento al manual de líneas de inversión para los convenios suscritos cada mes o cada que se solicite desembolso</t>
  </si>
  <si>
    <t>Lineamientos concretos que evidencian transparencia.</t>
  </si>
  <si>
    <t>Informe de asignación de recursos. Informes de supervisión, rendición de cuentas por parte de las ligas carpeta compartidad de expedientes y documentacion de cotizaciones y solicitudes de desembolso en custodia de supervisores y area financiera de la subgerencia.</t>
  </si>
  <si>
    <t>Anual</t>
  </si>
  <si>
    <t xml:space="preserve">Priorización de ligas deportivas que presentan una adecuada estrategia de intervención para la participación en los Juegos Deportivos Nacionales </t>
  </si>
  <si>
    <t>Informe de asignación de recursos</t>
  </si>
  <si>
    <t xml:space="preserve">En este periodo no se a materializado el riesgo ya que desde el area adminstrtiva de la institucion y con apoyo de los pares administrativos de la subgerencia, se verifica que todas las instituciones a las que se les asigan recurso, cumplan con tadas las condiciones </t>
  </si>
  <si>
    <t>comite de contratacion y area adminstrtiva de la subgerencia.</t>
  </si>
  <si>
    <t xml:space="preserve">No se ha materializado este riesgo: controles efectivos </t>
  </si>
  <si>
    <t>comité de contratación y área administrativa de la subgerencia.</t>
  </si>
  <si>
    <t xml:space="preserve">
Proceder a remitir tras denuncia en fiscalia y entes de control el tema para que se de un proceso a quien  posiblemente haya recibido dádivas </t>
  </si>
  <si>
    <t>Copia de la denuncia en fiscalia y entes de control.</t>
  </si>
  <si>
    <t>Posibilidad de recibir o solicitar cualquier dádiva o beneficio a nombre propio o para terceros, manipulando la documentación para favorecer la participación o los resultados de los municipios en los diferentes juegos deportivos Institucionales.</t>
  </si>
  <si>
    <t xml:space="preserve">Facilidad de cambios de los parametros establecidos en la plataforma  por los operadores y/o funcionarios  vinculados al proceso.         </t>
  </si>
  <si>
    <t>El profesional Universitario debe:
1. Establecer claves para el ingreso a la plataforma.
2. Realizar revisión documental acorde a los parametros establecidos en las cartas fundamentales.</t>
  </si>
  <si>
    <t>Registro de la documentación revisada, aprobada o negada.</t>
  </si>
  <si>
    <t xml:space="preserve">Automático </t>
  </si>
  <si>
    <t> El riesgo no se materializa para este periodo</t>
  </si>
  <si>
    <t> N/A</t>
  </si>
  <si>
    <t> </t>
  </si>
  <si>
    <t>Posibilidad de recibir o solicitar cualquier tipo de dádiva o beneficio, a nombre propio o para terceros, por la manipulación de la información que se utiliza como herramienta de gestión y de seguimiento para evaluación del “semáforo”, para favorecer a  municipios que no cumplieron requisitos para obtener un resultado positivo.</t>
  </si>
  <si>
    <t xml:space="preserve">Facilidad de emitir conceptos favorables para beneficio de un particular, considerando que la información que alimenta la herramienta de seguimiento, depende exclusivamente de la información recolectada en la visita y que presenta quien la realiza.       </t>
  </si>
  <si>
    <t>Pérdida de credibilidad, desconfianza y desmotivación de los municipios para la realización de actividades propuestas por el programa.</t>
  </si>
  <si>
    <t>El profesional especializado: 
1. Realizar seguimiento a los municipios de forma aleatoria y solicitar evidencia de la información consignada en el semaforo.       
2. Aplicación de encuesta de satisfacción por el servicio prestado.</t>
  </si>
  <si>
    <t>1.Se ajusta la herramienta de seguimiento (semaforo) 
2.Se realiza la tabulación y análisis de la información</t>
  </si>
  <si>
    <t>Correos electronicos 
Encuestas</t>
  </si>
  <si>
    <t>Se ajusta la herramienta de seguimiento (semaforo) y se realiza la tabulación y análisis de la información.</t>
  </si>
  <si>
    <t>Correo electronico Encuestas aplicadas</t>
  </si>
  <si>
    <t>El riesgo no se materializó para esta vigencia</t>
  </si>
  <si>
    <t>Jhon Jairo Velásquez</t>
  </si>
  <si>
    <t>Se procedería con la queja a la autoridad competente del posible hecho de corrupción del cual se tenga conocimiento.</t>
  </si>
  <si>
    <t>Documento, correo o registro en el que se presenta la queja.</t>
  </si>
  <si>
    <t>Se acoge la observación de control interno, resultado del seguimiento con corte a 30 de agosto de 2023, formulando la acción AF-05.</t>
  </si>
  <si>
    <t xml:space="preserve">Posibilidad de recibir o solicitar dádivas o beneficio  a nombre propio o de terceros en la entrega de bienes muebles del Instituto  para uso personal. </t>
  </si>
  <si>
    <t xml:space="preserve">Detrimento patrimonial
Los reportes contables no reflejen la realidad económica y patrimonial del Instituto. </t>
  </si>
  <si>
    <t xml:space="preserve">Los auxiliares administrativos,  realizan  inventario físico vs la información registrada en el sistema (cortes 30 de abril, 31 de agosto,  31 de diciembre). </t>
  </si>
  <si>
    <t xml:space="preserve">En caso de haber diferencias se verifican las órdenes de salida del almacén  y se realizan los ajustes pertinentes.
De continuar diferencias, se envía reporte a la Subgerencia Administrativa y financiera para continuar con el debido proceso. </t>
  </si>
  <si>
    <t xml:space="preserve">Detectivo </t>
  </si>
  <si>
    <t xml:space="preserve">El riesgo no se materializó para este periodo. </t>
  </si>
  <si>
    <t>Equipo almacén</t>
  </si>
  <si>
    <t xml:space="preserve">Controles duales, para los equipos de cómputo desde el área de Sistemas, se implementan controles para a entrega y devolución de equipos. Los informes de cierre mensual con detalle. </t>
  </si>
  <si>
    <t>Los formatos diligenciados desde Sistemas y los informes de cierre de Almacén mensuales.</t>
  </si>
  <si>
    <t xml:space="preserve">Posibilidad de recibir o solicitar dádivas o beneficio  a nombre propio o de terceros en la entrega de bienes muebles y/o de consumo, del Instituto  para uso personal. </t>
  </si>
  <si>
    <t xml:space="preserve">
2. Falta de un documento idóneo para generar la trazabilidad de entrega de los bienes muebles.</t>
  </si>
  <si>
    <t>El supervisor del contrato  y el auxiliar del almacén suscriben Acta de recibo de bienes, para realizar el ingreso de los mismos. (Entrada de mercancía).
Comprobante de entrada almacén (SICOF)</t>
  </si>
  <si>
    <t>Acta de recibo a satisfacción  suscrita por el supervisor y el responsable del almacén.
Comprobante e entrada almacén (SICOF)</t>
  </si>
  <si>
    <t>Continuo</t>
  </si>
  <si>
    <t xml:space="preserve">Acta de recibo suscrita por el supervisor del contrato y el delegado del almacén.
Formato de entrega del almacén a usuario final del bien, suscrito por el responsable de la entrega en el almacén y quien recibe. </t>
  </si>
  <si>
    <t>Informes de control interno como tercera línea de defensa</t>
  </si>
  <si>
    <t>Informes de control interno</t>
  </si>
  <si>
    <t xml:space="preserve">Posibilidad de recibir o solicitar dádivas o beneficio  a nombre propio o de terceros en la entrega de bienes muebles y/o de consumo del Instituto  para uso personal. </t>
  </si>
  <si>
    <t xml:space="preserve">El supervisor revisa y recibe a satisfacción, posteriormente el auxiliar del Almacén verifica factura y remisión contra lo recibido físicamente y se realiza el respectivo ingreso al sistema. </t>
  </si>
  <si>
    <t>Equipo almacen</t>
  </si>
  <si>
    <t xml:space="preserve">A la fecha no se han establecido nuevos controles, o contingencias. </t>
  </si>
  <si>
    <t>Posibilidad de recibir o solicitar beneficio alguno a nombre propio para expedir  actos administrativos y/o certificaciones, sin el cumplimiento de los requisitos</t>
  </si>
  <si>
    <t xml:space="preserve">Reprocesos administrativos
demandas
hallazgos penales, fiscales y disciplinarios
poca confiabilidad de la información generando perjuicios a organismos deportivos y terceros   </t>
  </si>
  <si>
    <t>Los documentos son trabajados por varias personas, unas que proyectan, otras que revisan y finalmente el funcionario que aprueba. Lo anterior, con el fin de ejercer control durante el proceso de elaboración y gestión de los documentos. Adicionalmente se requiere conocimiento de la normatividad, revisión de antecedentes del expediente</t>
  </si>
  <si>
    <t>capacitación
Emisión de Políticas</t>
  </si>
  <si>
    <t>actas y listado de asistencia</t>
  </si>
  <si>
    <t>diario</t>
  </si>
  <si>
    <t>revisiones, capacitaciones</t>
  </si>
  <si>
    <t>actos administrativos
actas</t>
  </si>
  <si>
    <t>No se materializo para esta vigencia</t>
  </si>
  <si>
    <r>
      <t>Se elimina este riesgo, debido a que esta inmerso en el de</t>
    </r>
    <r>
      <rPr>
        <b/>
        <i/>
        <u/>
        <sz val="11"/>
        <color theme="1"/>
        <rFont val="Calibri"/>
        <family val="2"/>
        <scheme val="minor"/>
      </rPr>
      <t xml:space="preserve"> posibilidad de recibir o solicitar beneficio alguno para realizar una débil representación judicial y extrajudicial dentro de los procesos judiciales adelantandos o seguidos contra INDEPORTES ANTIOQUIA </t>
    </r>
  </si>
  <si>
    <t xml:space="preserve">posibilidad de recibir o solicitar beneficio alguno para realizar una débil representación judicial y extrajudicial dentro de los procesos judiciales adelantandos o seguidos contra INDEPORTES ANTIOQUIA </t>
  </si>
  <si>
    <t xml:space="preserve">Ejercer orden y controles en la designación de tareas al interior del equipo, lo anterior con el fin de designar a los funcionarios más preparados en esas áreas. Adicionalmente, buscar apoyo en contratistas externos. </t>
  </si>
  <si>
    <t>capacitación y seguimiento
Emisión de Políticas</t>
  </si>
  <si>
    <t>expediente
actas</t>
  </si>
  <si>
    <t>seguimiento y capacitaciones</t>
  </si>
  <si>
    <t>expedientes</t>
  </si>
  <si>
    <t>No se materialzo para esta vigencia</t>
  </si>
  <si>
    <t xml:space="preserve">Iniciar las respectivas quejas disicplinarias, denuncias penales y fiscales y demandas a que hubiera lugar </t>
  </si>
  <si>
    <t>demanda, queja y/o denuncia</t>
  </si>
  <si>
    <t>Posibilidad de modificación a los manuales de funciones favoreciendo a personas o perfiles en particular</t>
  </si>
  <si>
    <t xml:space="preserve">Interés particular de nombrar a determinadas personas.
Compromisos políticos </t>
  </si>
  <si>
    <t>Afectación de la prestación del servicio, el cumplimiento de objetivos y misión de la entidad</t>
  </si>
  <si>
    <t>Elaborar con la participación y/o revisión de la alta Gerencia el estudio técnico para soportar la modificación del Manual Específico de Funciones objetivo y riguroso con la normatividad existente.
Dar aplicación al art. 2.2.2.6.1 del Decreto 1083 de 2015, realizando la publicación y socialización del proyecto de acto administrativo y estudio técnico a la asociación sindical de empleados de Indeportes Antioquia.</t>
  </si>
  <si>
    <t>Emitir concepto  favorable o desfavorable que sea riguroso</t>
  </si>
  <si>
    <t>Concepto en estudio técnico de modificación del manual de funciones</t>
  </si>
  <si>
    <t>La modificación del manual de funciones de algunos empleos, resultado de la modificación de la estructura y la planta de empleos de la Entidad dada a través de la resolución S2023000062 de 25/01/2023 se soporta en estudio técnico con participación de diferentes áreas estratégicas y de apoyo (Oficina Asesora Jurídica, Oficina Asesora de Planeación, Subgerencia Administrativa y Financiera y Oficina de Talent Humano. 
Se procederá a documentar procedimiento o instructivo para modificación de manual de funciones para incluir en las actividades lo indicado en el art. 2.2.2.6.1. del Decreto 1083 de 2015.</t>
  </si>
  <si>
    <t>Jefe Oficina de Talento Humano 
Profesional Especializado Oficina de Talento Humano</t>
  </si>
  <si>
    <t>A la fecha de seguimiento no se han realizado modificaciones al Manual Específico de Funciones y Competencias Laborales de la Entidad.</t>
  </si>
  <si>
    <t>Posibilidad de pérdida o utilización inadecuada de las historias laborales en beneficio de intereses personales que afecten la integridad de la Entidad y/o terceros</t>
  </si>
  <si>
    <t>Reclamación judicial a la Entidad por:
i) afectación de la imagen reputacional del servidor público y violación a los derechos de privacidad e  intimidad por divulgación de información y registros personales que reposan en la historia laboral
ii) Perjuicios causados a terceros o a la Entidad por ocultar o dar manejo inadecuado a la información que resposa en las historias laborales.</t>
  </si>
  <si>
    <t>Verificar que el archivo de las historias laborales en la oficina de talento humano esté adecuadamente conservado y controlado por una persona responsable y conforme a la normatividad aplicable y lineamientos institucionales.</t>
  </si>
  <si>
    <t xml:space="preserve">Registros </t>
  </si>
  <si>
    <t xml:space="preserve">Permanente </t>
  </si>
  <si>
    <t xml:space="preserve">Asignación de servidor de planta responsable de la custodia y manejo del archivo de las  historias laborales.
Documentar, institucionalizar y firmar acuerdos de confidencialidad por cada uno de los colaboradores que tienen acceso a la información de las historias laborales.
Implementar los registros de control de préstamo de las historias laborales.
Coordinar con el CADA la realización de auditorías al archivo de historias laborales para verificar la adherencia a los procedimientos y lineamientos institucionales. </t>
  </si>
  <si>
    <t>El registro de control de préstamo de historias laborales se implementa ante la necesidad de préstamo al personal de la Oficina de Talento Humano ante necesidades de consulta. 
Se procederá a la documentación e implementación del formato de compromiso de confidencialidad para el responsable del archivo de historias laborales.
Se solicitará a la profesional universitaria a cargo del CADA la realización de auditoría del archivo de historias laborales para verificar el adecuando manejo del mismo.</t>
  </si>
  <si>
    <t>Jefe Oficina de Talento Humano
Profesional Especializado Oficina de Talento Humano
Secretarias Oficina de Talento Humano</t>
  </si>
  <si>
    <t>Se tiene implementado formato de control de préstamo de historias laborales F-GD-33.
No se tiene avance en la documentación del formato de confidencialidad y solicitud y programación de auditoría interna a historias laborales.</t>
  </si>
  <si>
    <t>Posibilidad de fuga o entrega de información por parte de los servidores públicos del CADA a cambio de dádivas</t>
  </si>
  <si>
    <t>Desconocimiento de las políticas de reservas de información
Ausencia de instrumentos que determinen los niveles de acceso y la reserva de la información institucional</t>
  </si>
  <si>
    <t>Violación a las normas de protección de datos y reservade información
Afectación de la imagen institucional</t>
  </si>
  <si>
    <t xml:space="preserve">El profesional universitario del CADA verifica, revisa, actualiza y socializa con el equipo de trabajo los instuctIvos relacionados con la distribución de documentos y con el desarrollo del acceso a la información a cargo del grupo de trabajo, garantizando el desarrollo de un trabajo ético y ajustado a la documentación que reposa en el Sistema Integrado de Gestión.
</t>
  </si>
  <si>
    <t>Se asienta el registro de entrega o consulta</t>
  </si>
  <si>
    <t>Distribución de documentos en Mercurio
Registros de Distribución de documentos físicos desde el CADA a las oficinas
Registros de consulta y acceso a la información</t>
  </si>
  <si>
    <t>La Revisión es mensual de los registros de distribución y consulta y acceso a la información a cargo del CADA</t>
  </si>
  <si>
    <t xml:space="preserve">Actas de reunión </t>
  </si>
  <si>
    <r>
      <rPr>
        <sz val="11"/>
        <color rgb="FF000000"/>
        <rFont val="Calibri"/>
        <family val="2"/>
      </rPr>
      <t xml:space="preserve">Durante el primer cuatrimestre de 2023 el equipo de trabajo del CADA elaboró la revisión y actualización de dos de los instructivos relativos a la radicación y distribución de documentos.
Estos son: </t>
    </r>
    <r>
      <rPr>
        <b/>
        <sz val="11"/>
        <color rgb="FF000000"/>
        <rFont val="Calibri"/>
        <family val="2"/>
      </rPr>
      <t>I-GD-06 Instructivo de Radicación_V4 e</t>
    </r>
    <r>
      <rPr>
        <sz val="11"/>
        <color rgb="FF000000"/>
        <rFont val="Calibri"/>
        <family val="2"/>
      </rPr>
      <t xml:space="preserve"> </t>
    </r>
    <r>
      <rPr>
        <b/>
        <sz val="11"/>
        <color rgb="FF000000"/>
        <rFont val="Calibri"/>
        <family val="2"/>
      </rPr>
      <t xml:space="preserve">I-GD-07_Instructivo_Distribucion_documentos_V3 </t>
    </r>
    <r>
      <rPr>
        <sz val="11"/>
        <color rgb="FF000000"/>
        <rFont val="Calibri"/>
        <family val="2"/>
      </rPr>
      <t>en ambos se ajustó la redacción de las actividades. 
Estos fueron socializados e implementados en el día a día por el equipo de trabajo se ajusta la redacción de las actividades Se ajusta los códigos de los formatos asociados al Instructivo. 
Las consultas y el acceso a la información a cargo del CADA se realizó dentro de los parámetros institucionales. 
Al hacer las revisiones del sistema de información Mercurio y el monitoreo de las planillas de distribución no se encontraron anomalías en el direccionamiento de comunicaciones.</t>
    </r>
  </si>
  <si>
    <t>Profesional Universitario Equipo CADA</t>
  </si>
  <si>
    <t>Durante el primer cuatrimestre de 2023 el equipo de trabajo del CADA elaboró la revisión y actualización de dos de los instructivos relativos a la radicación y distribución de documentos.
Estos son: I-GD-06 Instructivo de Radicación_V4 e I-GD-07_Instructivo_Distribucion_documentos_V3 en ambos se ajustó la redacción de las actividades. 
Estos fueron socializados e implementados en el día a día por el equipo de trabajo se ajusta la redacción de las actividades Se ajusta los códigos de los formatos asociados al Instructivo. 
Las consultas y el acceso a la información a cargo del CADA se realizó dentro de los parámetros institucionales. 
Al hacer las revisiones del sistema de información Mercurio y el monitoreo de las planillas de distribución no se encontraron anomalías en el direccionamiento de comunicaciones.</t>
  </si>
  <si>
    <t>Posibilidad de recibir y solicitar cualquier dadiva al contratar un proponente que no cumple con los requisitos para llevar a cabo el objeto de la contratación.</t>
  </si>
  <si>
    <t>Incumplimiento a obligaciones contractuales
contratar un proponente que no cumple con los requisitos
investigaciones
demandas</t>
  </si>
  <si>
    <t xml:space="preserve">Verificar el cumplimiento de los requisitos habilitantes y evaluar las propuestas de conformidad con lo señalado en el pliego de condiciones o invitación pública y adendas respectivas acorde con el Manual de Contratación, el procedimiento del Sistema Integrado de Gestión de Calidad y la normatividad vigente. Para esto, deberá realizarse la designación del personal de apoyo, conforme al perfil profesional, las cargas laborales y el conocimiento previo sobre el proceso. </t>
  </si>
  <si>
    <t xml:space="preserve">Investigaciones 
Revisar la evaluación de las ofertas presentadas </t>
  </si>
  <si>
    <t xml:space="preserve"> Informes de evaluación y en los requerimientos a subsanar o aclarar requisitos de la propuesta. </t>
  </si>
  <si>
    <t>mensual</t>
  </si>
  <si>
    <t xml:space="preserve">capacitaciones
seguimiento
 </t>
  </si>
  <si>
    <t>actas
informes de evaluación
listado de asistencia
contrato</t>
  </si>
  <si>
    <t>No se materializó para este periodo</t>
  </si>
  <si>
    <t>INDEPORTES ANTIOQUIA</t>
  </si>
  <si>
    <t xml:space="preserve">Presentar las respectivas acciones, denuncias y quejas ante los organos de control para su respectivo conocimiento y tramite </t>
  </si>
  <si>
    <t>demanda, denuncias y/o quejas</t>
  </si>
  <si>
    <t>Solicitar apoyo e información al supervisor, y también verificar   que la Entidad tenga competencia para efectuar la liquidación</t>
  </si>
  <si>
    <t>Investigaciones
pérdida de competencia
pérdida de dinero</t>
  </si>
  <si>
    <t xml:space="preserve">Contrato
 La solicitud de liquidación </t>
  </si>
  <si>
    <t>actas
listado de asistencia
contrato</t>
  </si>
  <si>
    <t xml:space="preserve">Presentar las respectivas acciones, denuncias y/o quejas ante las autoridades competentes para su respectivo conocimiento y tramite </t>
  </si>
  <si>
    <t>demanda, denuncia y/o queja</t>
  </si>
  <si>
    <t>Falta de seguimiento por parte del supervisor a la ejecuciòn del contratista
Débil análisis en la identificación de los riesgos derivados de la contratacion</t>
  </si>
  <si>
    <t xml:space="preserve">
Realizar seguimiento a la ejecución del contrato, para ello deberá realizar una correcta designación de los supervisores según el perfil profesional, los conocimientos en relación con el proceso, y la carga laboral. </t>
  </si>
  <si>
    <t>investigaciones
terminación anticipada del contrato</t>
  </si>
  <si>
    <t>informes de supervisión</t>
  </si>
  <si>
    <t>actas
informes
listado de asistencia
cuentas de pago
actas de recibo</t>
  </si>
  <si>
    <t>Presentar las respectivas acciones, denuncias y/o quejas ante las autoridades competentes para su</t>
  </si>
  <si>
    <t>Posibilidad de apropiación de recursos públicos para beneficio personal o de terceros en el manejo de los ingresos efectivos (bancos y caja menor).</t>
  </si>
  <si>
    <r>
      <rPr>
        <sz val="11"/>
        <color rgb="FF000000"/>
        <rFont val="Calibri"/>
        <family val="2"/>
      </rPr>
      <t xml:space="preserve">El Tesorero General </t>
    </r>
    <r>
      <rPr>
        <b/>
        <sz val="11"/>
        <color rgb="FF000000"/>
        <rFont val="Calibri"/>
        <family val="2"/>
      </rPr>
      <t>verifica</t>
    </r>
    <r>
      <rPr>
        <sz val="11"/>
        <color rgb="FF000000"/>
        <rFont val="Calibri"/>
        <family val="2"/>
      </rPr>
      <t xml:space="preserve"> mediante arqueos de la caja menor mensualmente, en días y horas indeterminadas,   el manejo de los recursos.
</t>
    </r>
  </si>
  <si>
    <r>
      <rPr>
        <sz val="11"/>
        <color rgb="FF000000"/>
        <rFont val="Calibri"/>
        <family val="2"/>
      </rPr>
      <t xml:space="preserve">El profesional universitario encargado de contabilidad </t>
    </r>
    <r>
      <rPr>
        <b/>
        <sz val="11"/>
        <color rgb="FF000000"/>
        <rFont val="Calibri"/>
        <family val="2"/>
      </rPr>
      <t>realiza</t>
    </r>
    <r>
      <rPr>
        <sz val="11"/>
        <color rgb="FF000000"/>
        <rFont val="Calibri"/>
        <family val="2"/>
      </rPr>
      <t xml:space="preserve"> las conciliaciones bancarias mensuales y las </t>
    </r>
    <r>
      <rPr>
        <b/>
        <sz val="11"/>
        <color rgb="FF000000"/>
        <rFont val="Calibri"/>
        <family val="2"/>
      </rPr>
      <t>valida</t>
    </r>
    <r>
      <rPr>
        <sz val="11"/>
        <color rgb="FF000000"/>
        <rFont val="Calibri"/>
        <family val="2"/>
      </rPr>
      <t xml:space="preserve"> con el  Tesorero General.</t>
    </r>
  </si>
  <si>
    <t>Posibilidad de apropiación de recursos públicos por jineteo en cuentas bancarias para uso personal o en beneficio de terceros.</t>
  </si>
  <si>
    <r>
      <rPr>
        <sz val="11"/>
        <color rgb="FF000000"/>
        <rFont val="Calibri"/>
        <family val="2"/>
      </rPr>
      <t xml:space="preserve">El profesional universitario de contabilidad, </t>
    </r>
    <r>
      <rPr>
        <b/>
        <sz val="11"/>
        <color rgb="FF000000"/>
        <rFont val="Calibri"/>
        <family val="2"/>
      </rPr>
      <t>realiza</t>
    </r>
    <r>
      <rPr>
        <sz val="11"/>
        <color rgb="FF000000"/>
        <rFont val="Calibri"/>
        <family val="2"/>
      </rPr>
      <t xml:space="preserve"> el registro contable en el ERP financiero el cual es </t>
    </r>
    <r>
      <rPr>
        <b/>
        <sz val="11"/>
        <color rgb="FF000000"/>
        <rFont val="Calibri"/>
        <family val="2"/>
      </rPr>
      <t>revisado</t>
    </r>
    <r>
      <rPr>
        <sz val="11"/>
        <color rgb="FF000000"/>
        <rFont val="Calibri"/>
        <family val="2"/>
      </rPr>
      <t xml:space="preserve"> y </t>
    </r>
    <r>
      <rPr>
        <b/>
        <sz val="11"/>
        <color rgb="FF000000"/>
        <rFont val="Calibri"/>
        <family val="2"/>
      </rPr>
      <t>aprobado</t>
    </r>
    <r>
      <rPr>
        <sz val="11"/>
        <color rgb="FF000000"/>
        <rFont val="Calibri"/>
        <family val="2"/>
      </rPr>
      <t xml:space="preserve"> por el profesional universitario de presupuesto quien elabora la orden de pago, posteriormente el técnico de tesorería elabora el comprobante de egreso el cual es </t>
    </r>
    <r>
      <rPr>
        <b/>
        <sz val="11"/>
        <color rgb="FF000000"/>
        <rFont val="Calibri"/>
        <family val="2"/>
      </rPr>
      <t>aprobado</t>
    </r>
    <r>
      <rPr>
        <sz val="11"/>
        <color rgb="FF000000"/>
        <rFont val="Calibri"/>
        <family val="2"/>
      </rPr>
      <t xml:space="preserve"> por el tesorero general  </t>
    </r>
  </si>
  <si>
    <r>
      <rPr>
        <sz val="11"/>
        <color rgb="FF000000"/>
        <rFont val="Calibri"/>
        <family val="2"/>
      </rPr>
      <t xml:space="preserve">El auxiliar administrativo recepciona el pago, el técnico administrativo lo prepara en el portal bancario y el tesorero </t>
    </r>
    <r>
      <rPr>
        <b/>
        <sz val="11"/>
        <color rgb="FF000000"/>
        <rFont val="Calibri"/>
        <family val="2"/>
      </rPr>
      <t xml:space="preserve">aprueba </t>
    </r>
    <r>
      <rPr>
        <sz val="11"/>
        <color rgb="FF000000"/>
        <rFont val="Calibri"/>
        <family val="2"/>
      </rPr>
      <t xml:space="preserve">el pago </t>
    </r>
  </si>
  <si>
    <t>Posibilidad de incumplimiento de las políticas de cofinanciación aprobando recursos de cofinanciacion a municipios que no cumplan con los requisitos.</t>
  </si>
  <si>
    <t>Favorecimiento en  cofinanciación sin cumplir requisitos</t>
  </si>
  <si>
    <t>1, Mala imagen a la entidad debido al incumplimiento de la política documentada
2, Demandas de los municipios por afectacion a los municipios</t>
  </si>
  <si>
    <t xml:space="preserve">
1, Revisar evaluación según politica donde se verifique el cumplimiento de los requisitos.
2, Atender las solicitudes de las veedurias respondiendo las PQRSD
Conformar equipo de evaluacion que verifique  el cumplimiento de las políticas de cofinanciación y de las metas institucionales</t>
  </si>
  <si>
    <t>Correccion a la evaluacion</t>
  </si>
  <si>
    <t xml:space="preserve">Documentos de evaluacion
</t>
  </si>
  <si>
    <t>Se materializó para este periodo</t>
  </si>
  <si>
    <t>Subgerente de Escenarios Deportivos y Equipamiento</t>
  </si>
  <si>
    <t>Posibilidad de favorecimiento por directrices políticas que afectan el principio de planeación estipulado en la Ley</t>
  </si>
  <si>
    <t>Proyectos inconclusos que pueden generar mayores inversiones con posibles detrimentos patrimoniales</t>
  </si>
  <si>
    <t>1, Mayores inversiones por falta de planeación.
2, Incumplimiento de los alcances del proyecto por disminución de recursos.
3, Obras sin finalizar con el posible detrimento patrimonial resultante.</t>
  </si>
  <si>
    <t xml:space="preserve">Hacer cumplir la politica de cofinanciacion, para garantizar la equidad y transparencia.
Seguir los lineamientos de la politica
</t>
  </si>
  <si>
    <t>Divulgacion de la informacion  de caracter publico para garantizar la transparencia</t>
  </si>
  <si>
    <t>Evaluaciones</t>
  </si>
  <si>
    <t>Evaluacion objetiva</t>
  </si>
  <si>
    <t>resultadois de la evaluacion</t>
  </si>
  <si>
    <t>Posibilidad de favorecer o ser favorecido por los interesados en un proceso en ejecucion de los proyectos aprobados con los municipios.</t>
  </si>
  <si>
    <t>Intereses particulares de ambas partes en que se lleven a cabo las obras de los proyectos aprobados, sacando beneficio económico</t>
  </si>
  <si>
    <t>Cambio en las especificaciones técnicas, omisión en la rigurosidad del proceso constructivo, avalar sobrecostos,  desmejorar obras y el no cumplimiento de especificaciones técnicas aprobadas.</t>
  </si>
  <si>
    <t xml:space="preserve">Socializacion de valores corporativos y de Etica profesional. asi como Campañas de sensibilizacion, motivacion y buen ambiente laboral.
Conformacion del Comite Asesor y Evaluador, quien  hace lel  filtro antes de que el proceso salga.
Implementar las obligaciones del contrato/convenio pertinentes al proceso
</t>
  </si>
  <si>
    <t>Concientizacion en los funcionarios.</t>
  </si>
  <si>
    <t>Capacitaciones e informe con la conclusiones aprobando el proceso enviado al comite de contratacion.</t>
  </si>
  <si>
    <t>Sensibilizacion del personal y conformacion CAE para los procesos de contratacion</t>
  </si>
  <si>
    <t>Actas de asistencia y resoluciones</t>
  </si>
  <si>
    <t>Posibilidad de desviar la ejecución de las auditorías y/o alterar el informe de auditoría por solicitudes internas o externas.</t>
  </si>
  <si>
    <t xml:space="preserve">Conflicto de intereses
Ocultamiento y desviación  de acciones no éticas
 </t>
  </si>
  <si>
    <t>Detrimento Patrimonial, mal uso del recurso público
Violación a los deberes de servidor público
Investigaciones penales, disciplinarias y fiscales
Sanciones penales, disciplinarias y fiscales</t>
  </si>
  <si>
    <t>El jefe de la oficina de Control Interno,de manera permanente,  gestiona la suscripción por parte del auditor de compromiso etico y conocimiento del Estatuto del Auditor Interno, (El Auditor Interno cumpla los requisitos de independencia, objetividad e integridad en la realización de la auditoría). En caso de existir desviaciones y observaciones se debe nombrar a otro auditor; quedando como eviencia el Compromiso Ético y conocimiento del Estatuto del Auditor Interno F-EC-08, firmado.</t>
  </si>
  <si>
    <t xml:space="preserve">Dar a conocer el Estatuto del Auditor Interno.
Suscribir compromiso ético por parte de auditor
</t>
  </si>
  <si>
    <t>Entrega copia de la Resolución Estatuto Auditor Interno.
Carta de Compromiso suscrita por auditor in terno</t>
  </si>
  <si>
    <t>31/01/2023: No se materializa el riesgo.
28/02/2023: No se materializa el riesgo.
31/03/2023: No se materializa el riesgo.
28/04/2023: No se materializa el riesgo. 
Se cuenta con la suscripción del compromiso ético y conocimiento del estatuto de auditoría por parte de los integrantes del eqipo de control interno para las auditorías programadas y asignadas para la vigencia 2023 (ver carpeta Share Point Equipo Control Interno)</t>
  </si>
  <si>
    <t>Jefe Oficina de Control Interno</t>
  </si>
  <si>
    <t>31/05/2023. No se materializo el riesgo. Ver actas de grupo primario de la Oficina de Control Interno donde reposa el analisis de los riesgos.</t>
  </si>
  <si>
    <t>Envio a oficina de procesos disciplinarios</t>
  </si>
  <si>
    <t>Expediente</t>
  </si>
  <si>
    <t xml:space="preserve">Posibilidad de suplantación de identidad para atribuirse los privilegios de otro usuario para beneficio propio o a un tercero </t>
  </si>
  <si>
    <t>No Implementación de factor de
doble autenticación en los sistemas de información.
Desactivación de cambio de contraseñas mensual a consecuencia de la pandemia. Pishing o indentificacion de contraseña personal por un tercero</t>
  </si>
  <si>
    <t xml:space="preserve">Conocimiento de información confidencial  para favorecimiento de si mismos y/o  priviligiar a terceros. 
Actuar en nombre de la persona a la que suplanta.
</t>
  </si>
  <si>
    <t>El técnico de la oficina solicita cambio de claves maximo cada 60 días, para todos los sistemas que posee el Instituto</t>
  </si>
  <si>
    <t xml:space="preserve">En caso de vencimiento de la clave cada usuario deberá actualizarla, de lo contrario no puede accedera al sistema. </t>
  </si>
  <si>
    <t>Sofftware de la red</t>
  </si>
  <si>
    <t xml:space="preserve">Bimensual </t>
  </si>
  <si>
    <t>Asignación de claves con un nivel más alto de seguridad</t>
  </si>
  <si>
    <t xml:space="preserve">Política de expiración de claves en el directorio activo
Cambio de contraseñas aplicativos  </t>
  </si>
  <si>
    <t>El riesgo no se materializa para este periodo</t>
  </si>
  <si>
    <t>Posibilidad de Acceso no autorizado a la información de conformidad con la reserva de la misma para beneficio propio  o de terceros.</t>
  </si>
  <si>
    <t>Inexistencia del instrumento archivístico llamado  Tabla de control de acceso, que permita clasificar la información de acuerdo a los perfiles.
Sistemas sin configuraciones de control de acceso</t>
  </si>
  <si>
    <t>Incumplimiento a la norma 
y exposición indebida de la información. 
Perdida, alteración o acceso no aturoizado de información</t>
  </si>
  <si>
    <t>La Jefe y los técnicos de la oficina deben Asignar control de acceso a la información. 
Elaboración e implementación de tabla control de acceso</t>
  </si>
  <si>
    <t>Para el control de acceso, se puede autorizar o  bloquear</t>
  </si>
  <si>
    <t xml:space="preserve">Tabla de Control de Acceso </t>
  </si>
  <si>
    <t>Control del manejo la información 
Acceso controlado a la información  y tablas de control de acceso</t>
  </si>
  <si>
    <t>Tablas de control de acceso</t>
  </si>
  <si>
    <t>12/07/2023. No se materializo el riesgo.</t>
  </si>
  <si>
    <t>Posibilidad de Uso de software no licenciado para beneficio a nombre propio o de terceros.</t>
  </si>
  <si>
    <t xml:space="preserve">Desconocimiento de la normatividad en licenciamiento.
Descargue y utilización por parte de los servidores programas sin licencia.  </t>
  </si>
  <si>
    <t xml:space="preserve">Multas a la entidad. Riesgos de seguridad de la información. </t>
  </si>
  <si>
    <t xml:space="preserve">Implementación de herramienta de Inventory como apoyo al control y gestión de hardware y software, restringir los permisos de administrador unicamente al personal de sistemas, de manera que no se permita la instalación desde los usuarios sin aprobación. </t>
  </si>
  <si>
    <t>Desinstalar la herramienta</t>
  </si>
  <si>
    <t>Herramienta inventory</t>
  </si>
  <si>
    <t>Control sobre los bienes, Control de Hardware y Software implementado en las maquinas o usuarios finales</t>
  </si>
  <si>
    <t>El riesgo no se materializa para este periodo, se realizó renovación de licenciamiento de herramienta de inventarios automáticos - Sysaid</t>
  </si>
  <si>
    <t xml:space="preserve">El riesgo no se materializa para este periodo, </t>
  </si>
  <si>
    <t>Escuelas Deporte Formativo</t>
  </si>
  <si>
    <t>Posibilidad de recibir o solicitar cualquier dádiva o beneficio a nombre propio o de terceros para beneficiar a municipios con dotación deportiva sin que cumplan los crieterios de selección.</t>
  </si>
  <si>
    <t>Favorecer a un municipio o particular desconociendo los criterios habilitantes en el proceso de cofinanciación para la entrega de dotación deportiva.</t>
  </si>
  <si>
    <t>Perdida de credibilidad, confianza y motivación por parte de los municipios para participar de los procesos de cofinanciación y  de las actividades propuestas por Indeportes Antioquia.</t>
  </si>
  <si>
    <t>El profesional y el grupo del programa
* verificar el cumplimiento de los criterios de inclusión en el proceso de cofinanciación.
* Aplicación de encuesta de satisfacción.</t>
  </si>
  <si>
    <t>* Ajustes en los criterios de selección.
* Verificación el adecuado diligenciamiento de la matriz de cofinanciación.</t>
  </si>
  <si>
    <t>Correos electrónicos y encuesta de satisfacción</t>
  </si>
  <si>
    <t>Hacer seguimiento de la matriz donde se registran los resultado</t>
  </si>
  <si>
    <t>Corre electrónico</t>
  </si>
  <si>
    <t>El riesgo no se materializó en esta vigencia</t>
  </si>
  <si>
    <t>El riesgo se identifica en el segundo cuatrimestre.</t>
  </si>
  <si>
    <t>PASO 2. IDENTIFICACIÓN DEL RIESGO</t>
  </si>
  <si>
    <t>Se propone una estructura que facilita su redacción y claridad que inicia con la frase POSIBILIDAD DE y se analizan los siguientes aspectos:</t>
  </si>
  <si>
    <t>PASO 3. VALORACIÓN DEL RIESGO</t>
  </si>
  <si>
    <t xml:space="preserve">Para determinar la probabilidad: </t>
  </si>
  <si>
    <t xml:space="preserve">Para determinar el impacto: </t>
  </si>
  <si>
    <t xml:space="preserve">TIPOLOGÍAS DE CONTROLES </t>
  </si>
  <si>
    <t xml:space="preserve">IMPLEMENTACIÓN DE LOS  CONTROLES </t>
  </si>
  <si>
    <t xml:space="preserve">Tratamiento del Riesgo </t>
  </si>
  <si>
    <t xml:space="preserve">RIESGOS DE CORRUPCIÓN </t>
  </si>
  <si>
    <t>1. COMPONENTES DEFINICIÓN RIESGOS DE CORRUPCIÓN</t>
  </si>
  <si>
    <t>RIESGOS DE SEGURIDAD DE LA INFORMACIÓN</t>
  </si>
  <si>
    <t>PROBABILIDAD</t>
  </si>
  <si>
    <t xml:space="preserve">IMPACTO </t>
  </si>
  <si>
    <t xml:space="preserve">RIESGO INHERENTE </t>
  </si>
  <si>
    <t xml:space="preserve">ATRIBUTOS INFORMATIVOS </t>
  </si>
  <si>
    <t xml:space="preserve">IMPACTO RIESGOS DE CORRUPCIÓN </t>
  </si>
  <si>
    <t xml:space="preserve">SOLIDEZ INDIVIDUAL DE CADA CONTROL </t>
  </si>
  <si>
    <t>PREGUNTAS VALORACIÓN DE LOS CONTROLES</t>
  </si>
  <si>
    <t>Puntaje  Controles</t>
  </si>
  <si>
    <t>Probabilidad Residual</t>
  </si>
  <si>
    <t xml:space="preserve">Criterios de medición riesgos de corrupción </t>
  </si>
  <si>
    <t>CLASIFICACIÓN DEL RIESGO</t>
  </si>
  <si>
    <t>Descripción</t>
  </si>
  <si>
    <t xml:space="preserve">Puntaje </t>
  </si>
  <si>
    <t>Probabilidad</t>
  </si>
  <si>
    <t>Impacto</t>
  </si>
  <si>
    <t>Concatenar</t>
  </si>
  <si>
    <t xml:space="preserve">Zona de Calor </t>
  </si>
  <si>
    <t xml:space="preserve">TIPOLOGIA DEL RIESGO </t>
  </si>
  <si>
    <t xml:space="preserve">TIPOLOGÍA DE CONTROL </t>
  </si>
  <si>
    <t xml:space="preserve">DOCUMENTACIÓN </t>
  </si>
  <si>
    <t xml:space="preserve">FRECUENCIA </t>
  </si>
  <si>
    <t xml:space="preserve">EVIDENCIA </t>
  </si>
  <si>
    <t xml:space="preserve">TRATAMIENTO DEL RIESGO </t>
  </si>
  <si>
    <t xml:space="preserve">SI/NO </t>
  </si>
  <si>
    <t xml:space="preserve">Número </t>
  </si>
  <si>
    <t xml:space="preserve">Concepto </t>
  </si>
  <si>
    <t xml:space="preserve">RANGO CALIFICACIÓN DE LA EJECUCIÓN </t>
  </si>
  <si>
    <t xml:space="preserve">FORMULA </t>
  </si>
  <si>
    <t xml:space="preserve">RESULTADO </t>
  </si>
  <si>
    <t xml:space="preserve">VALOR </t>
  </si>
  <si>
    <t>¿Existe un responsable asignado a la ejecución del control?</t>
  </si>
  <si>
    <t xml:space="preserve">  ¿El responsable tiene autoridad y adecuada segregación de funciones en la ejecución del control?</t>
  </si>
  <si>
    <t>¿La oportunidad en que se ejecuta el control ayuda a prevenir la mitigación del riesgo o a detectar la materialización del riesgo de manera oportuna?</t>
  </si>
  <si>
    <t xml:space="preserve">¿Las actividades que se desarrollan en el control realmente buscan por si sola prevenir o detectar las causas que
pueden dar origen al riesgo, ejemplo Verificar, Validar Cotejar, Comparar, Revisar, etc.?
</t>
  </si>
  <si>
    <t>¿La fuente de información que se utiliza en el desarrollo del control, es información confiable que permita mitigar el riesgo?</t>
  </si>
  <si>
    <t>¿Las observaciones, desviaciones o diferencias identificadas como resultados de la ejecución del control son investigadas y resueltas de manera oportuna?</t>
  </si>
  <si>
    <t>¿Se deja evidencia o rastro de la ejecución del control, que permita a cualquier tercero con la evidencia, llegar a la misma conclusión?.</t>
  </si>
  <si>
    <t>Respuesta</t>
  </si>
  <si>
    <t>Valor</t>
  </si>
  <si>
    <t>Puntaje</t>
  </si>
  <si>
    <t xml:space="preserve">SI </t>
  </si>
  <si>
    <t>Ejecución y administración de procesos</t>
  </si>
  <si>
    <t xml:space="preserve">En Curso </t>
  </si>
  <si>
    <t xml:space="preserve">Muy Baja </t>
  </si>
  <si>
    <t xml:space="preserve">Leve </t>
  </si>
  <si>
    <t>BAJO</t>
  </si>
  <si>
    <t xml:space="preserve">Ambiental </t>
  </si>
  <si>
    <t>Documentado</t>
  </si>
  <si>
    <t>Continua</t>
  </si>
  <si>
    <t xml:space="preserve">Con Registro </t>
  </si>
  <si>
    <t xml:space="preserve">MODERADO </t>
  </si>
  <si>
    <t xml:space="preserve">Fuerte </t>
  </si>
  <si>
    <t>Asignado</t>
  </si>
  <si>
    <t>Adecuado</t>
  </si>
  <si>
    <t>Oportuna</t>
  </si>
  <si>
    <t>Prevenir</t>
  </si>
  <si>
    <t>Confiable</t>
  </si>
  <si>
    <t>Se investigan y se resuelven oportunamente</t>
  </si>
  <si>
    <t>Completa</t>
  </si>
  <si>
    <t>Fraude Externo</t>
  </si>
  <si>
    <t xml:space="preserve">Cerrada </t>
  </si>
  <si>
    <t>Baja</t>
  </si>
  <si>
    <t>Menor</t>
  </si>
  <si>
    <t xml:space="preserve">Cumplimiento </t>
  </si>
  <si>
    <t xml:space="preserve">Investigación </t>
  </si>
  <si>
    <t>Sin Documentar</t>
  </si>
  <si>
    <t>Aleatoria</t>
  </si>
  <si>
    <t>Sin Registro</t>
  </si>
  <si>
    <t xml:space="preserve">Moderado </t>
  </si>
  <si>
    <t>No asignado</t>
  </si>
  <si>
    <t>Inadecuado</t>
  </si>
  <si>
    <t>Inoportuna</t>
  </si>
  <si>
    <t>Detectar</t>
  </si>
  <si>
    <t>No confiable</t>
  </si>
  <si>
    <t>No se investigan y se resuelven oportunamente</t>
  </si>
  <si>
    <t>Incompleta</t>
  </si>
  <si>
    <t xml:space="preserve">Fraude Interno </t>
  </si>
  <si>
    <t>No Aplica</t>
  </si>
  <si>
    <t>Media</t>
  </si>
  <si>
    <t>Estratégico</t>
  </si>
  <si>
    <t xml:space="preserve">Asesoría Administrativa y Técnica </t>
  </si>
  <si>
    <t>Correctivo</t>
  </si>
  <si>
    <t>Compartir / Transferir</t>
  </si>
  <si>
    <t xml:space="preserve">Sin Autoevaluación </t>
  </si>
  <si>
    <t xml:space="preserve">Débil </t>
  </si>
  <si>
    <t>No es un control</t>
  </si>
  <si>
    <t>No existe</t>
  </si>
  <si>
    <t>Fallas Tencológicas</t>
  </si>
  <si>
    <t xml:space="preserve">Alta </t>
  </si>
  <si>
    <t>Mayor</t>
  </si>
  <si>
    <t xml:space="preserve">ALTO </t>
  </si>
  <si>
    <t xml:space="preserve">Financiero </t>
  </si>
  <si>
    <t>PROBABLE</t>
  </si>
  <si>
    <t xml:space="preserve">Relaciones Laborales </t>
  </si>
  <si>
    <t xml:space="preserve">Muy Alta </t>
  </si>
  <si>
    <t>Catastrófico</t>
  </si>
  <si>
    <t xml:space="preserve">Imagen o Reputacional </t>
  </si>
  <si>
    <t xml:space="preserve">TIPO DE CONTROL </t>
  </si>
  <si>
    <t>CASI SEGURO</t>
  </si>
  <si>
    <t>Usuarios, productos y prácticas</t>
  </si>
  <si>
    <t xml:space="preserve">Operativo </t>
  </si>
  <si>
    <t xml:space="preserve">TRATAMIENTO DEL RIESGO CORRUPCIÓN  </t>
  </si>
  <si>
    <t>Daños a activos fijos/eventos externos</t>
  </si>
  <si>
    <t xml:space="preserve">Seguridad Digital </t>
  </si>
  <si>
    <t xml:space="preserve">Recreación y Deporte </t>
  </si>
  <si>
    <t>Automático</t>
  </si>
  <si>
    <t>7 ¿En el tiempo que lleva la herramienta ha
demostrado ser efectiva?</t>
  </si>
  <si>
    <t xml:space="preserve">Tecnológico </t>
  </si>
  <si>
    <t xml:space="preserve">Eventos Deportivos Institucionales </t>
  </si>
  <si>
    <t xml:space="preserve">Compartir </t>
  </si>
  <si>
    <t xml:space="preserve">Único </t>
  </si>
  <si>
    <t xml:space="preserve">Gerenciales </t>
  </si>
  <si>
    <t>Seguridad de la información</t>
  </si>
  <si>
    <t>Fuerte</t>
  </si>
  <si>
    <t>Calificación de controles</t>
  </si>
  <si>
    <t>puntaje  a disminuir</t>
  </si>
  <si>
    <t>Muy baja</t>
  </si>
  <si>
    <t xml:space="preserve">CLASE DE RIESGOS </t>
  </si>
  <si>
    <t xml:space="preserve">CATASTROFICO </t>
  </si>
  <si>
    <t>de 0 a 50</t>
  </si>
  <si>
    <t xml:space="preserve">Semestral </t>
  </si>
  <si>
    <t xml:space="preserve">Gestión </t>
  </si>
  <si>
    <t>de 51 a 75</t>
  </si>
  <si>
    <t xml:space="preserve">Fiscal </t>
  </si>
  <si>
    <t>Moderado</t>
  </si>
  <si>
    <t>de 76 a 100</t>
  </si>
  <si>
    <t>Alta</t>
  </si>
  <si>
    <t xml:space="preserve">Quincenal </t>
  </si>
  <si>
    <t>Muy alta</t>
  </si>
  <si>
    <t xml:space="preserve">Tesorería </t>
  </si>
  <si>
    <t>Débil</t>
  </si>
  <si>
    <t>Contabilidad</t>
  </si>
  <si>
    <t>Cuentas por Cobrar</t>
  </si>
  <si>
    <t xml:space="preserve">PROBABILIDAD CORRUPCIÓN </t>
  </si>
  <si>
    <t>Propiedad, planta y equipo</t>
  </si>
  <si>
    <t>Compras</t>
  </si>
  <si>
    <t xml:space="preserve">INSIGNIFICANTE </t>
  </si>
  <si>
    <t>Cuentas por pagar</t>
  </si>
  <si>
    <t>MENOR</t>
  </si>
  <si>
    <t>Nómina</t>
  </si>
  <si>
    <t>Planeación Organizacional</t>
  </si>
  <si>
    <t xml:space="preserve">CARGOS </t>
  </si>
  <si>
    <t>Auxiliar Administrativo</t>
  </si>
  <si>
    <t>Secretarias/os</t>
  </si>
  <si>
    <t xml:space="preserve">Técnico </t>
  </si>
  <si>
    <t>Profesional Universitario</t>
  </si>
  <si>
    <t xml:space="preserve">Profesional Especializado </t>
  </si>
  <si>
    <t xml:space="preserve">Jefe de Oficina </t>
  </si>
  <si>
    <t>Subgerente</t>
  </si>
  <si>
    <t xml:space="preserve">Gerente </t>
  </si>
  <si>
    <t xml:space="preserve">RIESGO INHERENTE Y RESIDUAL </t>
  </si>
  <si>
    <t xml:space="preserve">OBJETIVO </t>
  </si>
  <si>
    <t xml:space="preserve">LIDER </t>
  </si>
  <si>
    <t>Asegurar un ambiente de control que le permita a la entidad disponer de las condiciones mínimas para el ejercicio del control interno fundamentada en la información, el control y la evaluación, para la toma de decisiones y la mejora continua.</t>
  </si>
  <si>
    <t>Jefe de Control Interno</t>
  </si>
  <si>
    <t xml:space="preserve">Realizar la formulación, seguimiento y la evaluación de la gestión y desempeño de INDEPORTES ANTIOQUIA, bajo metodologías, normas y procedimientos que orientan la formulación, programación, ejecución y evaluación de planes, programas y proyectos para lograr los objetivos institucionales, en concordancia con el Ciclo de la Inversión Pública, para generar eficiencia en el gasto público y aportar al mejoramiento del sector.  </t>
  </si>
  <si>
    <t>Jefe Oficina Asesora de Planeación</t>
  </si>
  <si>
    <t>Identificar y desarrollar las potencialidades de mejora en los procesos institucionales a partir del seguimiento y evaluación de la gestión.</t>
  </si>
  <si>
    <t>Fortalecer la imagen institucional de Indeportes Antioquia, como referente social del deporte en el departamento.</t>
  </si>
  <si>
    <t>Jefe Oficina de Comunicaciones</t>
  </si>
  <si>
    <t xml:space="preserve"> Contribuir al mejoramiento del sector desde la política hasta la acción a partir de la validación y sistematización de datos e información y al desarrollo del acervo de conocimientos relativos a la Actividad física a los referentes sociales desde el deporte, a la inclusión y oportunidades de acceso y al desarrollo sectorial para contribuir a la mejoría de la calidad de vida.</t>
  </si>
  <si>
    <t>Coordinador de Investigación</t>
  </si>
  <si>
    <t xml:space="preserve">Pendiente definir objetivo, toda vez que el proceso está en construcción </t>
  </si>
  <si>
    <t>Subgerente de Fomento y Desarrollo Deportivo</t>
  </si>
  <si>
    <t>Promover los procesos de formación y capacitación no formal e informal con y para los actores del sector Deporte, la Recreación, la Actividad Física y la Educación Física en las 9 subregiones de Antioquia, partiendo de sus necesidades e intereses; propiciando la profundización, actualización, gestión y transferencia de conocimientos, que permitan el desarrollo de competencias y habilidades personales y profesionales, para usar y transferir conocimientos en diferentes contextos y afrontar los permanentes cambios que el sector requiere.</t>
  </si>
  <si>
    <t>Coordinador Sistema Departamental de Capacitación</t>
  </si>
  <si>
    <t>Promocionar la salud y prevenir la enfermedad mediante de la práctica de la actividad física.  El proceso está dirigido a los municipios y corregimientos del Departamento, para brindar una opción de lucha contra el sedentarismo, el tabaquismo y la inadecuada alimentación.</t>
  </si>
  <si>
    <t>Coordinador Programa Por su Salud Muévase Pues</t>
  </si>
  <si>
    <t>Liderar el ámbito deportivo competitivo nacional mediante el apoyo y la integración de los organismos del sector y el mejoramiento de la calidad de vida de los atletas y Para atletas. que representan al departamento para obtener los mejores resultados en competencias nacionales e internacionales y el liderazgo en los Juegos Nacionales y Para nacionales.</t>
  </si>
  <si>
    <t>Subgerente de Altos Logros -  Jefe de Oficina de Medicina Deportiva</t>
  </si>
  <si>
    <t>Proporcionar a las escuelas deportivas del departamento de Antioquia herramientas y elementos físicos tales como asesorías, capacitaciones, entrega de dotaciones deportivas, festivales deportivos y alianzas con otras entidades, para que estas promuevan en los niños y niñas el desarrollo de las habilidades, capacidades motrices, físicas, psicológicas y sociales y así facilitarles la elección deportiva y/o la adquisición de hábitos de vida saludable.</t>
  </si>
  <si>
    <t xml:space="preserve">​​​​​​​Coordinador de Escuelas Deporte Formativo
</t>
  </si>
  <si>
    <r>
      <t> </t>
    </r>
    <r>
      <rPr>
        <sz val="11"/>
        <color rgb="FF323130"/>
        <rFont val="Segoe UI"/>
        <family val="2"/>
      </rPr>
      <t>Fomentar la práctica del deporte, la educación física y la recreación en el departamento de Antioquia a través del diseño y acompañamiento de programas y proyectos orientados a la población en general y grupos especiales.</t>
    </r>
  </si>
  <si>
    <t>Generar un adecuado desarrollo de la infraestructura deportiva en el departamento y garantizar el cumplimiento de las especificaciones técnicas requeridas a través de la asesoría, el diseño y el acompañamiento para la construcción, adecuación y mantenimiento de los escenarios deportivos</t>
  </si>
  <si>
    <t>Coordinador de Infraestructura Física</t>
  </si>
  <si>
    <t>Realizar la planificación financiera, aplicación y custodia de los recursos financieros de la entidad y gestionar la transferencia de los mismos.</t>
  </si>
  <si>
    <t>Subgerente Administrativo y Financiero</t>
  </si>
  <si>
    <t>Garantizar que contrataciones con clientes y proveedores de la entidad se realicen con calidad, oportunidad, eficiencia y cumpliendo de los términos legales.</t>
  </si>
  <si>
    <t>Jefe de Oficina Jurídica</t>
  </si>
  <si>
    <t>Apoyar el desarrollo eficiente de los procesos internos, mediante la administración de los bienes y prestación de los servicios internos requeridos.</t>
  </si>
  <si>
    <t>Coordinador Equipo Administrativo</t>
  </si>
  <si>
    <t>Asegurar que la Plataforma TIC esté disponible, funcional, optimizada y actualizada para que satisfaga las necesidades de los procesos de la entidad.</t>
  </si>
  <si>
    <t>Jefe de Oficina de Sistemas</t>
  </si>
  <si>
    <t>Coordinar el desarrollo de la función archivística en Indeportes Antioquia, mediante la administración de actividades e instrumentos propios de la gestión documental, garantizando así la eficacia en la conformación del sistema de archivos institucional y la preservación de la información durante el ciclo vital de los documentos.</t>
  </si>
  <si>
    <r>
      <t> </t>
    </r>
    <r>
      <rPr>
        <sz val="11"/>
        <color rgb="FF323130"/>
        <rFont val="Calibri"/>
        <family val="2"/>
        <scheme val="minor"/>
      </rPr>
      <t>Profesional Universitario Coordinador de Equipo "CADA".</t>
    </r>
  </si>
  <si>
    <t>lanear, organizar, ejecutar y hacer seguimiento a las acciones que promuevan el desarrollo del talento Humano durante el ciclo de vida laboral de los servidores públicos del instituto.</t>
  </si>
  <si>
    <t>Jefe de Oficina de Talento Humano</t>
  </si>
  <si>
    <t>Representar los intereses de INDEPORTES ANTIOQUIA en las controversias extracontractuales, contractuales y contenciosas en instancias administrativas y judiciales, que promueva o le sean promovidas, realizando entre otros llamamientos en garantía y/o acciones de repetición.  De la misma manera, acompañar las labores de reconocimiento y cancelación de la personería jurídica de organismos deportivos a nivel departamental, así como, prestar asesoría jurídica a los municipios y entidades del orden departamental que hacen parte del Sistema Nacional del Deporte.</t>
  </si>
  <si>
    <t>Promover en los municipios del Departamento de Antioquia, la apropiación y conocimiento de herramientas lúdico recreativas, mediante intervenciones de formación, asesoría y alianzas interinstitucionales para el aprovechamiento del tiempo libre.</t>
  </si>
  <si>
    <t>Líder de Recreación</t>
  </si>
  <si>
    <t>Atender a la ciudadanía mediante la implementación de políticas de servicio y protocolos de atención, a través de los diferentes canales, satisfaciendo las necesidades y expectativas de los grupos de valor, con calidad, equidad y oportunidad. ​​​​​​​​​​​​​​​​​​​​​</t>
  </si>
  <si>
    <t xml:space="preserve">Líder administrativa y financiera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</si>
</sst>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0.0"/>
  </numFmts>
  <fonts count="63">
    <font>
      <sz val="11"/>
      <color theme="1"/>
      <name val="Calibri"/>
      <family val="2"/>
      <scheme val="minor"/>
    </font>
    <font>
      <b/>
      <sz val="11"/>
      <color theme="0"/>
      <name val="Calibri"/>
      <family val="2"/>
      <scheme val="minor"/>
    </font>
    <font>
      <b/>
      <sz val="11"/>
      <color theme="1"/>
      <name val="Calibri"/>
      <family val="2"/>
      <scheme val="minor"/>
    </font>
    <font>
      <b/>
      <sz val="14"/>
      <color theme="1"/>
      <name val="Calibri"/>
      <family val="2"/>
      <scheme val="minor"/>
    </font>
    <font>
      <sz val="10"/>
      <name val="Arial"/>
      <family val="2"/>
    </font>
    <font>
      <sz val="9"/>
      <color indexed="81"/>
      <name val="Tahoma"/>
      <family val="2"/>
    </font>
    <font>
      <b/>
      <sz val="12"/>
      <color indexed="81"/>
      <name val="Arial"/>
      <family val="2"/>
    </font>
    <font>
      <b/>
      <sz val="18"/>
      <color indexed="81"/>
      <name val="Arial"/>
      <family val="2"/>
    </font>
    <font>
      <b/>
      <sz val="14"/>
      <color indexed="81"/>
      <name val="Arial"/>
      <family val="2"/>
    </font>
    <font>
      <sz val="14"/>
      <color indexed="81"/>
      <name val="Arial"/>
      <family val="2"/>
    </font>
    <font>
      <b/>
      <u/>
      <sz val="14"/>
      <color indexed="81"/>
      <name val="Arial"/>
      <family val="2"/>
    </font>
    <font>
      <u/>
      <sz val="14"/>
      <color indexed="81"/>
      <name val="Arial"/>
      <family val="2"/>
    </font>
    <font>
      <sz val="10"/>
      <color indexed="81"/>
      <name val="Arial"/>
      <family val="2"/>
    </font>
    <font>
      <b/>
      <sz val="9"/>
      <color indexed="81"/>
      <name val="Tahoma"/>
      <family val="2"/>
    </font>
    <font>
      <sz val="14"/>
      <color rgb="FF000000"/>
      <name val="Arial"/>
      <family val="2"/>
    </font>
    <font>
      <b/>
      <sz val="25"/>
      <color theme="0"/>
      <name val="Calibri"/>
      <family val="2"/>
      <scheme val="minor"/>
    </font>
    <font>
      <b/>
      <sz val="14"/>
      <color theme="0"/>
      <name val="Calibri"/>
      <family val="2"/>
      <scheme val="minor"/>
    </font>
    <font>
      <b/>
      <sz val="16"/>
      <color theme="0"/>
      <name val="Arial"/>
      <family val="2"/>
    </font>
    <font>
      <b/>
      <sz val="16"/>
      <name val="Calibri"/>
      <family val="2"/>
      <scheme val="minor"/>
    </font>
    <font>
      <b/>
      <sz val="25"/>
      <color theme="0"/>
      <name val="Arial"/>
      <family val="2"/>
    </font>
    <font>
      <b/>
      <sz val="11"/>
      <color theme="0"/>
      <name val="Calibri"/>
      <family val="2"/>
    </font>
    <font>
      <b/>
      <sz val="11"/>
      <name val="Calibri"/>
      <family val="2"/>
    </font>
    <font>
      <b/>
      <sz val="9"/>
      <color theme="0"/>
      <name val="Calibri"/>
      <family val="2"/>
    </font>
    <font>
      <b/>
      <sz val="10"/>
      <color indexed="81"/>
      <name val="Arial"/>
      <family val="2"/>
    </font>
    <font>
      <b/>
      <sz val="14"/>
      <color rgb="FF000000"/>
      <name val="Arial"/>
      <family val="2"/>
    </font>
    <font>
      <sz val="18"/>
      <name val="Arial"/>
      <family val="2"/>
    </font>
    <font>
      <b/>
      <sz val="48"/>
      <color indexed="8"/>
      <name val="Calibri"/>
      <family val="2"/>
    </font>
    <font>
      <b/>
      <sz val="20"/>
      <color theme="1"/>
      <name val="Calibri"/>
      <family val="2"/>
      <scheme val="minor"/>
    </font>
    <font>
      <b/>
      <sz val="16"/>
      <color theme="1"/>
      <name val="Calibri"/>
      <family val="2"/>
      <scheme val="minor"/>
    </font>
    <font>
      <b/>
      <sz val="18"/>
      <color theme="1"/>
      <name val="Calibri"/>
      <family val="2"/>
      <scheme val="minor"/>
    </font>
    <font>
      <sz val="11"/>
      <name val="Calibri"/>
      <family val="2"/>
      <scheme val="minor"/>
    </font>
    <font>
      <sz val="11"/>
      <name val="Calibri"/>
      <family val="2"/>
    </font>
    <font>
      <sz val="11"/>
      <color rgb="FF000000"/>
      <name val="Calibri"/>
      <family val="2"/>
    </font>
    <font>
      <sz val="11"/>
      <color rgb="FF000000"/>
      <name val="Calibri"/>
      <family val="2"/>
      <scheme val="minor"/>
    </font>
    <font>
      <sz val="10"/>
      <color theme="1"/>
      <name val="Arial"/>
      <family val="2"/>
    </font>
    <font>
      <i/>
      <sz val="11"/>
      <color rgb="FF000000"/>
      <name val="Calibri"/>
      <family val="2"/>
    </font>
    <font>
      <sz val="11"/>
      <color rgb="FFFF0000"/>
      <name val="Calibri"/>
      <family val="2"/>
    </font>
    <font>
      <b/>
      <sz val="11"/>
      <color rgb="FF000000"/>
      <name val="Calibri"/>
      <family val="2"/>
    </font>
    <font>
      <sz val="11"/>
      <color theme="1"/>
      <name val="Calibri"/>
      <family val="2"/>
    </font>
    <font>
      <sz val="11"/>
      <color rgb="FF323130"/>
      <name val="Segoe UI"/>
      <family val="2"/>
    </font>
    <font>
      <sz val="11"/>
      <color rgb="FF323130"/>
      <name val="Calibri"/>
      <family val="2"/>
      <scheme val="minor"/>
    </font>
    <font>
      <b/>
      <sz val="11"/>
      <color theme="1"/>
      <name val="Calibri"/>
      <family val="2"/>
    </font>
    <font>
      <sz val="10"/>
      <color rgb="FF000000"/>
      <name val="Arial"/>
      <family val="2"/>
    </font>
    <font>
      <sz val="11"/>
      <color theme="1"/>
      <name val="Arial"/>
      <family val="2"/>
    </font>
    <font>
      <sz val="11"/>
      <color rgb="FFFF0000"/>
      <name val="Calibri"/>
      <family val="2"/>
      <scheme val="minor"/>
    </font>
    <font>
      <sz val="9"/>
      <color rgb="FF444444"/>
      <name val="Calibri"/>
      <family val="2"/>
      <scheme val="minor"/>
    </font>
    <font>
      <b/>
      <i/>
      <u/>
      <sz val="11"/>
      <color theme="1"/>
      <name val="Calibri"/>
      <family val="2"/>
      <scheme val="minor"/>
    </font>
    <font>
      <sz val="14"/>
      <color theme="1"/>
      <name val="Calibri"/>
      <family val="2"/>
      <scheme val="minor"/>
    </font>
    <font>
      <sz val="14"/>
      <name val="Calibri"/>
      <family val="2"/>
    </font>
    <font>
      <sz val="14"/>
      <name val="Calibri"/>
      <family val="2"/>
      <scheme val="minor"/>
    </font>
    <font>
      <sz val="14"/>
      <color rgb="FF000000"/>
      <name val="Calibri"/>
      <family val="2"/>
    </font>
    <font>
      <sz val="14"/>
      <color rgb="FF000000"/>
      <name val="Calibri"/>
      <family val="2"/>
      <scheme val="minor"/>
    </font>
    <font>
      <sz val="14"/>
      <color theme="1"/>
      <name val="Arial"/>
      <family val="2"/>
    </font>
    <font>
      <sz val="14"/>
      <color rgb="FF444444"/>
      <name val="Calibri"/>
      <family val="2"/>
      <scheme val="minor"/>
    </font>
    <font>
      <b/>
      <sz val="14"/>
      <name val="Calibri"/>
      <family val="2"/>
      <scheme val="minor"/>
    </font>
    <font>
      <u/>
      <sz val="11"/>
      <color theme="10"/>
      <name val="Calibri"/>
      <family val="2"/>
      <scheme val="minor"/>
    </font>
    <font>
      <sz val="11"/>
      <name val="Arial"/>
      <family val="2"/>
    </font>
    <font>
      <sz val="11"/>
      <color rgb="FF000000"/>
      <name val="Arial"/>
      <family val="2"/>
    </font>
    <font>
      <b/>
      <sz val="11"/>
      <color rgb="FF000000"/>
      <name val="Arial"/>
      <family val="2"/>
    </font>
    <font>
      <u/>
      <sz val="11"/>
      <color theme="10"/>
      <name val="Arial"/>
      <family val="2"/>
    </font>
    <font>
      <b/>
      <sz val="11"/>
      <color theme="0"/>
      <name val="Arial"/>
      <family val="2"/>
    </font>
    <font>
      <b/>
      <sz val="11"/>
      <color theme="1"/>
      <name val="Arial"/>
      <family val="2"/>
    </font>
    <font>
      <b/>
      <sz val="10"/>
      <color rgb="FF000000"/>
      <name val="Arial"/>
      <family val="2"/>
    </font>
  </fonts>
  <fills count="31">
    <fill>
      <patternFill patternType="none"/>
    </fill>
    <fill>
      <patternFill patternType="gray125"/>
    </fill>
    <fill>
      <patternFill patternType="solid">
        <fgColor rgb="FF00B050"/>
        <bgColor rgb="FF000000"/>
      </patternFill>
    </fill>
    <fill>
      <patternFill patternType="solid">
        <fgColor rgb="FF108FA0"/>
        <bgColor indexed="64"/>
      </patternFill>
    </fill>
    <fill>
      <patternFill patternType="solid">
        <fgColor rgb="FFDE6DED"/>
        <bgColor indexed="64"/>
      </patternFill>
    </fill>
    <fill>
      <patternFill patternType="solid">
        <fgColor rgb="FFDF4145"/>
        <bgColor rgb="FF000000"/>
      </patternFill>
    </fill>
    <fill>
      <patternFill patternType="solid">
        <fgColor rgb="FFDE6DED"/>
        <bgColor rgb="FF000000"/>
      </patternFill>
    </fill>
    <fill>
      <patternFill patternType="solid">
        <fgColor rgb="FFF4BEBF"/>
        <bgColor rgb="FF000000"/>
      </patternFill>
    </fill>
    <fill>
      <patternFill patternType="solid">
        <fgColor rgb="FF108FA0"/>
        <bgColor rgb="FF000000"/>
      </patternFill>
    </fill>
    <fill>
      <patternFill patternType="solid">
        <fgColor theme="0"/>
        <bgColor indexed="64"/>
      </patternFill>
    </fill>
    <fill>
      <patternFill patternType="solid">
        <fgColor rgb="FFFFFF00"/>
        <bgColor indexed="64"/>
      </patternFill>
    </fill>
    <fill>
      <patternFill patternType="solid">
        <fgColor rgb="FFFF0000"/>
        <bgColor indexed="64"/>
      </patternFill>
    </fill>
    <fill>
      <patternFill patternType="solid">
        <fgColor rgb="FFDF4549"/>
        <bgColor rgb="FF000000"/>
      </patternFill>
    </fill>
    <fill>
      <patternFill patternType="solid">
        <fgColor theme="9"/>
        <bgColor indexed="64"/>
      </patternFill>
    </fill>
    <fill>
      <patternFill patternType="solid">
        <fgColor theme="9"/>
        <bgColor rgb="FF000000"/>
      </patternFill>
    </fill>
    <fill>
      <patternFill patternType="solid">
        <fgColor rgb="FF00B050"/>
        <bgColor indexed="64"/>
      </patternFill>
    </fill>
    <fill>
      <patternFill patternType="solid">
        <fgColor rgb="FFFF9900"/>
        <bgColor indexed="64"/>
      </patternFill>
    </fill>
    <fill>
      <patternFill patternType="solid">
        <fgColor rgb="FF4BC960"/>
        <bgColor indexed="64"/>
      </patternFill>
    </fill>
    <fill>
      <patternFill patternType="solid">
        <fgColor rgb="FFD92529"/>
        <bgColor rgb="FF000000"/>
      </patternFill>
    </fill>
    <fill>
      <patternFill patternType="solid">
        <fgColor theme="9" tint="0.59999389629810485"/>
        <bgColor indexed="64"/>
      </patternFill>
    </fill>
    <fill>
      <patternFill patternType="solid">
        <fgColor theme="9" tint="0.39997558519241921"/>
        <bgColor indexed="64"/>
      </patternFill>
    </fill>
    <fill>
      <patternFill patternType="solid">
        <fgColor rgb="FF961A1D"/>
        <bgColor indexed="64"/>
      </patternFill>
    </fill>
    <fill>
      <patternFill patternType="solid">
        <fgColor rgb="FFFFFFFF"/>
        <bgColor rgb="FF000000"/>
      </patternFill>
    </fill>
    <fill>
      <patternFill patternType="solid">
        <fgColor rgb="FFFFFFFF"/>
        <bgColor indexed="64"/>
      </patternFill>
    </fill>
    <fill>
      <patternFill patternType="solid">
        <fgColor theme="0"/>
        <bgColor rgb="FF000000"/>
      </patternFill>
    </fill>
    <fill>
      <patternFill patternType="solid">
        <fgColor rgb="FFFFFF00"/>
        <bgColor rgb="FF000000"/>
      </patternFill>
    </fill>
    <fill>
      <patternFill patternType="solid">
        <fgColor rgb="FFFF0000"/>
        <bgColor rgb="FF000000"/>
      </patternFill>
    </fill>
    <fill>
      <patternFill patternType="solid">
        <fgColor rgb="FFE28700"/>
        <bgColor rgb="FF000000"/>
      </patternFill>
    </fill>
    <fill>
      <patternFill patternType="solid">
        <fgColor rgb="FFFFC000"/>
        <bgColor rgb="FF000000"/>
      </patternFill>
    </fill>
    <fill>
      <patternFill patternType="solid">
        <fgColor rgb="FFC6E0B4"/>
        <bgColor rgb="FF000000"/>
      </patternFill>
    </fill>
    <fill>
      <patternFill patternType="solid">
        <fgColor theme="8" tint="0.79998168889431442"/>
        <bgColor indexed="64"/>
      </patternFill>
    </fill>
  </fills>
  <borders count="31">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indexed="64"/>
      </left>
      <right/>
      <top/>
      <bottom/>
      <diagonal/>
    </border>
    <border>
      <left/>
      <right style="thin">
        <color auto="1"/>
      </right>
      <top/>
      <bottom/>
      <diagonal/>
    </border>
    <border>
      <left style="thin">
        <color auto="1"/>
      </left>
      <right/>
      <top/>
      <bottom style="thin">
        <color auto="1"/>
      </bottom>
      <diagonal/>
    </border>
    <border>
      <left/>
      <right/>
      <top/>
      <bottom style="thin">
        <color indexed="64"/>
      </bottom>
      <diagonal/>
    </border>
    <border>
      <left/>
      <right style="thin">
        <color auto="1"/>
      </right>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indexed="64"/>
      </left>
      <right style="thin">
        <color indexed="64"/>
      </right>
      <top style="thin">
        <color indexed="64"/>
      </top>
      <bottom style="thin">
        <color indexed="64"/>
      </bottom>
      <diagonal/>
    </border>
    <border>
      <left style="thin">
        <color theme="1"/>
      </left>
      <right style="thin">
        <color theme="1"/>
      </right>
      <top/>
      <bottom style="thin">
        <color theme="1"/>
      </bottom>
      <diagonal/>
    </border>
    <border>
      <left style="thin">
        <color theme="1"/>
      </left>
      <right style="thin">
        <color theme="1"/>
      </right>
      <top style="thin">
        <color theme="1"/>
      </top>
      <bottom style="thin">
        <color theme="1"/>
      </bottom>
      <diagonal/>
    </border>
    <border>
      <left style="medium">
        <color rgb="FFFFFFFF"/>
      </left>
      <right style="medium">
        <color rgb="FFFFFFFF"/>
      </right>
      <top style="medium">
        <color rgb="FFFFFFFF"/>
      </top>
      <bottom style="thick">
        <color rgb="FFFFFFFF"/>
      </bottom>
      <diagonal/>
    </border>
    <border>
      <left style="medium">
        <color rgb="FFFFFFFF"/>
      </left>
      <right style="medium">
        <color rgb="FFFFFFFF"/>
      </right>
      <top style="thick">
        <color rgb="FFFFFFFF"/>
      </top>
      <bottom style="medium">
        <color rgb="FFFFFFFF"/>
      </bottom>
      <diagonal/>
    </border>
    <border>
      <left style="medium">
        <color rgb="FFFFFFFF"/>
      </left>
      <right style="medium">
        <color rgb="FFFFFFFF"/>
      </right>
      <top style="medium">
        <color rgb="FFFFFFFF"/>
      </top>
      <bottom style="medium">
        <color rgb="FFFFFFFF"/>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style="thin">
        <color rgb="FF000000"/>
      </top>
      <bottom/>
      <diagonal/>
    </border>
    <border>
      <left style="thin">
        <color rgb="FF000000"/>
      </left>
      <right/>
      <top/>
      <bottom/>
      <diagonal/>
    </border>
    <border>
      <left style="thin">
        <color rgb="FF000000"/>
      </left>
      <right/>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s>
  <cellStyleXfs count="3">
    <xf numFmtId="0" fontId="0" fillId="0" borderId="0"/>
    <xf numFmtId="0" fontId="4" fillId="0" borderId="0"/>
    <xf numFmtId="0" fontId="55" fillId="0" borderId="0" applyNumberFormat="0" applyFill="0" applyBorder="0" applyAlignment="0" applyProtection="0"/>
  </cellStyleXfs>
  <cellXfs count="462">
    <xf numFmtId="0" fontId="0" fillId="0" borderId="0" xfId="0"/>
    <xf numFmtId="0" fontId="0" fillId="9" borderId="0" xfId="0" applyFill="1"/>
    <xf numFmtId="0" fontId="0" fillId="0" borderId="0" xfId="0" applyAlignment="1">
      <alignment horizontal="center" vertical="center"/>
    </xf>
    <xf numFmtId="0" fontId="16" fillId="12" borderId="15" xfId="0" applyFont="1" applyFill="1" applyBorder="1" applyAlignment="1" applyProtection="1">
      <alignment horizontal="center" vertical="center" wrapText="1"/>
      <protection locked="0"/>
    </xf>
    <xf numFmtId="0" fontId="20" fillId="2" borderId="15" xfId="0" applyFont="1" applyFill="1" applyBorder="1" applyAlignment="1" applyProtection="1">
      <alignment horizontal="center" vertical="center" wrapText="1"/>
      <protection locked="0"/>
    </xf>
    <xf numFmtId="0" fontId="22" fillId="8" borderId="15" xfId="0" applyFont="1" applyFill="1" applyBorder="1" applyAlignment="1" applyProtection="1">
      <alignment horizontal="center" vertical="center" wrapText="1"/>
      <protection locked="0"/>
    </xf>
    <xf numFmtId="0" fontId="20" fillId="8" borderId="15" xfId="0" applyFont="1" applyFill="1" applyBorder="1" applyAlignment="1" applyProtection="1">
      <alignment horizontal="center" vertical="center" wrapText="1"/>
      <protection locked="0"/>
    </xf>
    <xf numFmtId="0" fontId="20" fillId="8" borderId="15" xfId="0" applyFont="1" applyFill="1" applyBorder="1" applyAlignment="1" applyProtection="1">
      <alignment vertical="center" wrapText="1"/>
      <protection locked="0"/>
    </xf>
    <xf numFmtId="0" fontId="0" fillId="0" borderId="15" xfId="0" applyBorder="1" applyAlignment="1">
      <alignment vertical="center" wrapText="1"/>
    </xf>
    <xf numFmtId="0" fontId="0" fillId="0" borderId="15" xfId="0" applyBorder="1" applyAlignment="1">
      <alignment horizontal="center" vertical="center"/>
    </xf>
    <xf numFmtId="0" fontId="0" fillId="0" borderId="15" xfId="0" applyBorder="1"/>
    <xf numFmtId="0" fontId="0" fillId="11" borderId="0" xfId="0" applyFill="1"/>
    <xf numFmtId="0" fontId="0" fillId="10" borderId="0" xfId="0" applyFill="1"/>
    <xf numFmtId="0" fontId="0" fillId="15" borderId="0" xfId="0" applyFill="1"/>
    <xf numFmtId="0" fontId="1" fillId="9" borderId="0" xfId="0" applyFont="1" applyFill="1" applyAlignment="1">
      <alignment vertical="center"/>
    </xf>
    <xf numFmtId="0" fontId="1" fillId="15" borderId="15" xfId="0" applyFont="1" applyFill="1" applyBorder="1" applyAlignment="1">
      <alignment wrapText="1"/>
    </xf>
    <xf numFmtId="0" fontId="1" fillId="15" borderId="16" xfId="0" applyFont="1" applyFill="1" applyBorder="1" applyAlignment="1">
      <alignment horizontal="center" vertical="center" wrapText="1"/>
    </xf>
    <xf numFmtId="0" fontId="0" fillId="0" borderId="15" xfId="0" applyBorder="1" applyAlignment="1">
      <alignment horizontal="center"/>
    </xf>
    <xf numFmtId="0" fontId="0" fillId="9" borderId="15" xfId="0" applyFill="1" applyBorder="1"/>
    <xf numFmtId="0" fontId="0" fillId="0" borderId="17" xfId="0" applyBorder="1"/>
    <xf numFmtId="164" fontId="4" fillId="16" borderId="15" xfId="1" applyNumberFormat="1" applyFill="1" applyBorder="1" applyAlignment="1" applyProtection="1">
      <alignment horizontal="left" vertical="center" wrapText="1"/>
      <protection hidden="1"/>
    </xf>
    <xf numFmtId="0" fontId="0" fillId="0" borderId="15" xfId="0" applyBorder="1" applyAlignment="1">
      <alignment wrapText="1"/>
    </xf>
    <xf numFmtId="0" fontId="0" fillId="0" borderId="12" xfId="0" applyBorder="1"/>
    <xf numFmtId="1" fontId="25" fillId="16" borderId="15" xfId="1" applyNumberFormat="1" applyFont="1" applyFill="1" applyBorder="1" applyAlignment="1" applyProtection="1">
      <alignment horizontal="right" vertical="center" wrapText="1"/>
      <protection hidden="1"/>
    </xf>
    <xf numFmtId="0" fontId="25" fillId="11" borderId="18" xfId="0" applyFont="1" applyFill="1" applyBorder="1" applyAlignment="1">
      <alignment vertical="top" wrapText="1"/>
    </xf>
    <xf numFmtId="0" fontId="25" fillId="10" borderId="19" xfId="0" applyFont="1" applyFill="1" applyBorder="1" applyAlignment="1">
      <alignment vertical="top" wrapText="1"/>
    </xf>
    <xf numFmtId="0" fontId="25" fillId="11" borderId="19" xfId="0" applyFont="1" applyFill="1" applyBorder="1" applyAlignment="1">
      <alignment vertical="top" wrapText="1"/>
    </xf>
    <xf numFmtId="0" fontId="25" fillId="17" borderId="20" xfId="0" applyFont="1" applyFill="1" applyBorder="1" applyAlignment="1">
      <alignment vertical="top" wrapText="1"/>
    </xf>
    <xf numFmtId="0" fontId="25" fillId="10" borderId="20" xfId="0" applyFont="1" applyFill="1" applyBorder="1" applyAlignment="1">
      <alignment vertical="top" wrapText="1"/>
    </xf>
    <xf numFmtId="0" fontId="25" fillId="11" borderId="20" xfId="0" applyFont="1" applyFill="1" applyBorder="1" applyAlignment="1">
      <alignment vertical="top" wrapText="1"/>
    </xf>
    <xf numFmtId="0" fontId="2" fillId="9" borderId="0" xfId="0" applyFont="1" applyFill="1" applyAlignment="1">
      <alignment horizontal="center" vertical="center"/>
    </xf>
    <xf numFmtId="0" fontId="0" fillId="9" borderId="0" xfId="0" applyFill="1" applyAlignment="1">
      <alignment horizontal="center" vertical="center" wrapText="1"/>
    </xf>
    <xf numFmtId="0" fontId="0" fillId="9" borderId="0" xfId="0" applyFill="1" applyAlignment="1">
      <alignment horizontal="left" vertical="top" wrapText="1"/>
    </xf>
    <xf numFmtId="0" fontId="16" fillId="4" borderId="15" xfId="0" applyFont="1" applyFill="1" applyBorder="1" applyAlignment="1" applyProtection="1">
      <alignment vertical="center"/>
      <protection locked="0"/>
    </xf>
    <xf numFmtId="0" fontId="1" fillId="15" borderId="15" xfId="0" applyFont="1" applyFill="1" applyBorder="1" applyAlignment="1">
      <alignment horizontal="center" vertical="center"/>
    </xf>
    <xf numFmtId="0" fontId="1" fillId="15" borderId="15" xfId="0" applyFont="1" applyFill="1" applyBorder="1" applyAlignment="1">
      <alignment horizontal="center" vertical="center" wrapText="1"/>
    </xf>
    <xf numFmtId="0" fontId="27" fillId="0" borderId="0" xfId="0" applyFont="1"/>
    <xf numFmtId="0" fontId="0" fillId="0" borderId="0" xfId="0" applyAlignment="1">
      <alignment wrapText="1"/>
    </xf>
    <xf numFmtId="9" fontId="0" fillId="0" borderId="15" xfId="0" applyNumberFormat="1" applyBorder="1"/>
    <xf numFmtId="0" fontId="0" fillId="9" borderId="0" xfId="0" applyFill="1" applyAlignment="1">
      <alignment horizontal="left" vertical="center" wrapText="1"/>
    </xf>
    <xf numFmtId="0" fontId="28" fillId="0" borderId="0" xfId="0" applyFont="1"/>
    <xf numFmtId="0" fontId="0" fillId="19" borderId="15" xfId="0" applyFill="1" applyBorder="1"/>
    <xf numFmtId="0" fontId="0" fillId="20" borderId="15" xfId="0" applyFill="1" applyBorder="1"/>
    <xf numFmtId="164" fontId="4" fillId="21" borderId="15" xfId="1" applyNumberFormat="1" applyFill="1" applyBorder="1" applyAlignment="1" applyProtection="1">
      <alignment horizontal="left" vertical="center" wrapText="1"/>
      <protection hidden="1"/>
    </xf>
    <xf numFmtId="0" fontId="1" fillId="15" borderId="0" xfId="0" applyFont="1" applyFill="1" applyAlignment="1">
      <alignment horizontal="center" vertical="center"/>
    </xf>
    <xf numFmtId="0" fontId="1" fillId="15" borderId="9" xfId="0" applyFont="1" applyFill="1" applyBorder="1" applyAlignment="1">
      <alignment vertical="center"/>
    </xf>
    <xf numFmtId="0" fontId="1" fillId="9" borderId="10" xfId="0" applyFont="1" applyFill="1" applyBorder="1" applyAlignment="1">
      <alignment vertical="center"/>
    </xf>
    <xf numFmtId="0" fontId="1" fillId="9" borderId="11" xfId="0" applyFont="1" applyFill="1" applyBorder="1" applyAlignment="1">
      <alignment vertical="center"/>
    </xf>
    <xf numFmtId="0" fontId="29" fillId="0" borderId="0" xfId="0" applyFont="1"/>
    <xf numFmtId="0" fontId="0" fillId="0" borderId="15" xfId="0" applyBorder="1" applyAlignment="1">
      <alignment horizontal="center" vertical="center" wrapText="1"/>
    </xf>
    <xf numFmtId="0" fontId="0" fillId="0" borderId="15" xfId="0" applyBorder="1" applyAlignment="1">
      <alignment horizontal="justify" vertical="center" wrapText="1"/>
    </xf>
    <xf numFmtId="0" fontId="30" fillId="0" borderId="0" xfId="0" applyFont="1"/>
    <xf numFmtId="0" fontId="30" fillId="9" borderId="15" xfId="0" applyFont="1" applyFill="1" applyBorder="1" applyAlignment="1">
      <alignment vertical="center"/>
    </xf>
    <xf numFmtId="0" fontId="31" fillId="0" borderId="11" xfId="0" applyFont="1" applyBorder="1" applyAlignment="1">
      <alignment horizontal="center" vertical="center"/>
    </xf>
    <xf numFmtId="0" fontId="31" fillId="0" borderId="11" xfId="0" applyFont="1" applyBorder="1" applyAlignment="1">
      <alignment horizontal="center" vertical="center" wrapText="1"/>
    </xf>
    <xf numFmtId="0" fontId="32" fillId="0" borderId="11" xfId="0" applyFont="1" applyBorder="1" applyAlignment="1">
      <alignment horizontal="center" vertical="center"/>
    </xf>
    <xf numFmtId="0" fontId="30" fillId="0" borderId="15" xfId="0" applyFont="1" applyBorder="1" applyAlignment="1">
      <alignment vertical="center" wrapText="1"/>
    </xf>
    <xf numFmtId="0" fontId="0" fillId="0" borderId="13" xfId="0" applyBorder="1" applyAlignment="1">
      <alignment horizontal="justify" vertical="center" wrapText="1"/>
    </xf>
    <xf numFmtId="0" fontId="0" fillId="0" borderId="0" xfId="0" applyAlignment="1">
      <alignment vertical="center"/>
    </xf>
    <xf numFmtId="0" fontId="0" fillId="0" borderId="13" xfId="0" applyBorder="1" applyAlignment="1">
      <alignment horizontal="center" vertical="center" wrapText="1"/>
    </xf>
    <xf numFmtId="0" fontId="0" fillId="0" borderId="15" xfId="0" applyBorder="1" applyAlignment="1">
      <alignment horizontal="justify" vertical="center"/>
    </xf>
    <xf numFmtId="0" fontId="30" fillId="0" borderId="15" xfId="0" applyFont="1" applyBorder="1" applyAlignment="1">
      <alignment horizontal="center" vertical="center" wrapText="1"/>
    </xf>
    <xf numFmtId="0" fontId="34" fillId="0" borderId="15" xfId="0" applyFont="1" applyBorder="1" applyAlignment="1">
      <alignment horizontal="center" vertical="center"/>
    </xf>
    <xf numFmtId="0" fontId="0" fillId="9" borderId="15" xfId="0" applyFill="1" applyBorder="1" applyAlignment="1">
      <alignment horizontal="center" vertical="center"/>
    </xf>
    <xf numFmtId="0" fontId="30" fillId="0" borderId="15" xfId="0" applyFont="1" applyBorder="1" applyAlignment="1">
      <alignment horizontal="justify" vertical="center" wrapText="1"/>
    </xf>
    <xf numFmtId="0" fontId="0" fillId="0" borderId="13" xfId="0" applyBorder="1" applyAlignment="1">
      <alignment horizontal="center" vertical="center"/>
    </xf>
    <xf numFmtId="0" fontId="30" fillId="9" borderId="15" xfId="0" applyFont="1" applyFill="1" applyBorder="1" applyAlignment="1">
      <alignment horizontal="center" vertical="center"/>
    </xf>
    <xf numFmtId="0" fontId="30" fillId="9" borderId="15" xfId="0" applyFont="1" applyFill="1" applyBorder="1"/>
    <xf numFmtId="0" fontId="30" fillId="9" borderId="15" xfId="0" applyFont="1" applyFill="1" applyBorder="1" applyAlignment="1">
      <alignment horizontal="center" vertical="center" wrapText="1"/>
    </xf>
    <xf numFmtId="0" fontId="30" fillId="9" borderId="15" xfId="0" applyFont="1" applyFill="1" applyBorder="1" applyAlignment="1">
      <alignment vertical="center" wrapText="1"/>
    </xf>
    <xf numFmtId="0" fontId="30" fillId="9" borderId="15" xfId="0" applyFont="1" applyFill="1" applyBorder="1" applyAlignment="1">
      <alignment horizontal="justify" vertical="top" wrapText="1"/>
    </xf>
    <xf numFmtId="0" fontId="30" fillId="9" borderId="15" xfId="0" applyFont="1" applyFill="1" applyBorder="1" applyAlignment="1">
      <alignment horizontal="justify" vertical="center"/>
    </xf>
    <xf numFmtId="0" fontId="30" fillId="9" borderId="15" xfId="0" applyFont="1" applyFill="1" applyBorder="1" applyAlignment="1">
      <alignment horizontal="justify" vertical="center" wrapText="1"/>
    </xf>
    <xf numFmtId="0" fontId="31" fillId="9" borderId="15" xfId="0" applyFont="1" applyFill="1" applyBorder="1" applyAlignment="1">
      <alignment horizontal="center" vertical="center" wrapText="1"/>
    </xf>
    <xf numFmtId="0" fontId="31" fillId="9" borderId="15" xfId="0" applyFont="1" applyFill="1" applyBorder="1" applyAlignment="1">
      <alignment vertical="center" wrapText="1"/>
    </xf>
    <xf numFmtId="0" fontId="34" fillId="0" borderId="15" xfId="0" applyFont="1" applyBorder="1" applyAlignment="1">
      <alignment horizontal="justify" vertical="center" wrapText="1"/>
    </xf>
    <xf numFmtId="0" fontId="34" fillId="0" borderId="15" xfId="0" applyFont="1" applyBorder="1" applyAlignment="1">
      <alignment horizontal="center" vertical="center" wrapText="1"/>
    </xf>
    <xf numFmtId="0" fontId="31" fillId="22" borderId="15" xfId="0" applyFont="1" applyFill="1" applyBorder="1" applyAlignment="1">
      <alignment horizontal="center" vertical="center" wrapText="1"/>
    </xf>
    <xf numFmtId="0" fontId="31" fillId="22" borderId="11" xfId="0" applyFont="1" applyFill="1" applyBorder="1" applyAlignment="1">
      <alignment horizontal="center" vertical="center" wrapText="1"/>
    </xf>
    <xf numFmtId="0" fontId="31" fillId="22" borderId="11" xfId="0" applyFont="1" applyFill="1" applyBorder="1" applyAlignment="1">
      <alignment horizontal="center" vertical="center"/>
    </xf>
    <xf numFmtId="0" fontId="30" fillId="9" borderId="15" xfId="0" applyFont="1" applyFill="1" applyBorder="1" applyAlignment="1">
      <alignment horizontal="left" vertical="center" wrapText="1"/>
    </xf>
    <xf numFmtId="0" fontId="32" fillId="0" borderId="15" xfId="0" applyFont="1" applyBorder="1" applyAlignment="1">
      <alignment vertical="center" wrapText="1"/>
    </xf>
    <xf numFmtId="0" fontId="32" fillId="0" borderId="13" xfId="0" applyFont="1" applyBorder="1" applyAlignment="1">
      <alignment vertical="center" wrapText="1"/>
    </xf>
    <xf numFmtId="0" fontId="32" fillId="0" borderId="11" xfId="0" applyFont="1" applyBorder="1" applyAlignment="1">
      <alignment vertical="center" wrapText="1"/>
    </xf>
    <xf numFmtId="0" fontId="32" fillId="0" borderId="11" xfId="0" applyFont="1" applyBorder="1" applyAlignment="1">
      <alignment vertical="center"/>
    </xf>
    <xf numFmtId="0" fontId="32" fillId="0" borderId="15" xfId="0" applyFont="1" applyBorder="1" applyAlignment="1">
      <alignment vertical="center"/>
    </xf>
    <xf numFmtId="0" fontId="32" fillId="0" borderId="8" xfId="0" applyFont="1" applyBorder="1" applyAlignment="1">
      <alignment vertical="center" wrapText="1"/>
    </xf>
    <xf numFmtId="0" fontId="32" fillId="0" borderId="8" xfId="0" applyFont="1" applyBorder="1" applyAlignment="1">
      <alignment vertical="center"/>
    </xf>
    <xf numFmtId="0" fontId="32" fillId="0" borderId="13" xfId="0" applyFont="1" applyBorder="1" applyAlignment="1">
      <alignment vertical="center"/>
    </xf>
    <xf numFmtId="0" fontId="0" fillId="0" borderId="15" xfId="0" applyBorder="1" applyAlignment="1">
      <alignment horizontal="justify" vertical="top" wrapText="1"/>
    </xf>
    <xf numFmtId="0" fontId="0" fillId="0" borderId="13" xfId="0" applyBorder="1" applyAlignment="1">
      <alignment horizontal="justify" vertical="top" wrapText="1"/>
    </xf>
    <xf numFmtId="0" fontId="0" fillId="0" borderId="15" xfId="0" applyBorder="1" applyAlignment="1">
      <alignment horizontal="justify" vertical="top"/>
    </xf>
    <xf numFmtId="0" fontId="32" fillId="0" borderId="15" xfId="0" applyFont="1" applyBorder="1" applyAlignment="1">
      <alignment horizontal="justify" vertical="center" wrapText="1"/>
    </xf>
    <xf numFmtId="0" fontId="0" fillId="0" borderId="15" xfId="0" applyBorder="1" applyAlignment="1">
      <alignment horizontal="center" wrapText="1"/>
    </xf>
    <xf numFmtId="0" fontId="32" fillId="0" borderId="15" xfId="0" applyFont="1" applyBorder="1" applyAlignment="1">
      <alignment horizontal="justify" vertical="center"/>
    </xf>
    <xf numFmtId="0" fontId="0" fillId="9" borderId="15" xfId="0" applyFill="1" applyBorder="1" applyAlignment="1">
      <alignment horizontal="justify" vertical="center"/>
    </xf>
    <xf numFmtId="0" fontId="33" fillId="23" borderId="15" xfId="0" applyFont="1" applyFill="1" applyBorder="1" applyAlignment="1">
      <alignment horizontal="center" vertical="center"/>
    </xf>
    <xf numFmtId="0" fontId="0" fillId="0" borderId="9" xfId="0" applyBorder="1" applyAlignment="1">
      <alignment horizontal="justify" vertical="center"/>
    </xf>
    <xf numFmtId="0" fontId="32" fillId="0" borderId="11" xfId="0" applyFont="1" applyBorder="1" applyAlignment="1">
      <alignment horizontal="justify" vertical="top" wrapText="1"/>
    </xf>
    <xf numFmtId="0" fontId="32" fillId="0" borderId="8" xfId="0" applyFont="1" applyBorder="1" applyAlignment="1">
      <alignment horizontal="justify" vertical="top" wrapText="1"/>
    </xf>
    <xf numFmtId="0" fontId="33" fillId="0" borderId="13" xfId="0" applyFont="1" applyBorder="1" applyAlignment="1">
      <alignment horizontal="center" vertical="center" wrapText="1"/>
    </xf>
    <xf numFmtId="0" fontId="0" fillId="0" borderId="13" xfId="0" applyBorder="1" applyAlignment="1">
      <alignment horizontal="justify" vertical="center"/>
    </xf>
    <xf numFmtId="0" fontId="0" fillId="23" borderId="13" xfId="0" applyFill="1" applyBorder="1" applyAlignment="1">
      <alignment horizontal="justify" vertical="center"/>
    </xf>
    <xf numFmtId="0" fontId="0" fillId="9" borderId="13" xfId="0" applyFill="1" applyBorder="1" applyAlignment="1">
      <alignment horizontal="center" vertical="center"/>
    </xf>
    <xf numFmtId="0" fontId="32" fillId="9" borderId="15" xfId="0" applyFont="1" applyFill="1" applyBorder="1" applyAlignment="1">
      <alignment horizontal="justify" vertical="center" wrapText="1"/>
    </xf>
    <xf numFmtId="0" fontId="34" fillId="0" borderId="13" xfId="0" applyFont="1" applyBorder="1" applyAlignment="1">
      <alignment horizontal="center" vertical="center"/>
    </xf>
    <xf numFmtId="0" fontId="30" fillId="23" borderId="13" xfId="0" applyFont="1" applyFill="1" applyBorder="1" applyAlignment="1">
      <alignment horizontal="justify" vertical="center" wrapText="1"/>
    </xf>
    <xf numFmtId="0" fontId="30" fillId="0" borderId="13" xfId="0" applyFont="1" applyBorder="1" applyAlignment="1">
      <alignment horizontal="justify" vertical="center" wrapText="1"/>
    </xf>
    <xf numFmtId="0" fontId="32" fillId="0" borderId="8" xfId="0" applyFont="1" applyBorder="1" applyAlignment="1">
      <alignment horizontal="center" vertical="center"/>
    </xf>
    <xf numFmtId="0" fontId="0" fillId="9" borderId="15" xfId="0" applyFill="1" applyBorder="1" applyAlignment="1">
      <alignment horizontal="justify" vertical="top" wrapText="1"/>
    </xf>
    <xf numFmtId="0" fontId="30" fillId="0" borderId="13" xfId="0" applyFont="1" applyBorder="1" applyAlignment="1">
      <alignment horizontal="center" vertical="center"/>
    </xf>
    <xf numFmtId="0" fontId="30" fillId="9" borderId="13" xfId="0" applyFont="1" applyFill="1" applyBorder="1" applyAlignment="1">
      <alignment horizontal="center" vertical="center"/>
    </xf>
    <xf numFmtId="0" fontId="0" fillId="9" borderId="13" xfId="0" applyFill="1" applyBorder="1" applyAlignment="1">
      <alignment horizontal="justify" vertical="top" wrapText="1"/>
    </xf>
    <xf numFmtId="0" fontId="30" fillId="9" borderId="13" xfId="0" applyFont="1" applyFill="1" applyBorder="1" applyAlignment="1">
      <alignment horizontal="justify" vertical="top" wrapText="1"/>
    </xf>
    <xf numFmtId="0" fontId="32" fillId="9" borderId="15" xfId="0" applyFont="1" applyFill="1" applyBorder="1" applyAlignment="1">
      <alignment horizontal="justify" vertical="top" wrapText="1"/>
    </xf>
    <xf numFmtId="0" fontId="31" fillId="24" borderId="11" xfId="0" applyFont="1" applyFill="1" applyBorder="1" applyAlignment="1">
      <alignment horizontal="justify" vertical="top" wrapText="1"/>
    </xf>
    <xf numFmtId="0" fontId="32" fillId="9" borderId="11" xfId="0" applyFont="1" applyFill="1" applyBorder="1" applyAlignment="1">
      <alignment horizontal="justify" vertical="top" wrapText="1"/>
    </xf>
    <xf numFmtId="0" fontId="32" fillId="9" borderId="8" xfId="0" applyFont="1" applyFill="1" applyBorder="1" applyAlignment="1">
      <alignment horizontal="justify" vertical="top" wrapText="1"/>
    </xf>
    <xf numFmtId="0" fontId="32" fillId="9" borderId="15" xfId="0" applyFont="1" applyFill="1" applyBorder="1" applyAlignment="1">
      <alignment horizontal="justify" vertical="top"/>
    </xf>
    <xf numFmtId="0" fontId="32" fillId="9" borderId="0" xfId="0" applyFont="1" applyFill="1" applyAlignment="1">
      <alignment horizontal="justify" vertical="top" wrapText="1"/>
    </xf>
    <xf numFmtId="0" fontId="0" fillId="0" borderId="15" xfId="0" quotePrefix="1" applyBorder="1"/>
    <xf numFmtId="0" fontId="32" fillId="0" borderId="11" xfId="0" applyFont="1" applyBorder="1" applyAlignment="1">
      <alignment horizontal="center" vertical="center" wrapText="1"/>
    </xf>
    <xf numFmtId="0" fontId="31" fillId="9" borderId="15" xfId="0" applyFont="1" applyFill="1" applyBorder="1" applyAlignment="1">
      <alignment horizontal="justify" vertical="center" wrapText="1"/>
    </xf>
    <xf numFmtId="0" fontId="31" fillId="22" borderId="11" xfId="0" applyFont="1" applyFill="1" applyBorder="1" applyAlignment="1">
      <alignment horizontal="justify" vertical="center" wrapText="1"/>
    </xf>
    <xf numFmtId="0" fontId="32" fillId="0" borderId="11" xfId="0" applyFont="1" applyBorder="1" applyAlignment="1">
      <alignment horizontal="justify" vertical="center" wrapText="1"/>
    </xf>
    <xf numFmtId="0" fontId="32" fillId="0" borderId="8" xfId="0" applyFont="1" applyBorder="1" applyAlignment="1">
      <alignment horizontal="justify" vertical="center" wrapText="1"/>
    </xf>
    <xf numFmtId="0" fontId="32" fillId="0" borderId="0" xfId="0" applyFont="1" applyAlignment="1">
      <alignment horizontal="justify" vertical="center" wrapText="1"/>
    </xf>
    <xf numFmtId="0" fontId="41" fillId="7" borderId="14" xfId="0" applyFont="1" applyFill="1" applyBorder="1" applyAlignment="1" applyProtection="1">
      <alignment horizontal="center" vertical="center" wrapText="1"/>
      <protection locked="0"/>
    </xf>
    <xf numFmtId="0" fontId="36" fillId="0" borderId="11" xfId="0" applyFont="1" applyBorder="1" applyAlignment="1">
      <alignment horizontal="center" vertical="center"/>
    </xf>
    <xf numFmtId="0" fontId="20" fillId="6" borderId="15" xfId="0" applyFont="1" applyFill="1" applyBorder="1" applyAlignment="1" applyProtection="1">
      <alignment horizontal="center" vertical="center" wrapText="1"/>
      <protection locked="0"/>
    </xf>
    <xf numFmtId="0" fontId="16" fillId="4" borderId="15" xfId="0" applyFont="1" applyFill="1" applyBorder="1" applyAlignment="1" applyProtection="1">
      <alignment horizontal="center" vertical="center"/>
      <protection locked="0"/>
    </xf>
    <xf numFmtId="0" fontId="32" fillId="9" borderId="15" xfId="0" applyFont="1" applyFill="1" applyBorder="1" applyAlignment="1">
      <alignment horizontal="justify" vertical="center"/>
    </xf>
    <xf numFmtId="0" fontId="33" fillId="0" borderId="15" xfId="0" applyFont="1" applyBorder="1" applyAlignment="1">
      <alignment vertical="center" wrapText="1"/>
    </xf>
    <xf numFmtId="0" fontId="0" fillId="10" borderId="15" xfId="0" applyFill="1" applyBorder="1" applyAlignment="1">
      <alignment horizontal="center" vertical="center" wrapText="1"/>
    </xf>
    <xf numFmtId="0" fontId="0" fillId="10" borderId="15" xfId="0" applyFill="1" applyBorder="1" applyAlignment="1">
      <alignment vertical="center" wrapText="1"/>
    </xf>
    <xf numFmtId="0" fontId="0" fillId="10" borderId="15" xfId="0" applyFill="1" applyBorder="1" applyAlignment="1">
      <alignment horizontal="justify" wrapText="1"/>
    </xf>
    <xf numFmtId="0" fontId="33" fillId="10" borderId="15" xfId="0" applyFont="1" applyFill="1" applyBorder="1" applyAlignment="1">
      <alignment vertical="center" wrapText="1"/>
    </xf>
    <xf numFmtId="0" fontId="0" fillId="10" borderId="15" xfId="0" applyFill="1" applyBorder="1"/>
    <xf numFmtId="0" fontId="38" fillId="22" borderId="11" xfId="0" applyFont="1" applyFill="1" applyBorder="1" applyAlignment="1">
      <alignment horizontal="center" vertical="center"/>
    </xf>
    <xf numFmtId="0" fontId="30" fillId="22" borderId="11" xfId="0" applyFont="1" applyFill="1" applyBorder="1" applyAlignment="1">
      <alignment horizontal="center" vertical="center"/>
    </xf>
    <xf numFmtId="0" fontId="30" fillId="22" borderId="11" xfId="0" applyFont="1" applyFill="1" applyBorder="1" applyAlignment="1">
      <alignment horizontal="justify" vertical="center" wrapText="1"/>
    </xf>
    <xf numFmtId="0" fontId="32" fillId="0" borderId="15" xfId="0" applyFont="1" applyBorder="1" applyAlignment="1">
      <alignment horizontal="center" vertical="center"/>
    </xf>
    <xf numFmtId="0" fontId="32" fillId="0" borderId="15" xfId="0" applyFont="1" applyBorder="1" applyAlignment="1">
      <alignment horizontal="center" vertical="center" wrapText="1"/>
    </xf>
    <xf numFmtId="0" fontId="45" fillId="0" borderId="15" xfId="0" applyFont="1" applyBorder="1" applyAlignment="1">
      <alignment horizontal="center" vertical="center"/>
    </xf>
    <xf numFmtId="0" fontId="17" fillId="12" borderId="15" xfId="0" applyFont="1" applyFill="1" applyBorder="1" applyAlignment="1" applyProtection="1">
      <alignment horizontal="center" vertical="center" wrapText="1"/>
      <protection locked="0"/>
    </xf>
    <xf numFmtId="0" fontId="30" fillId="22" borderId="15" xfId="0" applyFont="1" applyFill="1" applyBorder="1" applyAlignment="1">
      <alignment horizontal="center" vertical="center" wrapText="1"/>
    </xf>
    <xf numFmtId="0" fontId="0" fillId="0" borderId="13" xfId="0" applyBorder="1"/>
    <xf numFmtId="0" fontId="30" fillId="22" borderId="15" xfId="0" applyFont="1" applyFill="1" applyBorder="1" applyAlignment="1">
      <alignment horizontal="justify" vertical="center" wrapText="1"/>
    </xf>
    <xf numFmtId="0" fontId="33" fillId="0" borderId="11" xfId="0" applyFont="1" applyBorder="1" applyAlignment="1">
      <alignment vertical="center"/>
    </xf>
    <xf numFmtId="0" fontId="0" fillId="0" borderId="13" xfId="0" applyBorder="1" applyAlignment="1">
      <alignment vertical="center" wrapText="1"/>
    </xf>
    <xf numFmtId="0" fontId="33" fillId="0" borderId="13" xfId="0" applyFont="1" applyBorder="1" applyAlignment="1">
      <alignment vertical="center" wrapText="1"/>
    </xf>
    <xf numFmtId="0" fontId="33" fillId="0" borderId="8" xfId="0" applyFont="1" applyBorder="1" applyAlignment="1">
      <alignment vertical="center"/>
    </xf>
    <xf numFmtId="0" fontId="33" fillId="0" borderId="15" xfId="0" applyFont="1" applyBorder="1" applyAlignment="1">
      <alignment vertical="center"/>
    </xf>
    <xf numFmtId="0" fontId="33" fillId="0" borderId="9" xfId="0" applyFont="1" applyBorder="1" applyAlignment="1">
      <alignment vertical="center"/>
    </xf>
    <xf numFmtId="0" fontId="33" fillId="0" borderId="15" xfId="0" applyFont="1" applyBorder="1" applyAlignment="1">
      <alignment horizontal="center" vertical="center"/>
    </xf>
    <xf numFmtId="0" fontId="33" fillId="0" borderId="21" xfId="0" applyFont="1" applyBorder="1" applyAlignment="1">
      <alignment vertical="center"/>
    </xf>
    <xf numFmtId="0" fontId="33" fillId="0" borderId="11" xfId="0" applyFont="1" applyBorder="1" applyAlignment="1">
      <alignment horizontal="center" vertical="center" wrapText="1"/>
    </xf>
    <xf numFmtId="0" fontId="33" fillId="0" borderId="15" xfId="0" applyFont="1" applyBorder="1" applyAlignment="1">
      <alignment horizontal="justify" vertical="center" wrapText="1"/>
    </xf>
    <xf numFmtId="0" fontId="30" fillId="22" borderId="15" xfId="0" applyFont="1" applyFill="1" applyBorder="1" applyAlignment="1">
      <alignment horizontal="justify" vertical="center"/>
    </xf>
    <xf numFmtId="0" fontId="42" fillId="0" borderId="12" xfId="0" applyFont="1" applyBorder="1" applyAlignment="1">
      <alignment horizontal="center" vertical="center" wrapText="1"/>
    </xf>
    <xf numFmtId="0" fontId="42" fillId="0" borderId="13" xfId="0" applyFont="1" applyBorder="1" applyAlignment="1">
      <alignment horizontal="center" vertical="center" wrapText="1"/>
    </xf>
    <xf numFmtId="0" fontId="0" fillId="0" borderId="6" xfId="0" applyBorder="1" applyAlignment="1">
      <alignment horizontal="justify" vertical="center"/>
    </xf>
    <xf numFmtId="0" fontId="42" fillId="0" borderId="15" xfId="0" applyFont="1" applyBorder="1" applyAlignment="1">
      <alignment horizontal="center" vertical="center" wrapText="1"/>
    </xf>
    <xf numFmtId="0" fontId="0" fillId="22" borderId="15" xfId="0" applyFill="1" applyBorder="1" applyAlignment="1">
      <alignment horizontal="justify" vertical="center"/>
    </xf>
    <xf numFmtId="0" fontId="0" fillId="0" borderId="12" xfId="0" applyBorder="1" applyAlignment="1">
      <alignment horizontal="center" vertical="center" wrapText="1"/>
    </xf>
    <xf numFmtId="0" fontId="0" fillId="0" borderId="12" xfId="0" applyBorder="1" applyAlignment="1">
      <alignment horizontal="justify" vertical="center" wrapText="1"/>
    </xf>
    <xf numFmtId="0" fontId="41" fillId="7" borderId="14" xfId="0" applyFont="1" applyFill="1" applyBorder="1" applyAlignment="1" applyProtection="1">
      <alignment horizontal="justify" vertical="center" wrapText="1"/>
      <protection locked="0"/>
    </xf>
    <xf numFmtId="0" fontId="47" fillId="0" borderId="13" xfId="0" applyFont="1" applyBorder="1" applyAlignment="1">
      <alignment horizontal="justify" vertical="center" wrapText="1"/>
    </xf>
    <xf numFmtId="0" fontId="47" fillId="0" borderId="13" xfId="0" applyFont="1" applyBorder="1" applyAlignment="1">
      <alignment horizontal="center" vertical="center" wrapText="1"/>
    </xf>
    <xf numFmtId="0" fontId="47" fillId="0" borderId="15" xfId="0" applyFont="1" applyBorder="1" applyAlignment="1">
      <alignment horizontal="center" vertical="center"/>
    </xf>
    <xf numFmtId="0" fontId="47" fillId="0" borderId="15" xfId="0" applyFont="1" applyBorder="1" applyAlignment="1">
      <alignment horizontal="center" vertical="center" wrapText="1"/>
    </xf>
    <xf numFmtId="0" fontId="47" fillId="0" borderId="15" xfId="0" applyFont="1" applyBorder="1" applyAlignment="1">
      <alignment horizontal="justify" vertical="center" wrapText="1"/>
    </xf>
    <xf numFmtId="0" fontId="48" fillId="22" borderId="11" xfId="0" applyFont="1" applyFill="1" applyBorder="1" applyAlignment="1">
      <alignment horizontal="justify" vertical="center" wrapText="1"/>
    </xf>
    <xf numFmtId="0" fontId="49" fillId="22" borderId="15" xfId="0" applyFont="1" applyFill="1" applyBorder="1" applyAlignment="1">
      <alignment horizontal="center" vertical="center" wrapText="1"/>
    </xf>
    <xf numFmtId="0" fontId="47" fillId="0" borderId="15" xfId="0" applyFont="1" applyBorder="1" applyAlignment="1">
      <alignment horizontal="justify" vertical="center"/>
    </xf>
    <xf numFmtId="0" fontId="47" fillId="0" borderId="9" xfId="0" applyFont="1" applyBorder="1" applyAlignment="1">
      <alignment horizontal="justify" vertical="center"/>
    </xf>
    <xf numFmtId="0" fontId="51" fillId="0" borderId="15" xfId="0" applyFont="1" applyBorder="1" applyAlignment="1">
      <alignment horizontal="justify" vertical="center" wrapText="1"/>
    </xf>
    <xf numFmtId="0" fontId="47" fillId="0" borderId="13" xfId="0" applyFont="1" applyBorder="1" applyAlignment="1">
      <alignment horizontal="center" vertical="center"/>
    </xf>
    <xf numFmtId="0" fontId="14" fillId="0" borderId="13" xfId="0" applyFont="1" applyBorder="1" applyAlignment="1">
      <alignment horizontal="center" vertical="center" wrapText="1"/>
    </xf>
    <xf numFmtId="0" fontId="47" fillId="0" borderId="13" xfId="0" applyFont="1" applyBorder="1" applyAlignment="1">
      <alignment horizontal="justify" vertical="center"/>
    </xf>
    <xf numFmtId="0" fontId="14" fillId="0" borderId="15" xfId="0" applyFont="1" applyBorder="1" applyAlignment="1">
      <alignment horizontal="center" vertical="center" wrapText="1"/>
    </xf>
    <xf numFmtId="0" fontId="47" fillId="0" borderId="0" xfId="0" applyFont="1"/>
    <xf numFmtId="0" fontId="47" fillId="9" borderId="15" xfId="0" applyFont="1" applyFill="1" applyBorder="1" applyAlignment="1">
      <alignment horizontal="justify" vertical="center" wrapText="1"/>
    </xf>
    <xf numFmtId="0" fontId="47" fillId="9" borderId="15" xfId="0" applyFont="1" applyFill="1" applyBorder="1" applyAlignment="1">
      <alignment horizontal="center" vertical="center" wrapText="1"/>
    </xf>
    <xf numFmtId="0" fontId="51" fillId="9" borderId="15" xfId="0" applyFont="1" applyFill="1" applyBorder="1" applyAlignment="1">
      <alignment horizontal="center" vertical="center" wrapText="1"/>
    </xf>
    <xf numFmtId="0" fontId="51" fillId="0" borderId="11" xfId="0" applyFont="1" applyBorder="1" applyAlignment="1">
      <alignment horizontal="center" vertical="center"/>
    </xf>
    <xf numFmtId="0" fontId="51" fillId="0" borderId="11" xfId="0" applyFont="1" applyBorder="1" applyAlignment="1">
      <alignment horizontal="center" vertical="center" wrapText="1"/>
    </xf>
    <xf numFmtId="0" fontId="49" fillId="9" borderId="15" xfId="0" applyFont="1" applyFill="1" applyBorder="1" applyAlignment="1">
      <alignment horizontal="center" vertical="center"/>
    </xf>
    <xf numFmtId="0" fontId="52" fillId="9" borderId="15" xfId="0" applyFont="1" applyFill="1" applyBorder="1" applyAlignment="1">
      <alignment horizontal="justify" vertical="center" wrapText="1"/>
    </xf>
    <xf numFmtId="0" fontId="14" fillId="9" borderId="15" xfId="0" applyFont="1" applyFill="1" applyBorder="1" applyAlignment="1">
      <alignment horizontal="center" vertical="center" wrapText="1"/>
    </xf>
    <xf numFmtId="0" fontId="52" fillId="9" borderId="15" xfId="0" applyFont="1" applyFill="1" applyBorder="1" applyAlignment="1">
      <alignment horizontal="center" vertical="center" wrapText="1"/>
    </xf>
    <xf numFmtId="0" fontId="49" fillId="9" borderId="15" xfId="0" applyFont="1" applyFill="1" applyBorder="1" applyAlignment="1">
      <alignment horizontal="justify" vertical="center" wrapText="1"/>
    </xf>
    <xf numFmtId="0" fontId="49" fillId="9" borderId="15" xfId="0" applyFont="1" applyFill="1" applyBorder="1" applyAlignment="1">
      <alignment horizontal="justify" vertical="center"/>
    </xf>
    <xf numFmtId="0" fontId="49" fillId="22" borderId="15" xfId="0" applyFont="1" applyFill="1" applyBorder="1" applyAlignment="1">
      <alignment horizontal="justify" vertical="center"/>
    </xf>
    <xf numFmtId="0" fontId="48" fillId="9" borderId="15" xfId="0" applyFont="1" applyFill="1" applyBorder="1" applyAlignment="1">
      <alignment horizontal="center" vertical="center" wrapText="1"/>
    </xf>
    <xf numFmtId="0" fontId="49" fillId="9" borderId="15" xfId="0" applyFont="1" applyFill="1" applyBorder="1" applyAlignment="1">
      <alignment horizontal="center" vertical="center" wrapText="1"/>
    </xf>
    <xf numFmtId="0" fontId="51" fillId="0" borderId="21" xfId="0" applyFont="1" applyBorder="1" applyAlignment="1">
      <alignment vertical="center"/>
    </xf>
    <xf numFmtId="0" fontId="48" fillId="9" borderId="15" xfId="0" applyFont="1" applyFill="1" applyBorder="1" applyAlignment="1">
      <alignment horizontal="justify" vertical="center" wrapText="1"/>
    </xf>
    <xf numFmtId="0" fontId="50" fillId="0" borderId="8" xfId="0" applyFont="1" applyBorder="1" applyAlignment="1">
      <alignment horizontal="justify" vertical="center" wrapText="1"/>
    </xf>
    <xf numFmtId="0" fontId="51" fillId="0" borderId="8" xfId="0" applyFont="1" applyBorder="1" applyAlignment="1">
      <alignment horizontal="justify" vertical="center" wrapText="1"/>
    </xf>
    <xf numFmtId="0" fontId="50" fillId="0" borderId="11" xfId="0" applyFont="1" applyBorder="1" applyAlignment="1">
      <alignment horizontal="center" vertical="center" wrapText="1"/>
    </xf>
    <xf numFmtId="0" fontId="50" fillId="0" borderId="8" xfId="0" applyFont="1" applyBorder="1" applyAlignment="1">
      <alignment vertical="center" wrapText="1"/>
    </xf>
    <xf numFmtId="0" fontId="50" fillId="0" borderId="11" xfId="0" applyFont="1" applyBorder="1" applyAlignment="1">
      <alignment vertical="center" wrapText="1"/>
    </xf>
    <xf numFmtId="0" fontId="50" fillId="0" borderId="11" xfId="0" applyFont="1" applyBorder="1" applyAlignment="1">
      <alignment horizontal="justify" vertical="center"/>
    </xf>
    <xf numFmtId="0" fontId="51" fillId="0" borderId="11" xfId="0" applyFont="1" applyBorder="1" applyAlignment="1">
      <alignment horizontal="justify" vertical="center" wrapText="1"/>
    </xf>
    <xf numFmtId="0" fontId="51" fillId="0" borderId="15" xfId="0" applyFont="1" applyBorder="1" applyAlignment="1">
      <alignment horizontal="justify" vertical="center"/>
    </xf>
    <xf numFmtId="0" fontId="51" fillId="0" borderId="8" xfId="0" applyFont="1" applyBorder="1" applyAlignment="1">
      <alignment horizontal="center" vertical="center"/>
    </xf>
    <xf numFmtId="0" fontId="51" fillId="0" borderId="13" xfId="0" applyFont="1" applyBorder="1" applyAlignment="1">
      <alignment vertical="center" wrapText="1"/>
    </xf>
    <xf numFmtId="0" fontId="51" fillId="0" borderId="15" xfId="0" applyFont="1" applyBorder="1" applyAlignment="1">
      <alignment vertical="center" wrapText="1"/>
    </xf>
    <xf numFmtId="0" fontId="53" fillId="0" borderId="15" xfId="0" applyFont="1" applyBorder="1" applyAlignment="1">
      <alignment horizontal="center" vertical="center"/>
    </xf>
    <xf numFmtId="0" fontId="49" fillId="9" borderId="15" xfId="0" applyFont="1" applyFill="1" applyBorder="1" applyAlignment="1">
      <alignment vertical="center" wrapText="1"/>
    </xf>
    <xf numFmtId="0" fontId="48" fillId="22" borderId="11" xfId="0" applyFont="1" applyFill="1" applyBorder="1" applyAlignment="1">
      <alignment horizontal="justify" vertical="center"/>
    </xf>
    <xf numFmtId="0" fontId="49" fillId="22" borderId="11" xfId="0" applyFont="1" applyFill="1" applyBorder="1" applyAlignment="1">
      <alignment horizontal="center" vertical="center" wrapText="1"/>
    </xf>
    <xf numFmtId="0" fontId="49" fillId="22" borderId="11" xfId="0" applyFont="1" applyFill="1" applyBorder="1" applyAlignment="1">
      <alignment horizontal="justify" vertical="center" wrapText="1"/>
    </xf>
    <xf numFmtId="0" fontId="49" fillId="22" borderId="15" xfId="0" applyFont="1" applyFill="1" applyBorder="1" applyAlignment="1">
      <alignment horizontal="center" vertical="center"/>
    </xf>
    <xf numFmtId="0" fontId="47" fillId="22" borderId="15" xfId="0" applyFont="1" applyFill="1" applyBorder="1" applyAlignment="1">
      <alignment horizontal="justify" vertical="center"/>
    </xf>
    <xf numFmtId="0" fontId="51" fillId="9" borderId="15" xfId="0" applyFont="1" applyFill="1" applyBorder="1" applyAlignment="1">
      <alignment horizontal="justify" vertical="center" wrapText="1"/>
    </xf>
    <xf numFmtId="0" fontId="47" fillId="9" borderId="13" xfId="0" applyFont="1" applyFill="1" applyBorder="1" applyAlignment="1">
      <alignment horizontal="justify" vertical="center" wrapText="1"/>
    </xf>
    <xf numFmtId="0" fontId="47" fillId="0" borderId="8" xfId="0" applyFont="1" applyBorder="1" applyAlignment="1">
      <alignment horizontal="center" vertical="center" wrapText="1"/>
    </xf>
    <xf numFmtId="0" fontId="50" fillId="0" borderId="8" xfId="0" applyFont="1" applyBorder="1" applyAlignment="1">
      <alignment horizontal="center" vertical="center" wrapText="1"/>
    </xf>
    <xf numFmtId="0" fontId="47" fillId="0" borderId="0" xfId="0" applyFont="1" applyAlignment="1">
      <alignment horizontal="center" vertical="center" wrapText="1"/>
    </xf>
    <xf numFmtId="0" fontId="32" fillId="0" borderId="21" xfId="0" applyFont="1" applyBorder="1"/>
    <xf numFmtId="0" fontId="56" fillId="22" borderId="8" xfId="0" applyFont="1" applyFill="1" applyBorder="1" applyAlignment="1">
      <alignment horizontal="center" vertical="center" wrapText="1"/>
    </xf>
    <xf numFmtId="0" fontId="57" fillId="0" borderId="21" xfId="0" applyFont="1" applyBorder="1" applyAlignment="1">
      <alignment horizontal="center" vertical="center"/>
    </xf>
    <xf numFmtId="0" fontId="57" fillId="0" borderId="0" xfId="0" applyFont="1" applyAlignment="1">
      <alignment horizontal="center" vertical="center"/>
    </xf>
    <xf numFmtId="0" fontId="57" fillId="0" borderId="8" xfId="0" applyFont="1" applyBorder="1" applyAlignment="1">
      <alignment horizontal="center" vertical="center" wrapText="1"/>
    </xf>
    <xf numFmtId="0" fontId="57" fillId="0" borderId="13" xfId="0" applyFont="1" applyBorder="1" applyAlignment="1">
      <alignment horizontal="center" vertical="center" wrapText="1"/>
    </xf>
    <xf numFmtId="0" fontId="57" fillId="0" borderId="11" xfId="0" applyFont="1" applyBorder="1" applyAlignment="1">
      <alignment horizontal="center" vertical="center"/>
    </xf>
    <xf numFmtId="0" fontId="57" fillId="2" borderId="11" xfId="0" applyFont="1" applyFill="1" applyBorder="1" applyAlignment="1">
      <alignment horizontal="center" vertical="center"/>
    </xf>
    <xf numFmtId="0" fontId="57" fillId="26" borderId="11" xfId="0" applyFont="1" applyFill="1" applyBorder="1" applyAlignment="1">
      <alignment horizontal="center" vertical="center"/>
    </xf>
    <xf numFmtId="0" fontId="57" fillId="0" borderId="13" xfId="0" applyFont="1" applyBorder="1" applyAlignment="1">
      <alignment horizontal="center" vertical="center"/>
    </xf>
    <xf numFmtId="0" fontId="56" fillId="27" borderId="15" xfId="0" applyFont="1" applyFill="1" applyBorder="1" applyAlignment="1">
      <alignment horizontal="center" vertical="center"/>
    </xf>
    <xf numFmtId="0" fontId="57" fillId="0" borderId="11" xfId="0" applyFont="1" applyBorder="1" applyAlignment="1">
      <alignment horizontal="center" vertical="center" wrapText="1"/>
    </xf>
    <xf numFmtId="0" fontId="57" fillId="26" borderId="13" xfId="0" applyFont="1" applyFill="1" applyBorder="1" applyAlignment="1">
      <alignment horizontal="center" vertical="center"/>
    </xf>
    <xf numFmtId="0" fontId="57" fillId="0" borderId="15" xfId="0" applyFont="1" applyBorder="1" applyAlignment="1">
      <alignment horizontal="center" vertical="center"/>
    </xf>
    <xf numFmtId="0" fontId="57" fillId="0" borderId="15" xfId="0" applyFont="1" applyBorder="1" applyAlignment="1">
      <alignment horizontal="center" vertical="center" wrapText="1"/>
    </xf>
    <xf numFmtId="0" fontId="57" fillId="22" borderId="8" xfId="0" applyFont="1" applyFill="1" applyBorder="1" applyAlignment="1">
      <alignment vertical="center" wrapText="1"/>
    </xf>
    <xf numFmtId="0" fontId="57" fillId="2" borderId="13" xfId="0" applyFont="1" applyFill="1" applyBorder="1" applyAlignment="1">
      <alignment vertical="center"/>
    </xf>
    <xf numFmtId="0" fontId="48" fillId="22" borderId="8" xfId="0" applyFont="1" applyFill="1" applyBorder="1" applyAlignment="1">
      <alignment horizontal="justify" vertical="center" wrapText="1"/>
    </xf>
    <xf numFmtId="0" fontId="57" fillId="0" borderId="22" xfId="0" applyFont="1" applyBorder="1" applyAlignment="1">
      <alignment horizontal="center" vertical="center"/>
    </xf>
    <xf numFmtId="0" fontId="57" fillId="0" borderId="30" xfId="0" applyFont="1" applyBorder="1" applyAlignment="1">
      <alignment horizontal="center" vertical="center"/>
    </xf>
    <xf numFmtId="0" fontId="57" fillId="2" borderId="15" xfId="0" applyFont="1" applyFill="1" applyBorder="1" applyAlignment="1">
      <alignment horizontal="center" vertical="center"/>
    </xf>
    <xf numFmtId="0" fontId="57" fillId="22" borderId="15" xfId="0" applyFont="1" applyFill="1" applyBorder="1" applyAlignment="1">
      <alignment horizontal="justify" vertical="center" wrapText="1"/>
    </xf>
    <xf numFmtId="0" fontId="57" fillId="29" borderId="15" xfId="0" applyFont="1" applyFill="1" applyBorder="1" applyAlignment="1">
      <alignment horizontal="center" vertical="center"/>
    </xf>
    <xf numFmtId="0" fontId="57" fillId="0" borderId="0" xfId="0" applyFont="1" applyAlignment="1">
      <alignment vertical="center" wrapText="1"/>
    </xf>
    <xf numFmtId="0" fontId="57" fillId="25" borderId="15" xfId="0" applyFont="1" applyFill="1" applyBorder="1" applyAlignment="1">
      <alignment horizontal="center" vertical="center" wrapText="1"/>
    </xf>
    <xf numFmtId="0" fontId="56" fillId="26" borderId="15" xfId="0" applyFont="1" applyFill="1" applyBorder="1" applyAlignment="1">
      <alignment horizontal="center" vertical="center"/>
    </xf>
    <xf numFmtId="0" fontId="57" fillId="0" borderId="21" xfId="0" applyFont="1" applyBorder="1" applyAlignment="1">
      <alignment horizontal="center" vertical="center" wrapText="1"/>
    </xf>
    <xf numFmtId="0" fontId="43" fillId="0" borderId="13" xfId="0" applyFont="1" applyBorder="1" applyAlignment="1">
      <alignment horizontal="center" vertical="center"/>
    </xf>
    <xf numFmtId="0" fontId="43" fillId="9" borderId="13" xfId="0" applyFont="1" applyFill="1" applyBorder="1" applyAlignment="1">
      <alignment horizontal="center" vertical="center"/>
    </xf>
    <xf numFmtId="0" fontId="43" fillId="0" borderId="13" xfId="0" applyFont="1" applyBorder="1" applyAlignment="1">
      <alignment horizontal="center" vertical="center" wrapText="1"/>
    </xf>
    <xf numFmtId="0" fontId="57" fillId="0" borderId="15" xfId="0" applyFont="1" applyBorder="1" applyAlignment="1">
      <alignment horizontal="justify" vertical="center" wrapText="1"/>
    </xf>
    <xf numFmtId="0" fontId="57" fillId="0" borderId="13" xfId="0" applyFont="1" applyBorder="1" applyAlignment="1">
      <alignment horizontal="justify" vertical="center" wrapText="1"/>
    </xf>
    <xf numFmtId="0" fontId="58" fillId="0" borderId="13" xfId="0" applyFont="1" applyBorder="1" applyAlignment="1">
      <alignment horizontal="center" vertical="center" wrapText="1"/>
    </xf>
    <xf numFmtId="0" fontId="57" fillId="2" borderId="15" xfId="0" applyFont="1" applyFill="1" applyBorder="1" applyAlignment="1">
      <alignment horizontal="center" vertical="center" wrapText="1"/>
    </xf>
    <xf numFmtId="0" fontId="57" fillId="25" borderId="11" xfId="0" applyFont="1" applyFill="1" applyBorder="1" applyAlignment="1">
      <alignment horizontal="center" vertical="center"/>
    </xf>
    <xf numFmtId="0" fontId="56" fillId="25" borderId="15" xfId="0" applyFont="1" applyFill="1" applyBorder="1" applyAlignment="1">
      <alignment horizontal="center" vertical="center"/>
    </xf>
    <xf numFmtId="0" fontId="57" fillId="25" borderId="13" xfId="0" applyFont="1" applyFill="1" applyBorder="1" applyAlignment="1">
      <alignment horizontal="center" vertical="center"/>
    </xf>
    <xf numFmtId="0" fontId="56" fillId="22" borderId="15" xfId="0" applyFont="1" applyFill="1" applyBorder="1" applyAlignment="1">
      <alignment horizontal="center" vertical="center" wrapText="1"/>
    </xf>
    <xf numFmtId="0" fontId="56" fillId="2" borderId="15" xfId="0" applyFont="1" applyFill="1" applyBorder="1" applyAlignment="1">
      <alignment horizontal="center" vertical="center" wrapText="1"/>
    </xf>
    <xf numFmtId="0" fontId="57" fillId="26" borderId="11" xfId="0" applyFont="1" applyFill="1" applyBorder="1" applyAlignment="1">
      <alignment horizontal="center" vertical="center" wrapText="1"/>
    </xf>
    <xf numFmtId="0" fontId="56" fillId="27" borderId="15" xfId="0" applyFont="1" applyFill="1" applyBorder="1" applyAlignment="1">
      <alignment horizontal="center" vertical="center" wrapText="1"/>
    </xf>
    <xf numFmtId="0" fontId="57" fillId="2" borderId="11" xfId="0" applyFont="1" applyFill="1" applyBorder="1" applyAlignment="1">
      <alignment horizontal="center" vertical="center" wrapText="1"/>
    </xf>
    <xf numFmtId="0" fontId="57" fillId="26" borderId="13" xfId="0" applyFont="1" applyFill="1" applyBorder="1" applyAlignment="1">
      <alignment horizontal="center" vertical="center" wrapText="1"/>
    </xf>
    <xf numFmtId="0" fontId="57" fillId="25" borderId="13" xfId="0" applyFont="1" applyFill="1" applyBorder="1" applyAlignment="1">
      <alignment horizontal="center" vertical="center" wrapText="1"/>
    </xf>
    <xf numFmtId="0" fontId="56" fillId="22" borderId="15" xfId="0" applyFont="1" applyFill="1" applyBorder="1" applyAlignment="1">
      <alignment horizontal="center" vertical="center"/>
    </xf>
    <xf numFmtId="0" fontId="56" fillId="22" borderId="15" xfId="0" applyFont="1" applyFill="1" applyBorder="1" applyAlignment="1">
      <alignment horizontal="justify" vertical="center"/>
    </xf>
    <xf numFmtId="0" fontId="56" fillId="22" borderId="15" xfId="0" applyFont="1" applyFill="1" applyBorder="1" applyAlignment="1">
      <alignment horizontal="justify" vertical="center" wrapText="1"/>
    </xf>
    <xf numFmtId="0" fontId="56" fillId="28" borderId="15" xfId="0" applyFont="1" applyFill="1" applyBorder="1" applyAlignment="1">
      <alignment horizontal="center" vertical="center"/>
    </xf>
    <xf numFmtId="0" fontId="56" fillId="22" borderId="11" xfId="0" applyFont="1" applyFill="1" applyBorder="1" applyAlignment="1">
      <alignment horizontal="center" vertical="center"/>
    </xf>
    <xf numFmtId="0" fontId="56" fillId="22" borderId="11" xfId="0" applyFont="1" applyFill="1" applyBorder="1" applyAlignment="1">
      <alignment horizontal="center" vertical="center" wrapText="1"/>
    </xf>
    <xf numFmtId="0" fontId="57" fillId="22" borderId="11" xfId="0" applyFont="1" applyFill="1" applyBorder="1" applyAlignment="1">
      <alignment horizontal="center" vertical="center"/>
    </xf>
    <xf numFmtId="0" fontId="56" fillId="2" borderId="11" xfId="0" applyFont="1" applyFill="1" applyBorder="1" applyAlignment="1">
      <alignment horizontal="center" vertical="center"/>
    </xf>
    <xf numFmtId="0" fontId="56" fillId="22" borderId="11" xfId="0" applyFont="1" applyFill="1" applyBorder="1" applyAlignment="1">
      <alignment horizontal="justify" vertical="top" wrapText="1"/>
    </xf>
    <xf numFmtId="0" fontId="57" fillId="27" borderId="13" xfId="0" applyFont="1" applyFill="1" applyBorder="1" applyAlignment="1">
      <alignment horizontal="center" vertical="center"/>
    </xf>
    <xf numFmtId="0" fontId="56" fillId="22" borderId="11" xfId="0" applyFont="1" applyFill="1" applyBorder="1" applyAlignment="1">
      <alignment horizontal="justify" vertical="center" wrapText="1"/>
    </xf>
    <xf numFmtId="0" fontId="57" fillId="0" borderId="6" xfId="0" applyFont="1" applyBorder="1" applyAlignment="1">
      <alignment horizontal="justify" vertical="center" wrapText="1"/>
    </xf>
    <xf numFmtId="0" fontId="58" fillId="0" borderId="21" xfId="0" applyFont="1" applyBorder="1" applyAlignment="1">
      <alignment horizontal="center" vertical="center" wrapText="1"/>
    </xf>
    <xf numFmtId="0" fontId="57" fillId="22" borderId="13" xfId="0" applyFont="1" applyFill="1" applyBorder="1" applyAlignment="1">
      <alignment horizontal="center" vertical="center" wrapText="1"/>
    </xf>
    <xf numFmtId="0" fontId="57" fillId="0" borderId="13" xfId="0" applyFont="1" applyBorder="1" applyAlignment="1">
      <alignment vertical="center" wrapText="1"/>
    </xf>
    <xf numFmtId="0" fontId="57" fillId="0" borderId="11" xfId="0" applyFont="1" applyBorder="1" applyAlignment="1">
      <alignment vertical="center"/>
    </xf>
    <xf numFmtId="0" fontId="57" fillId="28" borderId="11" xfId="0" applyFont="1" applyFill="1" applyBorder="1" applyAlignment="1">
      <alignment vertical="center"/>
    </xf>
    <xf numFmtId="0" fontId="57" fillId="0" borderId="13" xfId="0" applyFont="1" applyBorder="1" applyAlignment="1">
      <alignment vertical="center"/>
    </xf>
    <xf numFmtId="0" fontId="56" fillId="0" borderId="13" xfId="0" applyFont="1" applyBorder="1" applyAlignment="1">
      <alignment vertical="center" wrapText="1"/>
    </xf>
    <xf numFmtId="0" fontId="56" fillId="22" borderId="13" xfId="0" applyFont="1" applyFill="1" applyBorder="1" applyAlignment="1">
      <alignment horizontal="center" vertical="center" wrapText="1"/>
    </xf>
    <xf numFmtId="0" fontId="57" fillId="28" borderId="13" xfId="0" applyFont="1" applyFill="1" applyBorder="1" applyAlignment="1">
      <alignment horizontal="center" vertical="center"/>
    </xf>
    <xf numFmtId="0" fontId="56" fillId="2" borderId="15" xfId="0" applyFont="1" applyFill="1" applyBorder="1" applyAlignment="1">
      <alignment horizontal="center" vertical="center"/>
    </xf>
    <xf numFmtId="0" fontId="57" fillId="28" borderId="11" xfId="0" applyFont="1" applyFill="1" applyBorder="1" applyAlignment="1">
      <alignment horizontal="center" vertical="center"/>
    </xf>
    <xf numFmtId="0" fontId="57" fillId="22" borderId="15" xfId="0" applyFont="1" applyFill="1" applyBorder="1" applyAlignment="1">
      <alignment horizontal="center" vertical="center"/>
    </xf>
    <xf numFmtId="0" fontId="57" fillId="26" borderId="15" xfId="0" applyFont="1" applyFill="1" applyBorder="1" applyAlignment="1">
      <alignment horizontal="center" vertical="center" wrapText="1"/>
    </xf>
    <xf numFmtId="0" fontId="57" fillId="27" borderId="13" xfId="0" applyFont="1" applyFill="1" applyBorder="1" applyAlignment="1">
      <alignment horizontal="center" vertical="center" wrapText="1"/>
    </xf>
    <xf numFmtId="0" fontId="59" fillId="0" borderId="15" xfId="2" applyFont="1" applyBorder="1" applyAlignment="1">
      <alignment horizontal="center" vertical="center" wrapText="1"/>
    </xf>
    <xf numFmtId="0" fontId="56" fillId="0" borderId="11" xfId="0" applyFont="1" applyBorder="1" applyAlignment="1">
      <alignment horizontal="center" vertical="center"/>
    </xf>
    <xf numFmtId="0" fontId="56" fillId="26" borderId="11" xfId="0" applyFont="1" applyFill="1" applyBorder="1" applyAlignment="1">
      <alignment horizontal="center" vertical="center"/>
    </xf>
    <xf numFmtId="0" fontId="56" fillId="0" borderId="11" xfId="0" applyFont="1" applyBorder="1" applyAlignment="1">
      <alignment horizontal="center" vertical="center" wrapText="1"/>
    </xf>
    <xf numFmtId="0" fontId="57" fillId="29" borderId="11" xfId="0" applyFont="1" applyFill="1" applyBorder="1" applyAlignment="1">
      <alignment horizontal="center" vertical="center"/>
    </xf>
    <xf numFmtId="0" fontId="57" fillId="0" borderId="11" xfId="0" applyFont="1" applyBorder="1" applyAlignment="1">
      <alignment horizontal="justify" vertical="top" wrapText="1"/>
    </xf>
    <xf numFmtId="0" fontId="57" fillId="0" borderId="15" xfId="0" applyFont="1" applyBorder="1" applyAlignment="1">
      <alignment horizontal="justify" vertical="top"/>
    </xf>
    <xf numFmtId="0" fontId="57" fillId="25" borderId="15" xfId="0" applyFont="1" applyFill="1" applyBorder="1" applyAlignment="1">
      <alignment horizontal="center" vertical="center"/>
    </xf>
    <xf numFmtId="0" fontId="57" fillId="0" borderId="21" xfId="0" applyFont="1" applyBorder="1" applyAlignment="1">
      <alignment wrapText="1"/>
    </xf>
    <xf numFmtId="0" fontId="57" fillId="0" borderId="13" xfId="0" applyFont="1" applyBorder="1" applyAlignment="1">
      <alignment horizontal="justify" vertical="center"/>
    </xf>
    <xf numFmtId="0" fontId="57" fillId="24" borderId="13" xfId="0" applyFont="1" applyFill="1" applyBorder="1" applyAlignment="1">
      <alignment horizontal="center" vertical="center"/>
    </xf>
    <xf numFmtId="0" fontId="57" fillId="0" borderId="8" xfId="0" applyFont="1" applyBorder="1" applyAlignment="1">
      <alignment horizontal="center" vertical="center"/>
    </xf>
    <xf numFmtId="0" fontId="57" fillId="0" borderId="8" xfId="0" applyFont="1" applyBorder="1" applyAlignment="1">
      <alignment vertical="center"/>
    </xf>
    <xf numFmtId="0" fontId="57" fillId="25" borderId="8" xfId="0" applyFont="1" applyFill="1" applyBorder="1" applyAlignment="1">
      <alignment horizontal="center" vertical="center"/>
    </xf>
    <xf numFmtId="0" fontId="59" fillId="0" borderId="15" xfId="2" applyFont="1" applyBorder="1" applyAlignment="1">
      <alignment vertical="center" wrapText="1"/>
    </xf>
    <xf numFmtId="0" fontId="57" fillId="0" borderId="15" xfId="0" applyFont="1" applyBorder="1" applyAlignment="1">
      <alignment horizontal="justify" vertical="center"/>
    </xf>
    <xf numFmtId="0" fontId="56" fillId="0" borderId="13" xfId="0" applyFont="1" applyBorder="1" applyAlignment="1">
      <alignment horizontal="center" vertical="center"/>
    </xf>
    <xf numFmtId="0" fontId="57" fillId="0" borderId="8" xfId="0" applyFont="1" applyBorder="1" applyAlignment="1">
      <alignment horizontal="justify" vertical="center"/>
    </xf>
    <xf numFmtId="0" fontId="57" fillId="0" borderId="8" xfId="0" applyFont="1" applyBorder="1" applyAlignment="1">
      <alignment vertical="center" wrapText="1"/>
    </xf>
    <xf numFmtId="0" fontId="57" fillId="0" borderId="10" xfId="0" applyFont="1" applyBorder="1" applyAlignment="1">
      <alignment horizontal="center" vertical="center"/>
    </xf>
    <xf numFmtId="0" fontId="56" fillId="22" borderId="15" xfId="0" applyFont="1" applyFill="1" applyBorder="1" applyAlignment="1">
      <alignment horizontal="justify" vertical="top" wrapText="1"/>
    </xf>
    <xf numFmtId="0" fontId="57" fillId="22" borderId="15" xfId="0" applyFont="1" applyFill="1" applyBorder="1" applyAlignment="1">
      <alignment horizontal="center" vertical="center" wrapText="1"/>
    </xf>
    <xf numFmtId="0" fontId="57" fillId="26" borderId="15" xfId="0" applyFont="1" applyFill="1" applyBorder="1" applyAlignment="1">
      <alignment horizontal="center" vertical="center"/>
    </xf>
    <xf numFmtId="0" fontId="57" fillId="0" borderId="15" xfId="0" applyFont="1" applyBorder="1" applyAlignment="1">
      <alignment vertical="center" wrapText="1"/>
    </xf>
    <xf numFmtId="0" fontId="43" fillId="0" borderId="15" xfId="0" applyFont="1" applyBorder="1" applyAlignment="1">
      <alignment horizontal="center" vertical="center" wrapText="1"/>
    </xf>
    <xf numFmtId="0" fontId="43" fillId="0" borderId="13" xfId="0" applyFont="1" applyBorder="1" applyAlignment="1">
      <alignment horizontal="justify" vertical="center" wrapText="1"/>
    </xf>
    <xf numFmtId="0" fontId="43" fillId="9" borderId="13" xfId="0" applyFont="1" applyFill="1" applyBorder="1" applyAlignment="1">
      <alignment horizontal="justify" vertical="top" wrapText="1"/>
    </xf>
    <xf numFmtId="0" fontId="43" fillId="0" borderId="15" xfId="0" applyFont="1" applyBorder="1" applyAlignment="1">
      <alignment horizontal="justify" vertical="top" wrapText="1"/>
    </xf>
    <xf numFmtId="0" fontId="56" fillId="9" borderId="13" xfId="0" applyFont="1" applyFill="1" applyBorder="1" applyAlignment="1">
      <alignment horizontal="justify" vertical="top" wrapText="1"/>
    </xf>
    <xf numFmtId="0" fontId="57" fillId="22" borderId="15" xfId="0" applyFont="1" applyFill="1" applyBorder="1" applyAlignment="1">
      <alignment horizontal="justify" vertical="center"/>
    </xf>
    <xf numFmtId="0" fontId="56" fillId="9" borderId="15" xfId="0" applyFont="1" applyFill="1" applyBorder="1" applyAlignment="1">
      <alignment horizontal="justify" vertical="top" wrapText="1"/>
    </xf>
    <xf numFmtId="0" fontId="43" fillId="9" borderId="15" xfId="0" applyFont="1" applyFill="1" applyBorder="1" applyAlignment="1">
      <alignment horizontal="justify" vertical="top" wrapText="1"/>
    </xf>
    <xf numFmtId="0" fontId="56" fillId="9" borderId="15" xfId="0" applyFont="1" applyFill="1" applyBorder="1" applyAlignment="1">
      <alignment horizontal="center" vertical="center" wrapText="1"/>
    </xf>
    <xf numFmtId="0" fontId="56" fillId="22" borderId="13" xfId="0" applyFont="1" applyFill="1" applyBorder="1" applyAlignment="1">
      <alignment horizontal="justify" vertical="top" wrapText="1"/>
    </xf>
    <xf numFmtId="0" fontId="58" fillId="0" borderId="15" xfId="0" applyFont="1" applyBorder="1" applyAlignment="1">
      <alignment horizontal="center" vertical="center" wrapText="1"/>
    </xf>
    <xf numFmtId="0" fontId="56" fillId="24" borderId="11" xfId="0" applyFont="1" applyFill="1" applyBorder="1" applyAlignment="1">
      <alignment horizontal="justify" vertical="top" wrapText="1"/>
    </xf>
    <xf numFmtId="0" fontId="56" fillId="9" borderId="15" xfId="0" applyFont="1" applyFill="1" applyBorder="1" applyAlignment="1">
      <alignment horizontal="center" vertical="center"/>
    </xf>
    <xf numFmtId="0" fontId="57" fillId="28" borderId="15" xfId="0" applyFont="1" applyFill="1" applyBorder="1" applyAlignment="1">
      <alignment horizontal="center" vertical="center" wrapText="1"/>
    </xf>
    <xf numFmtId="0" fontId="57" fillId="0" borderId="15" xfId="0" applyFont="1" applyBorder="1" applyAlignment="1">
      <alignment horizontal="justify" vertical="top" wrapText="1"/>
    </xf>
    <xf numFmtId="0" fontId="43" fillId="0" borderId="15" xfId="0" applyFont="1" applyBorder="1" applyAlignment="1">
      <alignment horizontal="justify" vertical="center" wrapText="1"/>
    </xf>
    <xf numFmtId="0" fontId="57" fillId="0" borderId="12" xfId="0" applyFont="1" applyBorder="1" applyAlignment="1">
      <alignment horizontal="center" vertical="center" wrapText="1"/>
    </xf>
    <xf numFmtId="0" fontId="57" fillId="0" borderId="11" xfId="0" applyFont="1" applyBorder="1" applyAlignment="1">
      <alignment vertical="center" wrapText="1"/>
    </xf>
    <xf numFmtId="0" fontId="57" fillId="9" borderId="11" xfId="0" applyFont="1" applyFill="1" applyBorder="1" applyAlignment="1">
      <alignment horizontal="justify" vertical="top" wrapText="1"/>
    </xf>
    <xf numFmtId="0" fontId="57" fillId="0" borderId="6" xfId="0" applyFont="1" applyBorder="1" applyAlignment="1">
      <alignment horizontal="center" vertical="center" wrapText="1"/>
    </xf>
    <xf numFmtId="0" fontId="57" fillId="9" borderId="8" xfId="0" applyFont="1" applyFill="1" applyBorder="1" applyAlignment="1">
      <alignment horizontal="justify" vertical="top" wrapText="1"/>
    </xf>
    <xf numFmtId="0" fontId="57" fillId="22" borderId="9" xfId="0" applyFont="1" applyFill="1" applyBorder="1" applyAlignment="1">
      <alignment horizontal="center" vertical="center"/>
    </xf>
    <xf numFmtId="0" fontId="56" fillId="9" borderId="15" xfId="0" applyFont="1" applyFill="1" applyBorder="1" applyAlignment="1">
      <alignment horizontal="justify" vertical="center" wrapText="1"/>
    </xf>
    <xf numFmtId="0" fontId="56" fillId="9" borderId="15" xfId="0" applyFont="1" applyFill="1" applyBorder="1" applyAlignment="1">
      <alignment horizontal="justify" vertical="top"/>
    </xf>
    <xf numFmtId="0" fontId="57" fillId="9" borderId="15" xfId="0" applyFont="1" applyFill="1" applyBorder="1" applyAlignment="1">
      <alignment horizontal="center" vertical="center" wrapText="1"/>
    </xf>
    <xf numFmtId="0" fontId="43" fillId="0" borderId="15" xfId="0" applyFont="1" applyBorder="1" applyAlignment="1">
      <alignment horizontal="justify" vertical="center"/>
    </xf>
    <xf numFmtId="0" fontId="56" fillId="0" borderId="15" xfId="0" applyFont="1" applyBorder="1" applyAlignment="1">
      <alignment horizontal="center" vertical="center" wrapText="1"/>
    </xf>
    <xf numFmtId="0" fontId="43" fillId="9" borderId="15" xfId="0" applyFont="1" applyFill="1" applyBorder="1" applyAlignment="1">
      <alignment horizontal="justify" vertical="center"/>
    </xf>
    <xf numFmtId="0" fontId="43" fillId="0" borderId="15" xfId="0" applyFont="1" applyBorder="1" applyAlignment="1">
      <alignment horizontal="justify" vertical="top"/>
    </xf>
    <xf numFmtId="0" fontId="57" fillId="9" borderId="15" xfId="0" applyFont="1" applyFill="1" applyBorder="1" applyAlignment="1">
      <alignment horizontal="justify" vertical="top" wrapText="1"/>
    </xf>
    <xf numFmtId="0" fontId="43" fillId="0" borderId="15" xfId="0" applyFont="1" applyBorder="1" applyAlignment="1">
      <alignment horizontal="center" vertical="center"/>
    </xf>
    <xf numFmtId="0" fontId="56" fillId="26" borderId="9" xfId="0" applyFont="1" applyFill="1" applyBorder="1" applyAlignment="1">
      <alignment horizontal="center" vertical="center"/>
    </xf>
    <xf numFmtId="0" fontId="57" fillId="0" borderId="13" xfId="0" applyFont="1" applyBorder="1" applyAlignment="1">
      <alignment horizontal="justify" vertical="top"/>
    </xf>
    <xf numFmtId="0" fontId="57" fillId="30" borderId="15" xfId="0" applyFont="1" applyFill="1" applyBorder="1" applyAlignment="1">
      <alignment horizontal="justify" vertical="top" wrapText="1"/>
    </xf>
    <xf numFmtId="0" fontId="56" fillId="9" borderId="15" xfId="0" applyFont="1" applyFill="1" applyBorder="1" applyAlignment="1">
      <alignment horizontal="justify" vertical="center"/>
    </xf>
    <xf numFmtId="0" fontId="56" fillId="0" borderId="15" xfId="0" applyFont="1" applyBorder="1" applyAlignment="1">
      <alignment horizontal="justify" vertical="center" wrapText="1"/>
    </xf>
    <xf numFmtId="0" fontId="43" fillId="9" borderId="15" xfId="0" applyFont="1" applyFill="1" applyBorder="1" applyAlignment="1">
      <alignment horizontal="center" vertical="center" wrapText="1"/>
    </xf>
    <xf numFmtId="0" fontId="43" fillId="9" borderId="15" xfId="0" applyFont="1" applyFill="1" applyBorder="1" applyAlignment="1">
      <alignment horizontal="justify" vertical="center" wrapText="1"/>
    </xf>
    <xf numFmtId="0" fontId="57" fillId="0" borderId="8" xfId="0" applyFont="1" applyBorder="1" applyAlignment="1">
      <alignment horizontal="left" vertical="center" wrapText="1" indent="1"/>
    </xf>
    <xf numFmtId="0" fontId="57" fillId="9" borderId="9" xfId="0" applyFont="1" applyFill="1" applyBorder="1" applyAlignment="1">
      <alignment horizontal="justify" vertical="top" wrapText="1"/>
    </xf>
    <xf numFmtId="0" fontId="57" fillId="0" borderId="30" xfId="0" applyFont="1" applyBorder="1" applyAlignment="1">
      <alignment wrapText="1"/>
    </xf>
    <xf numFmtId="0" fontId="43" fillId="0" borderId="14" xfId="0" applyFont="1" applyBorder="1" applyAlignment="1">
      <alignment horizontal="justify" vertical="top"/>
    </xf>
    <xf numFmtId="0" fontId="43" fillId="0" borderId="0" xfId="0" applyFont="1"/>
    <xf numFmtId="0" fontId="43" fillId="0" borderId="0" xfId="0" applyFont="1" applyAlignment="1">
      <alignment horizontal="center" vertical="center"/>
    </xf>
    <xf numFmtId="0" fontId="61" fillId="6" borderId="15" xfId="0" applyFont="1" applyFill="1" applyBorder="1" applyAlignment="1" applyProtection="1">
      <alignment horizontal="center" vertical="center" wrapText="1"/>
      <protection locked="0"/>
    </xf>
    <xf numFmtId="0" fontId="60" fillId="2" borderId="15" xfId="0" applyFont="1" applyFill="1" applyBorder="1" applyAlignment="1" applyProtection="1">
      <alignment horizontal="center" vertical="center" wrapText="1"/>
      <protection locked="0"/>
    </xf>
    <xf numFmtId="0" fontId="58" fillId="25" borderId="15" xfId="0" applyFont="1" applyFill="1" applyBorder="1" applyAlignment="1" applyProtection="1">
      <alignment horizontal="center" vertical="center" wrapText="1"/>
      <protection locked="0"/>
    </xf>
    <xf numFmtId="0" fontId="60" fillId="8" borderId="15" xfId="0" applyFont="1" applyFill="1" applyBorder="1" applyAlignment="1" applyProtection="1">
      <alignment horizontal="center" vertical="center" wrapText="1"/>
      <protection locked="0"/>
    </xf>
    <xf numFmtId="0" fontId="58" fillId="25" borderId="15" xfId="0" applyFont="1" applyFill="1" applyBorder="1" applyAlignment="1" applyProtection="1">
      <alignment vertical="center" wrapText="1"/>
      <protection locked="0"/>
    </xf>
    <xf numFmtId="0" fontId="61" fillId="25" borderId="15" xfId="0" applyFont="1" applyFill="1" applyBorder="1" applyAlignment="1" applyProtection="1">
      <alignment horizontal="center" vertical="center" wrapText="1"/>
      <protection locked="0"/>
    </xf>
    <xf numFmtId="0" fontId="61" fillId="7" borderId="14" xfId="0" applyFont="1" applyFill="1" applyBorder="1" applyAlignment="1" applyProtection="1">
      <alignment horizontal="center" vertical="center" wrapText="1"/>
      <protection locked="0"/>
    </xf>
    <xf numFmtId="0" fontId="61" fillId="7" borderId="14" xfId="0" applyFont="1" applyFill="1" applyBorder="1" applyAlignment="1" applyProtection="1">
      <alignment horizontal="justify" vertical="center" wrapText="1"/>
      <protection locked="0"/>
    </xf>
    <xf numFmtId="0" fontId="57" fillId="0" borderId="21" xfId="0" applyFont="1" applyBorder="1" applyAlignment="1">
      <alignment vertical="center" wrapText="1"/>
    </xf>
    <xf numFmtId="14" fontId="57" fillId="9" borderId="15" xfId="0" applyNumberFormat="1" applyFont="1" applyFill="1" applyBorder="1" applyAlignment="1">
      <alignment horizontal="center" vertical="center" wrapText="1"/>
    </xf>
    <xf numFmtId="0" fontId="58" fillId="0" borderId="21" xfId="0" applyFont="1" applyBorder="1" applyAlignment="1">
      <alignment vertical="center" wrapText="1"/>
    </xf>
    <xf numFmtId="0" fontId="57" fillId="23" borderId="15" xfId="0" applyFont="1" applyFill="1" applyBorder="1" applyAlignment="1">
      <alignment horizontal="center" vertical="center"/>
    </xf>
    <xf numFmtId="0" fontId="43" fillId="0" borderId="0" xfId="0" applyFont="1" applyAlignment="1">
      <alignment vertical="center"/>
    </xf>
    <xf numFmtId="0" fontId="60" fillId="4" borderId="15" xfId="0" applyFont="1" applyFill="1" applyBorder="1" applyAlignment="1" applyProtection="1">
      <alignment horizontal="center" vertical="center"/>
      <protection locked="0"/>
    </xf>
    <xf numFmtId="0" fontId="60" fillId="4" borderId="15" xfId="0" applyFont="1" applyFill="1" applyBorder="1" applyAlignment="1" applyProtection="1">
      <alignment vertical="center"/>
      <protection locked="0"/>
    </xf>
    <xf numFmtId="0" fontId="43" fillId="10" borderId="13" xfId="0" applyFont="1" applyFill="1" applyBorder="1" applyAlignment="1">
      <alignment horizontal="center" vertical="center" wrapText="1"/>
    </xf>
    <xf numFmtId="0" fontId="57" fillId="0" borderId="15" xfId="0" applyFont="1" applyBorder="1" applyAlignment="1">
      <alignment wrapText="1"/>
    </xf>
    <xf numFmtId="0" fontId="43" fillId="0" borderId="15" xfId="0" applyFont="1" applyBorder="1" applyAlignment="1">
      <alignment vertical="center" wrapText="1"/>
    </xf>
    <xf numFmtId="0" fontId="62" fillId="0" borderId="15" xfId="0" applyFont="1" applyBorder="1" applyAlignment="1">
      <alignment horizontal="center" vertical="center" wrapText="1"/>
    </xf>
    <xf numFmtId="0" fontId="51" fillId="0" borderId="13" xfId="0" applyFont="1" applyBorder="1" applyAlignment="1">
      <alignment horizontal="center" vertical="center" wrapText="1"/>
    </xf>
    <xf numFmtId="0" fontId="51" fillId="0" borderId="30" xfId="0" applyFont="1" applyBorder="1" applyAlignment="1">
      <alignment vertical="center"/>
    </xf>
    <xf numFmtId="0" fontId="21" fillId="14" borderId="21" xfId="0" applyFont="1" applyFill="1" applyBorder="1" applyAlignment="1" applyProtection="1">
      <alignment horizontal="center" vertical="center" wrapText="1"/>
      <protection locked="0"/>
    </xf>
    <xf numFmtId="0" fontId="21" fillId="14" borderId="29" xfId="0" applyFont="1" applyFill="1" applyBorder="1" applyAlignment="1" applyProtection="1">
      <alignment horizontal="center" vertical="center" wrapText="1"/>
      <protection locked="0"/>
    </xf>
    <xf numFmtId="0" fontId="54" fillId="0" borderId="26" xfId="0" applyFont="1" applyBorder="1" applyAlignment="1">
      <alignment horizontal="center" vertical="center" wrapText="1"/>
    </xf>
    <xf numFmtId="0" fontId="54" fillId="0" borderId="23" xfId="0" applyFont="1" applyBorder="1" applyAlignment="1">
      <alignment horizontal="center" vertical="center" wrapText="1"/>
    </xf>
    <xf numFmtId="0" fontId="54" fillId="0" borderId="27" xfId="0" applyFont="1" applyBorder="1" applyAlignment="1">
      <alignment horizontal="center" vertical="center" wrapText="1"/>
    </xf>
    <xf numFmtId="0" fontId="54" fillId="0" borderId="24" xfId="0" applyFont="1" applyBorder="1" applyAlignment="1">
      <alignment horizontal="center" vertical="center" wrapText="1"/>
    </xf>
    <xf numFmtId="0" fontId="54" fillId="0" borderId="28" xfId="0" applyFont="1" applyBorder="1" applyAlignment="1">
      <alignment horizontal="center" vertical="center" wrapText="1"/>
    </xf>
    <xf numFmtId="0" fontId="54" fillId="0" borderId="25" xfId="0" applyFont="1" applyBorder="1" applyAlignment="1">
      <alignment horizontal="center" vertical="center" wrapText="1"/>
    </xf>
    <xf numFmtId="0" fontId="17" fillId="12" borderId="9" xfId="0" applyFont="1" applyFill="1" applyBorder="1" applyAlignment="1" applyProtection="1">
      <alignment horizontal="center" vertical="center" wrapText="1"/>
      <protection locked="0"/>
    </xf>
    <xf numFmtId="0" fontId="17" fillId="12" borderId="10" xfId="0" applyFont="1" applyFill="1" applyBorder="1" applyAlignment="1" applyProtection="1">
      <alignment horizontal="center" vertical="center" wrapText="1"/>
      <protection locked="0"/>
    </xf>
    <xf numFmtId="0" fontId="17" fillId="12" borderId="11" xfId="0" applyFont="1" applyFill="1" applyBorder="1" applyAlignment="1" applyProtection="1">
      <alignment horizontal="center" vertical="center" wrapText="1"/>
      <protection locked="0"/>
    </xf>
    <xf numFmtId="0" fontId="60" fillId="6" borderId="15" xfId="0" applyFont="1" applyFill="1" applyBorder="1" applyAlignment="1" applyProtection="1">
      <alignment horizontal="center" vertical="center" wrapText="1"/>
      <protection locked="0"/>
    </xf>
    <xf numFmtId="0" fontId="60" fillId="12" borderId="1" xfId="0" applyFont="1" applyFill="1" applyBorder="1" applyAlignment="1" applyProtection="1">
      <alignment horizontal="center" vertical="center" wrapText="1"/>
      <protection locked="0"/>
    </xf>
    <xf numFmtId="0" fontId="60" fillId="12" borderId="3" xfId="0" applyFont="1" applyFill="1" applyBorder="1" applyAlignment="1" applyProtection="1">
      <alignment horizontal="center" vertical="center" wrapText="1"/>
      <protection locked="0"/>
    </xf>
    <xf numFmtId="0" fontId="60" fillId="12" borderId="6" xfId="0" applyFont="1" applyFill="1" applyBorder="1" applyAlignment="1" applyProtection="1">
      <alignment horizontal="center" vertical="center" wrapText="1"/>
      <protection locked="0"/>
    </xf>
    <xf numFmtId="0" fontId="60" fillId="12" borderId="8" xfId="0" applyFont="1" applyFill="1" applyBorder="1" applyAlignment="1" applyProtection="1">
      <alignment horizontal="center" vertical="center" wrapText="1"/>
      <protection locked="0"/>
    </xf>
    <xf numFmtId="0" fontId="16" fillId="12" borderId="1" xfId="0" applyFont="1" applyFill="1" applyBorder="1" applyAlignment="1" applyProtection="1">
      <alignment horizontal="center" vertical="center" wrapText="1"/>
      <protection locked="0"/>
    </xf>
    <xf numFmtId="0" fontId="16" fillId="12" borderId="3" xfId="0" applyFont="1" applyFill="1" applyBorder="1" applyAlignment="1" applyProtection="1">
      <alignment horizontal="center" vertical="center" wrapText="1"/>
      <protection locked="0"/>
    </xf>
    <xf numFmtId="0" fontId="16" fillId="12" borderId="6" xfId="0" applyFont="1" applyFill="1" applyBorder="1" applyAlignment="1" applyProtection="1">
      <alignment horizontal="center" vertical="center" wrapText="1"/>
      <protection locked="0"/>
    </xf>
    <xf numFmtId="0" fontId="16" fillId="12" borderId="8" xfId="0" applyFont="1" applyFill="1" applyBorder="1" applyAlignment="1" applyProtection="1">
      <alignment horizontal="center" vertical="center" wrapText="1"/>
      <protection locked="0"/>
    </xf>
    <xf numFmtId="0" fontId="21" fillId="14" borderId="9" xfId="0" applyFont="1" applyFill="1" applyBorder="1" applyAlignment="1" applyProtection="1">
      <alignment horizontal="center" vertical="center" wrapText="1"/>
      <protection locked="0"/>
    </xf>
    <xf numFmtId="0" fontId="61" fillId="25" borderId="15" xfId="0" applyFont="1" applyFill="1" applyBorder="1" applyAlignment="1" applyProtection="1">
      <alignment horizontal="center" vertical="center" wrapText="1"/>
      <protection locked="0"/>
    </xf>
    <xf numFmtId="0" fontId="3" fillId="0" borderId="1" xfId="0" applyFont="1" applyBorder="1" applyAlignment="1">
      <alignment horizontal="center" vertical="center"/>
    </xf>
    <xf numFmtId="0" fontId="3" fillId="0" borderId="4" xfId="0" applyFont="1" applyBorder="1" applyAlignment="1">
      <alignment horizontal="center" vertical="center"/>
    </xf>
    <xf numFmtId="0" fontId="3" fillId="0" borderId="6" xfId="0" applyFont="1" applyBorder="1" applyAlignment="1">
      <alignment horizontal="center" vertical="center"/>
    </xf>
    <xf numFmtId="0" fontId="21" fillId="14" borderId="15" xfId="0" applyFont="1" applyFill="1" applyBorder="1" applyAlignment="1" applyProtection="1">
      <alignment horizontal="center" vertical="center" wrapText="1"/>
      <protection locked="0"/>
    </xf>
    <xf numFmtId="0" fontId="60" fillId="4" borderId="15" xfId="0" applyFont="1" applyFill="1" applyBorder="1" applyAlignment="1" applyProtection="1">
      <alignment horizontal="center" vertical="center"/>
      <protection locked="0"/>
    </xf>
    <xf numFmtId="0" fontId="26" fillId="0" borderId="1" xfId="0" applyFont="1" applyBorder="1" applyAlignment="1">
      <alignment horizontal="center" vertical="center"/>
    </xf>
    <xf numFmtId="0" fontId="26" fillId="0" borderId="2" xfId="0" applyFont="1" applyBorder="1" applyAlignment="1">
      <alignment horizontal="center" vertical="center"/>
    </xf>
    <xf numFmtId="0" fontId="26" fillId="0" borderId="3" xfId="0" applyFont="1" applyBorder="1" applyAlignment="1">
      <alignment horizontal="center" vertical="center"/>
    </xf>
    <xf numFmtId="0" fontId="26" fillId="0" borderId="4" xfId="0" applyFont="1" applyBorder="1" applyAlignment="1">
      <alignment horizontal="center" vertical="center"/>
    </xf>
    <xf numFmtId="0" fontId="26" fillId="0" borderId="0" xfId="0" applyFont="1" applyAlignment="1">
      <alignment horizontal="center" vertical="center"/>
    </xf>
    <xf numFmtId="0" fontId="26" fillId="0" borderId="5" xfId="0" applyFont="1" applyBorder="1" applyAlignment="1">
      <alignment horizontal="center" vertical="center"/>
    </xf>
    <xf numFmtId="0" fontId="26" fillId="0" borderId="6" xfId="0" applyFont="1" applyBorder="1" applyAlignment="1">
      <alignment horizontal="center" vertical="center"/>
    </xf>
    <xf numFmtId="0" fontId="26" fillId="0" borderId="7" xfId="0" applyFont="1" applyBorder="1" applyAlignment="1">
      <alignment horizontal="center" vertical="center"/>
    </xf>
    <xf numFmtId="0" fontId="26" fillId="0" borderId="8" xfId="0" applyFont="1" applyBorder="1" applyAlignment="1">
      <alignment horizontal="center" vertical="center"/>
    </xf>
    <xf numFmtId="0" fontId="15" fillId="2" borderId="15" xfId="0" applyFont="1" applyFill="1" applyBorder="1" applyAlignment="1" applyProtection="1">
      <alignment horizontal="center" vertical="center"/>
      <protection locked="0"/>
    </xf>
    <xf numFmtId="0" fontId="60" fillId="3" borderId="15" xfId="0" applyFont="1" applyFill="1" applyBorder="1" applyAlignment="1">
      <alignment horizontal="center" vertical="center"/>
    </xf>
    <xf numFmtId="0" fontId="0" fillId="0" borderId="1" xfId="0" applyBorder="1" applyAlignment="1">
      <alignment horizontal="center"/>
    </xf>
    <xf numFmtId="0" fontId="0" fillId="0" borderId="2" xfId="0" applyBorder="1" applyAlignment="1">
      <alignment horizontal="center"/>
    </xf>
    <xf numFmtId="0" fontId="0" fillId="0" borderId="3" xfId="0" applyBorder="1" applyAlignment="1">
      <alignment horizontal="center"/>
    </xf>
    <xf numFmtId="0" fontId="0" fillId="0" borderId="4" xfId="0" applyBorder="1" applyAlignment="1">
      <alignment horizontal="center"/>
    </xf>
    <xf numFmtId="0" fontId="0" fillId="0" borderId="0" xfId="0" applyAlignment="1">
      <alignment horizontal="center"/>
    </xf>
    <xf numFmtId="0" fontId="0" fillId="0" borderId="5" xfId="0" applyBorder="1" applyAlignment="1">
      <alignment horizontal="center"/>
    </xf>
    <xf numFmtId="0" fontId="0" fillId="0" borderId="6" xfId="0" applyBorder="1" applyAlignment="1">
      <alignment horizontal="center"/>
    </xf>
    <xf numFmtId="0" fontId="0" fillId="0" borderId="7" xfId="0" applyBorder="1" applyAlignment="1">
      <alignment horizontal="center"/>
    </xf>
    <xf numFmtId="0" fontId="0" fillId="0" borderId="8" xfId="0" applyBorder="1" applyAlignment="1">
      <alignment horizontal="center"/>
    </xf>
    <xf numFmtId="0" fontId="18" fillId="13" borderId="15" xfId="0" applyFont="1" applyFill="1" applyBorder="1" applyAlignment="1">
      <alignment horizontal="center" vertical="center"/>
    </xf>
    <xf numFmtId="0" fontId="61" fillId="10" borderId="15" xfId="0" applyFont="1" applyFill="1" applyBorder="1" applyAlignment="1" applyProtection="1">
      <alignment horizontal="center" vertical="center" wrapText="1"/>
      <protection locked="0"/>
    </xf>
    <xf numFmtId="0" fontId="42" fillId="0" borderId="15" xfId="0" applyFont="1" applyBorder="1" applyAlignment="1">
      <alignment horizontal="center" vertical="center" wrapText="1"/>
    </xf>
    <xf numFmtId="0" fontId="42" fillId="0" borderId="12" xfId="0" applyFont="1" applyBorder="1" applyAlignment="1">
      <alignment horizontal="center" vertical="center" wrapText="1"/>
    </xf>
    <xf numFmtId="0" fontId="42" fillId="0" borderId="13" xfId="0" applyFont="1" applyBorder="1" applyAlignment="1">
      <alignment horizontal="center" vertical="center" wrapText="1"/>
    </xf>
    <xf numFmtId="0" fontId="20" fillId="6" borderId="15" xfId="0" applyFont="1" applyFill="1" applyBorder="1" applyAlignment="1" applyProtection="1">
      <alignment horizontal="center" vertical="center" wrapText="1"/>
      <protection locked="0"/>
    </xf>
    <xf numFmtId="0" fontId="16" fillId="7" borderId="15" xfId="0" applyFont="1" applyFill="1" applyBorder="1" applyAlignment="1" applyProtection="1">
      <alignment horizontal="center" vertical="center" wrapText="1"/>
      <protection locked="0"/>
    </xf>
    <xf numFmtId="0" fontId="16" fillId="7" borderId="15" xfId="0" applyFont="1" applyFill="1" applyBorder="1" applyAlignment="1" applyProtection="1">
      <alignment horizontal="center" vertical="center"/>
      <protection locked="0"/>
    </xf>
    <xf numFmtId="0" fontId="16" fillId="4" borderId="15" xfId="0" applyFont="1" applyFill="1" applyBorder="1" applyAlignment="1" applyProtection="1">
      <alignment horizontal="center" vertical="center"/>
      <protection locked="0"/>
    </xf>
    <xf numFmtId="0" fontId="3" fillId="0" borderId="14"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15" fillId="3" borderId="15" xfId="0" applyFont="1" applyFill="1" applyBorder="1" applyAlignment="1">
      <alignment horizontal="center" vertical="center"/>
    </xf>
    <xf numFmtId="0" fontId="19" fillId="6" borderId="15" xfId="0" applyFont="1" applyFill="1" applyBorder="1" applyAlignment="1" applyProtection="1">
      <alignment horizontal="center" vertical="center" wrapText="1"/>
      <protection locked="0"/>
    </xf>
    <xf numFmtId="0" fontId="1" fillId="4" borderId="15" xfId="0" applyFont="1" applyFill="1" applyBorder="1" applyAlignment="1" applyProtection="1">
      <alignment horizontal="center" vertical="center"/>
      <protection locked="0"/>
    </xf>
    <xf numFmtId="0" fontId="1" fillId="4" borderId="15" xfId="0" applyFont="1" applyFill="1" applyBorder="1" applyAlignment="1" applyProtection="1">
      <alignment horizontal="center" vertical="center" wrapText="1"/>
      <protection locked="0"/>
    </xf>
    <xf numFmtId="0" fontId="16" fillId="12" borderId="15" xfId="0" applyFont="1" applyFill="1" applyBorder="1" applyAlignment="1" applyProtection="1">
      <alignment horizontal="center" vertical="center" wrapText="1"/>
      <protection locked="0"/>
    </xf>
    <xf numFmtId="0" fontId="16" fillId="5" borderId="15" xfId="0" applyFont="1" applyFill="1" applyBorder="1" applyAlignment="1" applyProtection="1">
      <alignment horizontal="center" vertical="center" wrapText="1"/>
      <protection locked="0"/>
    </xf>
    <xf numFmtId="0" fontId="17" fillId="12" borderId="15" xfId="0" applyFont="1" applyFill="1" applyBorder="1" applyAlignment="1" applyProtection="1">
      <alignment horizontal="center" vertical="center" wrapText="1"/>
      <protection locked="0"/>
    </xf>
    <xf numFmtId="0" fontId="16" fillId="18" borderId="15" xfId="0" applyFont="1" applyFill="1" applyBorder="1" applyAlignment="1" applyProtection="1">
      <alignment horizontal="center" vertical="center" wrapText="1"/>
      <protection locked="0"/>
    </xf>
    <xf numFmtId="0" fontId="2" fillId="9" borderId="0" xfId="0" applyFont="1" applyFill="1" applyAlignment="1">
      <alignment horizontal="center"/>
    </xf>
    <xf numFmtId="0" fontId="28" fillId="9" borderId="0" xfId="0" applyFont="1" applyFill="1" applyAlignment="1">
      <alignment horizontal="left" vertical="center" wrapText="1"/>
    </xf>
    <xf numFmtId="0" fontId="2" fillId="9" borderId="0" xfId="0" applyFont="1" applyFill="1" applyAlignment="1">
      <alignment horizontal="left" vertical="center" wrapText="1"/>
    </xf>
    <xf numFmtId="0" fontId="1" fillId="15" borderId="9" xfId="0" applyFont="1" applyFill="1" applyBorder="1" applyAlignment="1">
      <alignment horizontal="center" vertical="center"/>
    </xf>
    <xf numFmtId="0" fontId="1" fillId="15" borderId="11" xfId="0" applyFont="1" applyFill="1" applyBorder="1" applyAlignment="1">
      <alignment horizontal="center" vertical="center"/>
    </xf>
    <xf numFmtId="0" fontId="1" fillId="15" borderId="9" xfId="0" applyFont="1" applyFill="1" applyBorder="1" applyAlignment="1">
      <alignment horizontal="center" vertical="center" wrapText="1"/>
    </xf>
    <xf numFmtId="0" fontId="1" fillId="15" borderId="10" xfId="0" applyFont="1" applyFill="1" applyBorder="1" applyAlignment="1">
      <alignment horizontal="center" vertical="center" wrapText="1"/>
    </xf>
    <xf numFmtId="0" fontId="1" fillId="15" borderId="11" xfId="0" applyFont="1" applyFill="1" applyBorder="1" applyAlignment="1">
      <alignment horizontal="center" vertical="center" wrapText="1"/>
    </xf>
    <xf numFmtId="0" fontId="1" fillId="15" borderId="10" xfId="0" applyFont="1" applyFill="1" applyBorder="1" applyAlignment="1">
      <alignment horizontal="center" vertical="center"/>
    </xf>
    <xf numFmtId="0" fontId="1" fillId="15" borderId="15" xfId="0" applyFont="1" applyFill="1" applyBorder="1" applyAlignment="1">
      <alignment horizontal="center" vertical="center"/>
    </xf>
    <xf numFmtId="0" fontId="1" fillId="15" borderId="15" xfId="0" applyFont="1" applyFill="1" applyBorder="1" applyAlignment="1">
      <alignment horizontal="center" vertical="center" wrapText="1"/>
    </xf>
    <xf numFmtId="0" fontId="1" fillId="15" borderId="7" xfId="0" applyFont="1" applyFill="1" applyBorder="1" applyAlignment="1">
      <alignment horizontal="center" vertical="center"/>
    </xf>
  </cellXfs>
  <cellStyles count="3">
    <cellStyle name="Hipervínculo" xfId="2" builtinId="8"/>
    <cellStyle name="Normal" xfId="0" builtinId="0"/>
    <cellStyle name="Normal_Matriz de Riesgos y Graficas" xfId="1" xr:uid="{00000000-0005-0000-0000-000002000000}"/>
  </cellStyles>
  <dxfs count="102">
    <dxf>
      <fill>
        <patternFill>
          <bgColor indexed="10"/>
        </patternFill>
      </fill>
    </dxf>
    <dxf>
      <fill>
        <patternFill>
          <bgColor indexed="52"/>
        </patternFill>
      </fill>
    </dxf>
    <dxf>
      <fill>
        <patternFill>
          <bgColor indexed="13"/>
        </patternFill>
      </fill>
    </dxf>
    <dxf>
      <fill>
        <patternFill>
          <bgColor indexed="10"/>
        </patternFill>
      </fill>
    </dxf>
    <dxf>
      <fill>
        <patternFill>
          <bgColor indexed="52"/>
        </patternFill>
      </fill>
    </dxf>
    <dxf>
      <fill>
        <patternFill>
          <bgColor indexed="13"/>
        </patternFill>
      </fill>
    </dxf>
    <dxf>
      <fill>
        <patternFill>
          <bgColor indexed="10"/>
        </patternFill>
      </fill>
    </dxf>
    <dxf>
      <fill>
        <patternFill>
          <bgColor indexed="52"/>
        </patternFill>
      </fill>
    </dxf>
    <dxf>
      <fill>
        <patternFill>
          <bgColor indexed="13"/>
        </patternFill>
      </fill>
    </dxf>
    <dxf>
      <fill>
        <patternFill>
          <bgColor indexed="10"/>
        </patternFill>
      </fill>
    </dxf>
    <dxf>
      <fill>
        <patternFill>
          <bgColor indexed="52"/>
        </patternFill>
      </fill>
    </dxf>
    <dxf>
      <fill>
        <patternFill>
          <bgColor indexed="13"/>
        </patternFill>
      </fill>
    </dxf>
    <dxf>
      <fill>
        <patternFill>
          <bgColor indexed="10"/>
        </patternFill>
      </fill>
    </dxf>
    <dxf>
      <fill>
        <patternFill>
          <bgColor indexed="52"/>
        </patternFill>
      </fill>
    </dxf>
    <dxf>
      <fill>
        <patternFill>
          <bgColor indexed="13"/>
        </patternFill>
      </fill>
    </dxf>
    <dxf>
      <fill>
        <patternFill>
          <bgColor rgb="FFFF0000"/>
        </patternFill>
      </fill>
    </dxf>
    <dxf>
      <fill>
        <patternFill>
          <bgColor rgb="FFE28700"/>
        </patternFill>
      </fill>
    </dxf>
    <dxf>
      <fill>
        <patternFill>
          <bgColor rgb="FFFFFF00"/>
        </patternFill>
      </fill>
    </dxf>
    <dxf>
      <fill>
        <patternFill>
          <bgColor rgb="FF00B050"/>
        </patternFill>
      </fill>
    </dxf>
    <dxf>
      <fill>
        <patternFill>
          <bgColor indexed="10"/>
        </patternFill>
      </fill>
    </dxf>
    <dxf>
      <fill>
        <patternFill>
          <bgColor indexed="52"/>
        </patternFill>
      </fill>
    </dxf>
    <dxf>
      <fill>
        <patternFill>
          <bgColor indexed="13"/>
        </patternFill>
      </fill>
    </dxf>
    <dxf>
      <fill>
        <patternFill>
          <bgColor indexed="10"/>
        </patternFill>
      </fill>
    </dxf>
    <dxf>
      <fill>
        <patternFill>
          <bgColor indexed="52"/>
        </patternFill>
      </fill>
    </dxf>
    <dxf>
      <fill>
        <patternFill>
          <bgColor indexed="13"/>
        </patternFill>
      </fill>
    </dxf>
    <dxf>
      <fill>
        <patternFill>
          <bgColor indexed="10"/>
        </patternFill>
      </fill>
    </dxf>
    <dxf>
      <fill>
        <patternFill>
          <bgColor indexed="52"/>
        </patternFill>
      </fill>
    </dxf>
    <dxf>
      <fill>
        <patternFill>
          <bgColor indexed="13"/>
        </patternFill>
      </fill>
    </dxf>
    <dxf>
      <fill>
        <patternFill>
          <bgColor indexed="10"/>
        </patternFill>
      </fill>
    </dxf>
    <dxf>
      <fill>
        <patternFill>
          <bgColor indexed="52"/>
        </patternFill>
      </fill>
    </dxf>
    <dxf>
      <fill>
        <patternFill>
          <bgColor indexed="13"/>
        </patternFill>
      </fill>
    </dxf>
    <dxf>
      <fill>
        <patternFill>
          <bgColor rgb="FFFF0000"/>
        </patternFill>
      </fill>
    </dxf>
    <dxf>
      <fill>
        <patternFill>
          <bgColor rgb="FFE28700"/>
        </patternFill>
      </fill>
    </dxf>
    <dxf>
      <fill>
        <patternFill>
          <bgColor rgb="FFFFFF00"/>
        </patternFill>
      </fill>
    </dxf>
    <dxf>
      <fill>
        <patternFill>
          <bgColor rgb="FF00B050"/>
        </patternFill>
      </fill>
    </dxf>
    <dxf>
      <fill>
        <patternFill>
          <bgColor indexed="10"/>
        </patternFill>
      </fill>
    </dxf>
    <dxf>
      <fill>
        <patternFill>
          <bgColor indexed="52"/>
        </patternFill>
      </fill>
    </dxf>
    <dxf>
      <fill>
        <patternFill>
          <bgColor indexed="13"/>
        </patternFill>
      </fill>
    </dxf>
    <dxf>
      <fill>
        <patternFill>
          <bgColor indexed="10"/>
        </patternFill>
      </fill>
    </dxf>
    <dxf>
      <fill>
        <patternFill>
          <bgColor indexed="52"/>
        </patternFill>
      </fill>
    </dxf>
    <dxf>
      <fill>
        <patternFill>
          <bgColor indexed="13"/>
        </patternFill>
      </fill>
    </dxf>
    <dxf>
      <fill>
        <patternFill>
          <bgColor rgb="FFFF0000"/>
        </patternFill>
      </fill>
    </dxf>
    <dxf>
      <fill>
        <patternFill>
          <bgColor rgb="FFE28700"/>
        </patternFill>
      </fill>
    </dxf>
    <dxf>
      <fill>
        <patternFill>
          <bgColor rgb="FFFFFF00"/>
        </patternFill>
      </fill>
    </dxf>
    <dxf>
      <fill>
        <patternFill>
          <bgColor rgb="FF00B050"/>
        </patternFill>
      </fill>
    </dxf>
    <dxf>
      <fill>
        <patternFill>
          <bgColor indexed="10"/>
        </patternFill>
      </fill>
    </dxf>
    <dxf>
      <fill>
        <patternFill>
          <bgColor indexed="52"/>
        </patternFill>
      </fill>
    </dxf>
    <dxf>
      <fill>
        <patternFill>
          <bgColor indexed="13"/>
        </patternFill>
      </fill>
    </dxf>
    <dxf>
      <fill>
        <patternFill>
          <bgColor indexed="10"/>
        </patternFill>
      </fill>
    </dxf>
    <dxf>
      <fill>
        <patternFill>
          <bgColor indexed="52"/>
        </patternFill>
      </fill>
    </dxf>
    <dxf>
      <fill>
        <patternFill>
          <bgColor indexed="13"/>
        </patternFill>
      </fill>
    </dxf>
    <dxf>
      <fill>
        <patternFill>
          <bgColor indexed="10"/>
        </patternFill>
      </fill>
    </dxf>
    <dxf>
      <fill>
        <patternFill>
          <bgColor indexed="52"/>
        </patternFill>
      </fill>
    </dxf>
    <dxf>
      <fill>
        <patternFill>
          <bgColor indexed="13"/>
        </patternFill>
      </fill>
    </dxf>
    <dxf>
      <fill>
        <patternFill>
          <bgColor rgb="FFFF0000"/>
        </patternFill>
      </fill>
    </dxf>
    <dxf>
      <fill>
        <patternFill>
          <bgColor rgb="FFE28700"/>
        </patternFill>
      </fill>
    </dxf>
    <dxf>
      <fill>
        <patternFill>
          <bgColor rgb="FFFFFF00"/>
        </patternFill>
      </fill>
    </dxf>
    <dxf>
      <fill>
        <patternFill>
          <bgColor rgb="FF00B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theme="9" tint="0.59996337778862885"/>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E28700"/>
        </patternFill>
      </fill>
    </dxf>
    <dxf>
      <fill>
        <patternFill>
          <bgColor rgb="FFFFFF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theme="9" tint="0.59996337778862885"/>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E28700"/>
        </patternFill>
      </fill>
    </dxf>
    <dxf>
      <fill>
        <patternFill>
          <bgColor rgb="FFFFFF00"/>
        </patternFill>
      </fill>
    </dxf>
    <dxf>
      <fill>
        <patternFill>
          <bgColor rgb="FF00B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theme="9" tint="0.59996337778862885"/>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E28700"/>
        </patternFill>
      </fill>
    </dxf>
    <dxf>
      <fill>
        <patternFill>
          <bgColor rgb="FFFFFF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theme="9" tint="0.59996337778862885"/>
        </patternFill>
      </fill>
    </dxf>
    <dxf>
      <fill>
        <patternFill>
          <bgColor rgb="FFFFFF00"/>
        </patternFill>
      </fill>
    </dxf>
    <dxf>
      <fill>
        <patternFill>
          <bgColor rgb="FFFFC000"/>
        </patternFill>
      </fill>
    </dxf>
    <dxf>
      <fill>
        <patternFill>
          <bgColor rgb="FFFF0000"/>
        </patternFill>
      </fill>
    </dxf>
  </dxfs>
  <tableStyles count="1" defaultTableStyle="TableStyleMedium2" defaultPivotStyle="PivotStyleLight16">
    <tableStyle name="Invisible" pivot="0" table="0" count="0" xr9:uid="{00000000-0011-0000-FFFF-FFFF00000000}"/>
  </tableStyles>
  <colors>
    <mruColors>
      <color rgb="FFD92529"/>
      <color rgb="FF009900"/>
      <color rgb="FF00CC00"/>
      <color rgb="FF961A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3.xml.rels><?xml version="1.0" encoding="UTF-8" standalone="yes"?>
<Relationships xmlns="http://schemas.openxmlformats.org/package/2006/relationships"><Relationship Id="rId8" Type="http://schemas.openxmlformats.org/officeDocument/2006/relationships/image" Target="../media/image9.png"/><Relationship Id="rId13" Type="http://schemas.openxmlformats.org/officeDocument/2006/relationships/image" Target="../media/image14.png"/><Relationship Id="rId18" Type="http://schemas.openxmlformats.org/officeDocument/2006/relationships/image" Target="../media/image19.png"/><Relationship Id="rId3" Type="http://schemas.openxmlformats.org/officeDocument/2006/relationships/image" Target="../media/image4.png"/><Relationship Id="rId21" Type="http://schemas.openxmlformats.org/officeDocument/2006/relationships/image" Target="../media/image22.png"/><Relationship Id="rId7" Type="http://schemas.openxmlformats.org/officeDocument/2006/relationships/image" Target="../media/image8.png"/><Relationship Id="rId12" Type="http://schemas.openxmlformats.org/officeDocument/2006/relationships/image" Target="../media/image13.png"/><Relationship Id="rId17" Type="http://schemas.openxmlformats.org/officeDocument/2006/relationships/image" Target="../media/image18.png"/><Relationship Id="rId2" Type="http://schemas.openxmlformats.org/officeDocument/2006/relationships/image" Target="../media/image3.png"/><Relationship Id="rId16" Type="http://schemas.openxmlformats.org/officeDocument/2006/relationships/image" Target="../media/image17.png"/><Relationship Id="rId20" Type="http://schemas.openxmlformats.org/officeDocument/2006/relationships/image" Target="../media/image21.png"/><Relationship Id="rId1" Type="http://schemas.openxmlformats.org/officeDocument/2006/relationships/image" Target="../media/image2.png"/><Relationship Id="rId6" Type="http://schemas.openxmlformats.org/officeDocument/2006/relationships/image" Target="../media/image7.png"/><Relationship Id="rId11" Type="http://schemas.openxmlformats.org/officeDocument/2006/relationships/image" Target="../media/image12.png"/><Relationship Id="rId5" Type="http://schemas.openxmlformats.org/officeDocument/2006/relationships/image" Target="../media/image6.png"/><Relationship Id="rId15" Type="http://schemas.openxmlformats.org/officeDocument/2006/relationships/image" Target="../media/image16.png"/><Relationship Id="rId10" Type="http://schemas.openxmlformats.org/officeDocument/2006/relationships/image" Target="../media/image11.png"/><Relationship Id="rId19" Type="http://schemas.openxmlformats.org/officeDocument/2006/relationships/image" Target="../media/image20.png"/><Relationship Id="rId4" Type="http://schemas.openxmlformats.org/officeDocument/2006/relationships/image" Target="../media/image5.png"/><Relationship Id="rId9" Type="http://schemas.openxmlformats.org/officeDocument/2006/relationships/image" Target="../media/image10.png"/><Relationship Id="rId14" Type="http://schemas.openxmlformats.org/officeDocument/2006/relationships/image" Target="../media/image15.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1333500</xdr:colOff>
          <xdr:row>1</xdr:row>
          <xdr:rowOff>57150</xdr:rowOff>
        </xdr:from>
        <xdr:to>
          <xdr:col>3</xdr:col>
          <xdr:colOff>85725</xdr:colOff>
          <xdr:row>4</xdr:row>
          <xdr:rowOff>304800</xdr:rowOff>
        </xdr:to>
        <xdr:sp macro="" textlink="">
          <xdr:nvSpPr>
            <xdr:cNvPr id="10258" name="Object 18" hidden="1">
              <a:extLst>
                <a:ext uri="{63B3BB69-23CF-44E3-9099-C40C66FF867C}">
                  <a14:compatExt spid="_x0000_s10258"/>
                </a:ext>
                <a:ext uri="{FF2B5EF4-FFF2-40B4-BE49-F238E27FC236}">
                  <a16:creationId xmlns:a16="http://schemas.microsoft.com/office/drawing/2014/main" id="{00000000-0008-0000-0000-0000122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1333500</xdr:colOff>
          <xdr:row>1</xdr:row>
          <xdr:rowOff>57150</xdr:rowOff>
        </xdr:from>
        <xdr:to>
          <xdr:col>2</xdr:col>
          <xdr:colOff>85725</xdr:colOff>
          <xdr:row>4</xdr:row>
          <xdr:rowOff>304800</xdr:rowOff>
        </xdr:to>
        <xdr:sp macro="" textlink="">
          <xdr:nvSpPr>
            <xdr:cNvPr id="2049" name="Object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0</xdr:col>
      <xdr:colOff>160020</xdr:colOff>
      <xdr:row>4</xdr:row>
      <xdr:rowOff>23084</xdr:rowOff>
    </xdr:from>
    <xdr:to>
      <xdr:col>1</xdr:col>
      <xdr:colOff>3291414</xdr:colOff>
      <xdr:row>22</xdr:row>
      <xdr:rowOff>175475</xdr:rowOff>
    </xdr:to>
    <xdr:pic>
      <xdr:nvPicPr>
        <xdr:cNvPr id="2" name="Imagen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160020" y="899384"/>
          <a:ext cx="4365834" cy="3444231"/>
        </a:xfrm>
        <a:prstGeom prst="rect">
          <a:avLst/>
        </a:prstGeom>
      </xdr:spPr>
    </xdr:pic>
    <xdr:clientData/>
  </xdr:twoCellAnchor>
  <xdr:twoCellAnchor editAs="oneCell">
    <xdr:from>
      <xdr:col>1</xdr:col>
      <xdr:colOff>4002181</xdr:colOff>
      <xdr:row>0</xdr:row>
      <xdr:rowOff>114300</xdr:rowOff>
    </xdr:from>
    <xdr:to>
      <xdr:col>9</xdr:col>
      <xdr:colOff>57246</xdr:colOff>
      <xdr:row>31</xdr:row>
      <xdr:rowOff>151176</xdr:rowOff>
    </xdr:to>
    <xdr:pic>
      <xdr:nvPicPr>
        <xdr:cNvPr id="3" name="Imagen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a:stretch>
          <a:fillRect/>
        </a:stretch>
      </xdr:blipFill>
      <xdr:spPr>
        <a:xfrm>
          <a:off x="5236621" y="114300"/>
          <a:ext cx="5686745" cy="5850936"/>
        </a:xfrm>
        <a:prstGeom prst="rect">
          <a:avLst/>
        </a:prstGeom>
      </xdr:spPr>
    </xdr:pic>
    <xdr:clientData/>
  </xdr:twoCellAnchor>
  <xdr:twoCellAnchor editAs="oneCell">
    <xdr:from>
      <xdr:col>0</xdr:col>
      <xdr:colOff>0</xdr:colOff>
      <xdr:row>51</xdr:row>
      <xdr:rowOff>0</xdr:rowOff>
    </xdr:from>
    <xdr:to>
      <xdr:col>10</xdr:col>
      <xdr:colOff>353647</xdr:colOff>
      <xdr:row>83</xdr:row>
      <xdr:rowOff>25665</xdr:rowOff>
    </xdr:to>
    <xdr:pic>
      <xdr:nvPicPr>
        <xdr:cNvPr id="4" name="Imagen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3"/>
        <a:stretch>
          <a:fillRect/>
        </a:stretch>
      </xdr:blipFill>
      <xdr:spPr>
        <a:xfrm>
          <a:off x="0" y="7132320"/>
          <a:ext cx="12065587" cy="5877825"/>
        </a:xfrm>
        <a:prstGeom prst="rect">
          <a:avLst/>
        </a:prstGeom>
      </xdr:spPr>
    </xdr:pic>
    <xdr:clientData/>
  </xdr:twoCellAnchor>
  <xdr:twoCellAnchor editAs="oneCell">
    <xdr:from>
      <xdr:col>0</xdr:col>
      <xdr:colOff>0</xdr:colOff>
      <xdr:row>394</xdr:row>
      <xdr:rowOff>0</xdr:rowOff>
    </xdr:from>
    <xdr:to>
      <xdr:col>1</xdr:col>
      <xdr:colOff>3470322</xdr:colOff>
      <xdr:row>423</xdr:row>
      <xdr:rowOff>96480</xdr:rowOff>
    </xdr:to>
    <xdr:pic>
      <xdr:nvPicPr>
        <xdr:cNvPr id="11" name="Imagen 10">
          <a:extLst>
            <a:ext uri="{FF2B5EF4-FFF2-40B4-BE49-F238E27FC236}">
              <a16:creationId xmlns:a16="http://schemas.microsoft.com/office/drawing/2014/main" id="{00000000-0008-0000-0300-00000B000000}"/>
            </a:ext>
          </a:extLst>
        </xdr:cNvPr>
        <xdr:cNvPicPr>
          <a:picLocks noChangeAspect="1"/>
        </xdr:cNvPicPr>
      </xdr:nvPicPr>
      <xdr:blipFill>
        <a:blip xmlns:r="http://schemas.openxmlformats.org/officeDocument/2006/relationships" r:embed="rId4"/>
        <a:stretch>
          <a:fillRect/>
        </a:stretch>
      </xdr:blipFill>
      <xdr:spPr>
        <a:xfrm>
          <a:off x="0" y="46733460"/>
          <a:ext cx="4704762" cy="5400000"/>
        </a:xfrm>
        <a:prstGeom prst="rect">
          <a:avLst/>
        </a:prstGeom>
      </xdr:spPr>
    </xdr:pic>
    <xdr:clientData/>
  </xdr:twoCellAnchor>
  <xdr:twoCellAnchor editAs="oneCell">
    <xdr:from>
      <xdr:col>1</xdr:col>
      <xdr:colOff>4122420</xdr:colOff>
      <xdr:row>394</xdr:row>
      <xdr:rowOff>15240</xdr:rowOff>
    </xdr:from>
    <xdr:to>
      <xdr:col>8</xdr:col>
      <xdr:colOff>306070</xdr:colOff>
      <xdr:row>423</xdr:row>
      <xdr:rowOff>54577</xdr:rowOff>
    </xdr:to>
    <xdr:pic>
      <xdr:nvPicPr>
        <xdr:cNvPr id="12" name="Imagen 11">
          <a:extLst>
            <a:ext uri="{FF2B5EF4-FFF2-40B4-BE49-F238E27FC236}">
              <a16:creationId xmlns:a16="http://schemas.microsoft.com/office/drawing/2014/main" id="{00000000-0008-0000-0300-00000C000000}"/>
            </a:ext>
          </a:extLst>
        </xdr:cNvPr>
        <xdr:cNvPicPr>
          <a:picLocks noChangeAspect="1"/>
        </xdr:cNvPicPr>
      </xdr:nvPicPr>
      <xdr:blipFill>
        <a:blip xmlns:r="http://schemas.openxmlformats.org/officeDocument/2006/relationships" r:embed="rId5"/>
        <a:stretch>
          <a:fillRect/>
        </a:stretch>
      </xdr:blipFill>
      <xdr:spPr>
        <a:xfrm>
          <a:off x="5356860" y="46748700"/>
          <a:ext cx="5076190" cy="5342857"/>
        </a:xfrm>
        <a:prstGeom prst="rect">
          <a:avLst/>
        </a:prstGeom>
      </xdr:spPr>
    </xdr:pic>
    <xdr:clientData/>
  </xdr:twoCellAnchor>
  <xdr:twoCellAnchor editAs="oneCell">
    <xdr:from>
      <xdr:col>0</xdr:col>
      <xdr:colOff>0</xdr:colOff>
      <xdr:row>432</xdr:row>
      <xdr:rowOff>0</xdr:rowOff>
    </xdr:from>
    <xdr:to>
      <xdr:col>1</xdr:col>
      <xdr:colOff>3660798</xdr:colOff>
      <xdr:row>465</xdr:row>
      <xdr:rowOff>69722</xdr:rowOff>
    </xdr:to>
    <xdr:pic>
      <xdr:nvPicPr>
        <xdr:cNvPr id="13" name="Imagen 12">
          <a:extLst>
            <a:ext uri="{FF2B5EF4-FFF2-40B4-BE49-F238E27FC236}">
              <a16:creationId xmlns:a16="http://schemas.microsoft.com/office/drawing/2014/main" id="{00000000-0008-0000-0300-00000D000000}"/>
            </a:ext>
          </a:extLst>
        </xdr:cNvPr>
        <xdr:cNvPicPr>
          <a:picLocks noChangeAspect="1"/>
        </xdr:cNvPicPr>
      </xdr:nvPicPr>
      <xdr:blipFill>
        <a:blip xmlns:r="http://schemas.openxmlformats.org/officeDocument/2006/relationships" r:embed="rId6"/>
        <a:stretch>
          <a:fillRect/>
        </a:stretch>
      </xdr:blipFill>
      <xdr:spPr>
        <a:xfrm>
          <a:off x="0" y="53682900"/>
          <a:ext cx="4895238" cy="6104762"/>
        </a:xfrm>
        <a:prstGeom prst="rect">
          <a:avLst/>
        </a:prstGeom>
      </xdr:spPr>
    </xdr:pic>
    <xdr:clientData/>
  </xdr:twoCellAnchor>
  <xdr:twoCellAnchor editAs="oneCell">
    <xdr:from>
      <xdr:col>0</xdr:col>
      <xdr:colOff>99060</xdr:colOff>
      <xdr:row>36</xdr:row>
      <xdr:rowOff>7619</xdr:rowOff>
    </xdr:from>
    <xdr:to>
      <xdr:col>3</xdr:col>
      <xdr:colOff>647700</xdr:colOff>
      <xdr:row>48</xdr:row>
      <xdr:rowOff>40168</xdr:rowOff>
    </xdr:to>
    <xdr:pic>
      <xdr:nvPicPr>
        <xdr:cNvPr id="16" name="Imagen 15">
          <a:extLst>
            <a:ext uri="{FF2B5EF4-FFF2-40B4-BE49-F238E27FC236}">
              <a16:creationId xmlns:a16="http://schemas.microsoft.com/office/drawing/2014/main" id="{00000000-0008-0000-0300-000010000000}"/>
            </a:ext>
          </a:extLst>
        </xdr:cNvPr>
        <xdr:cNvPicPr>
          <a:picLocks noChangeAspect="1"/>
        </xdr:cNvPicPr>
      </xdr:nvPicPr>
      <xdr:blipFill>
        <a:blip xmlns:r="http://schemas.openxmlformats.org/officeDocument/2006/relationships" r:embed="rId7"/>
        <a:stretch>
          <a:fillRect/>
        </a:stretch>
      </xdr:blipFill>
      <xdr:spPr>
        <a:xfrm>
          <a:off x="99060" y="6591299"/>
          <a:ext cx="6705600" cy="2227109"/>
        </a:xfrm>
        <a:prstGeom prst="rect">
          <a:avLst/>
        </a:prstGeom>
      </xdr:spPr>
    </xdr:pic>
    <xdr:clientData/>
  </xdr:twoCellAnchor>
  <xdr:twoCellAnchor editAs="oneCell">
    <xdr:from>
      <xdr:col>9</xdr:col>
      <xdr:colOff>519249</xdr:colOff>
      <xdr:row>83</xdr:row>
      <xdr:rowOff>106679</xdr:rowOff>
    </xdr:from>
    <xdr:to>
      <xdr:col>20</xdr:col>
      <xdr:colOff>22387</xdr:colOff>
      <xdr:row>123</xdr:row>
      <xdr:rowOff>39098</xdr:rowOff>
    </xdr:to>
    <xdr:pic>
      <xdr:nvPicPr>
        <xdr:cNvPr id="18" name="Imagen 17">
          <a:extLst>
            <a:ext uri="{FF2B5EF4-FFF2-40B4-BE49-F238E27FC236}">
              <a16:creationId xmlns:a16="http://schemas.microsoft.com/office/drawing/2014/main" id="{00000000-0008-0000-0300-000012000000}"/>
            </a:ext>
          </a:extLst>
        </xdr:cNvPr>
        <xdr:cNvPicPr>
          <a:picLocks noChangeAspect="1"/>
        </xdr:cNvPicPr>
      </xdr:nvPicPr>
      <xdr:blipFill>
        <a:blip xmlns:r="http://schemas.openxmlformats.org/officeDocument/2006/relationships" r:embed="rId8"/>
        <a:stretch>
          <a:fillRect/>
        </a:stretch>
      </xdr:blipFill>
      <xdr:spPr>
        <a:xfrm>
          <a:off x="11372306" y="15607936"/>
          <a:ext cx="8124624" cy="7334705"/>
        </a:xfrm>
        <a:prstGeom prst="rect">
          <a:avLst/>
        </a:prstGeom>
      </xdr:spPr>
    </xdr:pic>
    <xdr:clientData/>
  </xdr:twoCellAnchor>
  <xdr:twoCellAnchor editAs="oneCell">
    <xdr:from>
      <xdr:col>0</xdr:col>
      <xdr:colOff>0</xdr:colOff>
      <xdr:row>130</xdr:row>
      <xdr:rowOff>60960</xdr:rowOff>
    </xdr:from>
    <xdr:to>
      <xdr:col>6</xdr:col>
      <xdr:colOff>278936</xdr:colOff>
      <xdr:row>158</xdr:row>
      <xdr:rowOff>54606</xdr:rowOff>
    </xdr:to>
    <xdr:pic>
      <xdr:nvPicPr>
        <xdr:cNvPr id="19" name="Imagen 18">
          <a:extLst>
            <a:ext uri="{FF2B5EF4-FFF2-40B4-BE49-F238E27FC236}">
              <a16:creationId xmlns:a16="http://schemas.microsoft.com/office/drawing/2014/main" id="{00000000-0008-0000-0300-000013000000}"/>
            </a:ext>
          </a:extLst>
        </xdr:cNvPr>
        <xdr:cNvPicPr>
          <a:picLocks noChangeAspect="1"/>
        </xdr:cNvPicPr>
      </xdr:nvPicPr>
      <xdr:blipFill>
        <a:blip xmlns:r="http://schemas.openxmlformats.org/officeDocument/2006/relationships" r:embed="rId9"/>
        <a:stretch>
          <a:fillRect/>
        </a:stretch>
      </xdr:blipFill>
      <xdr:spPr>
        <a:xfrm>
          <a:off x="0" y="24124920"/>
          <a:ext cx="8790476" cy="5114286"/>
        </a:xfrm>
        <a:prstGeom prst="rect">
          <a:avLst/>
        </a:prstGeom>
      </xdr:spPr>
    </xdr:pic>
    <xdr:clientData/>
  </xdr:twoCellAnchor>
  <xdr:twoCellAnchor editAs="oneCell">
    <xdr:from>
      <xdr:col>0</xdr:col>
      <xdr:colOff>0</xdr:colOff>
      <xdr:row>161</xdr:row>
      <xdr:rowOff>0</xdr:rowOff>
    </xdr:from>
    <xdr:to>
      <xdr:col>5</xdr:col>
      <xdr:colOff>520939</xdr:colOff>
      <xdr:row>187</xdr:row>
      <xdr:rowOff>83215</xdr:rowOff>
    </xdr:to>
    <xdr:pic>
      <xdr:nvPicPr>
        <xdr:cNvPr id="20" name="Imagen 19">
          <a:extLst>
            <a:ext uri="{FF2B5EF4-FFF2-40B4-BE49-F238E27FC236}">
              <a16:creationId xmlns:a16="http://schemas.microsoft.com/office/drawing/2014/main" id="{00000000-0008-0000-0300-000014000000}"/>
            </a:ext>
          </a:extLst>
        </xdr:cNvPr>
        <xdr:cNvPicPr>
          <a:picLocks noChangeAspect="1"/>
        </xdr:cNvPicPr>
      </xdr:nvPicPr>
      <xdr:blipFill>
        <a:blip xmlns:r="http://schemas.openxmlformats.org/officeDocument/2006/relationships" r:embed="rId10"/>
        <a:stretch>
          <a:fillRect/>
        </a:stretch>
      </xdr:blipFill>
      <xdr:spPr>
        <a:xfrm>
          <a:off x="0" y="29885640"/>
          <a:ext cx="8247619" cy="4838095"/>
        </a:xfrm>
        <a:prstGeom prst="rect">
          <a:avLst/>
        </a:prstGeom>
      </xdr:spPr>
    </xdr:pic>
    <xdr:clientData/>
  </xdr:twoCellAnchor>
  <xdr:twoCellAnchor editAs="oneCell">
    <xdr:from>
      <xdr:col>1</xdr:col>
      <xdr:colOff>1211581</xdr:colOff>
      <xdr:row>214</xdr:row>
      <xdr:rowOff>121920</xdr:rowOff>
    </xdr:from>
    <xdr:to>
      <xdr:col>4</xdr:col>
      <xdr:colOff>627335</xdr:colOff>
      <xdr:row>225</xdr:row>
      <xdr:rowOff>99060</xdr:rowOff>
    </xdr:to>
    <xdr:pic>
      <xdr:nvPicPr>
        <xdr:cNvPr id="22" name="Imagen 21">
          <a:extLst>
            <a:ext uri="{FF2B5EF4-FFF2-40B4-BE49-F238E27FC236}">
              <a16:creationId xmlns:a16="http://schemas.microsoft.com/office/drawing/2014/main" id="{00000000-0008-0000-0300-000016000000}"/>
            </a:ext>
          </a:extLst>
        </xdr:cNvPr>
        <xdr:cNvPicPr>
          <a:picLocks noChangeAspect="1"/>
        </xdr:cNvPicPr>
      </xdr:nvPicPr>
      <xdr:blipFill>
        <a:blip xmlns:r="http://schemas.openxmlformats.org/officeDocument/2006/relationships" r:embed="rId11"/>
        <a:stretch>
          <a:fillRect/>
        </a:stretch>
      </xdr:blipFill>
      <xdr:spPr>
        <a:xfrm>
          <a:off x="2446021" y="39700200"/>
          <a:ext cx="5123134" cy="2171700"/>
        </a:xfrm>
        <a:prstGeom prst="rect">
          <a:avLst/>
        </a:prstGeom>
      </xdr:spPr>
    </xdr:pic>
    <xdr:clientData/>
  </xdr:twoCellAnchor>
  <xdr:twoCellAnchor editAs="oneCell">
    <xdr:from>
      <xdr:col>1</xdr:col>
      <xdr:colOff>1249680</xdr:colOff>
      <xdr:row>225</xdr:row>
      <xdr:rowOff>99060</xdr:rowOff>
    </xdr:from>
    <xdr:to>
      <xdr:col>5</xdr:col>
      <xdr:colOff>464963</xdr:colOff>
      <xdr:row>229</xdr:row>
      <xdr:rowOff>68580</xdr:rowOff>
    </xdr:to>
    <xdr:pic>
      <xdr:nvPicPr>
        <xdr:cNvPr id="23" name="Imagen 22">
          <a:extLst>
            <a:ext uri="{FF2B5EF4-FFF2-40B4-BE49-F238E27FC236}">
              <a16:creationId xmlns:a16="http://schemas.microsoft.com/office/drawing/2014/main" id="{00000000-0008-0000-0300-000017000000}"/>
            </a:ext>
          </a:extLst>
        </xdr:cNvPr>
        <xdr:cNvPicPr>
          <a:picLocks noChangeAspect="1"/>
        </xdr:cNvPicPr>
      </xdr:nvPicPr>
      <xdr:blipFill>
        <a:blip xmlns:r="http://schemas.openxmlformats.org/officeDocument/2006/relationships" r:embed="rId12"/>
        <a:stretch>
          <a:fillRect/>
        </a:stretch>
      </xdr:blipFill>
      <xdr:spPr>
        <a:xfrm>
          <a:off x="2484120" y="41871900"/>
          <a:ext cx="5707523" cy="701040"/>
        </a:xfrm>
        <a:prstGeom prst="rect">
          <a:avLst/>
        </a:prstGeom>
      </xdr:spPr>
    </xdr:pic>
    <xdr:clientData/>
  </xdr:twoCellAnchor>
  <xdr:twoCellAnchor editAs="oneCell">
    <xdr:from>
      <xdr:col>0</xdr:col>
      <xdr:colOff>83820</xdr:colOff>
      <xdr:row>232</xdr:row>
      <xdr:rowOff>22860</xdr:rowOff>
    </xdr:from>
    <xdr:to>
      <xdr:col>4</xdr:col>
      <xdr:colOff>174081</xdr:colOff>
      <xdr:row>254</xdr:row>
      <xdr:rowOff>68580</xdr:rowOff>
    </xdr:to>
    <xdr:pic>
      <xdr:nvPicPr>
        <xdr:cNvPr id="24" name="Imagen 23">
          <a:extLst>
            <a:ext uri="{FF2B5EF4-FFF2-40B4-BE49-F238E27FC236}">
              <a16:creationId xmlns:a16="http://schemas.microsoft.com/office/drawing/2014/main" id="{00000000-0008-0000-0300-000018000000}"/>
            </a:ext>
          </a:extLst>
        </xdr:cNvPr>
        <xdr:cNvPicPr>
          <a:picLocks noChangeAspect="1"/>
        </xdr:cNvPicPr>
      </xdr:nvPicPr>
      <xdr:blipFill>
        <a:blip xmlns:r="http://schemas.openxmlformats.org/officeDocument/2006/relationships" r:embed="rId13"/>
        <a:stretch>
          <a:fillRect/>
        </a:stretch>
      </xdr:blipFill>
      <xdr:spPr>
        <a:xfrm>
          <a:off x="83820" y="58254900"/>
          <a:ext cx="7032081" cy="4069080"/>
        </a:xfrm>
        <a:prstGeom prst="rect">
          <a:avLst/>
        </a:prstGeom>
      </xdr:spPr>
    </xdr:pic>
    <xdr:clientData/>
  </xdr:twoCellAnchor>
  <xdr:twoCellAnchor editAs="oneCell">
    <xdr:from>
      <xdr:col>0</xdr:col>
      <xdr:colOff>220980</xdr:colOff>
      <xdr:row>254</xdr:row>
      <xdr:rowOff>91440</xdr:rowOff>
    </xdr:from>
    <xdr:to>
      <xdr:col>4</xdr:col>
      <xdr:colOff>222646</xdr:colOff>
      <xdr:row>289</xdr:row>
      <xdr:rowOff>67642</xdr:rowOff>
    </xdr:to>
    <xdr:pic>
      <xdr:nvPicPr>
        <xdr:cNvPr id="25" name="Imagen 24">
          <a:extLst>
            <a:ext uri="{FF2B5EF4-FFF2-40B4-BE49-F238E27FC236}">
              <a16:creationId xmlns:a16="http://schemas.microsoft.com/office/drawing/2014/main" id="{00000000-0008-0000-0300-000019000000}"/>
            </a:ext>
          </a:extLst>
        </xdr:cNvPr>
        <xdr:cNvPicPr>
          <a:picLocks noChangeAspect="1"/>
        </xdr:cNvPicPr>
      </xdr:nvPicPr>
      <xdr:blipFill>
        <a:blip xmlns:r="http://schemas.openxmlformats.org/officeDocument/2006/relationships" r:embed="rId14"/>
        <a:stretch>
          <a:fillRect/>
        </a:stretch>
      </xdr:blipFill>
      <xdr:spPr>
        <a:xfrm>
          <a:off x="220980" y="62346840"/>
          <a:ext cx="6943486" cy="6377002"/>
        </a:xfrm>
        <a:prstGeom prst="rect">
          <a:avLst/>
        </a:prstGeom>
      </xdr:spPr>
    </xdr:pic>
    <xdr:clientData/>
  </xdr:twoCellAnchor>
  <xdr:twoCellAnchor editAs="oneCell">
    <xdr:from>
      <xdr:col>0</xdr:col>
      <xdr:colOff>0</xdr:colOff>
      <xdr:row>292</xdr:row>
      <xdr:rowOff>167640</xdr:rowOff>
    </xdr:from>
    <xdr:to>
      <xdr:col>5</xdr:col>
      <xdr:colOff>305329</xdr:colOff>
      <xdr:row>317</xdr:row>
      <xdr:rowOff>163199</xdr:rowOff>
    </xdr:to>
    <xdr:pic>
      <xdr:nvPicPr>
        <xdr:cNvPr id="26" name="Imagen 25">
          <a:extLst>
            <a:ext uri="{FF2B5EF4-FFF2-40B4-BE49-F238E27FC236}">
              <a16:creationId xmlns:a16="http://schemas.microsoft.com/office/drawing/2014/main" id="{00000000-0008-0000-0300-00001A000000}"/>
            </a:ext>
          </a:extLst>
        </xdr:cNvPr>
        <xdr:cNvPicPr>
          <a:picLocks noChangeAspect="1"/>
        </xdr:cNvPicPr>
      </xdr:nvPicPr>
      <xdr:blipFill>
        <a:blip xmlns:r="http://schemas.openxmlformats.org/officeDocument/2006/relationships" r:embed="rId15"/>
        <a:stretch>
          <a:fillRect/>
        </a:stretch>
      </xdr:blipFill>
      <xdr:spPr>
        <a:xfrm>
          <a:off x="0" y="69372480"/>
          <a:ext cx="8032009" cy="4567559"/>
        </a:xfrm>
        <a:prstGeom prst="rect">
          <a:avLst/>
        </a:prstGeom>
      </xdr:spPr>
    </xdr:pic>
    <xdr:clientData/>
  </xdr:twoCellAnchor>
  <xdr:twoCellAnchor editAs="oneCell">
    <xdr:from>
      <xdr:col>0</xdr:col>
      <xdr:colOff>0</xdr:colOff>
      <xdr:row>323</xdr:row>
      <xdr:rowOff>47625</xdr:rowOff>
    </xdr:from>
    <xdr:to>
      <xdr:col>3</xdr:col>
      <xdr:colOff>400941</xdr:colOff>
      <xdr:row>328</xdr:row>
      <xdr:rowOff>114442</xdr:rowOff>
    </xdr:to>
    <xdr:pic>
      <xdr:nvPicPr>
        <xdr:cNvPr id="5" name="Imagen 4">
          <a:extLst>
            <a:ext uri="{FF2B5EF4-FFF2-40B4-BE49-F238E27FC236}">
              <a16:creationId xmlns:a16="http://schemas.microsoft.com/office/drawing/2014/main" id="{00000000-0008-0000-0300-000005000000}"/>
            </a:ext>
          </a:extLst>
        </xdr:cNvPr>
        <xdr:cNvPicPr>
          <a:picLocks noChangeAspect="1"/>
        </xdr:cNvPicPr>
      </xdr:nvPicPr>
      <xdr:blipFill>
        <a:blip xmlns:r="http://schemas.openxmlformats.org/officeDocument/2006/relationships" r:embed="rId16"/>
        <a:stretch>
          <a:fillRect/>
        </a:stretch>
      </xdr:blipFill>
      <xdr:spPr>
        <a:xfrm>
          <a:off x="0" y="62264925"/>
          <a:ext cx="6382641" cy="1019317"/>
        </a:xfrm>
        <a:prstGeom prst="rect">
          <a:avLst/>
        </a:prstGeom>
      </xdr:spPr>
    </xdr:pic>
    <xdr:clientData/>
  </xdr:twoCellAnchor>
  <xdr:twoCellAnchor editAs="oneCell">
    <xdr:from>
      <xdr:col>0</xdr:col>
      <xdr:colOff>0</xdr:colOff>
      <xdr:row>331</xdr:row>
      <xdr:rowOff>0</xdr:rowOff>
    </xdr:from>
    <xdr:to>
      <xdr:col>2</xdr:col>
      <xdr:colOff>658045</xdr:colOff>
      <xdr:row>348</xdr:row>
      <xdr:rowOff>143347</xdr:rowOff>
    </xdr:to>
    <xdr:pic>
      <xdr:nvPicPr>
        <xdr:cNvPr id="6" name="Imagen 5">
          <a:extLst>
            <a:ext uri="{FF2B5EF4-FFF2-40B4-BE49-F238E27FC236}">
              <a16:creationId xmlns:a16="http://schemas.microsoft.com/office/drawing/2014/main" id="{00000000-0008-0000-0300-000006000000}"/>
            </a:ext>
          </a:extLst>
        </xdr:cNvPr>
        <xdr:cNvPicPr>
          <a:picLocks noChangeAspect="1"/>
        </xdr:cNvPicPr>
      </xdr:nvPicPr>
      <xdr:blipFill>
        <a:blip xmlns:r="http://schemas.openxmlformats.org/officeDocument/2006/relationships" r:embed="rId17"/>
        <a:stretch>
          <a:fillRect/>
        </a:stretch>
      </xdr:blipFill>
      <xdr:spPr>
        <a:xfrm>
          <a:off x="0" y="63741300"/>
          <a:ext cx="5877745" cy="3381847"/>
        </a:xfrm>
        <a:prstGeom prst="rect">
          <a:avLst/>
        </a:prstGeom>
      </xdr:spPr>
    </xdr:pic>
    <xdr:clientData/>
  </xdr:twoCellAnchor>
  <xdr:twoCellAnchor editAs="oneCell">
    <xdr:from>
      <xdr:col>0</xdr:col>
      <xdr:colOff>0</xdr:colOff>
      <xdr:row>357</xdr:row>
      <xdr:rowOff>0</xdr:rowOff>
    </xdr:from>
    <xdr:to>
      <xdr:col>3</xdr:col>
      <xdr:colOff>448572</xdr:colOff>
      <xdr:row>364</xdr:row>
      <xdr:rowOff>76397</xdr:rowOff>
    </xdr:to>
    <xdr:pic>
      <xdr:nvPicPr>
        <xdr:cNvPr id="7" name="Imagen 6">
          <a:extLst>
            <a:ext uri="{FF2B5EF4-FFF2-40B4-BE49-F238E27FC236}">
              <a16:creationId xmlns:a16="http://schemas.microsoft.com/office/drawing/2014/main" id="{00000000-0008-0000-0300-000007000000}"/>
            </a:ext>
          </a:extLst>
        </xdr:cNvPr>
        <xdr:cNvPicPr>
          <a:picLocks noChangeAspect="1"/>
        </xdr:cNvPicPr>
      </xdr:nvPicPr>
      <xdr:blipFill>
        <a:blip xmlns:r="http://schemas.openxmlformats.org/officeDocument/2006/relationships" r:embed="rId18"/>
        <a:stretch>
          <a:fillRect/>
        </a:stretch>
      </xdr:blipFill>
      <xdr:spPr>
        <a:xfrm>
          <a:off x="0" y="68837175"/>
          <a:ext cx="6430272" cy="1409897"/>
        </a:xfrm>
        <a:prstGeom prst="rect">
          <a:avLst/>
        </a:prstGeom>
      </xdr:spPr>
    </xdr:pic>
    <xdr:clientData/>
  </xdr:twoCellAnchor>
  <xdr:twoCellAnchor editAs="oneCell">
    <xdr:from>
      <xdr:col>0</xdr:col>
      <xdr:colOff>0</xdr:colOff>
      <xdr:row>367</xdr:row>
      <xdr:rowOff>0</xdr:rowOff>
    </xdr:from>
    <xdr:to>
      <xdr:col>3</xdr:col>
      <xdr:colOff>229467</xdr:colOff>
      <xdr:row>376</xdr:row>
      <xdr:rowOff>19292</xdr:rowOff>
    </xdr:to>
    <xdr:pic>
      <xdr:nvPicPr>
        <xdr:cNvPr id="8" name="Imagen 7">
          <a:extLst>
            <a:ext uri="{FF2B5EF4-FFF2-40B4-BE49-F238E27FC236}">
              <a16:creationId xmlns:a16="http://schemas.microsoft.com/office/drawing/2014/main" id="{00000000-0008-0000-0300-000008000000}"/>
            </a:ext>
          </a:extLst>
        </xdr:cNvPr>
        <xdr:cNvPicPr>
          <a:picLocks noChangeAspect="1"/>
        </xdr:cNvPicPr>
      </xdr:nvPicPr>
      <xdr:blipFill>
        <a:blip xmlns:r="http://schemas.openxmlformats.org/officeDocument/2006/relationships" r:embed="rId19"/>
        <a:stretch>
          <a:fillRect/>
        </a:stretch>
      </xdr:blipFill>
      <xdr:spPr>
        <a:xfrm>
          <a:off x="0" y="70742175"/>
          <a:ext cx="6211167" cy="1733792"/>
        </a:xfrm>
        <a:prstGeom prst="rect">
          <a:avLst/>
        </a:prstGeom>
      </xdr:spPr>
    </xdr:pic>
    <xdr:clientData/>
  </xdr:twoCellAnchor>
  <xdr:twoCellAnchor editAs="oneCell">
    <xdr:from>
      <xdr:col>0</xdr:col>
      <xdr:colOff>522514</xdr:colOff>
      <xdr:row>85</xdr:row>
      <xdr:rowOff>119744</xdr:rowOff>
    </xdr:from>
    <xdr:to>
      <xdr:col>6</xdr:col>
      <xdr:colOff>681109</xdr:colOff>
      <xdr:row>117</xdr:row>
      <xdr:rowOff>158353</xdr:rowOff>
    </xdr:to>
    <xdr:pic>
      <xdr:nvPicPr>
        <xdr:cNvPr id="9" name="Imagen 8">
          <a:extLst>
            <a:ext uri="{FF2B5EF4-FFF2-40B4-BE49-F238E27FC236}">
              <a16:creationId xmlns:a16="http://schemas.microsoft.com/office/drawing/2014/main" id="{00000000-0008-0000-0300-000009000000}"/>
            </a:ext>
          </a:extLst>
        </xdr:cNvPr>
        <xdr:cNvPicPr>
          <a:picLocks noChangeAspect="1"/>
        </xdr:cNvPicPr>
      </xdr:nvPicPr>
      <xdr:blipFill>
        <a:blip xmlns:r="http://schemas.openxmlformats.org/officeDocument/2006/relationships" r:embed="rId20"/>
        <a:stretch>
          <a:fillRect/>
        </a:stretch>
      </xdr:blipFill>
      <xdr:spPr>
        <a:xfrm>
          <a:off x="522514" y="15991115"/>
          <a:ext cx="8660338" cy="5960438"/>
        </a:xfrm>
        <a:prstGeom prst="rect">
          <a:avLst/>
        </a:prstGeom>
      </xdr:spPr>
    </xdr:pic>
    <xdr:clientData/>
  </xdr:twoCellAnchor>
  <xdr:twoCellAnchor editAs="oneCell">
    <xdr:from>
      <xdr:col>1</xdr:col>
      <xdr:colOff>0</xdr:colOff>
      <xdr:row>192</xdr:row>
      <xdr:rowOff>133350</xdr:rowOff>
    </xdr:from>
    <xdr:to>
      <xdr:col>1</xdr:col>
      <xdr:colOff>3562350</xdr:colOff>
      <xdr:row>211</xdr:row>
      <xdr:rowOff>104775</xdr:rowOff>
    </xdr:to>
    <xdr:pic>
      <xdr:nvPicPr>
        <xdr:cNvPr id="10" name="Imagen 9">
          <a:extLst>
            <a:ext uri="{FF2B5EF4-FFF2-40B4-BE49-F238E27FC236}">
              <a16:creationId xmlns:a16="http://schemas.microsoft.com/office/drawing/2014/main" id="{786825D3-80BB-41D9-9736-18D66641E608}"/>
            </a:ext>
            <a:ext uri="{147F2762-F138-4A5C-976F-8EAC2B608ADB}">
              <a16:predDERef xmlns:a16="http://schemas.microsoft.com/office/drawing/2014/main" pred="{00000000-0008-0000-0300-000009000000}"/>
            </a:ext>
          </a:extLst>
        </xdr:cNvPr>
        <xdr:cNvPicPr>
          <a:picLocks noChangeAspect="1"/>
        </xdr:cNvPicPr>
      </xdr:nvPicPr>
      <xdr:blipFill>
        <a:blip xmlns:r="http://schemas.openxmlformats.org/officeDocument/2006/relationships" r:embed="rId21"/>
        <a:stretch>
          <a:fillRect/>
        </a:stretch>
      </xdr:blipFill>
      <xdr:spPr>
        <a:xfrm>
          <a:off x="1200150" y="35318700"/>
          <a:ext cx="3562350" cy="341947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microsoft.com/office/2019/04/relationships/externalLinkLongPath" Target="/personal/ypenagos_indeportesantioquia_gov_co/Documents/Documentos%201/INDEPORTES/GESTION%20DEL%20RIESGO/GESTI&#211;N%20DEL%20RIESGO%20INDEPORTES/2023/reporte%20diciembre/Consolidado%20matriz%20de%20riesgos%20corrupci&#243;n%20Indeportes%2020231230.xlsx?DD010E88" TargetMode="External"/><Relationship Id="rId1" Type="http://schemas.openxmlformats.org/officeDocument/2006/relationships/externalLinkPath" Target="file:///\\DD010E88\Consolidado%20matriz%20de%20riesgos%20corrupci&#243;n%20Indeportes%202023123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iesgos Corrupción"/>
      <sheetName val="Conceptos Guía "/>
      <sheetName val="Fórmulas "/>
    </sheetNames>
    <sheetDataSet>
      <sheetData sheetId="0"/>
      <sheetData sheetId="1"/>
      <sheetData sheetId="2">
        <row r="26">
          <cell r="B26" t="str">
            <v>RARA VEZ</v>
          </cell>
          <cell r="C26">
            <v>1</v>
          </cell>
        </row>
        <row r="27">
          <cell r="B27" t="str">
            <v>IMPROBABLE</v>
          </cell>
          <cell r="C27">
            <v>2</v>
          </cell>
        </row>
        <row r="28">
          <cell r="B28" t="str">
            <v>POSIBLE</v>
          </cell>
          <cell r="C28">
            <v>3</v>
          </cell>
          <cell r="E28" t="str">
            <v>MODERADO</v>
          </cell>
          <cell r="F28">
            <v>3</v>
          </cell>
        </row>
        <row r="29">
          <cell r="B29" t="str">
            <v>PROBABLE'</v>
          </cell>
          <cell r="C29">
            <v>4</v>
          </cell>
          <cell r="E29" t="str">
            <v>MAYOR</v>
          </cell>
          <cell r="F29">
            <v>4</v>
          </cell>
        </row>
        <row r="30">
          <cell r="B30" t="str">
            <v>CASI SEGURO</v>
          </cell>
          <cell r="C30">
            <v>5</v>
          </cell>
          <cell r="E30" t="str">
            <v>CATASTRÓFICO</v>
          </cell>
          <cell r="F30">
            <v>5</v>
          </cell>
        </row>
        <row r="47">
          <cell r="J47" t="str">
            <v>11</v>
          </cell>
          <cell r="K47" t="str">
            <v>BAJO</v>
          </cell>
        </row>
        <row r="48">
          <cell r="J48" t="str">
            <v>12</v>
          </cell>
          <cell r="K48" t="str">
            <v>BAJO</v>
          </cell>
        </row>
        <row r="49">
          <cell r="J49" t="str">
            <v>13</v>
          </cell>
          <cell r="K49" t="str">
            <v>MODERADO</v>
          </cell>
        </row>
        <row r="50">
          <cell r="J50" t="str">
            <v>14</v>
          </cell>
          <cell r="K50" t="str">
            <v>ALTO</v>
          </cell>
        </row>
        <row r="51">
          <cell r="J51" t="str">
            <v>15</v>
          </cell>
          <cell r="K51" t="str">
            <v>ALTO</v>
          </cell>
        </row>
        <row r="52">
          <cell r="J52" t="str">
            <v>21</v>
          </cell>
          <cell r="K52" t="str">
            <v>BAJO</v>
          </cell>
        </row>
        <row r="53">
          <cell r="J53" t="str">
            <v>22</v>
          </cell>
          <cell r="K53" t="str">
            <v>BAJO</v>
          </cell>
        </row>
        <row r="54">
          <cell r="J54" t="str">
            <v>23</v>
          </cell>
          <cell r="K54" t="str">
            <v>MODERADO</v>
          </cell>
        </row>
        <row r="55">
          <cell r="J55" t="str">
            <v>24</v>
          </cell>
          <cell r="K55" t="str">
            <v>ALTO</v>
          </cell>
        </row>
        <row r="56">
          <cell r="J56" t="str">
            <v>25</v>
          </cell>
          <cell r="K56" t="str">
            <v>EXTREMO</v>
          </cell>
        </row>
        <row r="57">
          <cell r="J57" t="str">
            <v>31</v>
          </cell>
          <cell r="K57" t="str">
            <v>BAJO</v>
          </cell>
        </row>
        <row r="58">
          <cell r="J58" t="str">
            <v>32</v>
          </cell>
          <cell r="K58" t="str">
            <v>MODERADO</v>
          </cell>
        </row>
        <row r="59">
          <cell r="J59" t="str">
            <v>33</v>
          </cell>
          <cell r="K59" t="str">
            <v>ALTO</v>
          </cell>
        </row>
        <row r="60">
          <cell r="J60" t="str">
            <v>34</v>
          </cell>
          <cell r="K60" t="str">
            <v>EXTREMO</v>
          </cell>
        </row>
        <row r="61">
          <cell r="J61" t="str">
            <v>35</v>
          </cell>
          <cell r="K61" t="str">
            <v>EXTREMO</v>
          </cell>
        </row>
        <row r="62">
          <cell r="J62" t="str">
            <v>41</v>
          </cell>
          <cell r="K62" t="str">
            <v>MODERADO</v>
          </cell>
        </row>
        <row r="63">
          <cell r="J63" t="str">
            <v>42</v>
          </cell>
          <cell r="K63" t="str">
            <v>ALTO</v>
          </cell>
        </row>
        <row r="64">
          <cell r="J64" t="str">
            <v>43</v>
          </cell>
          <cell r="K64" t="str">
            <v>ALTO</v>
          </cell>
        </row>
        <row r="65">
          <cell r="J65" t="str">
            <v>44</v>
          </cell>
          <cell r="K65" t="str">
            <v>EXTREMO</v>
          </cell>
        </row>
        <row r="66">
          <cell r="J66" t="str">
            <v>45</v>
          </cell>
          <cell r="K66" t="str">
            <v>EXTREMO</v>
          </cell>
        </row>
        <row r="67">
          <cell r="J67" t="str">
            <v>51</v>
          </cell>
          <cell r="K67" t="str">
            <v>ALTO</v>
          </cell>
        </row>
        <row r="68">
          <cell r="J68" t="str">
            <v>52</v>
          </cell>
          <cell r="K68" t="str">
            <v>ALTO</v>
          </cell>
        </row>
        <row r="69">
          <cell r="J69" t="str">
            <v>53</v>
          </cell>
          <cell r="K69" t="str">
            <v>EXTREMO</v>
          </cell>
        </row>
        <row r="70">
          <cell r="J70" t="str">
            <v>54</v>
          </cell>
          <cell r="K70" t="str">
            <v>EXTREMO</v>
          </cell>
        </row>
        <row r="71">
          <cell r="J71" t="str">
            <v>55</v>
          </cell>
          <cell r="K71" t="str">
            <v>EXTREMO</v>
          </cell>
        </row>
      </sheetData>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f:/r/sites/SGC2/Documentos%20compartidos/3.1%20Evidencias%20deRriegos/Gesti%C3%B3n%20financiera/Evidencia%20de%20Riesgos%202025/Riesgos%20de%20Corrupci%C3%B3n%202025/RC2?csf=1&amp;web=1&amp;e=7ULGUw" TargetMode="External"/><Relationship Id="rId13" Type="http://schemas.openxmlformats.org/officeDocument/2006/relationships/image" Target="../media/image1.png"/><Relationship Id="rId3" Type="http://schemas.openxmlformats.org/officeDocument/2006/relationships/hyperlink" Target="../../../../../:f:/r/sites/SGC2/Documentos%20compartidos/3.1%20Evidencias%20deRriegos/Gesti%C3%B3n%20de%20los%20Recursos/Evidencia%20de%20Riesgos%202025/Riesgos%20de%20Corrupci%C3%B3n%202025?csf=1&amp;web=1&amp;e=UZsiVN" TargetMode="External"/><Relationship Id="rId7" Type="http://schemas.openxmlformats.org/officeDocument/2006/relationships/hyperlink" Target="../../../../../:f:/r/sites/SGC2/Documentos%20compartidos/3.1%20Evidencias%20deRriegos/Gesti%C3%B3n%20financiera/Evidencia%20de%20Riesgos%202025/Riesgos%20de%20Corrupci%C3%B3n%202025/RC2?csf=1&amp;web=1&amp;e=7ULGUw" TargetMode="External"/><Relationship Id="rId12" Type="http://schemas.openxmlformats.org/officeDocument/2006/relationships/oleObject" Target="../embeddings/oleObject1.bin"/><Relationship Id="rId2" Type="http://schemas.openxmlformats.org/officeDocument/2006/relationships/hyperlink" Target="../../../../../:f:/r/sites/SGC2/Documentos%20compartidos/3.1%20Evidencias%20deRriegos/Gesti%C3%B3n%20de%20los%20Recursos/Evidencia%20de%20Riesgos%202025/Riesgos%20de%20Corrupci%C3%B3n%202025?csf=1&amp;web=1&amp;e=UZsiVN" TargetMode="External"/><Relationship Id="rId1" Type="http://schemas.openxmlformats.org/officeDocument/2006/relationships/hyperlink" Target="../../../../../:f:/r/sites/SGC2/Documentos%20compartidos/3.1%20Evidencias%20deRriegos/Gesti%C3%B3n%20de%20los%20Recursos/Evidencia%20de%20Riesgos%202025/Riesgos%20de%20Corrupci%C3%B3n%202025?csf=1&amp;web=1&amp;e=UZsiVN" TargetMode="External"/><Relationship Id="rId6" Type="http://schemas.openxmlformats.org/officeDocument/2006/relationships/hyperlink" Target="../../../../../:f:/r/sites/SGC2/Documentos%20compartidos/3.1%20Evidencias%20deRriegos/Gesti%C3%B3n%20financiera/Evidencia%20de%20Riesgos%202025/Riesgos%20de%20Corrupci%C3%B3n%202025/RC2?csf=1&amp;web=1&amp;e=7ULGUw" TargetMode="External"/><Relationship Id="rId11" Type="http://schemas.openxmlformats.org/officeDocument/2006/relationships/vmlDrawing" Target="../drawings/vmlDrawing1.vml"/><Relationship Id="rId5" Type="http://schemas.openxmlformats.org/officeDocument/2006/relationships/hyperlink" Target="../../../../../:f:/r/sites/SGC2/Documentos%20compartidos/3.1%20Evidencias%20deRriegos/Gesti%C3%B3n%20financiera/Evidencia%20de%20Riesgos%202025/Riesgos%20de%20Corrupci%C3%B3n%202025/RC1?csf=1&amp;web=1&amp;e=pHKpT9" TargetMode="External"/><Relationship Id="rId10" Type="http://schemas.openxmlformats.org/officeDocument/2006/relationships/drawing" Target="../drawings/drawing1.xml"/><Relationship Id="rId4" Type="http://schemas.openxmlformats.org/officeDocument/2006/relationships/hyperlink" Target="../../../../../:f:/r/sites/SGC2/Documentos%20compartidos/3.1%20Evidencias%20deRriegos/Gesti%C3%B3n%20financiera/Evidencia%20de%20Riesgos%202025/Riesgos%20de%20Corrupci%C3%B3n%202025/RC1?csf=1&amp;web=1&amp;e=pHKpT9" TargetMode="External"/><Relationship Id="rId9" Type="http://schemas.openxmlformats.org/officeDocument/2006/relationships/printerSettings" Target="../printerSettings/printerSettings1.bin"/><Relationship Id="rId1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omments" Target="../comments2.xml"/><Relationship Id="rId5" Type="http://schemas.openxmlformats.org/officeDocument/2006/relationships/image" Target="../media/image1.png"/><Relationship Id="rId4" Type="http://schemas.openxmlformats.org/officeDocument/2006/relationships/oleObject" Target="../embeddings/oleObject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Z51"/>
  <sheetViews>
    <sheetView showGridLines="0" tabSelected="1" topLeftCell="BI12" zoomScale="95" zoomScaleNormal="95" workbookViewId="0">
      <selection activeCell="BR29" sqref="BR29"/>
    </sheetView>
  </sheetViews>
  <sheetFormatPr defaultColWidth="11.5703125" defaultRowHeight="24" customHeight="1"/>
  <cols>
    <col min="1" max="1" width="34.7109375" customWidth="1"/>
    <col min="2" max="2" width="23" style="357" customWidth="1"/>
    <col min="3" max="3" width="44.85546875" style="357" customWidth="1"/>
    <col min="4" max="4" width="19.7109375" style="357" customWidth="1"/>
    <col min="5" max="5" width="34.28515625" style="357" customWidth="1"/>
    <col min="6" max="6" width="14.5703125" style="358" bestFit="1" customWidth="1"/>
    <col min="7" max="7" width="13.7109375" style="358" bestFit="1" customWidth="1"/>
    <col min="8" max="8" width="20" style="358" bestFit="1" customWidth="1"/>
    <col min="9" max="9" width="15.7109375" style="358" bestFit="1" customWidth="1"/>
    <col min="10" max="10" width="16.5703125" style="358" customWidth="1"/>
    <col min="11" max="11" width="21.28515625" style="358" customWidth="1"/>
    <col min="12" max="12" width="23.5703125" style="358" customWidth="1"/>
    <col min="13" max="14" width="16.85546875" style="358" customWidth="1"/>
    <col min="15" max="15" width="15.42578125" style="358" customWidth="1"/>
    <col min="16" max="16" width="17.7109375" style="358" customWidth="1"/>
    <col min="17" max="31" width="11.5703125" style="358" customWidth="1"/>
    <col min="32" max="32" width="24.42578125" style="358" customWidth="1"/>
    <col min="33" max="33" width="21.28515625" style="358" customWidth="1"/>
    <col min="34" max="34" width="16.85546875" style="358" customWidth="1"/>
    <col min="35" max="35" width="30.28515625" style="358" customWidth="1"/>
    <col min="36" max="36" width="13.5703125" style="358" customWidth="1"/>
    <col min="37" max="37" width="13.85546875" style="358" customWidth="1"/>
    <col min="38" max="38" width="37.7109375" style="358" customWidth="1"/>
    <col min="39" max="39" width="28.85546875" style="358" customWidth="1"/>
    <col min="40" max="40" width="22" style="358" customWidth="1"/>
    <col min="41" max="41" width="19.28515625" style="358" customWidth="1"/>
    <col min="42" max="42" width="17.5703125" style="358" customWidth="1"/>
    <col min="43" max="43" width="18.42578125" style="358" customWidth="1"/>
    <col min="44" max="44" width="19.28515625" style="358" customWidth="1"/>
    <col min="45" max="49" width="11.5703125" style="358" customWidth="1"/>
    <col min="50" max="50" width="10.28515625" style="358" customWidth="1"/>
    <col min="51" max="51" width="23.140625" style="358" customWidth="1"/>
    <col min="52" max="52" width="11.5703125" style="358" customWidth="1"/>
    <col min="53" max="53" width="16" style="358" customWidth="1"/>
    <col min="54" max="54" width="11.5703125" style="358" customWidth="1"/>
    <col min="55" max="55" width="17.85546875" style="358" customWidth="1"/>
    <col min="56" max="56" width="11.5703125" style="358" customWidth="1"/>
    <col min="57" max="57" width="25.7109375" style="358" customWidth="1"/>
    <col min="58" max="58" width="18" style="358" customWidth="1"/>
    <col min="59" max="59" width="20.7109375" style="358" customWidth="1"/>
    <col min="60" max="62" width="21.42578125" style="358" customWidth="1"/>
    <col min="63" max="63" width="17.28515625" style="358" customWidth="1"/>
    <col min="64" max="64" width="53.7109375" style="371" customWidth="1"/>
    <col min="65" max="65" width="17.28515625" style="358" customWidth="1"/>
    <col min="66" max="66" width="76.7109375" style="371" customWidth="1"/>
    <col min="67" max="67" width="17.28515625" style="58" customWidth="1"/>
    <col min="68" max="68" width="53.7109375" style="58" customWidth="1"/>
    <col min="69" max="69" width="17.28515625" style="58" customWidth="1"/>
    <col min="70" max="70" width="53.7109375" style="58" customWidth="1"/>
    <col min="71" max="71" width="17.28515625" customWidth="1"/>
    <col min="72" max="72" width="53.7109375" customWidth="1"/>
    <col min="73" max="73" width="17.28515625" customWidth="1"/>
    <col min="74" max="74" width="53.7109375" customWidth="1"/>
    <col min="75" max="75" width="33.5703125" customWidth="1"/>
    <col min="76" max="76" width="51.85546875" customWidth="1"/>
    <col min="77" max="77" width="35.5703125" customWidth="1"/>
  </cols>
  <sheetData>
    <row r="1" spans="1:78" ht="15">
      <c r="F1" s="357"/>
      <c r="G1" s="357"/>
      <c r="H1" s="357"/>
      <c r="I1" s="357"/>
      <c r="J1" s="357"/>
      <c r="K1" s="357"/>
      <c r="L1" s="357"/>
      <c r="M1" s="357"/>
      <c r="N1" s="357"/>
      <c r="O1" s="357"/>
      <c r="P1" s="357"/>
      <c r="Q1" s="357"/>
      <c r="R1" s="357"/>
      <c r="S1" s="357"/>
      <c r="T1" s="357"/>
      <c r="U1" s="357"/>
      <c r="V1" s="357"/>
      <c r="W1" s="357"/>
      <c r="X1" s="357"/>
      <c r="Y1" s="357"/>
      <c r="Z1" s="357"/>
      <c r="AA1" s="357"/>
      <c r="AB1" s="357"/>
      <c r="AC1" s="357"/>
      <c r="AD1" s="357"/>
      <c r="AE1" s="357"/>
      <c r="AF1" s="357"/>
      <c r="AG1" s="357"/>
      <c r="AH1" s="357"/>
      <c r="AI1" s="357"/>
      <c r="AJ1" s="357"/>
      <c r="AK1" s="357"/>
      <c r="AL1" s="357"/>
      <c r="AM1" s="357"/>
      <c r="AN1" s="357"/>
      <c r="AO1" s="357"/>
      <c r="AP1" s="357"/>
      <c r="AQ1" s="357"/>
      <c r="AR1" s="357"/>
      <c r="AS1" s="357"/>
      <c r="AT1" s="357"/>
      <c r="AU1" s="357"/>
      <c r="AV1" s="357"/>
      <c r="AW1" s="357"/>
      <c r="AX1" s="357"/>
      <c r="AY1" s="357"/>
      <c r="AZ1" s="357"/>
      <c r="BA1" s="357"/>
      <c r="BB1" s="357"/>
      <c r="BC1" s="357"/>
      <c r="BD1" s="357"/>
      <c r="BE1" s="357"/>
      <c r="BF1" s="357"/>
      <c r="BG1" s="357"/>
      <c r="BH1" s="357"/>
      <c r="BI1" s="357"/>
      <c r="BJ1" s="357"/>
      <c r="BK1" s="357"/>
      <c r="BL1" s="357"/>
      <c r="BN1" s="357"/>
      <c r="BO1"/>
      <c r="BP1"/>
      <c r="BQ1"/>
      <c r="BR1"/>
    </row>
    <row r="2" spans="1:78" ht="14.45" customHeight="1">
      <c r="A2" s="418"/>
      <c r="B2" s="419"/>
      <c r="C2" s="419"/>
      <c r="D2" s="420"/>
      <c r="E2" s="407" t="s">
        <v>0</v>
      </c>
      <c r="F2" s="408"/>
      <c r="G2" s="408"/>
      <c r="H2" s="408"/>
      <c r="I2" s="408"/>
      <c r="J2" s="408"/>
      <c r="K2" s="408"/>
      <c r="L2" s="408"/>
      <c r="M2" s="408"/>
      <c r="N2" s="408"/>
      <c r="O2" s="408"/>
      <c r="P2" s="408"/>
      <c r="Q2" s="408"/>
      <c r="R2" s="408"/>
      <c r="S2" s="408"/>
      <c r="T2" s="408"/>
      <c r="U2" s="408"/>
      <c r="V2" s="408"/>
      <c r="W2" s="408"/>
      <c r="X2" s="408"/>
      <c r="Y2" s="408"/>
      <c r="Z2" s="408"/>
      <c r="AA2" s="408"/>
      <c r="AB2" s="408"/>
      <c r="AC2" s="408"/>
      <c r="AD2" s="408"/>
      <c r="AE2" s="408"/>
      <c r="AF2" s="408"/>
      <c r="AG2" s="408"/>
      <c r="AH2" s="408"/>
      <c r="AI2" s="408"/>
      <c r="AJ2" s="408"/>
      <c r="AK2" s="408"/>
      <c r="AL2" s="408"/>
      <c r="AM2" s="408"/>
      <c r="AN2" s="408"/>
      <c r="AO2" s="408"/>
      <c r="AP2" s="408"/>
      <c r="AQ2" s="408"/>
      <c r="AR2" s="408"/>
      <c r="AS2" s="408"/>
      <c r="AT2" s="408"/>
      <c r="AU2" s="408"/>
      <c r="AV2" s="408"/>
      <c r="AW2" s="408"/>
      <c r="AX2" s="408"/>
      <c r="AY2" s="408"/>
      <c r="AZ2" s="408"/>
      <c r="BA2" s="408"/>
      <c r="BB2" s="408"/>
      <c r="BC2" s="408"/>
      <c r="BD2" s="408"/>
      <c r="BE2" s="408"/>
      <c r="BF2" s="408"/>
      <c r="BG2" s="408"/>
      <c r="BH2" s="408"/>
      <c r="BI2" s="408"/>
      <c r="BJ2" s="408"/>
      <c r="BK2" s="408"/>
      <c r="BL2" s="408"/>
      <c r="BM2" s="408"/>
      <c r="BN2" s="408"/>
      <c r="BO2" s="408"/>
      <c r="BP2" s="408"/>
      <c r="BQ2" s="408"/>
      <c r="BR2" s="408"/>
      <c r="BS2" s="408"/>
      <c r="BT2" s="408"/>
      <c r="BU2" s="408"/>
      <c r="BV2" s="409"/>
      <c r="BW2" s="402" t="s">
        <v>1</v>
      </c>
      <c r="BX2" s="382" t="s">
        <v>2</v>
      </c>
      <c r="BY2" s="383"/>
    </row>
    <row r="3" spans="1:78" ht="14.45" customHeight="1">
      <c r="A3" s="421"/>
      <c r="B3" s="422"/>
      <c r="C3" s="422"/>
      <c r="D3" s="423"/>
      <c r="E3" s="410"/>
      <c r="F3" s="411"/>
      <c r="G3" s="411"/>
      <c r="H3" s="411"/>
      <c r="I3" s="411"/>
      <c r="J3" s="411"/>
      <c r="K3" s="411"/>
      <c r="L3" s="411"/>
      <c r="M3" s="411"/>
      <c r="N3" s="411"/>
      <c r="O3" s="411"/>
      <c r="P3" s="411"/>
      <c r="Q3" s="411"/>
      <c r="R3" s="411"/>
      <c r="S3" s="411"/>
      <c r="T3" s="411"/>
      <c r="U3" s="411"/>
      <c r="V3" s="411"/>
      <c r="W3" s="411"/>
      <c r="X3" s="411"/>
      <c r="Y3" s="411"/>
      <c r="Z3" s="411"/>
      <c r="AA3" s="411"/>
      <c r="AB3" s="411"/>
      <c r="AC3" s="411"/>
      <c r="AD3" s="411"/>
      <c r="AE3" s="411"/>
      <c r="AF3" s="411"/>
      <c r="AG3" s="411"/>
      <c r="AH3" s="411"/>
      <c r="AI3" s="411"/>
      <c r="AJ3" s="411"/>
      <c r="AK3" s="411"/>
      <c r="AL3" s="411"/>
      <c r="AM3" s="411"/>
      <c r="AN3" s="411"/>
      <c r="AO3" s="411"/>
      <c r="AP3" s="411"/>
      <c r="AQ3" s="411"/>
      <c r="AR3" s="411"/>
      <c r="AS3" s="411"/>
      <c r="AT3" s="411"/>
      <c r="AU3" s="411"/>
      <c r="AV3" s="411"/>
      <c r="AW3" s="411"/>
      <c r="AX3" s="411"/>
      <c r="AY3" s="411"/>
      <c r="AZ3" s="411"/>
      <c r="BA3" s="411"/>
      <c r="BB3" s="411"/>
      <c r="BC3" s="411"/>
      <c r="BD3" s="411"/>
      <c r="BE3" s="411"/>
      <c r="BF3" s="411"/>
      <c r="BG3" s="411"/>
      <c r="BH3" s="411"/>
      <c r="BI3" s="411"/>
      <c r="BJ3" s="411"/>
      <c r="BK3" s="411"/>
      <c r="BL3" s="411"/>
      <c r="BM3" s="411"/>
      <c r="BN3" s="411"/>
      <c r="BO3" s="411"/>
      <c r="BP3" s="411"/>
      <c r="BQ3" s="411"/>
      <c r="BR3" s="411"/>
      <c r="BS3" s="411"/>
      <c r="BT3" s="411"/>
      <c r="BU3" s="411"/>
      <c r="BV3" s="412"/>
      <c r="BW3" s="403"/>
      <c r="BX3" s="384"/>
      <c r="BY3" s="385"/>
    </row>
    <row r="4" spans="1:78" ht="14.45" customHeight="1">
      <c r="A4" s="421"/>
      <c r="B4" s="422"/>
      <c r="C4" s="422"/>
      <c r="D4" s="423"/>
      <c r="E4" s="410"/>
      <c r="F4" s="411"/>
      <c r="G4" s="411"/>
      <c r="H4" s="411"/>
      <c r="I4" s="411"/>
      <c r="J4" s="411"/>
      <c r="K4" s="411"/>
      <c r="L4" s="411"/>
      <c r="M4" s="411"/>
      <c r="N4" s="411"/>
      <c r="O4" s="411"/>
      <c r="P4" s="411"/>
      <c r="Q4" s="411"/>
      <c r="R4" s="411"/>
      <c r="S4" s="411"/>
      <c r="T4" s="411"/>
      <c r="U4" s="411"/>
      <c r="V4" s="411"/>
      <c r="W4" s="411"/>
      <c r="X4" s="411"/>
      <c r="Y4" s="411"/>
      <c r="Z4" s="411"/>
      <c r="AA4" s="411"/>
      <c r="AB4" s="411"/>
      <c r="AC4" s="411"/>
      <c r="AD4" s="411"/>
      <c r="AE4" s="411"/>
      <c r="AF4" s="411"/>
      <c r="AG4" s="411"/>
      <c r="AH4" s="411"/>
      <c r="AI4" s="411"/>
      <c r="AJ4" s="411"/>
      <c r="AK4" s="411"/>
      <c r="AL4" s="411"/>
      <c r="AM4" s="411"/>
      <c r="AN4" s="411"/>
      <c r="AO4" s="411"/>
      <c r="AP4" s="411"/>
      <c r="AQ4" s="411"/>
      <c r="AR4" s="411"/>
      <c r="AS4" s="411"/>
      <c r="AT4" s="411"/>
      <c r="AU4" s="411"/>
      <c r="AV4" s="411"/>
      <c r="AW4" s="411"/>
      <c r="AX4" s="411"/>
      <c r="AY4" s="411"/>
      <c r="AZ4" s="411"/>
      <c r="BA4" s="411"/>
      <c r="BB4" s="411"/>
      <c r="BC4" s="411"/>
      <c r="BD4" s="411"/>
      <c r="BE4" s="411"/>
      <c r="BF4" s="411"/>
      <c r="BG4" s="411"/>
      <c r="BH4" s="411"/>
      <c r="BI4" s="411"/>
      <c r="BJ4" s="411"/>
      <c r="BK4" s="411"/>
      <c r="BL4" s="411"/>
      <c r="BM4" s="411"/>
      <c r="BN4" s="411"/>
      <c r="BO4" s="411"/>
      <c r="BP4" s="411"/>
      <c r="BQ4" s="411"/>
      <c r="BR4" s="411"/>
      <c r="BS4" s="411"/>
      <c r="BT4" s="411"/>
      <c r="BU4" s="411"/>
      <c r="BV4" s="412"/>
      <c r="BW4" s="403"/>
      <c r="BX4" s="384"/>
      <c r="BY4" s="385"/>
    </row>
    <row r="5" spans="1:78" ht="28.15" customHeight="1">
      <c r="A5" s="424"/>
      <c r="B5" s="425"/>
      <c r="C5" s="425"/>
      <c r="D5" s="426"/>
      <c r="E5" s="413"/>
      <c r="F5" s="414"/>
      <c r="G5" s="414"/>
      <c r="H5" s="414"/>
      <c r="I5" s="414"/>
      <c r="J5" s="414"/>
      <c r="K5" s="414"/>
      <c r="L5" s="414"/>
      <c r="M5" s="414"/>
      <c r="N5" s="414"/>
      <c r="O5" s="414"/>
      <c r="P5" s="414"/>
      <c r="Q5" s="414"/>
      <c r="R5" s="414"/>
      <c r="S5" s="414"/>
      <c r="T5" s="414"/>
      <c r="U5" s="414"/>
      <c r="V5" s="414"/>
      <c r="W5" s="414"/>
      <c r="X5" s="414"/>
      <c r="Y5" s="414"/>
      <c r="Z5" s="414"/>
      <c r="AA5" s="414"/>
      <c r="AB5" s="414"/>
      <c r="AC5" s="414"/>
      <c r="AD5" s="414"/>
      <c r="AE5" s="414"/>
      <c r="AF5" s="414"/>
      <c r="AG5" s="414"/>
      <c r="AH5" s="414"/>
      <c r="AI5" s="414"/>
      <c r="AJ5" s="414"/>
      <c r="AK5" s="414"/>
      <c r="AL5" s="414"/>
      <c r="AM5" s="414"/>
      <c r="AN5" s="414"/>
      <c r="AO5" s="414"/>
      <c r="AP5" s="414"/>
      <c r="AQ5" s="414"/>
      <c r="AR5" s="414"/>
      <c r="AS5" s="414"/>
      <c r="AT5" s="414"/>
      <c r="AU5" s="414"/>
      <c r="AV5" s="414"/>
      <c r="AW5" s="414"/>
      <c r="AX5" s="414"/>
      <c r="AY5" s="414"/>
      <c r="AZ5" s="414"/>
      <c r="BA5" s="414"/>
      <c r="BB5" s="414"/>
      <c r="BC5" s="414"/>
      <c r="BD5" s="414"/>
      <c r="BE5" s="414"/>
      <c r="BF5" s="414"/>
      <c r="BG5" s="414"/>
      <c r="BH5" s="414"/>
      <c r="BI5" s="414"/>
      <c r="BJ5" s="414"/>
      <c r="BK5" s="414"/>
      <c r="BL5" s="414"/>
      <c r="BM5" s="414"/>
      <c r="BN5" s="414"/>
      <c r="BO5" s="414"/>
      <c r="BP5" s="414"/>
      <c r="BQ5" s="414"/>
      <c r="BR5" s="414"/>
      <c r="BS5" s="414"/>
      <c r="BT5" s="414"/>
      <c r="BU5" s="414"/>
      <c r="BV5" s="415"/>
      <c r="BW5" s="404"/>
      <c r="BX5" s="386"/>
      <c r="BY5" s="387"/>
    </row>
    <row r="6" spans="1:78" ht="15">
      <c r="F6" s="357"/>
      <c r="G6" s="357"/>
      <c r="H6" s="357"/>
      <c r="I6" s="357"/>
      <c r="J6" s="357"/>
      <c r="K6" s="357"/>
      <c r="L6" s="357"/>
      <c r="M6" s="357"/>
      <c r="N6" s="357"/>
      <c r="O6" s="357"/>
      <c r="P6" s="357"/>
      <c r="Q6" s="357"/>
      <c r="R6" s="357"/>
      <c r="S6" s="357"/>
      <c r="T6" s="357"/>
      <c r="U6" s="357"/>
      <c r="V6" s="357"/>
      <c r="W6" s="357"/>
      <c r="X6" s="357"/>
      <c r="Y6" s="357"/>
      <c r="Z6" s="357"/>
      <c r="AA6" s="357"/>
      <c r="AB6" s="357"/>
      <c r="AC6" s="357"/>
      <c r="AD6" s="357"/>
      <c r="AE6" s="357"/>
      <c r="AF6" s="357"/>
      <c r="AG6" s="357"/>
      <c r="AH6" s="357"/>
      <c r="AI6" s="357"/>
      <c r="AJ6" s="357"/>
      <c r="AK6" s="357"/>
      <c r="AL6" s="357"/>
      <c r="AM6" s="357"/>
      <c r="AN6" s="357"/>
      <c r="AO6" s="357"/>
      <c r="AP6" s="357"/>
      <c r="AQ6" s="357"/>
      <c r="AR6" s="357"/>
      <c r="AS6" s="357"/>
      <c r="AT6" s="357"/>
      <c r="AU6" s="357"/>
      <c r="AV6" s="357"/>
      <c r="AW6" s="357"/>
      <c r="AX6" s="357"/>
      <c r="AY6" s="357"/>
      <c r="AZ6" s="357"/>
      <c r="BA6" s="357"/>
      <c r="BB6" s="357"/>
      <c r="BC6" s="357"/>
      <c r="BD6" s="357"/>
      <c r="BE6" s="357"/>
      <c r="BF6" s="357"/>
      <c r="BG6" s="357"/>
      <c r="BH6" s="357"/>
      <c r="BI6" s="357"/>
      <c r="BJ6" s="357"/>
      <c r="BK6" s="357"/>
      <c r="BL6" s="357"/>
      <c r="BN6" s="357"/>
      <c r="BO6"/>
      <c r="BP6"/>
      <c r="BQ6"/>
      <c r="BR6"/>
    </row>
    <row r="7" spans="1:78" ht="15">
      <c r="F7" s="357"/>
      <c r="G7" s="357"/>
      <c r="H7" s="357"/>
      <c r="I7" s="357"/>
      <c r="J7" s="357"/>
      <c r="K7" s="357"/>
      <c r="L7" s="357"/>
      <c r="M7" s="357"/>
      <c r="N7" s="357"/>
      <c r="O7" s="357"/>
      <c r="P7" s="357"/>
      <c r="Q7" s="357"/>
      <c r="R7" s="357"/>
      <c r="S7" s="357"/>
      <c r="T7" s="357"/>
      <c r="U7" s="357"/>
      <c r="V7" s="357"/>
      <c r="W7" s="357"/>
      <c r="X7" s="357"/>
      <c r="Y7" s="357"/>
      <c r="Z7" s="357"/>
      <c r="AA7" s="357"/>
      <c r="AB7" s="357"/>
      <c r="AC7" s="357"/>
      <c r="AD7" s="357"/>
      <c r="AE7" s="357"/>
      <c r="AF7" s="357"/>
      <c r="AG7" s="357"/>
      <c r="AH7" s="357"/>
      <c r="AI7" s="357"/>
      <c r="AJ7" s="357"/>
      <c r="AK7" s="357"/>
      <c r="AL7" s="357"/>
      <c r="AM7" s="357"/>
      <c r="AN7" s="357"/>
      <c r="AO7" s="357"/>
      <c r="AP7" s="357"/>
      <c r="AQ7" s="357"/>
      <c r="AR7" s="357"/>
      <c r="AS7" s="357"/>
      <c r="AT7" s="357"/>
      <c r="AU7" s="357"/>
      <c r="AV7" s="357"/>
      <c r="AW7" s="357"/>
      <c r="AX7" s="357"/>
      <c r="AY7" s="357"/>
      <c r="AZ7" s="357"/>
      <c r="BA7" s="357"/>
      <c r="BB7" s="357"/>
      <c r="BC7" s="357"/>
      <c r="BD7" s="357"/>
      <c r="BE7" s="357"/>
      <c r="BF7" s="357"/>
      <c r="BG7" s="357"/>
      <c r="BH7" s="357"/>
      <c r="BI7" s="357"/>
      <c r="BJ7" s="357"/>
      <c r="BK7" s="357"/>
      <c r="BL7" s="357"/>
      <c r="BN7" s="357"/>
      <c r="BO7"/>
      <c r="BP7"/>
      <c r="BQ7"/>
      <c r="BR7"/>
    </row>
    <row r="8" spans="1:78" ht="57" customHeight="1">
      <c r="A8" s="416" t="s">
        <v>3</v>
      </c>
      <c r="B8" s="416"/>
      <c r="C8" s="416"/>
      <c r="D8" s="416"/>
      <c r="E8" s="416"/>
      <c r="F8" s="416"/>
      <c r="G8" s="416"/>
      <c r="H8" s="416"/>
      <c r="I8" s="416"/>
      <c r="J8" s="416"/>
      <c r="K8" s="416"/>
      <c r="L8" s="416"/>
      <c r="M8" s="417" t="s">
        <v>4</v>
      </c>
      <c r="N8" s="417"/>
      <c r="O8" s="417"/>
      <c r="P8" s="417"/>
      <c r="Q8" s="417"/>
      <c r="R8" s="417"/>
      <c r="S8" s="417"/>
      <c r="T8" s="417"/>
      <c r="U8" s="417"/>
      <c r="V8" s="417"/>
      <c r="W8" s="417"/>
      <c r="X8" s="417"/>
      <c r="Y8" s="417"/>
      <c r="Z8" s="417"/>
      <c r="AA8" s="417"/>
      <c r="AB8" s="417"/>
      <c r="AC8" s="417"/>
      <c r="AD8" s="417"/>
      <c r="AE8" s="417"/>
      <c r="AF8" s="417"/>
      <c r="AG8" s="417"/>
      <c r="AH8" s="417"/>
      <c r="AI8" s="417"/>
      <c r="AJ8" s="417"/>
      <c r="AK8" s="417"/>
      <c r="AL8" s="406"/>
      <c r="AM8" s="406"/>
      <c r="AN8" s="406"/>
      <c r="AO8" s="406"/>
      <c r="AP8" s="406"/>
      <c r="AQ8" s="406"/>
      <c r="AR8" s="406"/>
      <c r="AS8" s="406"/>
      <c r="AT8" s="406"/>
      <c r="AU8" s="406"/>
      <c r="AV8" s="406"/>
      <c r="AW8" s="406"/>
      <c r="AX8" s="406"/>
      <c r="AY8" s="406"/>
      <c r="AZ8" s="406"/>
      <c r="BA8" s="406"/>
      <c r="BB8" s="406"/>
      <c r="BC8" s="406"/>
      <c r="BD8" s="406"/>
      <c r="BE8" s="406"/>
      <c r="BF8" s="406"/>
      <c r="BG8" s="372"/>
      <c r="BH8" s="372"/>
      <c r="BI8" s="372"/>
      <c r="BJ8" s="372"/>
      <c r="BK8" s="388" t="s">
        <v>5</v>
      </c>
      <c r="BL8" s="389"/>
      <c r="BM8" s="389"/>
      <c r="BN8" s="389"/>
      <c r="BO8" s="389"/>
      <c r="BP8" s="389"/>
      <c r="BQ8" s="389"/>
      <c r="BR8" s="389"/>
      <c r="BS8" s="389"/>
      <c r="BT8" s="389"/>
      <c r="BU8" s="389"/>
      <c r="BV8" s="390"/>
      <c r="BW8" s="427" t="s">
        <v>6</v>
      </c>
      <c r="BX8" s="427"/>
      <c r="BY8" s="400" t="s">
        <v>7</v>
      </c>
      <c r="BZ8" s="380" t="s">
        <v>8</v>
      </c>
    </row>
    <row r="9" spans="1:78" ht="14.45" customHeight="1">
      <c r="A9" s="416"/>
      <c r="B9" s="416"/>
      <c r="C9" s="416"/>
      <c r="D9" s="416"/>
      <c r="E9" s="416"/>
      <c r="F9" s="416"/>
      <c r="G9" s="416"/>
      <c r="H9" s="416"/>
      <c r="I9" s="416"/>
      <c r="J9" s="416"/>
      <c r="K9" s="416"/>
      <c r="L9" s="416"/>
      <c r="M9" s="417"/>
      <c r="N9" s="417"/>
      <c r="O9" s="417"/>
      <c r="P9" s="417"/>
      <c r="Q9" s="417"/>
      <c r="R9" s="417"/>
      <c r="S9" s="417"/>
      <c r="T9" s="417"/>
      <c r="U9" s="417"/>
      <c r="V9" s="417"/>
      <c r="W9" s="417"/>
      <c r="X9" s="417"/>
      <c r="Y9" s="417"/>
      <c r="Z9" s="417"/>
      <c r="AA9" s="417"/>
      <c r="AB9" s="417"/>
      <c r="AC9" s="417"/>
      <c r="AD9" s="417"/>
      <c r="AE9" s="417"/>
      <c r="AF9" s="417"/>
      <c r="AG9" s="417"/>
      <c r="AH9" s="417"/>
      <c r="AI9" s="417"/>
      <c r="AJ9" s="417"/>
      <c r="AK9" s="417"/>
      <c r="AL9" s="391"/>
      <c r="AM9" s="391"/>
      <c r="AN9" s="391"/>
      <c r="AO9" s="391"/>
      <c r="AP9" s="391"/>
      <c r="AQ9" s="406" t="s">
        <v>9</v>
      </c>
      <c r="AR9" s="406"/>
      <c r="AS9" s="406"/>
      <c r="AT9" s="406"/>
      <c r="AU9" s="406"/>
      <c r="AV9" s="406"/>
      <c r="AW9" s="406"/>
      <c r="AX9" s="406"/>
      <c r="AY9" s="406"/>
      <c r="AZ9" s="373"/>
      <c r="BA9" s="373"/>
      <c r="BB9" s="373"/>
      <c r="BC9" s="373"/>
      <c r="BD9" s="373"/>
      <c r="BE9" s="373"/>
      <c r="BF9" s="373"/>
      <c r="BG9" s="373"/>
      <c r="BH9" s="373"/>
      <c r="BI9" s="373"/>
      <c r="BJ9" s="373"/>
      <c r="BK9" s="392" t="s">
        <v>10</v>
      </c>
      <c r="BL9" s="393"/>
      <c r="BM9" s="392" t="s">
        <v>11</v>
      </c>
      <c r="BN9" s="393"/>
      <c r="BO9" s="396" t="s">
        <v>12</v>
      </c>
      <c r="BP9" s="397"/>
      <c r="BQ9" s="396" t="s">
        <v>13</v>
      </c>
      <c r="BR9" s="397"/>
      <c r="BS9" s="396" t="s">
        <v>14</v>
      </c>
      <c r="BT9" s="397"/>
      <c r="BU9" s="396" t="s">
        <v>15</v>
      </c>
      <c r="BV9" s="397"/>
      <c r="BW9" s="427"/>
      <c r="BX9" s="427"/>
      <c r="BY9" s="400"/>
      <c r="BZ9" s="380"/>
    </row>
    <row r="10" spans="1:78" ht="14.45" customHeight="1">
      <c r="A10" s="416"/>
      <c r="B10" s="416"/>
      <c r="C10" s="416"/>
      <c r="D10" s="416"/>
      <c r="E10" s="416"/>
      <c r="F10" s="416"/>
      <c r="G10" s="416"/>
      <c r="H10" s="416"/>
      <c r="I10" s="416"/>
      <c r="J10" s="416"/>
      <c r="K10" s="416"/>
      <c r="L10" s="416"/>
      <c r="M10" s="417"/>
      <c r="N10" s="417"/>
      <c r="O10" s="417"/>
      <c r="P10" s="417"/>
      <c r="Q10" s="417"/>
      <c r="R10" s="417"/>
      <c r="S10" s="417"/>
      <c r="T10" s="417"/>
      <c r="U10" s="417"/>
      <c r="V10" s="417"/>
      <c r="W10" s="417"/>
      <c r="X10" s="417"/>
      <c r="Y10" s="417"/>
      <c r="Z10" s="417"/>
      <c r="AA10" s="417"/>
      <c r="AB10" s="417"/>
      <c r="AC10" s="417"/>
      <c r="AD10" s="417"/>
      <c r="AE10" s="417"/>
      <c r="AF10" s="417"/>
      <c r="AG10" s="417"/>
      <c r="AH10" s="417"/>
      <c r="AI10" s="417"/>
      <c r="AJ10" s="417"/>
      <c r="AK10" s="417"/>
      <c r="AL10" s="391"/>
      <c r="AM10" s="391"/>
      <c r="AN10" s="391"/>
      <c r="AO10" s="391"/>
      <c r="AP10" s="391"/>
      <c r="AQ10" s="406" t="s">
        <v>9</v>
      </c>
      <c r="AR10" s="406"/>
      <c r="AS10" s="406"/>
      <c r="AT10" s="406"/>
      <c r="AU10" s="406"/>
      <c r="AV10" s="406"/>
      <c r="AW10" s="406"/>
      <c r="AX10" s="428" t="s">
        <v>16</v>
      </c>
      <c r="AY10" s="428"/>
      <c r="AZ10" s="401" t="s">
        <v>17</v>
      </c>
      <c r="BA10" s="359"/>
      <c r="BB10" s="401" t="s">
        <v>18</v>
      </c>
      <c r="BC10" s="401" t="s">
        <v>19</v>
      </c>
      <c r="BD10" s="401" t="s">
        <v>20</v>
      </c>
      <c r="BE10" s="401" t="s">
        <v>21</v>
      </c>
      <c r="BF10" s="401" t="s">
        <v>22</v>
      </c>
      <c r="BG10" s="391" t="s">
        <v>23</v>
      </c>
      <c r="BH10" s="391" t="s">
        <v>24</v>
      </c>
      <c r="BI10" s="391" t="s">
        <v>25</v>
      </c>
      <c r="BJ10" s="391" t="s">
        <v>26</v>
      </c>
      <c r="BK10" s="394"/>
      <c r="BL10" s="395"/>
      <c r="BM10" s="394"/>
      <c r="BN10" s="395"/>
      <c r="BO10" s="398"/>
      <c r="BP10" s="399"/>
      <c r="BQ10" s="398"/>
      <c r="BR10" s="399"/>
      <c r="BS10" s="398"/>
      <c r="BT10" s="399"/>
      <c r="BU10" s="398"/>
      <c r="BV10" s="399"/>
      <c r="BW10" s="405" t="s">
        <v>27</v>
      </c>
      <c r="BX10" s="405" t="s">
        <v>28</v>
      </c>
      <c r="BY10" s="400"/>
      <c r="BZ10" s="380"/>
    </row>
    <row r="11" spans="1:78" ht="225.75" customHeight="1">
      <c r="A11" s="4" t="s">
        <v>29</v>
      </c>
      <c r="B11" s="360" t="s">
        <v>30</v>
      </c>
      <c r="C11" s="360" t="s">
        <v>31</v>
      </c>
      <c r="D11" s="360" t="s">
        <v>32</v>
      </c>
      <c r="E11" s="360" t="s">
        <v>33</v>
      </c>
      <c r="F11" s="360" t="s">
        <v>34</v>
      </c>
      <c r="G11" s="360" t="s">
        <v>35</v>
      </c>
      <c r="H11" s="360" t="s">
        <v>36</v>
      </c>
      <c r="I11" s="360" t="s">
        <v>37</v>
      </c>
      <c r="J11" s="360" t="s">
        <v>38</v>
      </c>
      <c r="K11" s="360" t="s">
        <v>39</v>
      </c>
      <c r="L11" s="360" t="s">
        <v>40</v>
      </c>
      <c r="M11" s="362" t="s">
        <v>41</v>
      </c>
      <c r="N11" s="362" t="s">
        <v>42</v>
      </c>
      <c r="O11" s="362" t="s">
        <v>43</v>
      </c>
      <c r="P11" s="362" t="s">
        <v>44</v>
      </c>
      <c r="Q11" s="362" t="s">
        <v>45</v>
      </c>
      <c r="R11" s="362" t="s">
        <v>46</v>
      </c>
      <c r="S11" s="362" t="s">
        <v>47</v>
      </c>
      <c r="T11" s="362" t="s">
        <v>48</v>
      </c>
      <c r="U11" s="362" t="s">
        <v>49</v>
      </c>
      <c r="V11" s="362" t="s">
        <v>50</v>
      </c>
      <c r="W11" s="362" t="s">
        <v>51</v>
      </c>
      <c r="X11" s="362" t="s">
        <v>52</v>
      </c>
      <c r="Y11" s="362" t="s">
        <v>53</v>
      </c>
      <c r="Z11" s="362" t="s">
        <v>54</v>
      </c>
      <c r="AA11" s="362" t="s">
        <v>55</v>
      </c>
      <c r="AB11" s="362" t="s">
        <v>56</v>
      </c>
      <c r="AC11" s="362" t="s">
        <v>57</v>
      </c>
      <c r="AD11" s="362" t="s">
        <v>58</v>
      </c>
      <c r="AE11" s="362" t="s">
        <v>59</v>
      </c>
      <c r="AF11" s="361" t="s">
        <v>60</v>
      </c>
      <c r="AG11" s="362" t="s">
        <v>61</v>
      </c>
      <c r="AH11" s="361" t="s">
        <v>18</v>
      </c>
      <c r="AI11" s="361" t="s">
        <v>62</v>
      </c>
      <c r="AJ11" s="361" t="s">
        <v>20</v>
      </c>
      <c r="AK11" s="363" t="s">
        <v>63</v>
      </c>
      <c r="AL11" s="359" t="s">
        <v>64</v>
      </c>
      <c r="AM11" s="359" t="s">
        <v>65</v>
      </c>
      <c r="AN11" s="359" t="s">
        <v>66</v>
      </c>
      <c r="AO11" s="359" t="s">
        <v>67</v>
      </c>
      <c r="AP11" s="359" t="s">
        <v>68</v>
      </c>
      <c r="AQ11" s="359" t="s">
        <v>69</v>
      </c>
      <c r="AR11" s="359" t="s">
        <v>70</v>
      </c>
      <c r="AS11" s="359" t="s">
        <v>71</v>
      </c>
      <c r="AT11" s="359" t="s">
        <v>72</v>
      </c>
      <c r="AU11" s="359" t="s">
        <v>73</v>
      </c>
      <c r="AV11" s="359" t="s">
        <v>74</v>
      </c>
      <c r="AW11" s="359" t="s">
        <v>75</v>
      </c>
      <c r="AX11" s="428"/>
      <c r="AY11" s="428"/>
      <c r="AZ11" s="401"/>
      <c r="BA11" s="364" t="s">
        <v>76</v>
      </c>
      <c r="BB11" s="401"/>
      <c r="BC11" s="401"/>
      <c r="BD11" s="401"/>
      <c r="BE11" s="401"/>
      <c r="BF11" s="401"/>
      <c r="BG11" s="391"/>
      <c r="BH11" s="391"/>
      <c r="BI11" s="391"/>
      <c r="BJ11" s="391"/>
      <c r="BK11" s="365" t="s">
        <v>77</v>
      </c>
      <c r="BL11" s="366" t="s">
        <v>78</v>
      </c>
      <c r="BM11" s="365" t="s">
        <v>79</v>
      </c>
      <c r="BN11" s="366" t="s">
        <v>78</v>
      </c>
      <c r="BO11" s="127" t="s">
        <v>80</v>
      </c>
      <c r="BP11" s="166" t="s">
        <v>81</v>
      </c>
      <c r="BQ11" s="127" t="s">
        <v>82</v>
      </c>
      <c r="BR11" s="166" t="s">
        <v>81</v>
      </c>
      <c r="BS11" s="127" t="s">
        <v>83</v>
      </c>
      <c r="BT11" s="166" t="s">
        <v>81</v>
      </c>
      <c r="BU11" s="127" t="s">
        <v>84</v>
      </c>
      <c r="BV11" s="166" t="s">
        <v>81</v>
      </c>
      <c r="BW11" s="405"/>
      <c r="BX11" s="405"/>
      <c r="BY11" s="400"/>
      <c r="BZ11" s="381"/>
    </row>
    <row r="12" spans="1:78" s="58" customFormat="1" ht="200.25" customHeight="1">
      <c r="A12" s="315" t="s">
        <v>85</v>
      </c>
      <c r="B12" s="250" t="s">
        <v>86</v>
      </c>
      <c r="C12" s="316" t="str">
        <f>VLOOKUP(A12,'Fórmulas '!$B$47:$C$68,2,FALSE)</f>
        <v xml:space="preserve">Realizar la formulación, seguimiento y la evaluación de la gestión y desempeño de INDEPORTES ANTIOQUIA, bajo metodologías, normas y procedimientos que orientan la formulación, programación, ejecución y evaluación de planes, programas y proyectos para lograr los objetivos institucionales, en concordancia con el Ciclo de la Inversión Pública, para generar eficiencia en el gasto público y aportar al mejoramiento del sector.  </v>
      </c>
      <c r="D12" s="315" t="str">
        <f>VLOOKUP(A12,'Fórmulas '!$F$47:$G$67,2,FALSE)</f>
        <v>Jefe Oficina Asesora de Planeación</v>
      </c>
      <c r="E12" s="244" t="s">
        <v>87</v>
      </c>
      <c r="F12" s="235" t="s">
        <v>88</v>
      </c>
      <c r="G12" s="235" t="s">
        <v>88</v>
      </c>
      <c r="H12" s="235" t="s">
        <v>88</v>
      </c>
      <c r="I12" s="235" t="s">
        <v>88</v>
      </c>
      <c r="J12" s="235" t="s">
        <v>89</v>
      </c>
      <c r="K12" s="235" t="s">
        <v>90</v>
      </c>
      <c r="L12" s="235" t="s">
        <v>91</v>
      </c>
      <c r="M12" s="235" t="s">
        <v>88</v>
      </c>
      <c r="N12" s="235" t="s">
        <v>88</v>
      </c>
      <c r="O12" s="235" t="s">
        <v>88</v>
      </c>
      <c r="P12" s="235" t="s">
        <v>88</v>
      </c>
      <c r="Q12" s="235" t="s">
        <v>88</v>
      </c>
      <c r="R12" s="235" t="s">
        <v>88</v>
      </c>
      <c r="S12" s="235" t="s">
        <v>92</v>
      </c>
      <c r="T12" s="235" t="s">
        <v>92</v>
      </c>
      <c r="U12" s="235" t="s">
        <v>88</v>
      </c>
      <c r="V12" s="235" t="s">
        <v>88</v>
      </c>
      <c r="W12" s="235" t="s">
        <v>88</v>
      </c>
      <c r="X12" s="235" t="s">
        <v>88</v>
      </c>
      <c r="Y12" s="235" t="s">
        <v>88</v>
      </c>
      <c r="Z12" s="235" t="s">
        <v>88</v>
      </c>
      <c r="AA12" s="235" t="s">
        <v>88</v>
      </c>
      <c r="AB12" s="235" t="s">
        <v>92</v>
      </c>
      <c r="AC12" s="235" t="s">
        <v>88</v>
      </c>
      <c r="AD12" s="235" t="s">
        <v>92</v>
      </c>
      <c r="AE12" s="235" t="s">
        <v>92</v>
      </c>
      <c r="AF12" s="227">
        <v>14</v>
      </c>
      <c r="AG12" s="245" t="s">
        <v>93</v>
      </c>
      <c r="AH12" s="227">
        <v>3</v>
      </c>
      <c r="AI12" s="229" t="s">
        <v>94</v>
      </c>
      <c r="AJ12" s="230">
        <v>5</v>
      </c>
      <c r="AK12" s="246" t="s">
        <v>95</v>
      </c>
      <c r="AL12" s="317" t="s">
        <v>96</v>
      </c>
      <c r="AM12" s="247" t="s">
        <v>97</v>
      </c>
      <c r="AN12" s="232" t="s">
        <v>98</v>
      </c>
      <c r="AO12" s="235" t="s">
        <v>99</v>
      </c>
      <c r="AP12" s="235" t="s">
        <v>100</v>
      </c>
      <c r="AQ12" s="227" t="s">
        <v>101</v>
      </c>
      <c r="AR12" s="227" t="s">
        <v>102</v>
      </c>
      <c r="AS12" s="227" t="s">
        <v>101</v>
      </c>
      <c r="AT12" s="227" t="s">
        <v>102</v>
      </c>
      <c r="AU12" s="227" t="s">
        <v>102</v>
      </c>
      <c r="AV12" s="227" t="s">
        <v>102</v>
      </c>
      <c r="AW12" s="227" t="s">
        <v>102</v>
      </c>
      <c r="AX12" s="227">
        <v>30</v>
      </c>
      <c r="AY12" s="232" t="s">
        <v>103</v>
      </c>
      <c r="AZ12" s="227">
        <v>3</v>
      </c>
      <c r="BA12" s="227" t="str">
        <f>IF(BB12=1,"RARA VEZ",IF(BB12=2,"IMPROBABLE",IF(BB12=3,"POSIBLE",IF(BB12=4,"PROBABLE'","CASI SEGURO"))))</f>
        <v>POSIBLE</v>
      </c>
      <c r="BB12" s="248">
        <f t="shared" ref="BB12:BB51" si="0">IF(AH12&lt;=2,1,IF(AY12="DISMINUYE CERO PUNTOS",AH12,IF(AY12="DISMINUYE UN PUNTO",AH12-1,AH12-2)))</f>
        <v>3</v>
      </c>
      <c r="BC12" s="249" t="str">
        <f t="shared" ref="BC12:BC51" si="1">AI12</f>
        <v>CATASTRÓFICO</v>
      </c>
      <c r="BD12" s="227">
        <f t="shared" ref="BD12:BD51" si="2">AJ12</f>
        <v>5</v>
      </c>
      <c r="BE12" s="249" t="str">
        <f>IFERROR(VLOOKUP(CONCATENATE(BB12,BD12),'[1]Fórmulas '!$J$47:$K$71,2,),"")</f>
        <v>EXTREMO</v>
      </c>
      <c r="BF12" s="250">
        <f t="shared" ref="BF12:BF51" si="3">IFERROR(BD12*BB12,"")</f>
        <v>15</v>
      </c>
      <c r="BG12" s="235" t="s">
        <v>104</v>
      </c>
      <c r="BH12" s="235" t="s">
        <v>105</v>
      </c>
      <c r="BI12" s="251" t="s">
        <v>106</v>
      </c>
      <c r="BJ12" s="252" t="s">
        <v>107</v>
      </c>
      <c r="BK12" s="226" t="s">
        <v>101</v>
      </c>
      <c r="BL12" s="253" t="s">
        <v>108</v>
      </c>
      <c r="BM12" s="250" t="s">
        <v>101</v>
      </c>
      <c r="BN12" s="367" t="s">
        <v>109</v>
      </c>
      <c r="BO12" s="168" t="s">
        <v>101</v>
      </c>
      <c r="BP12" s="168" t="s">
        <v>110</v>
      </c>
      <c r="BQ12" s="167"/>
      <c r="BR12" s="168"/>
      <c r="BS12" s="167"/>
      <c r="BT12" s="168"/>
      <c r="BU12" s="167"/>
      <c r="BV12" s="168"/>
      <c r="BW12" s="167"/>
      <c r="BX12" s="167"/>
      <c r="BY12" s="167"/>
      <c r="BZ12" s="221" t="s">
        <v>111</v>
      </c>
    </row>
    <row r="13" spans="1:78" ht="166.5" customHeight="1">
      <c r="A13" s="315" t="s">
        <v>112</v>
      </c>
      <c r="B13" s="226" t="s">
        <v>113</v>
      </c>
      <c r="C13" s="316" t="str">
        <f>VLOOKUP(A13,'Fórmulas '!$B$47:$C$68,2,FALSE)</f>
        <v>Fortalecer la imagen institucional de Indeportes Antioquia, como referente social del deporte en el departamento.</v>
      </c>
      <c r="D13" s="315" t="str">
        <f>VLOOKUP(A13,'Fórmulas '!$F$47:$G$67,2,FALSE)</f>
        <v>Jefe Oficina de Comunicaciones</v>
      </c>
      <c r="E13" s="318" t="s">
        <v>114</v>
      </c>
      <c r="F13" s="235" t="s">
        <v>115</v>
      </c>
      <c r="G13" s="235" t="s">
        <v>115</v>
      </c>
      <c r="H13" s="235" t="s">
        <v>115</v>
      </c>
      <c r="I13" s="235" t="s">
        <v>115</v>
      </c>
      <c r="J13" s="235" t="s">
        <v>116</v>
      </c>
      <c r="K13" s="235" t="s">
        <v>117</v>
      </c>
      <c r="L13" s="235" t="s">
        <v>118</v>
      </c>
      <c r="M13" s="235" t="s">
        <v>119</v>
      </c>
      <c r="N13" s="235" t="s">
        <v>119</v>
      </c>
      <c r="O13" s="235" t="s">
        <v>92</v>
      </c>
      <c r="P13" s="235" t="s">
        <v>92</v>
      </c>
      <c r="Q13" s="235" t="s">
        <v>119</v>
      </c>
      <c r="R13" s="235" t="s">
        <v>119</v>
      </c>
      <c r="S13" s="235" t="s">
        <v>92</v>
      </c>
      <c r="T13" s="235" t="s">
        <v>92</v>
      </c>
      <c r="U13" s="235" t="s">
        <v>119</v>
      </c>
      <c r="V13" s="235" t="s">
        <v>119</v>
      </c>
      <c r="W13" s="235" t="s">
        <v>119</v>
      </c>
      <c r="X13" s="235" t="s">
        <v>119</v>
      </c>
      <c r="Y13" s="235" t="s">
        <v>119</v>
      </c>
      <c r="Z13" s="235" t="s">
        <v>119</v>
      </c>
      <c r="AA13" s="235" t="s">
        <v>119</v>
      </c>
      <c r="AB13" s="235" t="s">
        <v>92</v>
      </c>
      <c r="AC13" s="235" t="s">
        <v>119</v>
      </c>
      <c r="AD13" s="235" t="s">
        <v>119</v>
      </c>
      <c r="AE13" s="235" t="s">
        <v>92</v>
      </c>
      <c r="AF13" s="227">
        <v>13</v>
      </c>
      <c r="AG13" s="254" t="s">
        <v>120</v>
      </c>
      <c r="AH13" s="227">
        <v>1</v>
      </c>
      <c r="AI13" s="255" t="s">
        <v>121</v>
      </c>
      <c r="AJ13" s="230">
        <v>3</v>
      </c>
      <c r="AK13" s="256" t="s">
        <v>121</v>
      </c>
      <c r="AL13" s="317" t="s">
        <v>122</v>
      </c>
      <c r="AM13" s="235" t="s">
        <v>123</v>
      </c>
      <c r="AN13" s="315" t="s">
        <v>124</v>
      </c>
      <c r="AO13" s="235" t="s">
        <v>99</v>
      </c>
      <c r="AP13" s="235" t="s">
        <v>100</v>
      </c>
      <c r="AQ13" s="227" t="s">
        <v>101</v>
      </c>
      <c r="AR13" s="227" t="s">
        <v>102</v>
      </c>
      <c r="AS13" s="227" t="s">
        <v>101</v>
      </c>
      <c r="AT13" s="227" t="s">
        <v>102</v>
      </c>
      <c r="AU13" s="227" t="s">
        <v>102</v>
      </c>
      <c r="AV13" s="227" t="s">
        <v>102</v>
      </c>
      <c r="AW13" s="227" t="s">
        <v>102</v>
      </c>
      <c r="AX13" s="227">
        <v>70</v>
      </c>
      <c r="AY13" s="232" t="s">
        <v>125</v>
      </c>
      <c r="AZ13" s="227">
        <v>1</v>
      </c>
      <c r="BA13" s="228" t="s">
        <v>120</v>
      </c>
      <c r="BB13" s="230">
        <v>1</v>
      </c>
      <c r="BC13" s="257" t="s">
        <v>121</v>
      </c>
      <c r="BD13" s="227">
        <v>3</v>
      </c>
      <c r="BE13" s="257" t="s">
        <v>121</v>
      </c>
      <c r="BF13" s="226">
        <v>3</v>
      </c>
      <c r="BG13" s="235" t="s">
        <v>104</v>
      </c>
      <c r="BH13" s="235" t="s">
        <v>126</v>
      </c>
      <c r="BI13" s="235" t="s">
        <v>127</v>
      </c>
      <c r="BJ13" s="226" t="s">
        <v>128</v>
      </c>
      <c r="BK13" s="252" t="s">
        <v>101</v>
      </c>
      <c r="BL13" s="250" t="s">
        <v>129</v>
      </c>
      <c r="BM13" s="250" t="s">
        <v>101</v>
      </c>
      <c r="BN13" s="374" t="s">
        <v>130</v>
      </c>
      <c r="BO13" s="168" t="s">
        <v>101</v>
      </c>
      <c r="BP13" s="168" t="s">
        <v>131</v>
      </c>
      <c r="BQ13" s="167"/>
      <c r="BR13" s="168"/>
      <c r="BS13" s="171"/>
      <c r="BT13" s="168"/>
      <c r="BU13" s="217"/>
      <c r="BV13" s="168"/>
      <c r="BW13" s="171"/>
      <c r="BX13" s="176"/>
      <c r="BY13" s="171"/>
      <c r="BZ13" s="221" t="s">
        <v>111</v>
      </c>
    </row>
    <row r="14" spans="1:78" ht="354.75" customHeight="1">
      <c r="A14" s="315" t="s">
        <v>132</v>
      </c>
      <c r="B14" s="250" t="s">
        <v>133</v>
      </c>
      <c r="C14" s="316" t="str">
        <f>VLOOKUP(A14,'Fórmulas '!$B$47:$C$68,2,FALSE)</f>
        <v>Promover los procesos de formación y capacitación no formal e informal con y para los actores del sector Deporte, la Recreación, la Actividad Física y la Educación Física en las 9 subregiones de Antioquia, partiendo de sus necesidades e intereses; propiciando la profundización, actualización, gestión y transferencia de conocimientos, que permitan el desarrollo de competencias y habilidades personales y profesionales, para usar y transferir conocimientos en diferentes contextos y afrontar los permanentes cambios que el sector requiere.</v>
      </c>
      <c r="D14" s="315" t="str">
        <f>VLOOKUP(A14,'Fórmulas '!$F$47:$G$67,2,FALSE)</f>
        <v>Coordinador Sistema Departamental de Capacitación</v>
      </c>
      <c r="E14" s="318" t="s">
        <v>134</v>
      </c>
      <c r="F14" s="258" t="s">
        <v>102</v>
      </c>
      <c r="G14" s="258" t="s">
        <v>102</v>
      </c>
      <c r="H14" s="258" t="s">
        <v>102</v>
      </c>
      <c r="I14" s="258" t="s">
        <v>102</v>
      </c>
      <c r="J14" s="258" t="s">
        <v>116</v>
      </c>
      <c r="K14" s="258" t="s">
        <v>135</v>
      </c>
      <c r="L14" s="258" t="s">
        <v>136</v>
      </c>
      <c r="M14" s="258" t="s">
        <v>102</v>
      </c>
      <c r="N14" s="258" t="s">
        <v>102</v>
      </c>
      <c r="O14" s="258" t="s">
        <v>102</v>
      </c>
      <c r="P14" s="258" t="s">
        <v>102</v>
      </c>
      <c r="Q14" s="258" t="s">
        <v>102</v>
      </c>
      <c r="R14" s="258" t="s">
        <v>101</v>
      </c>
      <c r="S14" s="258" t="s">
        <v>102</v>
      </c>
      <c r="T14" s="258" t="s">
        <v>101</v>
      </c>
      <c r="U14" s="258" t="s">
        <v>101</v>
      </c>
      <c r="V14" s="258" t="s">
        <v>102</v>
      </c>
      <c r="W14" s="258" t="s">
        <v>102</v>
      </c>
      <c r="X14" s="258" t="s">
        <v>102</v>
      </c>
      <c r="Y14" s="258" t="s">
        <v>102</v>
      </c>
      <c r="Z14" s="258" t="s">
        <v>102</v>
      </c>
      <c r="AA14" s="258" t="s">
        <v>102</v>
      </c>
      <c r="AB14" s="258" t="s">
        <v>101</v>
      </c>
      <c r="AC14" s="258" t="s">
        <v>102</v>
      </c>
      <c r="AD14" s="258" t="s">
        <v>102</v>
      </c>
      <c r="AE14" s="258" t="s">
        <v>101</v>
      </c>
      <c r="AF14" s="232">
        <v>14</v>
      </c>
      <c r="AG14" s="259" t="s">
        <v>120</v>
      </c>
      <c r="AH14" s="232">
        <v>1</v>
      </c>
      <c r="AI14" s="260" t="s">
        <v>94</v>
      </c>
      <c r="AJ14" s="226">
        <v>5</v>
      </c>
      <c r="AK14" s="261" t="s">
        <v>137</v>
      </c>
      <c r="AL14" s="319" t="s">
        <v>138</v>
      </c>
      <c r="AM14" s="258" t="s">
        <v>139</v>
      </c>
      <c r="AN14" s="258" t="s">
        <v>140</v>
      </c>
      <c r="AO14" s="258" t="s">
        <v>99</v>
      </c>
      <c r="AP14" s="258" t="s">
        <v>100</v>
      </c>
      <c r="AQ14" s="232" t="s">
        <v>102</v>
      </c>
      <c r="AR14" s="232" t="s">
        <v>102</v>
      </c>
      <c r="AS14" s="232" t="s">
        <v>101</v>
      </c>
      <c r="AT14" s="232" t="s">
        <v>102</v>
      </c>
      <c r="AU14" s="232" t="s">
        <v>102</v>
      </c>
      <c r="AV14" s="232" t="s">
        <v>102</v>
      </c>
      <c r="AW14" s="232" t="s">
        <v>102</v>
      </c>
      <c r="AX14" s="232">
        <v>75</v>
      </c>
      <c r="AY14" s="232" t="s">
        <v>125</v>
      </c>
      <c r="AZ14" s="232">
        <v>1</v>
      </c>
      <c r="BA14" s="262" t="s">
        <v>120</v>
      </c>
      <c r="BB14" s="226">
        <v>1</v>
      </c>
      <c r="BC14" s="263" t="s">
        <v>94</v>
      </c>
      <c r="BD14" s="232">
        <v>3</v>
      </c>
      <c r="BE14" s="264" t="s">
        <v>121</v>
      </c>
      <c r="BF14" s="226">
        <v>3</v>
      </c>
      <c r="BG14" s="258" t="s">
        <v>104</v>
      </c>
      <c r="BH14" s="258" t="s">
        <v>141</v>
      </c>
      <c r="BI14" s="258" t="s">
        <v>142</v>
      </c>
      <c r="BJ14" s="226" t="s">
        <v>143</v>
      </c>
      <c r="BK14" s="320" t="s">
        <v>101</v>
      </c>
      <c r="BL14" s="250" t="s">
        <v>144</v>
      </c>
      <c r="BM14" s="250" t="s">
        <v>101</v>
      </c>
      <c r="BN14" s="368" t="s">
        <v>145</v>
      </c>
      <c r="BO14" s="168" t="s">
        <v>101</v>
      </c>
      <c r="BP14" s="168" t="s">
        <v>146</v>
      </c>
      <c r="BQ14" s="167"/>
      <c r="BR14" s="168"/>
      <c r="BS14" s="167"/>
      <c r="BT14" s="168"/>
      <c r="BU14" s="167"/>
      <c r="BV14" s="168"/>
      <c r="BW14" s="172"/>
      <c r="BX14" s="216"/>
      <c r="BY14" s="182"/>
      <c r="BZ14" s="221" t="s">
        <v>111</v>
      </c>
    </row>
    <row r="15" spans="1:78" ht="291.75" customHeight="1">
      <c r="A15" s="315" t="s">
        <v>147</v>
      </c>
      <c r="B15" s="250" t="s">
        <v>148</v>
      </c>
      <c r="C15" s="316" t="str">
        <f>VLOOKUP(A15,'Fórmulas '!$B$47:$C$68,2,FALSE)</f>
        <v>Liderar el ámbito deportivo competitivo nacional mediante el apoyo y la integración de los organismos del sector y el mejoramiento de la calidad de vida de los atletas y Para atletas. que representan al departamento para obtener los mejores resultados en competencias nacionales e internacionales y el liderazgo en los Juegos Nacionales y Para nacionales.</v>
      </c>
      <c r="D15" s="315" t="str">
        <f>VLOOKUP(A15,'Fórmulas '!$F$47:$G$67,2,FALSE)</f>
        <v>Subgerente de Altos Logros -  Jefe de Oficina de Medicina Deportiva</v>
      </c>
      <c r="E15" s="321" t="s">
        <v>149</v>
      </c>
      <c r="F15" s="265" t="s">
        <v>88</v>
      </c>
      <c r="G15" s="265" t="s">
        <v>88</v>
      </c>
      <c r="H15" s="258" t="s">
        <v>88</v>
      </c>
      <c r="I15" s="258" t="s">
        <v>88</v>
      </c>
      <c r="J15" s="258" t="s">
        <v>89</v>
      </c>
      <c r="K15" s="266" t="s">
        <v>150</v>
      </c>
      <c r="L15" s="267" t="s">
        <v>151</v>
      </c>
      <c r="M15" s="265" t="s">
        <v>88</v>
      </c>
      <c r="N15" s="265" t="s">
        <v>88</v>
      </c>
      <c r="O15" s="265" t="s">
        <v>88</v>
      </c>
      <c r="P15" s="265" t="s">
        <v>88</v>
      </c>
      <c r="Q15" s="265" t="s">
        <v>88</v>
      </c>
      <c r="R15" s="265" t="s">
        <v>88</v>
      </c>
      <c r="S15" s="265" t="s">
        <v>88</v>
      </c>
      <c r="T15" s="265" t="s">
        <v>88</v>
      </c>
      <c r="U15" s="265" t="s">
        <v>152</v>
      </c>
      <c r="V15" s="265" t="s">
        <v>88</v>
      </c>
      <c r="W15" s="265" t="s">
        <v>88</v>
      </c>
      <c r="X15" s="265" t="s">
        <v>88</v>
      </c>
      <c r="Y15" s="265" t="s">
        <v>88</v>
      </c>
      <c r="Z15" s="265" t="s">
        <v>88</v>
      </c>
      <c r="AA15" s="265" t="s">
        <v>88</v>
      </c>
      <c r="AB15" s="265" t="s">
        <v>152</v>
      </c>
      <c r="AC15" s="265" t="s">
        <v>88</v>
      </c>
      <c r="AD15" s="265" t="s">
        <v>88</v>
      </c>
      <c r="AE15" s="265" t="s">
        <v>152</v>
      </c>
      <c r="AF15" s="227">
        <v>16</v>
      </c>
      <c r="AG15" s="268" t="s">
        <v>153</v>
      </c>
      <c r="AH15" s="227">
        <v>4</v>
      </c>
      <c r="AI15" s="229" t="s">
        <v>94</v>
      </c>
      <c r="AJ15" s="230">
        <v>5</v>
      </c>
      <c r="AK15" s="246" t="s">
        <v>95</v>
      </c>
      <c r="AL15" s="322" t="s">
        <v>154</v>
      </c>
      <c r="AM15" s="265" t="s">
        <v>155</v>
      </c>
      <c r="AN15" s="267" t="s">
        <v>156</v>
      </c>
      <c r="AO15" s="265" t="s">
        <v>99</v>
      </c>
      <c r="AP15" s="265" t="s">
        <v>100</v>
      </c>
      <c r="AQ15" s="227" t="s">
        <v>102</v>
      </c>
      <c r="AR15" s="227" t="s">
        <v>102</v>
      </c>
      <c r="AS15" s="227" t="s">
        <v>101</v>
      </c>
      <c r="AT15" s="227" t="s">
        <v>102</v>
      </c>
      <c r="AU15" s="227" t="s">
        <v>102</v>
      </c>
      <c r="AV15" s="227" t="s">
        <v>102</v>
      </c>
      <c r="AW15" s="227" t="s">
        <v>102</v>
      </c>
      <c r="AX15" s="227">
        <v>85</v>
      </c>
      <c r="AY15" s="232" t="s">
        <v>157</v>
      </c>
      <c r="AZ15" s="227">
        <f>AH15</f>
        <v>4</v>
      </c>
      <c r="BA15" s="227" t="str">
        <f t="shared" ref="BA15:BA51" si="4">IF(BB15=1,"RARA VEZ",IF(BB15=2,"IMPROBABLE",IF(BB15=3,"POSIBLE",IF(BB15=4,"PROBABLE'","CASI SEGURO"))))</f>
        <v>IMPROBABLE</v>
      </c>
      <c r="BB15" s="248">
        <f t="shared" si="0"/>
        <v>2</v>
      </c>
      <c r="BC15" s="249" t="str">
        <f t="shared" si="1"/>
        <v>CATASTRÓFICO</v>
      </c>
      <c r="BD15" s="227">
        <f t="shared" si="2"/>
        <v>5</v>
      </c>
      <c r="BE15" s="249" t="str">
        <f>IFERROR(VLOOKUP(CONCATENATE(BB15,BD15),'[1]Fórmulas '!$J$47:$K$71,2,),"")</f>
        <v>EXTREMO</v>
      </c>
      <c r="BF15" s="250">
        <f t="shared" si="3"/>
        <v>10</v>
      </c>
      <c r="BG15" s="265" t="s">
        <v>104</v>
      </c>
      <c r="BH15" s="265" t="s">
        <v>158</v>
      </c>
      <c r="BI15" s="267" t="s">
        <v>159</v>
      </c>
      <c r="BJ15" s="252" t="s">
        <v>160</v>
      </c>
      <c r="BK15" s="252" t="s">
        <v>101</v>
      </c>
      <c r="BL15" s="323" t="s">
        <v>161</v>
      </c>
      <c r="BM15" s="250" t="s">
        <v>101</v>
      </c>
      <c r="BN15" s="252" t="s">
        <v>162</v>
      </c>
      <c r="BO15" s="168" t="s">
        <v>101</v>
      </c>
      <c r="BP15" s="168" t="s">
        <v>163</v>
      </c>
      <c r="BQ15" s="167"/>
      <c r="BR15" s="187"/>
      <c r="BS15" s="215"/>
      <c r="BT15" s="214"/>
      <c r="BU15" s="215"/>
      <c r="BV15" s="214"/>
      <c r="BW15" s="191"/>
      <c r="BX15" s="191"/>
      <c r="BY15" s="191"/>
      <c r="BZ15" s="221" t="s">
        <v>111</v>
      </c>
    </row>
    <row r="16" spans="1:78" ht="270.75" customHeight="1">
      <c r="A16" s="323" t="s">
        <v>164</v>
      </c>
      <c r="B16" s="250" t="s">
        <v>165</v>
      </c>
      <c r="C16" s="316" t="str">
        <f>VLOOKUP(A16,'Fórmulas '!$B$47:$C$68,2,FALSE)</f>
        <v>Proporcionar a las escuelas deportivas del departamento de Antioquia herramientas y elementos físicos tales como asesorías, capacitaciones, entrega de dotaciones deportivas, festivales deportivos y alianzas con otras entidades, para que estas promuevan en los niños y niñas el desarrollo de las habilidades, capacidades motrices, físicas, psicológicas y sociales y así facilitarles la elección deportiva y/o la adquisición de hábitos de vida saludable.</v>
      </c>
      <c r="D16" s="315" t="str">
        <f>VLOOKUP(A16,'Fórmulas '!$F$47:$G$67,2,FALSE)</f>
        <v xml:space="preserve">​​​​​​​Coordinador de Escuelas Deporte Formativo
</v>
      </c>
      <c r="E16" s="321" t="s">
        <v>166</v>
      </c>
      <c r="F16" s="269" t="s">
        <v>102</v>
      </c>
      <c r="G16" s="269" t="s">
        <v>102</v>
      </c>
      <c r="H16" s="270" t="s">
        <v>102</v>
      </c>
      <c r="I16" s="270" t="s">
        <v>102</v>
      </c>
      <c r="J16" s="270" t="s">
        <v>116</v>
      </c>
      <c r="K16" s="270" t="s">
        <v>167</v>
      </c>
      <c r="L16" s="270" t="s">
        <v>168</v>
      </c>
      <c r="M16" s="271" t="s">
        <v>102</v>
      </c>
      <c r="N16" s="271" t="s">
        <v>102</v>
      </c>
      <c r="O16" s="271" t="s">
        <v>102</v>
      </c>
      <c r="P16" s="271" t="s">
        <v>102</v>
      </c>
      <c r="Q16" s="271" t="s">
        <v>102</v>
      </c>
      <c r="R16" s="271" t="s">
        <v>101</v>
      </c>
      <c r="S16" s="271" t="s">
        <v>102</v>
      </c>
      <c r="T16" s="271" t="s">
        <v>101</v>
      </c>
      <c r="U16" s="271" t="s">
        <v>101</v>
      </c>
      <c r="V16" s="271" t="s">
        <v>102</v>
      </c>
      <c r="W16" s="269" t="s">
        <v>102</v>
      </c>
      <c r="X16" s="269" t="s">
        <v>102</v>
      </c>
      <c r="Y16" s="269" t="s">
        <v>102</v>
      </c>
      <c r="Z16" s="269" t="s">
        <v>102</v>
      </c>
      <c r="AA16" s="269" t="s">
        <v>102</v>
      </c>
      <c r="AB16" s="269" t="s">
        <v>101</v>
      </c>
      <c r="AC16" s="269" t="s">
        <v>102</v>
      </c>
      <c r="AD16" s="269" t="s">
        <v>102</v>
      </c>
      <c r="AE16" s="269" t="s">
        <v>101</v>
      </c>
      <c r="AF16" s="227">
        <v>14</v>
      </c>
      <c r="AG16" s="272" t="s">
        <v>120</v>
      </c>
      <c r="AH16" s="227">
        <v>1</v>
      </c>
      <c r="AI16" s="229" t="s">
        <v>94</v>
      </c>
      <c r="AJ16" s="230">
        <v>5</v>
      </c>
      <c r="AK16" s="231" t="s">
        <v>137</v>
      </c>
      <c r="AL16" s="321" t="s">
        <v>169</v>
      </c>
      <c r="AM16" s="273" t="s">
        <v>170</v>
      </c>
      <c r="AN16" s="270" t="s">
        <v>171</v>
      </c>
      <c r="AO16" s="269" t="s">
        <v>99</v>
      </c>
      <c r="AP16" s="269" t="s">
        <v>100</v>
      </c>
      <c r="AQ16" s="227" t="s">
        <v>102</v>
      </c>
      <c r="AR16" s="227" t="s">
        <v>102</v>
      </c>
      <c r="AS16" s="227" t="s">
        <v>102</v>
      </c>
      <c r="AT16" s="227" t="s">
        <v>102</v>
      </c>
      <c r="AU16" s="227" t="s">
        <v>102</v>
      </c>
      <c r="AV16" s="227" t="s">
        <v>102</v>
      </c>
      <c r="AW16" s="227" t="s">
        <v>102</v>
      </c>
      <c r="AX16" s="227">
        <v>100</v>
      </c>
      <c r="AY16" s="232" t="s">
        <v>157</v>
      </c>
      <c r="AZ16" s="227">
        <v>1</v>
      </c>
      <c r="BA16" s="228" t="s">
        <v>120</v>
      </c>
      <c r="BB16" s="230">
        <v>1</v>
      </c>
      <c r="BC16" s="233" t="s">
        <v>94</v>
      </c>
      <c r="BD16" s="227">
        <v>5</v>
      </c>
      <c r="BE16" s="274" t="s">
        <v>137</v>
      </c>
      <c r="BF16" s="226">
        <v>5</v>
      </c>
      <c r="BG16" s="269" t="s">
        <v>104</v>
      </c>
      <c r="BH16" s="270" t="s">
        <v>105</v>
      </c>
      <c r="BI16" s="275" t="s">
        <v>172</v>
      </c>
      <c r="BJ16" s="252" t="s">
        <v>173</v>
      </c>
      <c r="BK16" s="276" t="s">
        <v>101</v>
      </c>
      <c r="BL16" s="277" t="s">
        <v>174</v>
      </c>
      <c r="BM16" s="250" t="s">
        <v>101</v>
      </c>
      <c r="BN16" s="247" t="s">
        <v>175</v>
      </c>
      <c r="BO16" s="168" t="s">
        <v>101</v>
      </c>
      <c r="BP16" s="168" t="s">
        <v>176</v>
      </c>
      <c r="BQ16" s="167"/>
      <c r="BR16" s="194"/>
      <c r="BS16" s="191"/>
      <c r="BT16" s="187"/>
      <c r="BU16" s="191"/>
      <c r="BV16" s="187"/>
      <c r="BW16" s="191"/>
      <c r="BX16" s="191"/>
      <c r="BY16" s="191"/>
      <c r="BZ16" s="221" t="s">
        <v>111</v>
      </c>
    </row>
    <row r="17" spans="1:130" ht="207" customHeight="1">
      <c r="A17" s="323" t="s">
        <v>177</v>
      </c>
      <c r="B17" s="250" t="s">
        <v>178</v>
      </c>
      <c r="C17" s="316" t="str">
        <f>VLOOKUP(A17,'Fórmulas '!$B$47:$C$68,2,FALSE)</f>
        <v> Fomentar la práctica del deporte, la educación física y la recreación en el departamento de Antioquia a través del diseño y acompañamiento de programas y proyectos orientados a la población en general y grupos especiales.</v>
      </c>
      <c r="D17" s="315" t="str">
        <f>VLOOKUP(A17,'Fórmulas '!$F$47:$G$67,2,FALSE)</f>
        <v>Subgerente de Fomento y Desarrollo Deportivo</v>
      </c>
      <c r="E17" s="267" t="s">
        <v>179</v>
      </c>
      <c r="F17" s="265" t="s">
        <v>115</v>
      </c>
      <c r="G17" s="265" t="s">
        <v>115</v>
      </c>
      <c r="H17" s="258" t="s">
        <v>115</v>
      </c>
      <c r="I17" s="258" t="s">
        <v>115</v>
      </c>
      <c r="J17" s="258" t="s">
        <v>116</v>
      </c>
      <c r="K17" s="266" t="s">
        <v>180</v>
      </c>
      <c r="L17" s="267" t="s">
        <v>181</v>
      </c>
      <c r="M17" s="265" t="s">
        <v>92</v>
      </c>
      <c r="N17" s="265" t="s">
        <v>88</v>
      </c>
      <c r="O17" s="265" t="s">
        <v>88</v>
      </c>
      <c r="P17" s="265" t="s">
        <v>88</v>
      </c>
      <c r="Q17" s="265" t="s">
        <v>88</v>
      </c>
      <c r="R17" s="265" t="s">
        <v>92</v>
      </c>
      <c r="S17" s="265" t="s">
        <v>88</v>
      </c>
      <c r="T17" s="265" t="s">
        <v>88</v>
      </c>
      <c r="U17" s="265" t="s">
        <v>92</v>
      </c>
      <c r="V17" s="265" t="s">
        <v>88</v>
      </c>
      <c r="W17" s="265" t="s">
        <v>88</v>
      </c>
      <c r="X17" s="265" t="s">
        <v>88</v>
      </c>
      <c r="Y17" s="265" t="s">
        <v>92</v>
      </c>
      <c r="Z17" s="265" t="s">
        <v>88</v>
      </c>
      <c r="AA17" s="265" t="s">
        <v>88</v>
      </c>
      <c r="AB17" s="265" t="s">
        <v>92</v>
      </c>
      <c r="AC17" s="265" t="s">
        <v>88</v>
      </c>
      <c r="AD17" s="265" t="s">
        <v>88</v>
      </c>
      <c r="AE17" s="265" t="s">
        <v>92</v>
      </c>
      <c r="AF17" s="227">
        <v>13</v>
      </c>
      <c r="AG17" s="286" t="s">
        <v>120</v>
      </c>
      <c r="AH17" s="227">
        <v>1</v>
      </c>
      <c r="AI17" s="229" t="s">
        <v>94</v>
      </c>
      <c r="AJ17" s="230">
        <v>5</v>
      </c>
      <c r="AK17" s="231" t="s">
        <v>137</v>
      </c>
      <c r="AL17" s="311" t="s">
        <v>182</v>
      </c>
      <c r="AM17" s="311" t="s">
        <v>183</v>
      </c>
      <c r="AN17" s="267" t="s">
        <v>184</v>
      </c>
      <c r="AO17" s="265" t="s">
        <v>185</v>
      </c>
      <c r="AP17" s="265" t="s">
        <v>100</v>
      </c>
      <c r="AQ17" s="227" t="s">
        <v>102</v>
      </c>
      <c r="AR17" s="227" t="s">
        <v>102</v>
      </c>
      <c r="AS17" s="227" t="s">
        <v>101</v>
      </c>
      <c r="AT17" s="227" t="s">
        <v>102</v>
      </c>
      <c r="AU17" s="227" t="s">
        <v>102</v>
      </c>
      <c r="AV17" s="227" t="s">
        <v>102</v>
      </c>
      <c r="AW17" s="227" t="s">
        <v>102</v>
      </c>
      <c r="AX17" s="227">
        <v>85</v>
      </c>
      <c r="AY17" s="232" t="s">
        <v>157</v>
      </c>
      <c r="AZ17" s="227">
        <v>1</v>
      </c>
      <c r="BA17" s="228" t="s">
        <v>120</v>
      </c>
      <c r="BB17" s="230">
        <v>1</v>
      </c>
      <c r="BC17" s="233" t="s">
        <v>94</v>
      </c>
      <c r="BD17" s="227">
        <v>5</v>
      </c>
      <c r="BE17" s="274" t="s">
        <v>137</v>
      </c>
      <c r="BF17" s="226">
        <v>5</v>
      </c>
      <c r="BG17" s="265" t="s">
        <v>104</v>
      </c>
      <c r="BH17" s="258" t="s">
        <v>105</v>
      </c>
      <c r="BI17" s="267" t="s">
        <v>186</v>
      </c>
      <c r="BJ17" s="252" t="s">
        <v>187</v>
      </c>
      <c r="BK17" s="252" t="s">
        <v>101</v>
      </c>
      <c r="BL17" s="226" t="s">
        <v>188</v>
      </c>
      <c r="BM17" s="250" t="s">
        <v>101</v>
      </c>
      <c r="BN17" s="226" t="s">
        <v>189</v>
      </c>
      <c r="BO17" s="168" t="s">
        <v>101</v>
      </c>
      <c r="BP17" s="168" t="s">
        <v>190</v>
      </c>
      <c r="BQ17" s="167"/>
      <c r="BR17" s="187"/>
      <c r="BS17" s="191"/>
      <c r="BT17" s="187"/>
      <c r="BU17" s="191"/>
      <c r="BV17" s="187"/>
      <c r="BW17" s="191"/>
      <c r="BX17" s="191"/>
      <c r="BY17" s="191"/>
      <c r="BZ17" s="221" t="s">
        <v>111</v>
      </c>
    </row>
    <row r="18" spans="1:130" ht="154.5" customHeight="1">
      <c r="A18" s="323" t="s">
        <v>191</v>
      </c>
      <c r="B18" s="234" t="s">
        <v>192</v>
      </c>
      <c r="C18" s="316" t="str">
        <f>VLOOKUP(A18,'Fórmulas '!$B$47:$C$68,2,FALSE)</f>
        <v>Promover en los municipios del Departamento de Antioquia, la apropiación y conocimiento de herramientas lúdico recreativas, mediante intervenciones de formación, asesoría y alianzas interinstitucionales para el aprovechamiento del tiempo libre.</v>
      </c>
      <c r="D18" s="315" t="str">
        <f>VLOOKUP(A18,'Fórmulas '!$F$47:$G$67,2,FALSE)</f>
        <v>Líder de Recreación</v>
      </c>
      <c r="E18" s="222" t="s">
        <v>193</v>
      </c>
      <c r="F18" s="223" t="s">
        <v>102</v>
      </c>
      <c r="G18" s="223" t="s">
        <v>102</v>
      </c>
      <c r="H18" s="239" t="s">
        <v>102</v>
      </c>
      <c r="I18" s="234" t="s">
        <v>102</v>
      </c>
      <c r="J18" s="240" t="s">
        <v>116</v>
      </c>
      <c r="K18" s="225" t="s">
        <v>167</v>
      </c>
      <c r="L18" s="226" t="s">
        <v>168</v>
      </c>
      <c r="M18" s="227" t="s">
        <v>102</v>
      </c>
      <c r="N18" s="227" t="s">
        <v>102</v>
      </c>
      <c r="O18" s="227" t="s">
        <v>102</v>
      </c>
      <c r="P18" s="227" t="s">
        <v>102</v>
      </c>
      <c r="Q18" s="227" t="s">
        <v>102</v>
      </c>
      <c r="R18" s="227" t="s">
        <v>101</v>
      </c>
      <c r="S18" s="227" t="s">
        <v>102</v>
      </c>
      <c r="T18" s="227" t="s">
        <v>101</v>
      </c>
      <c r="U18" s="227" t="s">
        <v>101</v>
      </c>
      <c r="V18" s="227" t="s">
        <v>102</v>
      </c>
      <c r="W18" s="227" t="s">
        <v>102</v>
      </c>
      <c r="X18" s="227" t="s">
        <v>102</v>
      </c>
      <c r="Y18" s="227" t="s">
        <v>102</v>
      </c>
      <c r="Z18" s="227" t="s">
        <v>102</v>
      </c>
      <c r="AA18" s="227" t="s">
        <v>102</v>
      </c>
      <c r="AB18" s="227" t="s">
        <v>101</v>
      </c>
      <c r="AC18" s="227" t="s">
        <v>102</v>
      </c>
      <c r="AD18" s="227" t="s">
        <v>101</v>
      </c>
      <c r="AE18" s="227" t="s">
        <v>101</v>
      </c>
      <c r="AF18" s="227">
        <v>13</v>
      </c>
      <c r="AG18" s="228" t="s">
        <v>120</v>
      </c>
      <c r="AH18" s="227">
        <v>1</v>
      </c>
      <c r="AI18" s="229" t="s">
        <v>94</v>
      </c>
      <c r="AJ18" s="230">
        <v>5</v>
      </c>
      <c r="AK18" s="231" t="s">
        <v>137</v>
      </c>
      <c r="AL18" s="324" t="s">
        <v>194</v>
      </c>
      <c r="AM18" s="226" t="s">
        <v>170</v>
      </c>
      <c r="AN18" s="226" t="s">
        <v>171</v>
      </c>
      <c r="AO18" s="226" t="s">
        <v>99</v>
      </c>
      <c r="AP18" s="226" t="s">
        <v>100</v>
      </c>
      <c r="AQ18" s="227" t="s">
        <v>102</v>
      </c>
      <c r="AR18" s="227" t="s">
        <v>102</v>
      </c>
      <c r="AS18" s="227" t="s">
        <v>102</v>
      </c>
      <c r="AT18" s="227" t="s">
        <v>102</v>
      </c>
      <c r="AU18" s="227" t="s">
        <v>102</v>
      </c>
      <c r="AV18" s="227" t="s">
        <v>102</v>
      </c>
      <c r="AW18" s="227" t="s">
        <v>102</v>
      </c>
      <c r="AX18" s="227">
        <v>100</v>
      </c>
      <c r="AY18" s="232" t="s">
        <v>157</v>
      </c>
      <c r="AZ18" s="227">
        <v>1</v>
      </c>
      <c r="BA18" s="228" t="s">
        <v>120</v>
      </c>
      <c r="BB18" s="230">
        <v>1</v>
      </c>
      <c r="BC18" s="233" t="s">
        <v>94</v>
      </c>
      <c r="BD18" s="227">
        <v>5</v>
      </c>
      <c r="BE18" s="274" t="s">
        <v>137</v>
      </c>
      <c r="BF18" s="226">
        <v>5</v>
      </c>
      <c r="BG18" s="227" t="s">
        <v>104</v>
      </c>
      <c r="BH18" s="232" t="s">
        <v>105</v>
      </c>
      <c r="BI18" s="226" t="s">
        <v>172</v>
      </c>
      <c r="BJ18" s="226" t="s">
        <v>173</v>
      </c>
      <c r="BK18" s="226" t="s">
        <v>101</v>
      </c>
      <c r="BL18" s="325" t="s">
        <v>195</v>
      </c>
      <c r="BM18" s="250" t="s">
        <v>101</v>
      </c>
      <c r="BN18" s="377" t="s">
        <v>196</v>
      </c>
      <c r="BO18" s="168" t="s">
        <v>101</v>
      </c>
      <c r="BP18" s="377" t="s">
        <v>197</v>
      </c>
      <c r="BQ18" s="167"/>
      <c r="BR18" s="187"/>
      <c r="BS18" s="192"/>
      <c r="BT18" s="195"/>
      <c r="BU18" s="192"/>
      <c r="BV18" s="195"/>
      <c r="BW18" s="191"/>
      <c r="BX18" s="192"/>
      <c r="BY18" s="191"/>
      <c r="BZ18" s="221" t="s">
        <v>111</v>
      </c>
    </row>
    <row r="19" spans="1:130" ht="183.75" customHeight="1">
      <c r="A19" s="258" t="s">
        <v>198</v>
      </c>
      <c r="B19" s="234" t="s">
        <v>199</v>
      </c>
      <c r="C19" s="316" t="str">
        <f>VLOOKUP(A19,'Fórmulas '!$B$47:$C$68,2,FALSE)</f>
        <v>Promocionar la salud y prevenir la enfermedad mediante de la práctica de la actividad física.  El proceso está dirigido a los municipios y corregimientos del Departamento, para brindar una opción de lucha contra el sedentarismo, el tabaquismo y la inadecuada alimentación.</v>
      </c>
      <c r="D19" s="315" t="str">
        <f>VLOOKUP(A19,'Fórmulas '!$F$47:$G$67,2,FALSE)</f>
        <v>Coordinador Programa Por su Salud Muévase Pues</v>
      </c>
      <c r="E19" s="222" t="s">
        <v>193</v>
      </c>
      <c r="F19" s="223" t="s">
        <v>102</v>
      </c>
      <c r="G19" s="223" t="s">
        <v>102</v>
      </c>
      <c r="H19" s="223" t="s">
        <v>102</v>
      </c>
      <c r="I19" s="224" t="s">
        <v>102</v>
      </c>
      <c r="J19" s="223" t="s">
        <v>116</v>
      </c>
      <c r="K19" s="225" t="s">
        <v>167</v>
      </c>
      <c r="L19" s="226" t="s">
        <v>168</v>
      </c>
      <c r="M19" s="227" t="s">
        <v>102</v>
      </c>
      <c r="N19" s="227" t="s">
        <v>102</v>
      </c>
      <c r="O19" s="227" t="s">
        <v>102</v>
      </c>
      <c r="P19" s="227" t="s">
        <v>102</v>
      </c>
      <c r="Q19" s="227" t="s">
        <v>102</v>
      </c>
      <c r="R19" s="227" t="s">
        <v>101</v>
      </c>
      <c r="S19" s="227" t="s">
        <v>102</v>
      </c>
      <c r="T19" s="227" t="s">
        <v>101</v>
      </c>
      <c r="U19" s="227" t="s">
        <v>101</v>
      </c>
      <c r="V19" s="227" t="s">
        <v>102</v>
      </c>
      <c r="W19" s="227" t="s">
        <v>102</v>
      </c>
      <c r="X19" s="227" t="s">
        <v>102</v>
      </c>
      <c r="Y19" s="227" t="s">
        <v>102</v>
      </c>
      <c r="Z19" s="227" t="s">
        <v>102</v>
      </c>
      <c r="AA19" s="227" t="s">
        <v>102</v>
      </c>
      <c r="AB19" s="227" t="s">
        <v>101</v>
      </c>
      <c r="AC19" s="227" t="s">
        <v>102</v>
      </c>
      <c r="AD19" s="227" t="s">
        <v>101</v>
      </c>
      <c r="AE19" s="227" t="s">
        <v>101</v>
      </c>
      <c r="AF19" s="227">
        <v>13</v>
      </c>
      <c r="AG19" s="228" t="s">
        <v>120</v>
      </c>
      <c r="AH19" s="227">
        <v>1</v>
      </c>
      <c r="AI19" s="229" t="s">
        <v>94</v>
      </c>
      <c r="AJ19" s="230">
        <v>5</v>
      </c>
      <c r="AK19" s="231" t="s">
        <v>137</v>
      </c>
      <c r="AL19" s="326" t="s">
        <v>194</v>
      </c>
      <c r="AM19" s="226" t="s">
        <v>170</v>
      </c>
      <c r="AN19" s="226" t="s">
        <v>171</v>
      </c>
      <c r="AO19" s="226" t="s">
        <v>99</v>
      </c>
      <c r="AP19" s="226" t="s">
        <v>100</v>
      </c>
      <c r="AQ19" s="227" t="s">
        <v>102</v>
      </c>
      <c r="AR19" s="227" t="s">
        <v>102</v>
      </c>
      <c r="AS19" s="227" t="s">
        <v>102</v>
      </c>
      <c r="AT19" s="227" t="s">
        <v>102</v>
      </c>
      <c r="AU19" s="227" t="s">
        <v>102</v>
      </c>
      <c r="AV19" s="227" t="s">
        <v>102</v>
      </c>
      <c r="AW19" s="227" t="s">
        <v>102</v>
      </c>
      <c r="AX19" s="227">
        <v>100</v>
      </c>
      <c r="AY19" s="232" t="s">
        <v>157</v>
      </c>
      <c r="AZ19" s="227">
        <v>1</v>
      </c>
      <c r="BA19" s="228" t="s">
        <v>120</v>
      </c>
      <c r="BB19" s="230">
        <v>1</v>
      </c>
      <c r="BC19" s="233" t="s">
        <v>94</v>
      </c>
      <c r="BD19" s="227">
        <v>5</v>
      </c>
      <c r="BE19" s="274" t="s">
        <v>137</v>
      </c>
      <c r="BF19" s="226">
        <v>5</v>
      </c>
      <c r="BG19" s="227" t="s">
        <v>104</v>
      </c>
      <c r="BH19" s="232" t="s">
        <v>105</v>
      </c>
      <c r="BI19" s="226" t="s">
        <v>172</v>
      </c>
      <c r="BJ19" s="226" t="s">
        <v>173</v>
      </c>
      <c r="BK19" s="226" t="s">
        <v>92</v>
      </c>
      <c r="BL19" s="235" t="s">
        <v>200</v>
      </c>
      <c r="BM19" s="250" t="s">
        <v>101</v>
      </c>
      <c r="BN19" s="315" t="s">
        <v>201</v>
      </c>
      <c r="BO19" s="168" t="s">
        <v>101</v>
      </c>
      <c r="BP19" s="168" t="s">
        <v>202</v>
      </c>
      <c r="BQ19" s="167"/>
      <c r="BR19" s="218"/>
      <c r="BS19" s="213"/>
      <c r="BT19" s="168"/>
      <c r="BU19" s="213"/>
      <c r="BV19" s="212"/>
      <c r="BW19" s="172"/>
      <c r="BX19" s="172"/>
      <c r="BY19" s="211"/>
      <c r="BZ19" s="221" t="s">
        <v>111</v>
      </c>
    </row>
    <row r="20" spans="1:130" ht="261.75" customHeight="1">
      <c r="A20" s="327" t="s">
        <v>203</v>
      </c>
      <c r="B20" s="250" t="s">
        <v>204</v>
      </c>
      <c r="C20" s="316" t="str">
        <f>VLOOKUP(A20,'Fórmulas '!$B$47:$C$68,2,FALSE)</f>
        <v>Atender a la ciudadanía mediante la implementación de políticas de servicio y protocolos de atención, a través de los diferentes canales, satisfaciendo las necesidades y expectativas de los grupos de valor, con calidad, equidad y oportunidad. ​​​​​​​​​​​​​​​​​​​​​</v>
      </c>
      <c r="D20" s="315" t="str">
        <f>VLOOKUP(A20,'Fórmulas '!$F$47:$G$67,2,FALSE)</f>
        <v xml:space="preserve">Líder administrativa y financiera </v>
      </c>
      <c r="E20" s="236" t="s">
        <v>205</v>
      </c>
      <c r="F20" s="235" t="s">
        <v>119</v>
      </c>
      <c r="G20" s="235" t="s">
        <v>119</v>
      </c>
      <c r="H20" s="235" t="s">
        <v>119</v>
      </c>
      <c r="I20" s="235" t="s">
        <v>119</v>
      </c>
      <c r="J20" s="235" t="s">
        <v>89</v>
      </c>
      <c r="K20" s="278" t="s">
        <v>206</v>
      </c>
      <c r="L20" s="226" t="s">
        <v>207</v>
      </c>
      <c r="M20" s="279" t="s">
        <v>102</v>
      </c>
      <c r="N20" s="279" t="s">
        <v>102</v>
      </c>
      <c r="O20" s="279" t="s">
        <v>102</v>
      </c>
      <c r="P20" s="279" t="s">
        <v>102</v>
      </c>
      <c r="Q20" s="279" t="s">
        <v>102</v>
      </c>
      <c r="R20" s="279" t="s">
        <v>101</v>
      </c>
      <c r="S20" s="279" t="s">
        <v>102</v>
      </c>
      <c r="T20" s="279" t="s">
        <v>101</v>
      </c>
      <c r="U20" s="279" t="s">
        <v>101</v>
      </c>
      <c r="V20" s="279" t="s">
        <v>102</v>
      </c>
      <c r="W20" s="279" t="s">
        <v>102</v>
      </c>
      <c r="X20" s="279" t="s">
        <v>102</v>
      </c>
      <c r="Y20" s="279" t="s">
        <v>101</v>
      </c>
      <c r="Z20" s="279" t="s">
        <v>101</v>
      </c>
      <c r="AA20" s="279" t="s">
        <v>102</v>
      </c>
      <c r="AB20" s="279" t="s">
        <v>101</v>
      </c>
      <c r="AC20" s="279" t="s">
        <v>102</v>
      </c>
      <c r="AD20" s="279" t="s">
        <v>101</v>
      </c>
      <c r="AE20" s="279" t="s">
        <v>101</v>
      </c>
      <c r="AF20" s="280">
        <v>11</v>
      </c>
      <c r="AG20" s="237" t="s">
        <v>120</v>
      </c>
      <c r="AH20" s="280">
        <v>1</v>
      </c>
      <c r="AI20" s="281" t="s">
        <v>208</v>
      </c>
      <c r="AJ20" s="282">
        <v>4</v>
      </c>
      <c r="AK20" s="231" t="s">
        <v>137</v>
      </c>
      <c r="AL20" s="321" t="s">
        <v>209</v>
      </c>
      <c r="AM20" s="283" t="s">
        <v>210</v>
      </c>
      <c r="AN20" s="279" t="s">
        <v>211</v>
      </c>
      <c r="AO20" s="284" t="s">
        <v>99</v>
      </c>
      <c r="AP20" s="226" t="s">
        <v>100</v>
      </c>
      <c r="AQ20" s="227" t="s">
        <v>101</v>
      </c>
      <c r="AR20" s="227" t="s">
        <v>102</v>
      </c>
      <c r="AS20" s="227" t="s">
        <v>101</v>
      </c>
      <c r="AT20" s="227" t="s">
        <v>102</v>
      </c>
      <c r="AU20" s="227" t="s">
        <v>102</v>
      </c>
      <c r="AV20" s="227" t="s">
        <v>102</v>
      </c>
      <c r="AW20" s="227" t="s">
        <v>102</v>
      </c>
      <c r="AX20" s="227">
        <v>40</v>
      </c>
      <c r="AY20" s="232" t="s">
        <v>103</v>
      </c>
      <c r="AZ20" s="227">
        <v>1</v>
      </c>
      <c r="BA20" s="228" t="s">
        <v>120</v>
      </c>
      <c r="BB20" s="230">
        <v>1</v>
      </c>
      <c r="BC20" s="285" t="s">
        <v>208</v>
      </c>
      <c r="BD20" s="227">
        <v>4</v>
      </c>
      <c r="BE20" s="274" t="s">
        <v>137</v>
      </c>
      <c r="BF20" s="226">
        <v>4</v>
      </c>
      <c r="BG20" s="226" t="s">
        <v>104</v>
      </c>
      <c r="BH20" s="230" t="s">
        <v>212</v>
      </c>
      <c r="BI20" s="226" t="s">
        <v>213</v>
      </c>
      <c r="BJ20" s="226" t="s">
        <v>214</v>
      </c>
      <c r="BK20" s="226" t="s">
        <v>101</v>
      </c>
      <c r="BL20" s="250" t="s">
        <v>215</v>
      </c>
      <c r="BM20" s="250" t="s">
        <v>101</v>
      </c>
      <c r="BN20" s="279" t="s">
        <v>216</v>
      </c>
      <c r="BO20" s="168" t="s">
        <v>101</v>
      </c>
      <c r="BP20" s="168" t="s">
        <v>217</v>
      </c>
      <c r="BQ20" s="167"/>
      <c r="BR20" s="168"/>
      <c r="BS20" s="210"/>
      <c r="BT20" s="209"/>
      <c r="BU20" s="191"/>
      <c r="BV20" s="209"/>
      <c r="BW20" s="172"/>
      <c r="BX20" s="172"/>
      <c r="BY20" s="191"/>
      <c r="BZ20" s="221" t="s">
        <v>111</v>
      </c>
    </row>
    <row r="21" spans="1:130" s="21" customFormat="1" ht="232.5" customHeight="1">
      <c r="A21" s="315" t="s">
        <v>203</v>
      </c>
      <c r="B21" s="234" t="s">
        <v>218</v>
      </c>
      <c r="C21" s="316" t="str">
        <f>VLOOKUP(A21,'Fórmulas '!$B$47:$C$68,2,FALSE)</f>
        <v>Atender a la ciudadanía mediante la implementación de políticas de servicio y protocolos de atención, a través de los diferentes canales, satisfaciendo las necesidades y expectativas de los grupos de valor, con calidad, equidad y oportunidad. ​​​​​​​​​​​​​​​​​​​​​</v>
      </c>
      <c r="D21" s="315" t="str">
        <f>VLOOKUP(A21,'Fórmulas '!$F$47:$G$67,2,FALSE)</f>
        <v xml:space="preserve">Líder administrativa y financiera </v>
      </c>
      <c r="E21" s="258" t="s">
        <v>205</v>
      </c>
      <c r="F21" s="265" t="s">
        <v>119</v>
      </c>
      <c r="G21" s="265" t="s">
        <v>119</v>
      </c>
      <c r="H21" s="258" t="s">
        <v>119</v>
      </c>
      <c r="I21" s="258" t="s">
        <v>119</v>
      </c>
      <c r="J21" s="258" t="s">
        <v>89</v>
      </c>
      <c r="K21" s="265" t="s">
        <v>206</v>
      </c>
      <c r="L21" s="258" t="s">
        <v>207</v>
      </c>
      <c r="M21" s="265" t="s">
        <v>102</v>
      </c>
      <c r="N21" s="265" t="s">
        <v>102</v>
      </c>
      <c r="O21" s="265" t="s">
        <v>102</v>
      </c>
      <c r="P21" s="265" t="s">
        <v>102</v>
      </c>
      <c r="Q21" s="265" t="s">
        <v>102</v>
      </c>
      <c r="R21" s="265" t="s">
        <v>101</v>
      </c>
      <c r="S21" s="265" t="s">
        <v>102</v>
      </c>
      <c r="T21" s="265" t="s">
        <v>101</v>
      </c>
      <c r="U21" s="265" t="s">
        <v>101</v>
      </c>
      <c r="V21" s="265" t="s">
        <v>102</v>
      </c>
      <c r="W21" s="265" t="s">
        <v>102</v>
      </c>
      <c r="X21" s="265" t="s">
        <v>102</v>
      </c>
      <c r="Y21" s="265" t="s">
        <v>101</v>
      </c>
      <c r="Z21" s="265" t="s">
        <v>101</v>
      </c>
      <c r="AA21" s="265" t="s">
        <v>102</v>
      </c>
      <c r="AB21" s="265" t="s">
        <v>101</v>
      </c>
      <c r="AC21" s="265" t="s">
        <v>102</v>
      </c>
      <c r="AD21" s="265" t="s">
        <v>101</v>
      </c>
      <c r="AE21" s="265" t="s">
        <v>101</v>
      </c>
      <c r="AF21" s="227">
        <v>11</v>
      </c>
      <c r="AG21" s="286" t="s">
        <v>120</v>
      </c>
      <c r="AH21" s="227">
        <v>1</v>
      </c>
      <c r="AI21" s="287" t="s">
        <v>208</v>
      </c>
      <c r="AJ21" s="230">
        <v>4</v>
      </c>
      <c r="AK21" s="231" t="s">
        <v>137</v>
      </c>
      <c r="AL21" s="322" t="s">
        <v>219</v>
      </c>
      <c r="AM21" s="265" t="s">
        <v>220</v>
      </c>
      <c r="AN21" s="258" t="s">
        <v>221</v>
      </c>
      <c r="AO21" s="265" t="s">
        <v>99</v>
      </c>
      <c r="AP21" s="265" t="s">
        <v>100</v>
      </c>
      <c r="AQ21" s="227" t="s">
        <v>101</v>
      </c>
      <c r="AR21" s="227" t="s">
        <v>102</v>
      </c>
      <c r="AS21" s="227" t="s">
        <v>101</v>
      </c>
      <c r="AT21" s="227" t="s">
        <v>102</v>
      </c>
      <c r="AU21" s="227" t="s">
        <v>102</v>
      </c>
      <c r="AV21" s="227" t="s">
        <v>102</v>
      </c>
      <c r="AW21" s="227" t="s">
        <v>102</v>
      </c>
      <c r="AX21" s="227">
        <v>70</v>
      </c>
      <c r="AY21" s="232" t="s">
        <v>125</v>
      </c>
      <c r="AZ21" s="227">
        <v>1</v>
      </c>
      <c r="BA21" s="228" t="s">
        <v>120</v>
      </c>
      <c r="BB21" s="230">
        <v>1</v>
      </c>
      <c r="BC21" s="285" t="s">
        <v>208</v>
      </c>
      <c r="BD21" s="227">
        <v>4</v>
      </c>
      <c r="BE21" s="274" t="s">
        <v>137</v>
      </c>
      <c r="BF21" s="226">
        <v>4</v>
      </c>
      <c r="BG21" s="265" t="s">
        <v>104</v>
      </c>
      <c r="BH21" s="265" t="s">
        <v>212</v>
      </c>
      <c r="BI21" s="258" t="s">
        <v>213</v>
      </c>
      <c r="BJ21" s="226" t="s">
        <v>214</v>
      </c>
      <c r="BK21" s="288" t="s">
        <v>101</v>
      </c>
      <c r="BL21" s="315" t="s">
        <v>222</v>
      </c>
      <c r="BM21" s="250" t="s">
        <v>101</v>
      </c>
      <c r="BN21" s="279" t="s">
        <v>216</v>
      </c>
      <c r="BO21" s="168" t="s">
        <v>101</v>
      </c>
      <c r="BP21" s="168" t="s">
        <v>223</v>
      </c>
      <c r="BQ21" s="167"/>
      <c r="BR21" s="170"/>
      <c r="BS21" s="208"/>
      <c r="BT21" s="185"/>
      <c r="BU21" s="176"/>
      <c r="BV21" s="185"/>
      <c r="BW21" s="176"/>
      <c r="BX21" s="176"/>
      <c r="BY21" s="176"/>
      <c r="BZ21" s="221" t="s">
        <v>111</v>
      </c>
      <c r="CA21" s="37"/>
      <c r="CB21" s="37"/>
      <c r="CC21" s="37"/>
      <c r="CD21" s="37"/>
      <c r="CE21" s="37"/>
      <c r="CF21" s="37"/>
      <c r="CG21" s="37"/>
      <c r="CH21" s="37"/>
      <c r="CI21" s="37"/>
      <c r="CJ21" s="37"/>
      <c r="CK21" s="37"/>
      <c r="CL21" s="37"/>
      <c r="CM21" s="37"/>
      <c r="CN21" s="37"/>
      <c r="CO21" s="37"/>
      <c r="CP21" s="37"/>
      <c r="CQ21" s="37"/>
      <c r="CR21" s="37"/>
      <c r="CS21" s="37"/>
      <c r="CT21" s="37"/>
      <c r="CU21" s="37"/>
      <c r="CV21" s="37"/>
      <c r="CW21" s="37"/>
      <c r="CX21" s="37"/>
      <c r="CY21" s="37"/>
      <c r="CZ21" s="37"/>
      <c r="DA21" s="37"/>
      <c r="DB21" s="37"/>
      <c r="DC21" s="37"/>
      <c r="DD21" s="37"/>
      <c r="DE21" s="37"/>
      <c r="DF21" s="37"/>
      <c r="DG21" s="37"/>
      <c r="DH21" s="37"/>
      <c r="DI21" s="37"/>
      <c r="DJ21" s="37"/>
      <c r="DK21" s="37"/>
      <c r="DL21" s="37"/>
      <c r="DM21" s="37"/>
      <c r="DN21" s="37"/>
      <c r="DO21" s="37"/>
      <c r="DP21" s="37"/>
      <c r="DQ21" s="37"/>
      <c r="DR21" s="37"/>
      <c r="DS21" s="37"/>
      <c r="DT21" s="37"/>
      <c r="DU21" s="37"/>
      <c r="DV21" s="37"/>
      <c r="DW21" s="37"/>
      <c r="DX21" s="37"/>
      <c r="DY21" s="37"/>
      <c r="DZ21" s="37"/>
    </row>
    <row r="22" spans="1:130" s="21" customFormat="1" ht="151.5" customHeight="1">
      <c r="A22" s="315" t="s">
        <v>224</v>
      </c>
      <c r="B22" s="250" t="s">
        <v>225</v>
      </c>
      <c r="C22" s="316" t="str">
        <f>VLOOKUP(A22,'Fórmulas '!$B$47:$C$68,2,FALSE)</f>
        <v xml:space="preserve">Pendiente definir objetivo, toda vez que el proceso está en construcción </v>
      </c>
      <c r="D22" s="315" t="str">
        <f>VLOOKUP(A22,'Fórmulas '!$F$47:$G$67,2,FALSE)</f>
        <v>Subgerente de Fomento y Desarrollo Deportivo</v>
      </c>
      <c r="E22" s="267" t="s">
        <v>226</v>
      </c>
      <c r="F22" s="258" t="s">
        <v>102</v>
      </c>
      <c r="G22" s="258" t="s">
        <v>102</v>
      </c>
      <c r="H22" s="258" t="s">
        <v>102</v>
      </c>
      <c r="I22" s="258" t="s">
        <v>102</v>
      </c>
      <c r="J22" s="258" t="s">
        <v>116</v>
      </c>
      <c r="K22" s="267" t="s">
        <v>227</v>
      </c>
      <c r="L22" s="267" t="s">
        <v>228</v>
      </c>
      <c r="M22" s="258" t="s">
        <v>102</v>
      </c>
      <c r="N22" s="258" t="s">
        <v>102</v>
      </c>
      <c r="O22" s="258" t="s">
        <v>102</v>
      </c>
      <c r="P22" s="258" t="s">
        <v>102</v>
      </c>
      <c r="Q22" s="258" t="s">
        <v>102</v>
      </c>
      <c r="R22" s="258" t="s">
        <v>101</v>
      </c>
      <c r="S22" s="258" t="s">
        <v>102</v>
      </c>
      <c r="T22" s="258" t="s">
        <v>101</v>
      </c>
      <c r="U22" s="258" t="s">
        <v>101</v>
      </c>
      <c r="V22" s="258" t="s">
        <v>102</v>
      </c>
      <c r="W22" s="258" t="s">
        <v>102</v>
      </c>
      <c r="X22" s="258" t="s">
        <v>102</v>
      </c>
      <c r="Y22" s="258" t="s">
        <v>102</v>
      </c>
      <c r="Z22" s="258" t="s">
        <v>102</v>
      </c>
      <c r="AA22" s="258" t="s">
        <v>102</v>
      </c>
      <c r="AB22" s="258" t="s">
        <v>101</v>
      </c>
      <c r="AC22" s="258" t="s">
        <v>102</v>
      </c>
      <c r="AD22" s="258" t="s">
        <v>102</v>
      </c>
      <c r="AE22" s="258" t="s">
        <v>101</v>
      </c>
      <c r="AF22" s="235">
        <v>14</v>
      </c>
      <c r="AG22" s="259" t="s">
        <v>120</v>
      </c>
      <c r="AH22" s="232">
        <v>1</v>
      </c>
      <c r="AI22" s="289" t="s">
        <v>94</v>
      </c>
      <c r="AJ22" s="226">
        <v>5</v>
      </c>
      <c r="AK22" s="261" t="s">
        <v>137</v>
      </c>
      <c r="AL22" s="322" t="s">
        <v>229</v>
      </c>
      <c r="AM22" s="267" t="s">
        <v>230</v>
      </c>
      <c r="AN22" s="267" t="s">
        <v>231</v>
      </c>
      <c r="AO22" s="258" t="s">
        <v>99</v>
      </c>
      <c r="AP22" s="258" t="s">
        <v>100</v>
      </c>
      <c r="AQ22" s="232" t="s">
        <v>102</v>
      </c>
      <c r="AR22" s="232" t="s">
        <v>102</v>
      </c>
      <c r="AS22" s="232" t="s">
        <v>102</v>
      </c>
      <c r="AT22" s="232" t="s">
        <v>102</v>
      </c>
      <c r="AU22" s="232" t="s">
        <v>102</v>
      </c>
      <c r="AV22" s="232" t="s">
        <v>102</v>
      </c>
      <c r="AW22" s="232" t="s">
        <v>102</v>
      </c>
      <c r="AX22" s="232">
        <v>100</v>
      </c>
      <c r="AY22" s="235" t="s">
        <v>157</v>
      </c>
      <c r="AZ22" s="235">
        <v>1</v>
      </c>
      <c r="BA22" s="262" t="s">
        <v>120</v>
      </c>
      <c r="BB22" s="235">
        <v>1</v>
      </c>
      <c r="BC22" s="289" t="s">
        <v>94</v>
      </c>
      <c r="BD22" s="235">
        <v>5</v>
      </c>
      <c r="BE22" s="290" t="s">
        <v>137</v>
      </c>
      <c r="BF22" s="226">
        <v>5</v>
      </c>
      <c r="BG22" s="258" t="s">
        <v>104</v>
      </c>
      <c r="BH22" s="258" t="s">
        <v>105</v>
      </c>
      <c r="BI22" s="267" t="s">
        <v>232</v>
      </c>
      <c r="BJ22" s="252" t="s">
        <v>233</v>
      </c>
      <c r="BK22" s="226" t="s">
        <v>101</v>
      </c>
      <c r="BL22" s="235" t="s">
        <v>234</v>
      </c>
      <c r="BM22" s="250" t="s">
        <v>101</v>
      </c>
      <c r="BN22" s="314" t="s">
        <v>235</v>
      </c>
      <c r="BO22" s="168" t="s">
        <v>101</v>
      </c>
      <c r="BP22" s="168" t="s">
        <v>236</v>
      </c>
      <c r="BQ22" s="167"/>
      <c r="BR22" s="168"/>
      <c r="BS22" s="207"/>
      <c r="BT22" s="206"/>
      <c r="BU22" s="176"/>
      <c r="BV22" s="185"/>
      <c r="BW22" s="176"/>
      <c r="BX22" s="205"/>
      <c r="BY22" s="176"/>
      <c r="BZ22" s="221" t="s">
        <v>111</v>
      </c>
      <c r="CA22" s="37"/>
      <c r="CB22" s="37"/>
      <c r="CC22" s="37"/>
      <c r="CD22" s="37"/>
      <c r="CE22" s="37"/>
      <c r="CF22" s="37"/>
      <c r="CG22" s="37"/>
      <c r="CH22" s="37"/>
      <c r="CI22" s="37"/>
      <c r="CJ22" s="37"/>
      <c r="CK22" s="37"/>
      <c r="CL22" s="37"/>
      <c r="CM22" s="37"/>
      <c r="CN22" s="37"/>
      <c r="CO22" s="37"/>
      <c r="CP22" s="37"/>
      <c r="CQ22" s="37"/>
      <c r="CR22" s="37"/>
      <c r="CS22" s="37"/>
      <c r="CT22" s="37"/>
      <c r="CU22" s="37"/>
      <c r="CV22" s="37"/>
      <c r="CW22" s="37"/>
      <c r="CX22" s="37"/>
      <c r="CY22" s="37"/>
      <c r="CZ22" s="37"/>
      <c r="DA22" s="37"/>
      <c r="DB22" s="37"/>
      <c r="DC22" s="37"/>
      <c r="DD22" s="37"/>
      <c r="DE22" s="37"/>
      <c r="DF22" s="37"/>
      <c r="DG22" s="37"/>
      <c r="DH22" s="37"/>
      <c r="DI22" s="37"/>
      <c r="DJ22" s="37"/>
      <c r="DK22" s="37"/>
      <c r="DL22" s="37"/>
      <c r="DM22" s="37"/>
      <c r="DN22" s="37"/>
      <c r="DO22" s="37"/>
      <c r="DP22" s="37"/>
      <c r="DQ22" s="37"/>
      <c r="DR22" s="37"/>
      <c r="DS22" s="37"/>
      <c r="DT22" s="37"/>
      <c r="DU22" s="37"/>
      <c r="DV22" s="37"/>
      <c r="DW22" s="37"/>
      <c r="DX22" s="37"/>
      <c r="DY22" s="37"/>
      <c r="DZ22" s="37"/>
    </row>
    <row r="23" spans="1:130" s="21" customFormat="1" ht="156" customHeight="1">
      <c r="A23" s="315" t="s">
        <v>237</v>
      </c>
      <c r="B23" s="250" t="s">
        <v>238</v>
      </c>
      <c r="C23" s="316" t="str">
        <f>VLOOKUP(A23,'Fórmulas '!$B$47:$C$68,2,FALSE)</f>
        <v>Apoyar el desarrollo eficiente de los procesos internos, mediante la administración de los bienes y prestación de los servicios internos requeridos.</v>
      </c>
      <c r="D23" s="315" t="str">
        <f>VLOOKUP(A23,'Fórmulas '!$F$47:$G$67,2,FALSE)</f>
        <v>Coordinador Equipo Administrativo</v>
      </c>
      <c r="E23" s="251" t="s">
        <v>239</v>
      </c>
      <c r="F23" s="235" t="s">
        <v>119</v>
      </c>
      <c r="G23" s="235" t="s">
        <v>119</v>
      </c>
      <c r="H23" s="235" t="s">
        <v>119</v>
      </c>
      <c r="I23" s="235" t="s">
        <v>119</v>
      </c>
      <c r="J23" s="235" t="s">
        <v>89</v>
      </c>
      <c r="K23" s="235" t="s">
        <v>240</v>
      </c>
      <c r="L23" s="315" t="s">
        <v>241</v>
      </c>
      <c r="M23" s="235" t="s">
        <v>88</v>
      </c>
      <c r="N23" s="235" t="s">
        <v>88</v>
      </c>
      <c r="O23" s="235" t="s">
        <v>88</v>
      </c>
      <c r="P23" s="235" t="s">
        <v>88</v>
      </c>
      <c r="Q23" s="235" t="s">
        <v>88</v>
      </c>
      <c r="R23" s="235" t="s">
        <v>88</v>
      </c>
      <c r="S23" s="235" t="s">
        <v>88</v>
      </c>
      <c r="T23" s="235" t="s">
        <v>152</v>
      </c>
      <c r="U23" s="235" t="s">
        <v>88</v>
      </c>
      <c r="V23" s="235" t="s">
        <v>88</v>
      </c>
      <c r="W23" s="235" t="s">
        <v>88</v>
      </c>
      <c r="X23" s="235" t="s">
        <v>88</v>
      </c>
      <c r="Y23" s="235" t="s">
        <v>88</v>
      </c>
      <c r="Z23" s="235" t="s">
        <v>88</v>
      </c>
      <c r="AA23" s="235" t="s">
        <v>88</v>
      </c>
      <c r="AB23" s="235" t="s">
        <v>152</v>
      </c>
      <c r="AC23" s="235" t="s">
        <v>88</v>
      </c>
      <c r="AD23" s="235" t="s">
        <v>152</v>
      </c>
      <c r="AE23" s="235" t="s">
        <v>152</v>
      </c>
      <c r="AF23" s="227">
        <v>15</v>
      </c>
      <c r="AG23" s="328" t="s">
        <v>153</v>
      </c>
      <c r="AH23" s="227">
        <v>4</v>
      </c>
      <c r="AI23" s="229" t="s">
        <v>94</v>
      </c>
      <c r="AJ23" s="230">
        <v>5</v>
      </c>
      <c r="AK23" s="246" t="s">
        <v>95</v>
      </c>
      <c r="AL23" s="322" t="s">
        <v>242</v>
      </c>
      <c r="AM23" s="318" t="s">
        <v>243</v>
      </c>
      <c r="AN23" s="291" t="s">
        <v>244</v>
      </c>
      <c r="AO23" s="235" t="s">
        <v>99</v>
      </c>
      <c r="AP23" s="235" t="s">
        <v>245</v>
      </c>
      <c r="AQ23" s="227" t="s">
        <v>102</v>
      </c>
      <c r="AR23" s="227" t="s">
        <v>102</v>
      </c>
      <c r="AS23" s="227" t="s">
        <v>101</v>
      </c>
      <c r="AT23" s="227" t="s">
        <v>102</v>
      </c>
      <c r="AU23" s="227" t="s">
        <v>102</v>
      </c>
      <c r="AV23" s="227" t="s">
        <v>102</v>
      </c>
      <c r="AW23" s="227" t="s">
        <v>102</v>
      </c>
      <c r="AX23" s="227">
        <v>85</v>
      </c>
      <c r="AY23" s="232" t="s">
        <v>157</v>
      </c>
      <c r="AZ23" s="227">
        <v>4</v>
      </c>
      <c r="BA23" s="295" t="s">
        <v>246</v>
      </c>
      <c r="BB23" s="230">
        <v>2</v>
      </c>
      <c r="BC23" s="233" t="s">
        <v>94</v>
      </c>
      <c r="BD23" s="227">
        <v>5</v>
      </c>
      <c r="BE23" s="233" t="s">
        <v>95</v>
      </c>
      <c r="BF23" s="226">
        <v>10</v>
      </c>
      <c r="BG23" s="235" t="s">
        <v>104</v>
      </c>
      <c r="BH23" s="235" t="s">
        <v>247</v>
      </c>
      <c r="BI23" s="235" t="s">
        <v>248</v>
      </c>
      <c r="BJ23" s="226" t="s">
        <v>249</v>
      </c>
      <c r="BK23" s="226" t="s">
        <v>101</v>
      </c>
      <c r="BL23" s="315" t="s">
        <v>250</v>
      </c>
      <c r="BM23" s="250" t="s">
        <v>101</v>
      </c>
      <c r="BN23" s="226" t="s">
        <v>251</v>
      </c>
      <c r="BO23" s="168" t="s">
        <v>101</v>
      </c>
      <c r="BP23" s="168" t="s">
        <v>252</v>
      </c>
      <c r="BQ23" s="167"/>
      <c r="BR23" s="168"/>
      <c r="BS23" s="207"/>
      <c r="BT23" s="206"/>
      <c r="BU23" s="176"/>
      <c r="BV23" s="185"/>
      <c r="BW23" s="176"/>
      <c r="BX23" s="205"/>
      <c r="BY23" s="176"/>
      <c r="BZ23" s="221" t="s">
        <v>111</v>
      </c>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c r="DQ23" s="37"/>
      <c r="DR23" s="37"/>
      <c r="DS23" s="37"/>
      <c r="DT23" s="37"/>
      <c r="DU23" s="37"/>
      <c r="DV23" s="37"/>
      <c r="DW23" s="37"/>
      <c r="DX23" s="37"/>
      <c r="DY23" s="37"/>
      <c r="DZ23" s="37"/>
    </row>
    <row r="24" spans="1:130" ht="118.5" customHeight="1">
      <c r="A24" s="315" t="s">
        <v>237</v>
      </c>
      <c r="B24" s="234" t="s">
        <v>253</v>
      </c>
      <c r="C24" s="316" t="str">
        <f>VLOOKUP(A24,'Fórmulas '!$B$47:$C$68,2,FALSE)</f>
        <v>Apoyar el desarrollo eficiente de los procesos internos, mediante la administración de los bienes y prestación de los servicios internos requeridos.</v>
      </c>
      <c r="D24" s="315" t="str">
        <f>VLOOKUP(A24,'Fórmulas '!$F$47:$G$67,2,FALSE)</f>
        <v>Coordinador Equipo Administrativo</v>
      </c>
      <c r="E24" s="318" t="s">
        <v>239</v>
      </c>
      <c r="F24" s="235" t="s">
        <v>119</v>
      </c>
      <c r="G24" s="235" t="s">
        <v>119</v>
      </c>
      <c r="H24" s="235" t="s">
        <v>119</v>
      </c>
      <c r="I24" s="235" t="s">
        <v>119</v>
      </c>
      <c r="J24" s="235" t="s">
        <v>89</v>
      </c>
      <c r="K24" s="315" t="s">
        <v>254</v>
      </c>
      <c r="L24" s="315" t="s">
        <v>241</v>
      </c>
      <c r="M24" s="235" t="s">
        <v>88</v>
      </c>
      <c r="N24" s="235" t="s">
        <v>88</v>
      </c>
      <c r="O24" s="235" t="s">
        <v>88</v>
      </c>
      <c r="P24" s="235" t="s">
        <v>88</v>
      </c>
      <c r="Q24" s="235" t="s">
        <v>88</v>
      </c>
      <c r="R24" s="235" t="s">
        <v>88</v>
      </c>
      <c r="S24" s="235" t="s">
        <v>88</v>
      </c>
      <c r="T24" s="235" t="s">
        <v>152</v>
      </c>
      <c r="U24" s="235" t="s">
        <v>88</v>
      </c>
      <c r="V24" s="235" t="s">
        <v>88</v>
      </c>
      <c r="W24" s="235" t="s">
        <v>88</v>
      </c>
      <c r="X24" s="235" t="s">
        <v>88</v>
      </c>
      <c r="Y24" s="235" t="s">
        <v>88</v>
      </c>
      <c r="Z24" s="235" t="s">
        <v>88</v>
      </c>
      <c r="AA24" s="235" t="s">
        <v>88</v>
      </c>
      <c r="AB24" s="235" t="s">
        <v>152</v>
      </c>
      <c r="AC24" s="235" t="s">
        <v>88</v>
      </c>
      <c r="AD24" s="235" t="s">
        <v>152</v>
      </c>
      <c r="AE24" s="235" t="s">
        <v>152</v>
      </c>
      <c r="AF24" s="227">
        <v>15</v>
      </c>
      <c r="AG24" s="328" t="s">
        <v>153</v>
      </c>
      <c r="AH24" s="227">
        <v>4</v>
      </c>
      <c r="AI24" s="229" t="s">
        <v>94</v>
      </c>
      <c r="AJ24" s="230">
        <v>5</v>
      </c>
      <c r="AK24" s="246" t="s">
        <v>95</v>
      </c>
      <c r="AL24" s="322" t="s">
        <v>255</v>
      </c>
      <c r="AM24" s="318" t="s">
        <v>256</v>
      </c>
      <c r="AN24" s="291" t="s">
        <v>257</v>
      </c>
      <c r="AO24" s="235" t="s">
        <v>99</v>
      </c>
      <c r="AP24" s="235" t="s">
        <v>100</v>
      </c>
      <c r="AQ24" s="227" t="s">
        <v>102</v>
      </c>
      <c r="AR24" s="227" t="s">
        <v>102</v>
      </c>
      <c r="AS24" s="227" t="s">
        <v>101</v>
      </c>
      <c r="AT24" s="227" t="s">
        <v>102</v>
      </c>
      <c r="AU24" s="227" t="s">
        <v>102</v>
      </c>
      <c r="AV24" s="227" t="s">
        <v>102</v>
      </c>
      <c r="AW24" s="227" t="s">
        <v>102</v>
      </c>
      <c r="AX24" s="227">
        <v>85</v>
      </c>
      <c r="AY24" s="232" t="s">
        <v>157</v>
      </c>
      <c r="AZ24" s="227">
        <v>4</v>
      </c>
      <c r="BA24" s="295" t="s">
        <v>246</v>
      </c>
      <c r="BB24" s="230">
        <v>2</v>
      </c>
      <c r="BC24" s="233" t="s">
        <v>94</v>
      </c>
      <c r="BD24" s="227">
        <v>5</v>
      </c>
      <c r="BE24" s="233" t="s">
        <v>95</v>
      </c>
      <c r="BF24" s="226">
        <v>10</v>
      </c>
      <c r="BG24" s="235" t="s">
        <v>104</v>
      </c>
      <c r="BH24" s="235" t="s">
        <v>126</v>
      </c>
      <c r="BI24" s="251" t="s">
        <v>258</v>
      </c>
      <c r="BJ24" s="315" t="s">
        <v>259</v>
      </c>
      <c r="BK24" s="226" t="s">
        <v>101</v>
      </c>
      <c r="BL24" s="226" t="s">
        <v>260</v>
      </c>
      <c r="BM24" s="250" t="s">
        <v>101</v>
      </c>
      <c r="BN24" s="226" t="s">
        <v>261</v>
      </c>
      <c r="BO24" s="168" t="s">
        <v>101</v>
      </c>
      <c r="BP24" s="168" t="s">
        <v>262</v>
      </c>
      <c r="BQ24" s="167"/>
      <c r="BR24" s="168"/>
      <c r="BS24" s="170"/>
      <c r="BT24" s="168"/>
      <c r="BU24" s="171"/>
      <c r="BV24" s="168"/>
      <c r="BW24" s="176"/>
      <c r="BX24" s="205"/>
      <c r="BY24" s="171"/>
      <c r="BZ24" s="221" t="s">
        <v>111</v>
      </c>
    </row>
    <row r="25" spans="1:130" ht="136.5" customHeight="1">
      <c r="A25" s="315" t="s">
        <v>237</v>
      </c>
      <c r="B25" s="234" t="s">
        <v>263</v>
      </c>
      <c r="C25" s="316" t="str">
        <f>VLOOKUP(A25,'Fórmulas '!$B$47:$C$68,2,FALSE)</f>
        <v>Apoyar el desarrollo eficiente de los procesos internos, mediante la administración de los bienes y prestación de los servicios internos requeridos.</v>
      </c>
      <c r="D25" s="315" t="str">
        <f>VLOOKUP(A25,'Fórmulas '!$F$47:$G$67,2,FALSE)</f>
        <v>Coordinador Equipo Administrativo</v>
      </c>
      <c r="E25" s="318" t="s">
        <v>239</v>
      </c>
      <c r="F25" s="235" t="s">
        <v>119</v>
      </c>
      <c r="G25" s="235" t="s">
        <v>119</v>
      </c>
      <c r="H25" s="235" t="s">
        <v>119</v>
      </c>
      <c r="I25" s="235" t="s">
        <v>119</v>
      </c>
      <c r="J25" s="235" t="s">
        <v>89</v>
      </c>
      <c r="K25" s="315" t="s">
        <v>264</v>
      </c>
      <c r="L25" s="315" t="s">
        <v>241</v>
      </c>
      <c r="M25" s="235" t="s">
        <v>88</v>
      </c>
      <c r="N25" s="235" t="s">
        <v>88</v>
      </c>
      <c r="O25" s="235" t="s">
        <v>88</v>
      </c>
      <c r="P25" s="235" t="s">
        <v>88</v>
      </c>
      <c r="Q25" s="235" t="s">
        <v>88</v>
      </c>
      <c r="R25" s="235" t="s">
        <v>88</v>
      </c>
      <c r="S25" s="235" t="s">
        <v>88</v>
      </c>
      <c r="T25" s="235" t="s">
        <v>152</v>
      </c>
      <c r="U25" s="235" t="s">
        <v>88</v>
      </c>
      <c r="V25" s="235" t="s">
        <v>88</v>
      </c>
      <c r="W25" s="235" t="s">
        <v>88</v>
      </c>
      <c r="X25" s="235" t="s">
        <v>88</v>
      </c>
      <c r="Y25" s="235" t="s">
        <v>88</v>
      </c>
      <c r="Z25" s="235" t="s">
        <v>88</v>
      </c>
      <c r="AA25" s="235" t="s">
        <v>88</v>
      </c>
      <c r="AB25" s="235" t="s">
        <v>152</v>
      </c>
      <c r="AC25" s="235" t="s">
        <v>88</v>
      </c>
      <c r="AD25" s="235" t="s">
        <v>152</v>
      </c>
      <c r="AE25" s="235" t="s">
        <v>152</v>
      </c>
      <c r="AF25" s="227">
        <v>15</v>
      </c>
      <c r="AG25" s="328" t="s">
        <v>153</v>
      </c>
      <c r="AH25" s="227">
        <v>4</v>
      </c>
      <c r="AI25" s="229" t="s">
        <v>94</v>
      </c>
      <c r="AJ25" s="230">
        <v>5</v>
      </c>
      <c r="AK25" s="246" t="s">
        <v>95</v>
      </c>
      <c r="AL25" s="322" t="s">
        <v>265</v>
      </c>
      <c r="AM25" s="329" t="s">
        <v>266</v>
      </c>
      <c r="AN25" s="291" t="s">
        <v>267</v>
      </c>
      <c r="AO25" s="235" t="s">
        <v>99</v>
      </c>
      <c r="AP25" s="235" t="s">
        <v>100</v>
      </c>
      <c r="AQ25" s="227" t="s">
        <v>102</v>
      </c>
      <c r="AR25" s="227" t="s">
        <v>102</v>
      </c>
      <c r="AS25" s="227" t="s">
        <v>101</v>
      </c>
      <c r="AT25" s="227" t="s">
        <v>102</v>
      </c>
      <c r="AU25" s="227" t="s">
        <v>102</v>
      </c>
      <c r="AV25" s="227" t="s">
        <v>102</v>
      </c>
      <c r="AW25" s="227" t="s">
        <v>102</v>
      </c>
      <c r="AX25" s="227">
        <v>85</v>
      </c>
      <c r="AY25" s="232" t="s">
        <v>157</v>
      </c>
      <c r="AZ25" s="227">
        <v>4</v>
      </c>
      <c r="BA25" s="295" t="s">
        <v>246</v>
      </c>
      <c r="BB25" s="230">
        <v>2</v>
      </c>
      <c r="BC25" s="233" t="s">
        <v>94</v>
      </c>
      <c r="BD25" s="227">
        <v>5</v>
      </c>
      <c r="BE25" s="233" t="s">
        <v>95</v>
      </c>
      <c r="BF25" s="226">
        <v>10</v>
      </c>
      <c r="BG25" s="235" t="s">
        <v>104</v>
      </c>
      <c r="BH25" s="235" t="s">
        <v>158</v>
      </c>
      <c r="BI25" s="330" t="s">
        <v>258</v>
      </c>
      <c r="BJ25" s="252" t="s">
        <v>268</v>
      </c>
      <c r="BK25" s="226" t="s">
        <v>101</v>
      </c>
      <c r="BL25" s="331" t="s">
        <v>260</v>
      </c>
      <c r="BM25" s="250" t="s">
        <v>101</v>
      </c>
      <c r="BN25" s="226" t="s">
        <v>269</v>
      </c>
      <c r="BO25" s="168" t="s">
        <v>101</v>
      </c>
      <c r="BP25" s="168" t="s">
        <v>270</v>
      </c>
      <c r="BQ25" s="167"/>
      <c r="BR25" s="170"/>
      <c r="BS25" s="170"/>
      <c r="BT25" s="170"/>
      <c r="BU25" s="171"/>
      <c r="BV25" s="170"/>
      <c r="BW25" s="176"/>
      <c r="BX25" s="205"/>
      <c r="BY25" s="171"/>
      <c r="BZ25" s="221" t="s">
        <v>111</v>
      </c>
    </row>
    <row r="26" spans="1:130" ht="159.75" customHeight="1">
      <c r="A26" s="235" t="s">
        <v>271</v>
      </c>
      <c r="B26" s="226" t="s">
        <v>272</v>
      </c>
      <c r="C26" s="316" t="str">
        <f>VLOOKUP(A26,'Fórmulas '!$B$47:$C$68,2,FALSE)</f>
        <v>Representar los intereses de INDEPORTES ANTIOQUIA en las controversias extracontractuales, contractuales y contenciosas en instancias administrativas y judiciales, que promueva o le sean promovidas, realizando entre otros llamamientos en garantía y/o acciones de repetición.  De la misma manera, acompañar las labores de reconocimiento y cancelación de la personería jurídica de organismos deportivos a nivel departamental, así como, prestar asesoría jurídica a los municipios y entidades del orden departamental que hacen parte del Sistema Nacional del Deporte.</v>
      </c>
      <c r="D26" s="315" t="str">
        <f>VLOOKUP(A26,'Fórmulas '!$F$47:$G$67,2,FALSE)</f>
        <v>Jefe de Oficina Jurídica</v>
      </c>
      <c r="E26" s="297" t="s">
        <v>273</v>
      </c>
      <c r="F26" s="234" t="s">
        <v>102</v>
      </c>
      <c r="G26" s="234" t="s">
        <v>102</v>
      </c>
      <c r="H26" s="234" t="s">
        <v>102</v>
      </c>
      <c r="I26" s="234" t="s">
        <v>102</v>
      </c>
      <c r="J26" s="234" t="s">
        <v>89</v>
      </c>
      <c r="K26" s="306" t="s">
        <v>274</v>
      </c>
      <c r="L26" s="332" t="s">
        <v>275</v>
      </c>
      <c r="M26" s="234" t="s">
        <v>88</v>
      </c>
      <c r="N26" s="234" t="s">
        <v>88</v>
      </c>
      <c r="O26" s="234" t="s">
        <v>88</v>
      </c>
      <c r="P26" s="234" t="s">
        <v>88</v>
      </c>
      <c r="Q26" s="234" t="s">
        <v>88</v>
      </c>
      <c r="R26" s="234" t="s">
        <v>88</v>
      </c>
      <c r="S26" s="234" t="s">
        <v>92</v>
      </c>
      <c r="T26" s="235" t="s">
        <v>88</v>
      </c>
      <c r="U26" s="234" t="s">
        <v>88</v>
      </c>
      <c r="V26" s="234" t="s">
        <v>88</v>
      </c>
      <c r="W26" s="234" t="s">
        <v>88</v>
      </c>
      <c r="X26" s="234" t="s">
        <v>88</v>
      </c>
      <c r="Y26" s="234" t="s">
        <v>88</v>
      </c>
      <c r="Z26" s="234" t="s">
        <v>88</v>
      </c>
      <c r="AA26" s="234" t="s">
        <v>88</v>
      </c>
      <c r="AB26" s="234" t="s">
        <v>92</v>
      </c>
      <c r="AC26" s="234" t="s">
        <v>88</v>
      </c>
      <c r="AD26" s="234" t="s">
        <v>92</v>
      </c>
      <c r="AE26" s="234" t="s">
        <v>92</v>
      </c>
      <c r="AF26" s="227">
        <v>15</v>
      </c>
      <c r="AG26" s="241" t="s">
        <v>120</v>
      </c>
      <c r="AH26" s="227">
        <v>1</v>
      </c>
      <c r="AI26" s="229" t="s">
        <v>94</v>
      </c>
      <c r="AJ26" s="230">
        <v>5</v>
      </c>
      <c r="AK26" s="231" t="s">
        <v>137</v>
      </c>
      <c r="AL26" s="333" t="s">
        <v>276</v>
      </c>
      <c r="AM26" s="329" t="s">
        <v>277</v>
      </c>
      <c r="AN26" s="306" t="s">
        <v>278</v>
      </c>
      <c r="AO26" s="234" t="s">
        <v>99</v>
      </c>
      <c r="AP26" s="234" t="s">
        <v>100</v>
      </c>
      <c r="AQ26" s="227" t="s">
        <v>102</v>
      </c>
      <c r="AR26" s="227" t="s">
        <v>102</v>
      </c>
      <c r="AS26" s="227" t="s">
        <v>101</v>
      </c>
      <c r="AT26" s="227" t="s">
        <v>102</v>
      </c>
      <c r="AU26" s="227" t="s">
        <v>102</v>
      </c>
      <c r="AV26" s="227" t="s">
        <v>102</v>
      </c>
      <c r="AW26" s="227" t="s">
        <v>102</v>
      </c>
      <c r="AX26" s="227">
        <v>85</v>
      </c>
      <c r="AY26" s="232" t="s">
        <v>157</v>
      </c>
      <c r="AZ26" s="227"/>
      <c r="BA26" s="227" t="str">
        <f t="shared" si="4"/>
        <v>RARA VEZ</v>
      </c>
      <c r="BB26" s="248">
        <f t="shared" si="0"/>
        <v>1</v>
      </c>
      <c r="BC26" s="249" t="str">
        <f t="shared" si="1"/>
        <v>CATASTRÓFICO</v>
      </c>
      <c r="BD26" s="227">
        <f t="shared" si="2"/>
        <v>5</v>
      </c>
      <c r="BE26" s="249" t="str">
        <f>IFERROR(VLOOKUP(CONCATENATE(BB26,BD26),'[1]Fórmulas '!$J$47:$K$71,2,),"")</f>
        <v>ALTO</v>
      </c>
      <c r="BF26" s="250">
        <f t="shared" si="3"/>
        <v>5</v>
      </c>
      <c r="BG26" s="234" t="s">
        <v>104</v>
      </c>
      <c r="BH26" s="234" t="s">
        <v>279</v>
      </c>
      <c r="BI26" s="232" t="s">
        <v>280</v>
      </c>
      <c r="BJ26" s="232" t="s">
        <v>281</v>
      </c>
      <c r="BK26" s="334" t="s">
        <v>101</v>
      </c>
      <c r="BL26" s="235" t="s">
        <v>282</v>
      </c>
      <c r="BM26" s="316" t="s">
        <v>101</v>
      </c>
      <c r="BN26" s="250" t="s">
        <v>283</v>
      </c>
      <c r="BO26" s="168" t="s">
        <v>101</v>
      </c>
      <c r="BP26" s="168" t="s">
        <v>284</v>
      </c>
      <c r="BQ26" s="167"/>
      <c r="BR26" s="200"/>
      <c r="BS26" s="202"/>
      <c r="BT26" s="200"/>
      <c r="BU26" s="204"/>
      <c r="BV26" s="186"/>
      <c r="BW26" s="172"/>
      <c r="BX26" s="172"/>
      <c r="BY26" s="203"/>
      <c r="BZ26" s="221" t="s">
        <v>111</v>
      </c>
    </row>
    <row r="27" spans="1:130" ht="177.75" customHeight="1">
      <c r="A27" s="226" t="s">
        <v>271</v>
      </c>
      <c r="B27" s="226" t="s">
        <v>285</v>
      </c>
      <c r="C27" s="316" t="str">
        <f>VLOOKUP(A27,'Fórmulas '!$B$47:$C$68,2,FALSE)</f>
        <v>Representar los intereses de INDEPORTES ANTIOQUIA en las controversias extracontractuales, contractuales y contenciosas en instancias administrativas y judiciales, que promueva o le sean promovidas, realizando entre otros llamamientos en garantía y/o acciones de repetición.  De la misma manera, acompañar las labores de reconocimiento y cancelación de la personería jurídica de organismos deportivos a nivel departamental, así como, prestar asesoría jurídica a los municipios y entidades del orden departamental que hacen parte del Sistema Nacional del Deporte.</v>
      </c>
      <c r="D27" s="315" t="str">
        <f>VLOOKUP(A27,'Fórmulas '!$F$47:$G$67,2,FALSE)</f>
        <v>Jefe de Oficina Jurídica</v>
      </c>
      <c r="E27" s="297" t="s">
        <v>286</v>
      </c>
      <c r="F27" s="234" t="s">
        <v>102</v>
      </c>
      <c r="G27" s="234" t="s">
        <v>102</v>
      </c>
      <c r="H27" s="234" t="s">
        <v>102</v>
      </c>
      <c r="I27" s="234" t="s">
        <v>102</v>
      </c>
      <c r="J27" s="234" t="s">
        <v>89</v>
      </c>
      <c r="K27" s="306" t="s">
        <v>287</v>
      </c>
      <c r="L27" s="306" t="s">
        <v>288</v>
      </c>
      <c r="M27" s="234" t="s">
        <v>88</v>
      </c>
      <c r="N27" s="234" t="s">
        <v>88</v>
      </c>
      <c r="O27" s="234" t="s">
        <v>88</v>
      </c>
      <c r="P27" s="234" t="s">
        <v>88</v>
      </c>
      <c r="Q27" s="234" t="s">
        <v>88</v>
      </c>
      <c r="R27" s="234" t="s">
        <v>88</v>
      </c>
      <c r="S27" s="234" t="s">
        <v>92</v>
      </c>
      <c r="T27" s="235" t="s">
        <v>92</v>
      </c>
      <c r="U27" s="235" t="s">
        <v>92</v>
      </c>
      <c r="V27" s="234" t="s">
        <v>88</v>
      </c>
      <c r="W27" s="234" t="s">
        <v>88</v>
      </c>
      <c r="X27" s="234" t="s">
        <v>88</v>
      </c>
      <c r="Y27" s="234" t="s">
        <v>88</v>
      </c>
      <c r="Z27" s="234" t="s">
        <v>88</v>
      </c>
      <c r="AA27" s="234" t="s">
        <v>88</v>
      </c>
      <c r="AB27" s="234" t="s">
        <v>92</v>
      </c>
      <c r="AC27" s="234" t="s">
        <v>88</v>
      </c>
      <c r="AD27" s="234" t="s">
        <v>92</v>
      </c>
      <c r="AE27" s="234" t="s">
        <v>92</v>
      </c>
      <c r="AF27" s="227">
        <v>13</v>
      </c>
      <c r="AG27" s="241" t="s">
        <v>120</v>
      </c>
      <c r="AH27" s="227">
        <v>1</v>
      </c>
      <c r="AI27" s="229" t="s">
        <v>94</v>
      </c>
      <c r="AJ27" s="230">
        <v>5</v>
      </c>
      <c r="AK27" s="231" t="s">
        <v>137</v>
      </c>
      <c r="AL27" s="335" t="s">
        <v>289</v>
      </c>
      <c r="AM27" s="329" t="s">
        <v>290</v>
      </c>
      <c r="AN27" s="235" t="s">
        <v>291</v>
      </c>
      <c r="AO27" s="234" t="s">
        <v>99</v>
      </c>
      <c r="AP27" s="234" t="s">
        <v>100</v>
      </c>
      <c r="AQ27" s="227" t="s">
        <v>102</v>
      </c>
      <c r="AR27" s="227" t="s">
        <v>102</v>
      </c>
      <c r="AS27" s="227" t="s">
        <v>101</v>
      </c>
      <c r="AT27" s="227" t="s">
        <v>102</v>
      </c>
      <c r="AU27" s="227" t="s">
        <v>102</v>
      </c>
      <c r="AV27" s="227" t="s">
        <v>102</v>
      </c>
      <c r="AW27" s="227" t="s">
        <v>102</v>
      </c>
      <c r="AX27" s="227">
        <v>85</v>
      </c>
      <c r="AY27" s="232" t="s">
        <v>157</v>
      </c>
      <c r="AZ27" s="227">
        <v>1</v>
      </c>
      <c r="BA27" s="228" t="s">
        <v>120</v>
      </c>
      <c r="BB27" s="230">
        <v>1</v>
      </c>
      <c r="BC27" s="233" t="s">
        <v>94</v>
      </c>
      <c r="BD27" s="227">
        <v>5</v>
      </c>
      <c r="BE27" s="274" t="s">
        <v>137</v>
      </c>
      <c r="BF27" s="226">
        <v>5</v>
      </c>
      <c r="BG27" s="234" t="s">
        <v>104</v>
      </c>
      <c r="BH27" s="234" t="s">
        <v>292</v>
      </c>
      <c r="BI27" s="234" t="s">
        <v>293</v>
      </c>
      <c r="BJ27" s="309" t="s">
        <v>294</v>
      </c>
      <c r="BK27" s="336" t="s">
        <v>101</v>
      </c>
      <c r="BL27" s="235" t="s">
        <v>295</v>
      </c>
      <c r="BM27" s="314" t="s">
        <v>101</v>
      </c>
      <c r="BN27" s="375" t="s">
        <v>296</v>
      </c>
      <c r="BO27" s="168" t="s">
        <v>101</v>
      </c>
      <c r="BP27" s="168" t="s">
        <v>284</v>
      </c>
      <c r="BQ27" s="167"/>
      <c r="BR27" s="219"/>
      <c r="BS27" s="201"/>
      <c r="BT27" s="200"/>
      <c r="BU27" s="199"/>
      <c r="BV27" s="186"/>
      <c r="BW27" s="172"/>
      <c r="BX27" s="172"/>
      <c r="BY27" s="198"/>
      <c r="BZ27" s="221" t="s">
        <v>111</v>
      </c>
    </row>
    <row r="28" spans="1:130" ht="192.75" customHeight="1">
      <c r="A28" s="323" t="s">
        <v>297</v>
      </c>
      <c r="B28" s="226" t="s">
        <v>298</v>
      </c>
      <c r="C28" s="316" t="str">
        <f>VLOOKUP(A28,'Fórmulas '!$B$47:$C$68,2,FALSE)</f>
        <v>lanear, organizar, ejecutar y hacer seguimiento a las acciones que promuevan el desarrollo del talento Humano durante el ciclo de vida laboral de los servidores públicos del instituto.</v>
      </c>
      <c r="D28" s="315" t="str">
        <f>VLOOKUP(A28,'Fórmulas '!$F$47:$G$67,2,FALSE)</f>
        <v>Jefe de Oficina de Talento Humano</v>
      </c>
      <c r="E28" s="321" t="s">
        <v>299</v>
      </c>
      <c r="F28" s="265" t="s">
        <v>88</v>
      </c>
      <c r="G28" s="265" t="s">
        <v>88</v>
      </c>
      <c r="H28" s="258" t="s">
        <v>88</v>
      </c>
      <c r="I28" s="258" t="s">
        <v>88</v>
      </c>
      <c r="J28" s="258" t="s">
        <v>116</v>
      </c>
      <c r="K28" s="337" t="s">
        <v>300</v>
      </c>
      <c r="L28" s="337" t="s">
        <v>301</v>
      </c>
      <c r="M28" s="265" t="s">
        <v>88</v>
      </c>
      <c r="N28" s="265" t="s">
        <v>88</v>
      </c>
      <c r="O28" s="265" t="s">
        <v>88</v>
      </c>
      <c r="P28" s="265" t="s">
        <v>101</v>
      </c>
      <c r="Q28" s="265" t="s">
        <v>88</v>
      </c>
      <c r="R28" s="265" t="s">
        <v>88</v>
      </c>
      <c r="S28" s="265" t="s">
        <v>88</v>
      </c>
      <c r="T28" s="258" t="s">
        <v>92</v>
      </c>
      <c r="U28" s="265" t="s">
        <v>92</v>
      </c>
      <c r="V28" s="258" t="s">
        <v>88</v>
      </c>
      <c r="W28" s="265" t="s">
        <v>88</v>
      </c>
      <c r="X28" s="265" t="s">
        <v>88</v>
      </c>
      <c r="Y28" s="265" t="s">
        <v>88</v>
      </c>
      <c r="Z28" s="265" t="s">
        <v>88</v>
      </c>
      <c r="AA28" s="265" t="s">
        <v>88</v>
      </c>
      <c r="AB28" s="265" t="s">
        <v>88</v>
      </c>
      <c r="AC28" s="265" t="s">
        <v>88</v>
      </c>
      <c r="AD28" s="265" t="s">
        <v>92</v>
      </c>
      <c r="AE28" s="265" t="s">
        <v>92</v>
      </c>
      <c r="AF28" s="227">
        <v>14</v>
      </c>
      <c r="AG28" s="268" t="s">
        <v>153</v>
      </c>
      <c r="AH28" s="227">
        <v>4</v>
      </c>
      <c r="AI28" s="229" t="s">
        <v>94</v>
      </c>
      <c r="AJ28" s="230">
        <v>5</v>
      </c>
      <c r="AK28" s="246" t="s">
        <v>95</v>
      </c>
      <c r="AL28" s="321" t="s">
        <v>302</v>
      </c>
      <c r="AM28" s="338" t="s">
        <v>303</v>
      </c>
      <c r="AN28" s="337" t="s">
        <v>304</v>
      </c>
      <c r="AO28" s="258" t="s">
        <v>99</v>
      </c>
      <c r="AP28" s="265" t="s">
        <v>305</v>
      </c>
      <c r="AQ28" s="227" t="s">
        <v>101</v>
      </c>
      <c r="AR28" s="232" t="s">
        <v>102</v>
      </c>
      <c r="AS28" s="227" t="s">
        <v>101</v>
      </c>
      <c r="AT28" s="227" t="s">
        <v>102</v>
      </c>
      <c r="AU28" s="227" t="s">
        <v>102</v>
      </c>
      <c r="AV28" s="227" t="s">
        <v>102</v>
      </c>
      <c r="AW28" s="227" t="s">
        <v>101</v>
      </c>
      <c r="AX28" s="227">
        <v>40</v>
      </c>
      <c r="AY28" s="232" t="str">
        <f>IF(AX28=" "," ",IF(AX28&lt;=50,"DISMINUYE CERO PUNTOS",IF(AX28&lt;=75,"DISMINUYE UN PUNTO",IF(AX28&lt;=100,"DISMINUYE DOS PUNTOS"))))</f>
        <v>DISMINUYE CERO PUNTOS</v>
      </c>
      <c r="AZ28" s="227"/>
      <c r="BA28" s="227" t="str">
        <f t="shared" si="4"/>
        <v>PROBABLE'</v>
      </c>
      <c r="BB28" s="248">
        <f t="shared" si="0"/>
        <v>4</v>
      </c>
      <c r="BC28" s="249" t="str">
        <f t="shared" si="1"/>
        <v>CATASTRÓFICO</v>
      </c>
      <c r="BD28" s="227">
        <f t="shared" si="2"/>
        <v>5</v>
      </c>
      <c r="BE28" s="249" t="str">
        <f>IFERROR(VLOOKUP(CONCATENATE(BB28,BD28),'[1]Fórmulas '!$J$47:$K$71,2,),"")</f>
        <v>EXTREMO</v>
      </c>
      <c r="BF28" s="250">
        <f t="shared" si="3"/>
        <v>20</v>
      </c>
      <c r="BG28" s="265" t="s">
        <v>104</v>
      </c>
      <c r="BH28" s="265" t="s">
        <v>126</v>
      </c>
      <c r="BI28" s="323" t="s">
        <v>306</v>
      </c>
      <c r="BJ28" s="323" t="s">
        <v>307</v>
      </c>
      <c r="BK28" s="339" t="s">
        <v>101</v>
      </c>
      <c r="BL28" s="323" t="s">
        <v>308</v>
      </c>
      <c r="BM28" s="345" t="s">
        <v>101</v>
      </c>
      <c r="BN28" s="314" t="s">
        <v>309</v>
      </c>
      <c r="BO28" s="168" t="s">
        <v>101</v>
      </c>
      <c r="BP28" s="168" t="s">
        <v>310</v>
      </c>
      <c r="BQ28" s="167"/>
      <c r="BR28" s="187"/>
      <c r="BS28" s="191"/>
      <c r="BT28" s="187"/>
      <c r="BU28" s="191"/>
      <c r="BV28" s="187"/>
      <c r="BW28" s="191"/>
      <c r="BX28" s="192"/>
      <c r="BY28" s="197"/>
      <c r="BZ28" s="221" t="s">
        <v>111</v>
      </c>
    </row>
    <row r="29" spans="1:130" ht="307.5" customHeight="1">
      <c r="A29" s="315" t="s">
        <v>297</v>
      </c>
      <c r="B29" s="226" t="s">
        <v>311</v>
      </c>
      <c r="C29" s="316" t="str">
        <f>VLOOKUP(A29,'Fórmulas '!$B$47:$C$68,2,FALSE)</f>
        <v>lanear, organizar, ejecutar y hacer seguimiento a las acciones que promuevan el desarrollo del talento Humano durante el ciclo de vida laboral de los servidores públicos del instituto.</v>
      </c>
      <c r="D29" s="315" t="str">
        <f>VLOOKUP(A29,'Fórmulas '!$F$47:$G$67,2,FALSE)</f>
        <v>Jefe de Oficina de Talento Humano</v>
      </c>
      <c r="E29" s="318" t="s">
        <v>312</v>
      </c>
      <c r="F29" s="265" t="s">
        <v>88</v>
      </c>
      <c r="G29" s="265" t="s">
        <v>88</v>
      </c>
      <c r="H29" s="258" t="s">
        <v>88</v>
      </c>
      <c r="I29" s="258" t="s">
        <v>115</v>
      </c>
      <c r="J29" s="258" t="s">
        <v>116</v>
      </c>
      <c r="K29" s="340" t="s">
        <v>313</v>
      </c>
      <c r="L29" s="330" t="s">
        <v>314</v>
      </c>
      <c r="M29" s="265" t="s">
        <v>88</v>
      </c>
      <c r="N29" s="265" t="s">
        <v>88</v>
      </c>
      <c r="O29" s="265" t="s">
        <v>88</v>
      </c>
      <c r="P29" s="265" t="s">
        <v>88</v>
      </c>
      <c r="Q29" s="265" t="s">
        <v>88</v>
      </c>
      <c r="R29" s="265" t="s">
        <v>115</v>
      </c>
      <c r="S29" s="265" t="s">
        <v>92</v>
      </c>
      <c r="T29" s="258" t="s">
        <v>88</v>
      </c>
      <c r="U29" s="258" t="s">
        <v>88</v>
      </c>
      <c r="V29" s="265" t="s">
        <v>88</v>
      </c>
      <c r="W29" s="265" t="s">
        <v>88</v>
      </c>
      <c r="X29" s="265" t="s">
        <v>88</v>
      </c>
      <c r="Y29" s="265" t="s">
        <v>88</v>
      </c>
      <c r="Z29" s="265" t="s">
        <v>88</v>
      </c>
      <c r="AA29" s="265" t="s">
        <v>88</v>
      </c>
      <c r="AB29" s="265" t="s">
        <v>88</v>
      </c>
      <c r="AC29" s="265" t="s">
        <v>88</v>
      </c>
      <c r="AD29" s="265" t="s">
        <v>92</v>
      </c>
      <c r="AE29" s="265" t="s">
        <v>92</v>
      </c>
      <c r="AF29" s="292">
        <v>16</v>
      </c>
      <c r="AG29" s="256" t="s">
        <v>93</v>
      </c>
      <c r="AH29" s="227">
        <v>3</v>
      </c>
      <c r="AI29" s="293" t="s">
        <v>94</v>
      </c>
      <c r="AJ29" s="230">
        <v>5</v>
      </c>
      <c r="AK29" s="246" t="s">
        <v>95</v>
      </c>
      <c r="AL29" s="321" t="s">
        <v>315</v>
      </c>
      <c r="AM29" s="318" t="s">
        <v>316</v>
      </c>
      <c r="AN29" s="341" t="s">
        <v>304</v>
      </c>
      <c r="AO29" s="258" t="s">
        <v>99</v>
      </c>
      <c r="AP29" s="265" t="s">
        <v>305</v>
      </c>
      <c r="AQ29" s="232" t="s">
        <v>102</v>
      </c>
      <c r="AR29" s="227" t="s">
        <v>102</v>
      </c>
      <c r="AS29" s="227" t="s">
        <v>101</v>
      </c>
      <c r="AT29" s="227" t="s">
        <v>102</v>
      </c>
      <c r="AU29" s="227" t="s">
        <v>102</v>
      </c>
      <c r="AV29" s="227" t="s">
        <v>102</v>
      </c>
      <c r="AW29" s="227" t="s">
        <v>101</v>
      </c>
      <c r="AX29" s="227">
        <v>55</v>
      </c>
      <c r="AY29" s="294" t="s">
        <v>125</v>
      </c>
      <c r="AZ29" s="227">
        <v>3</v>
      </c>
      <c r="BA29" s="295" t="s">
        <v>246</v>
      </c>
      <c r="BB29" s="230">
        <v>2</v>
      </c>
      <c r="BC29" s="233" t="s">
        <v>94</v>
      </c>
      <c r="BD29" s="227">
        <v>5</v>
      </c>
      <c r="BE29" s="233" t="s">
        <v>95</v>
      </c>
      <c r="BF29" s="226">
        <v>10</v>
      </c>
      <c r="BG29" s="265" t="s">
        <v>104</v>
      </c>
      <c r="BH29" s="265" t="s">
        <v>126</v>
      </c>
      <c r="BI29" s="330" t="s">
        <v>317</v>
      </c>
      <c r="BJ29" s="252" t="s">
        <v>318</v>
      </c>
      <c r="BK29" s="315" t="s">
        <v>101</v>
      </c>
      <c r="BL29" s="315" t="s">
        <v>319</v>
      </c>
      <c r="BM29" s="345" t="s">
        <v>320</v>
      </c>
      <c r="BN29" s="314" t="s">
        <v>321</v>
      </c>
      <c r="BO29" s="168" t="s">
        <v>101</v>
      </c>
      <c r="BP29" s="168" t="s">
        <v>322</v>
      </c>
      <c r="BQ29" s="167"/>
      <c r="BR29" s="170"/>
      <c r="BS29" s="379"/>
      <c r="BT29" s="186"/>
      <c r="BU29" s="171"/>
      <c r="BV29" s="170"/>
      <c r="BW29" s="176"/>
      <c r="BX29" s="176"/>
      <c r="BY29" s="171"/>
      <c r="BZ29" s="221" t="s">
        <v>111</v>
      </c>
    </row>
    <row r="30" spans="1:130" ht="198" customHeight="1">
      <c r="A30" s="315" t="s">
        <v>323</v>
      </c>
      <c r="B30" s="250" t="s">
        <v>324</v>
      </c>
      <c r="C30" s="316" t="str">
        <f>VLOOKUP(A30,'Fórmulas '!$B$47:$C$68,2,FALSE)</f>
        <v>Coordinar el desarrollo de la función archivística en Indeportes Antioquia, mediante la administración de actividades e instrumentos propios de la gestión documental, garantizando así la eficacia en la conformación del sistema de archivos institucional y la preservación de la información durante el ciclo vital de los documentos.</v>
      </c>
      <c r="D30" s="315" t="str">
        <f>VLOOKUP(A30,'Fórmulas '!$F$47:$G$67,2,FALSE)</f>
        <v> Profesional Universitario Coordinador de Equipo "CADA".</v>
      </c>
      <c r="E30" s="296" t="s">
        <v>325</v>
      </c>
      <c r="F30" s="227" t="s">
        <v>88</v>
      </c>
      <c r="G30" s="227" t="s">
        <v>88</v>
      </c>
      <c r="H30" s="227" t="s">
        <v>88</v>
      </c>
      <c r="I30" s="227" t="s">
        <v>88</v>
      </c>
      <c r="J30" s="227" t="s">
        <v>116</v>
      </c>
      <c r="K30" s="342" t="s">
        <v>326</v>
      </c>
      <c r="L30" s="340" t="s">
        <v>327</v>
      </c>
      <c r="M30" s="227" t="s">
        <v>88</v>
      </c>
      <c r="N30" s="227" t="s">
        <v>88</v>
      </c>
      <c r="O30" s="227" t="s">
        <v>92</v>
      </c>
      <c r="P30" s="227" t="s">
        <v>92</v>
      </c>
      <c r="Q30" s="227" t="s">
        <v>88</v>
      </c>
      <c r="R30" s="227" t="s">
        <v>92</v>
      </c>
      <c r="S30" s="227" t="s">
        <v>92</v>
      </c>
      <c r="T30" s="227" t="s">
        <v>92</v>
      </c>
      <c r="U30" s="227" t="s">
        <v>88</v>
      </c>
      <c r="V30" s="227" t="s">
        <v>92</v>
      </c>
      <c r="W30" s="227" t="s">
        <v>92</v>
      </c>
      <c r="X30" s="227" t="s">
        <v>88</v>
      </c>
      <c r="Y30" s="227" t="s">
        <v>92</v>
      </c>
      <c r="Z30" s="227" t="s">
        <v>92</v>
      </c>
      <c r="AA30" s="227" t="s">
        <v>88</v>
      </c>
      <c r="AB30" s="227" t="s">
        <v>92</v>
      </c>
      <c r="AC30" s="227" t="s">
        <v>92</v>
      </c>
      <c r="AD30" s="227" t="s">
        <v>92</v>
      </c>
      <c r="AE30" s="227" t="s">
        <v>92</v>
      </c>
      <c r="AF30" s="227">
        <v>6</v>
      </c>
      <c r="AG30" s="228" t="s">
        <v>120</v>
      </c>
      <c r="AH30" s="227">
        <v>1</v>
      </c>
      <c r="AI30" s="287" t="s">
        <v>208</v>
      </c>
      <c r="AJ30" s="230">
        <v>4</v>
      </c>
      <c r="AK30" s="231" t="s">
        <v>137</v>
      </c>
      <c r="AL30" s="321" t="s">
        <v>328</v>
      </c>
      <c r="AM30" s="318" t="s">
        <v>329</v>
      </c>
      <c r="AN30" s="341" t="s">
        <v>330</v>
      </c>
      <c r="AO30" s="227" t="s">
        <v>99</v>
      </c>
      <c r="AP30" s="227" t="s">
        <v>100</v>
      </c>
      <c r="AQ30" s="227" t="s">
        <v>102</v>
      </c>
      <c r="AR30" s="227" t="s">
        <v>102</v>
      </c>
      <c r="AS30" s="227" t="s">
        <v>101</v>
      </c>
      <c r="AT30" s="227" t="s">
        <v>102</v>
      </c>
      <c r="AU30" s="227" t="s">
        <v>102</v>
      </c>
      <c r="AV30" s="227" t="s">
        <v>102</v>
      </c>
      <c r="AW30" s="227" t="s">
        <v>102</v>
      </c>
      <c r="AX30" s="227">
        <v>85</v>
      </c>
      <c r="AY30" s="232" t="s">
        <v>157</v>
      </c>
      <c r="AZ30" s="227">
        <v>1</v>
      </c>
      <c r="BA30" s="228" t="s">
        <v>120</v>
      </c>
      <c r="BB30" s="230">
        <v>1</v>
      </c>
      <c r="BC30" s="285" t="s">
        <v>208</v>
      </c>
      <c r="BD30" s="227">
        <v>4</v>
      </c>
      <c r="BE30" s="274" t="s">
        <v>137</v>
      </c>
      <c r="BF30" s="226">
        <v>4</v>
      </c>
      <c r="BG30" s="227" t="s">
        <v>104</v>
      </c>
      <c r="BH30" s="227" t="s">
        <v>158</v>
      </c>
      <c r="BI30" s="330" t="s">
        <v>331</v>
      </c>
      <c r="BJ30" s="315" t="s">
        <v>332</v>
      </c>
      <c r="BK30" s="315" t="s">
        <v>101</v>
      </c>
      <c r="BL30" s="315" t="s">
        <v>333</v>
      </c>
      <c r="BM30" s="250" t="s">
        <v>101</v>
      </c>
      <c r="BN30" s="226" t="s">
        <v>334</v>
      </c>
      <c r="BO30" s="168" t="s">
        <v>101</v>
      </c>
      <c r="BP30" s="168" t="s">
        <v>335</v>
      </c>
      <c r="BQ30" s="167"/>
      <c r="BR30" s="220"/>
      <c r="BS30" s="196"/>
      <c r="BT30" s="186"/>
      <c r="BU30" s="171"/>
      <c r="BV30" s="170"/>
      <c r="BW30" s="176"/>
      <c r="BX30" s="176"/>
      <c r="BY30" s="171"/>
      <c r="BZ30" s="221" t="s">
        <v>111</v>
      </c>
    </row>
    <row r="31" spans="1:130" ht="140.25" customHeight="1">
      <c r="A31" s="315" t="s">
        <v>336</v>
      </c>
      <c r="B31" s="226" t="s">
        <v>337</v>
      </c>
      <c r="C31" s="316" t="str">
        <f>VLOOKUP(A31,'Fórmulas '!$B$47:$C$68,2,FALSE)</f>
        <v>Garantizar que contrataciones con clientes y proveedores de la entidad se realicen con calidad, oportunidad, eficiencia y cumpliendo de los términos legales.</v>
      </c>
      <c r="D31" s="315" t="str">
        <f>VLOOKUP(A31,'Fórmulas '!$F$47:$G$67,2,FALSE)</f>
        <v>Jefe de Oficina Jurídica</v>
      </c>
      <c r="E31" s="297" t="s">
        <v>338</v>
      </c>
      <c r="F31" s="234" t="s">
        <v>102</v>
      </c>
      <c r="G31" s="234" t="s">
        <v>102</v>
      </c>
      <c r="H31" s="234" t="s">
        <v>102</v>
      </c>
      <c r="I31" s="234" t="s">
        <v>102</v>
      </c>
      <c r="J31" s="234" t="s">
        <v>89</v>
      </c>
      <c r="K31" s="330" t="s">
        <v>339</v>
      </c>
      <c r="L31" s="330" t="s">
        <v>340</v>
      </c>
      <c r="M31" s="234" t="s">
        <v>88</v>
      </c>
      <c r="N31" s="234" t="s">
        <v>88</v>
      </c>
      <c r="O31" s="234" t="s">
        <v>88</v>
      </c>
      <c r="P31" s="234" t="s">
        <v>88</v>
      </c>
      <c r="Q31" s="234" t="s">
        <v>88</v>
      </c>
      <c r="R31" s="234" t="s">
        <v>88</v>
      </c>
      <c r="S31" s="234" t="s">
        <v>88</v>
      </c>
      <c r="T31" s="235" t="s">
        <v>88</v>
      </c>
      <c r="U31" s="234" t="s">
        <v>88</v>
      </c>
      <c r="V31" s="234" t="s">
        <v>88</v>
      </c>
      <c r="W31" s="234" t="s">
        <v>88</v>
      </c>
      <c r="X31" s="234" t="s">
        <v>88</v>
      </c>
      <c r="Y31" s="234" t="s">
        <v>88</v>
      </c>
      <c r="Z31" s="234" t="s">
        <v>88</v>
      </c>
      <c r="AA31" s="234" t="s">
        <v>88</v>
      </c>
      <c r="AB31" s="234" t="s">
        <v>92</v>
      </c>
      <c r="AC31" s="234" t="s">
        <v>88</v>
      </c>
      <c r="AD31" s="234" t="s">
        <v>92</v>
      </c>
      <c r="AE31" s="234" t="s">
        <v>92</v>
      </c>
      <c r="AF31" s="227">
        <v>16</v>
      </c>
      <c r="AG31" s="298" t="s">
        <v>93</v>
      </c>
      <c r="AH31" s="227">
        <v>3</v>
      </c>
      <c r="AI31" s="229" t="s">
        <v>94</v>
      </c>
      <c r="AJ31" s="230">
        <v>5</v>
      </c>
      <c r="AK31" s="246" t="s">
        <v>95</v>
      </c>
      <c r="AL31" s="321" t="s">
        <v>341</v>
      </c>
      <c r="AM31" s="318" t="s">
        <v>342</v>
      </c>
      <c r="AN31" s="341" t="s">
        <v>343</v>
      </c>
      <c r="AO31" s="234" t="s">
        <v>99</v>
      </c>
      <c r="AP31" s="234" t="s">
        <v>100</v>
      </c>
      <c r="AQ31" s="227" t="s">
        <v>102</v>
      </c>
      <c r="AR31" s="227" t="s">
        <v>102</v>
      </c>
      <c r="AS31" s="227" t="s">
        <v>101</v>
      </c>
      <c r="AT31" s="227" t="s">
        <v>102</v>
      </c>
      <c r="AU31" s="227" t="s">
        <v>102</v>
      </c>
      <c r="AV31" s="227" t="s">
        <v>102</v>
      </c>
      <c r="AW31" s="227" t="s">
        <v>102</v>
      </c>
      <c r="AX31" s="227">
        <v>85</v>
      </c>
      <c r="AY31" s="232" t="s">
        <v>157</v>
      </c>
      <c r="AZ31" s="227">
        <v>3</v>
      </c>
      <c r="BA31" s="228" t="s">
        <v>120</v>
      </c>
      <c r="BB31" s="230">
        <v>1</v>
      </c>
      <c r="BC31" s="233" t="s">
        <v>94</v>
      </c>
      <c r="BD31" s="227">
        <v>5</v>
      </c>
      <c r="BE31" s="274" t="s">
        <v>137</v>
      </c>
      <c r="BF31" s="226">
        <v>5</v>
      </c>
      <c r="BG31" s="234" t="s">
        <v>104</v>
      </c>
      <c r="BH31" s="234" t="s">
        <v>344</v>
      </c>
      <c r="BI31" s="330" t="s">
        <v>345</v>
      </c>
      <c r="BJ31" s="315" t="s">
        <v>346</v>
      </c>
      <c r="BK31" s="315" t="s">
        <v>101</v>
      </c>
      <c r="BL31" s="315" t="s">
        <v>347</v>
      </c>
      <c r="BM31" s="250" t="s">
        <v>101</v>
      </c>
      <c r="BN31" s="250" t="s">
        <v>348</v>
      </c>
      <c r="BO31" s="168" t="s">
        <v>101</v>
      </c>
      <c r="BP31" s="168" t="s">
        <v>284</v>
      </c>
      <c r="BQ31" s="167"/>
      <c r="BR31" s="220"/>
      <c r="BS31" s="196"/>
      <c r="BT31" s="186"/>
      <c r="BU31" s="171"/>
      <c r="BV31" s="170"/>
      <c r="BW31" s="176"/>
      <c r="BX31" s="176"/>
      <c r="BY31" s="171"/>
      <c r="BZ31" s="221" t="s">
        <v>111</v>
      </c>
    </row>
    <row r="32" spans="1:130" ht="171" customHeight="1">
      <c r="A32" s="315" t="s">
        <v>336</v>
      </c>
      <c r="B32" s="226" t="s">
        <v>349</v>
      </c>
      <c r="C32" s="316" t="str">
        <f>VLOOKUP(A32,'Fórmulas '!$B$47:$C$68,2,FALSE)</f>
        <v>Garantizar que contrataciones con clientes y proveedores de la entidad se realicen con calidad, oportunidad, eficiencia y cumpliendo de los términos legales.</v>
      </c>
      <c r="D32" s="315" t="str">
        <f>VLOOKUP(A32,'Fórmulas '!$F$47:$G$67,2,FALSE)</f>
        <v>Jefe de Oficina Jurídica</v>
      </c>
      <c r="E32" s="343" t="s">
        <v>350</v>
      </c>
      <c r="F32" s="234" t="s">
        <v>102</v>
      </c>
      <c r="G32" s="234" t="s">
        <v>102</v>
      </c>
      <c r="H32" s="234" t="s">
        <v>102</v>
      </c>
      <c r="I32" s="234" t="s">
        <v>102</v>
      </c>
      <c r="J32" s="234" t="s">
        <v>89</v>
      </c>
      <c r="K32" s="340" t="s">
        <v>351</v>
      </c>
      <c r="L32" s="330" t="s">
        <v>352</v>
      </c>
      <c r="M32" s="234" t="s">
        <v>88</v>
      </c>
      <c r="N32" s="234" t="s">
        <v>88</v>
      </c>
      <c r="O32" s="234" t="s">
        <v>88</v>
      </c>
      <c r="P32" s="234" t="s">
        <v>88</v>
      </c>
      <c r="Q32" s="234" t="s">
        <v>88</v>
      </c>
      <c r="R32" s="234" t="s">
        <v>88</v>
      </c>
      <c r="S32" s="234" t="s">
        <v>88</v>
      </c>
      <c r="T32" s="235" t="s">
        <v>88</v>
      </c>
      <c r="U32" s="235" t="s">
        <v>88</v>
      </c>
      <c r="V32" s="234" t="s">
        <v>88</v>
      </c>
      <c r="W32" s="234" t="s">
        <v>88</v>
      </c>
      <c r="X32" s="234" t="s">
        <v>88</v>
      </c>
      <c r="Y32" s="234" t="s">
        <v>88</v>
      </c>
      <c r="Z32" s="234" t="s">
        <v>88</v>
      </c>
      <c r="AA32" s="234" t="s">
        <v>88</v>
      </c>
      <c r="AB32" s="234" t="s">
        <v>92</v>
      </c>
      <c r="AC32" s="234" t="s">
        <v>88</v>
      </c>
      <c r="AD32" s="234" t="s">
        <v>92</v>
      </c>
      <c r="AE32" s="234" t="s">
        <v>92</v>
      </c>
      <c r="AF32" s="227">
        <v>16</v>
      </c>
      <c r="AG32" s="298" t="s">
        <v>93</v>
      </c>
      <c r="AH32" s="227">
        <v>3</v>
      </c>
      <c r="AI32" s="229" t="s">
        <v>94</v>
      </c>
      <c r="AJ32" s="230">
        <v>5</v>
      </c>
      <c r="AK32" s="246" t="s">
        <v>95</v>
      </c>
      <c r="AL32" s="344" t="s">
        <v>353</v>
      </c>
      <c r="AM32" s="356" t="s">
        <v>354</v>
      </c>
      <c r="AN32" s="244" t="s">
        <v>355</v>
      </c>
      <c r="AO32" s="234" t="s">
        <v>99</v>
      </c>
      <c r="AP32" s="234" t="s">
        <v>100</v>
      </c>
      <c r="AQ32" s="227" t="s">
        <v>102</v>
      </c>
      <c r="AR32" s="227" t="s">
        <v>102</v>
      </c>
      <c r="AS32" s="227" t="s">
        <v>101</v>
      </c>
      <c r="AT32" s="227" t="s">
        <v>102</v>
      </c>
      <c r="AU32" s="227" t="s">
        <v>102</v>
      </c>
      <c r="AV32" s="227" t="s">
        <v>102</v>
      </c>
      <c r="AW32" s="227" t="s">
        <v>102</v>
      </c>
      <c r="AX32" s="227">
        <v>85</v>
      </c>
      <c r="AY32" s="232" t="s">
        <v>157</v>
      </c>
      <c r="AZ32" s="227">
        <v>3</v>
      </c>
      <c r="BA32" s="228" t="s">
        <v>120</v>
      </c>
      <c r="BB32" s="230">
        <v>1</v>
      </c>
      <c r="BC32" s="233" t="s">
        <v>94</v>
      </c>
      <c r="BD32" s="227">
        <v>5</v>
      </c>
      <c r="BE32" s="274" t="s">
        <v>137</v>
      </c>
      <c r="BF32" s="226">
        <v>5</v>
      </c>
      <c r="BG32" s="234" t="s">
        <v>104</v>
      </c>
      <c r="BH32" s="234" t="s">
        <v>158</v>
      </c>
      <c r="BI32" s="340" t="s">
        <v>356</v>
      </c>
      <c r="BJ32" s="252" t="s">
        <v>357</v>
      </c>
      <c r="BK32" s="345" t="s">
        <v>101</v>
      </c>
      <c r="BL32" s="315" t="s">
        <v>358</v>
      </c>
      <c r="BM32" s="250" t="s">
        <v>101</v>
      </c>
      <c r="BN32" s="250" t="s">
        <v>359</v>
      </c>
      <c r="BO32" s="168" t="s">
        <v>101</v>
      </c>
      <c r="BP32" s="168" t="s">
        <v>284</v>
      </c>
      <c r="BQ32" s="167"/>
      <c r="BR32" s="170"/>
      <c r="BS32" s="174"/>
      <c r="BT32" s="170"/>
      <c r="BU32" s="174"/>
      <c r="BV32" s="170"/>
      <c r="BW32" s="172"/>
      <c r="BX32" s="172"/>
      <c r="BY32" s="171"/>
      <c r="BZ32" s="221" t="s">
        <v>111</v>
      </c>
    </row>
    <row r="33" spans="1:78" ht="143.25" customHeight="1">
      <c r="A33" s="315" t="s">
        <v>336</v>
      </c>
      <c r="B33" s="226" t="s">
        <v>360</v>
      </c>
      <c r="C33" s="316" t="str">
        <f>VLOOKUP(A33,'Fórmulas '!$B$47:$C$68,2,FALSE)</f>
        <v>Garantizar que contrataciones con clientes y proveedores de la entidad se realicen con calidad, oportunidad, eficiencia y cumpliendo de los términos legales.</v>
      </c>
      <c r="D33" s="315" t="str">
        <f>VLOOKUP(A33,'Fórmulas '!$F$47:$G$67,2,FALSE)</f>
        <v>Jefe de Oficina Jurídica</v>
      </c>
      <c r="E33" s="343" t="s">
        <v>361</v>
      </c>
      <c r="F33" s="234" t="s">
        <v>102</v>
      </c>
      <c r="G33" s="234" t="s">
        <v>102</v>
      </c>
      <c r="H33" s="234" t="s">
        <v>102</v>
      </c>
      <c r="I33" s="234" t="s">
        <v>102</v>
      </c>
      <c r="J33" s="234" t="s">
        <v>89</v>
      </c>
      <c r="K33" s="330" t="s">
        <v>362</v>
      </c>
      <c r="L33" s="340" t="s">
        <v>363</v>
      </c>
      <c r="M33" s="234" t="s">
        <v>88</v>
      </c>
      <c r="N33" s="234" t="s">
        <v>88</v>
      </c>
      <c r="O33" s="234" t="s">
        <v>88</v>
      </c>
      <c r="P33" s="234" t="s">
        <v>88</v>
      </c>
      <c r="Q33" s="234" t="s">
        <v>88</v>
      </c>
      <c r="R33" s="234" t="s">
        <v>88</v>
      </c>
      <c r="S33" s="235" t="s">
        <v>88</v>
      </c>
      <c r="T33" s="235" t="s">
        <v>88</v>
      </c>
      <c r="U33" s="234" t="s">
        <v>88</v>
      </c>
      <c r="V33" s="234" t="s">
        <v>88</v>
      </c>
      <c r="W33" s="234" t="s">
        <v>88</v>
      </c>
      <c r="X33" s="234" t="s">
        <v>88</v>
      </c>
      <c r="Y33" s="234" t="s">
        <v>88</v>
      </c>
      <c r="Z33" s="234" t="s">
        <v>88</v>
      </c>
      <c r="AA33" s="234" t="s">
        <v>88</v>
      </c>
      <c r="AB33" s="234" t="s">
        <v>92</v>
      </c>
      <c r="AC33" s="234" t="s">
        <v>88</v>
      </c>
      <c r="AD33" s="234" t="s">
        <v>92</v>
      </c>
      <c r="AE33" s="234" t="s">
        <v>92</v>
      </c>
      <c r="AF33" s="227">
        <v>16</v>
      </c>
      <c r="AG33" s="298" t="s">
        <v>93</v>
      </c>
      <c r="AH33" s="227">
        <v>3</v>
      </c>
      <c r="AI33" s="229" t="s">
        <v>94</v>
      </c>
      <c r="AJ33" s="230">
        <v>5</v>
      </c>
      <c r="AK33" s="246" t="s">
        <v>95</v>
      </c>
      <c r="AL33" s="354" t="s">
        <v>364</v>
      </c>
      <c r="AM33" s="299" t="s">
        <v>365</v>
      </c>
      <c r="AN33" s="355" t="s">
        <v>366</v>
      </c>
      <c r="AO33" s="227" t="s">
        <v>99</v>
      </c>
      <c r="AP33" s="234" t="s">
        <v>100</v>
      </c>
      <c r="AQ33" s="227" t="s">
        <v>102</v>
      </c>
      <c r="AR33" s="227" t="s">
        <v>102</v>
      </c>
      <c r="AS33" s="227" t="s">
        <v>101</v>
      </c>
      <c r="AT33" s="227" t="s">
        <v>102</v>
      </c>
      <c r="AU33" s="227" t="s">
        <v>102</v>
      </c>
      <c r="AV33" s="227" t="s">
        <v>102</v>
      </c>
      <c r="AW33" s="227" t="s">
        <v>102</v>
      </c>
      <c r="AX33" s="227">
        <v>85</v>
      </c>
      <c r="AY33" s="232" t="s">
        <v>157</v>
      </c>
      <c r="AZ33" s="227">
        <v>3</v>
      </c>
      <c r="BA33" s="228" t="s">
        <v>120</v>
      </c>
      <c r="BB33" s="230">
        <v>1</v>
      </c>
      <c r="BC33" s="233" t="s">
        <v>94</v>
      </c>
      <c r="BD33" s="227">
        <v>5</v>
      </c>
      <c r="BE33" s="274" t="s">
        <v>137</v>
      </c>
      <c r="BF33" s="226">
        <v>5</v>
      </c>
      <c r="BG33" s="234" t="s">
        <v>104</v>
      </c>
      <c r="BH33" s="234" t="s">
        <v>292</v>
      </c>
      <c r="BI33" s="340" t="s">
        <v>356</v>
      </c>
      <c r="BJ33" s="340" t="s">
        <v>357</v>
      </c>
      <c r="BK33" s="226" t="s">
        <v>101</v>
      </c>
      <c r="BL33" s="315" t="s">
        <v>367</v>
      </c>
      <c r="BM33" s="250" t="s">
        <v>101</v>
      </c>
      <c r="BN33" s="250" t="s">
        <v>368</v>
      </c>
      <c r="BO33" s="168" t="s">
        <v>101</v>
      </c>
      <c r="BP33" s="168" t="s">
        <v>284</v>
      </c>
      <c r="BQ33" s="167"/>
      <c r="BR33" s="170"/>
      <c r="BS33" s="174"/>
      <c r="BT33" s="170"/>
      <c r="BU33" s="174"/>
      <c r="BV33" s="170"/>
      <c r="BW33" s="172"/>
      <c r="BX33" s="172"/>
      <c r="BY33" s="171"/>
      <c r="BZ33" s="221" t="s">
        <v>111</v>
      </c>
    </row>
    <row r="34" spans="1:78" ht="137.25" customHeight="1">
      <c r="A34" s="345" t="s">
        <v>369</v>
      </c>
      <c r="B34" s="226" t="s">
        <v>370</v>
      </c>
      <c r="C34" s="316" t="str">
        <f>VLOOKUP(A34,'Fórmulas '!$B$47:$C$68,2,FALSE)</f>
        <v>Asegurar que la Plataforma TIC esté disponible, funcional, optimizada y actualizada para que satisfaga las necesidades de los procesos de la entidad.</v>
      </c>
      <c r="D34" s="315" t="str">
        <f>VLOOKUP(A34,'Fórmulas '!$F$47:$G$67,2,FALSE)</f>
        <v>Jefe de Oficina de Sistemas</v>
      </c>
      <c r="E34" s="347" t="s">
        <v>371</v>
      </c>
      <c r="F34" s="234" t="s">
        <v>102</v>
      </c>
      <c r="G34" s="227" t="s">
        <v>102</v>
      </c>
      <c r="H34" s="234" t="s">
        <v>101</v>
      </c>
      <c r="I34" s="234" t="s">
        <v>102</v>
      </c>
      <c r="J34" s="234" t="s">
        <v>89</v>
      </c>
      <c r="K34" s="252" t="s">
        <v>372</v>
      </c>
      <c r="L34" s="330" t="s">
        <v>373</v>
      </c>
      <c r="M34" s="234" t="s">
        <v>101</v>
      </c>
      <c r="N34" s="234" t="s">
        <v>101</v>
      </c>
      <c r="O34" s="234" t="s">
        <v>101</v>
      </c>
      <c r="P34" s="234" t="s">
        <v>101</v>
      </c>
      <c r="Q34" s="234" t="s">
        <v>102</v>
      </c>
      <c r="R34" s="234" t="s">
        <v>101</v>
      </c>
      <c r="S34" s="234" t="s">
        <v>101</v>
      </c>
      <c r="T34" s="234" t="s">
        <v>101</v>
      </c>
      <c r="U34" s="234" t="s">
        <v>102</v>
      </c>
      <c r="V34" s="234" t="s">
        <v>102</v>
      </c>
      <c r="W34" s="234" t="s">
        <v>101</v>
      </c>
      <c r="X34" s="234" t="s">
        <v>102</v>
      </c>
      <c r="Y34" s="234" t="s">
        <v>101</v>
      </c>
      <c r="Z34" s="234" t="s">
        <v>101</v>
      </c>
      <c r="AA34" s="234" t="s">
        <v>102</v>
      </c>
      <c r="AB34" s="234" t="s">
        <v>101</v>
      </c>
      <c r="AC34" s="234" t="s">
        <v>102</v>
      </c>
      <c r="AD34" s="234" t="s">
        <v>101</v>
      </c>
      <c r="AE34" s="234" t="s">
        <v>101</v>
      </c>
      <c r="AF34" s="227">
        <v>6</v>
      </c>
      <c r="AG34" s="298" t="s">
        <v>93</v>
      </c>
      <c r="AH34" s="227">
        <v>3</v>
      </c>
      <c r="AI34" s="287" t="s">
        <v>208</v>
      </c>
      <c r="AJ34" s="230">
        <v>4</v>
      </c>
      <c r="AK34" s="346" t="s">
        <v>95</v>
      </c>
      <c r="AL34" s="348" t="s">
        <v>374</v>
      </c>
      <c r="AM34" s="300" t="s">
        <v>375</v>
      </c>
      <c r="AN34" s="252" t="s">
        <v>376</v>
      </c>
      <c r="AO34" s="226" t="s">
        <v>99</v>
      </c>
      <c r="AP34" s="226" t="s">
        <v>100</v>
      </c>
      <c r="AQ34" s="227" t="s">
        <v>102</v>
      </c>
      <c r="AR34" s="227" t="s">
        <v>102</v>
      </c>
      <c r="AS34" s="227" t="s">
        <v>102</v>
      </c>
      <c r="AT34" s="227" t="s">
        <v>101</v>
      </c>
      <c r="AU34" s="227" t="s">
        <v>102</v>
      </c>
      <c r="AV34" s="227" t="s">
        <v>102</v>
      </c>
      <c r="AW34" s="227" t="s">
        <v>102</v>
      </c>
      <c r="AX34" s="227">
        <v>90</v>
      </c>
      <c r="AY34" s="232" t="s">
        <v>157</v>
      </c>
      <c r="AZ34" s="227">
        <v>3</v>
      </c>
      <c r="BA34" s="228" t="s">
        <v>120</v>
      </c>
      <c r="BB34" s="230">
        <v>1</v>
      </c>
      <c r="BC34" s="285" t="s">
        <v>208</v>
      </c>
      <c r="BD34" s="227">
        <v>4</v>
      </c>
      <c r="BE34" s="274" t="s">
        <v>137</v>
      </c>
      <c r="BF34" s="226">
        <v>4</v>
      </c>
      <c r="BG34" s="227" t="s">
        <v>104</v>
      </c>
      <c r="BH34" s="235" t="s">
        <v>105</v>
      </c>
      <c r="BI34" s="330" t="s">
        <v>377</v>
      </c>
      <c r="BJ34" s="340" t="s">
        <v>378</v>
      </c>
      <c r="BK34" s="345" t="s">
        <v>101</v>
      </c>
      <c r="BL34" s="251" t="s">
        <v>379</v>
      </c>
      <c r="BM34" s="250" t="s">
        <v>101</v>
      </c>
      <c r="BN34" s="226" t="s">
        <v>380</v>
      </c>
      <c r="BO34" s="168" t="s">
        <v>101</v>
      </c>
      <c r="BP34" s="168" t="s">
        <v>381</v>
      </c>
      <c r="BQ34" s="167"/>
      <c r="BR34" s="170"/>
      <c r="BS34" s="174"/>
      <c r="BT34" s="170"/>
      <c r="BU34" s="174"/>
      <c r="BV34" s="170"/>
      <c r="BW34" s="172"/>
      <c r="BX34" s="172"/>
      <c r="BY34" s="171"/>
      <c r="BZ34" s="221" t="s">
        <v>111</v>
      </c>
    </row>
    <row r="35" spans="1:78" ht="153" customHeight="1">
      <c r="A35" s="323" t="s">
        <v>382</v>
      </c>
      <c r="B35" s="301" t="s">
        <v>383</v>
      </c>
      <c r="C35" s="316" t="str">
        <f>VLOOKUP(A35,'Fórmulas '!$B$47:$C$68,2,FALSE)</f>
        <v>Realizar la planificación financiera, aplicación y custodia de los recursos financieros de la entidad y gestionar la transferencia de los mismos.</v>
      </c>
      <c r="D35" s="315" t="str">
        <f>VLOOKUP(A35,'Fórmulas '!$F$47:$G$67,2,FALSE)</f>
        <v>Subgerente Administrativo y Financiero</v>
      </c>
      <c r="E35" s="321" t="s">
        <v>384</v>
      </c>
      <c r="F35" s="302" t="s">
        <v>88</v>
      </c>
      <c r="G35" s="302" t="s">
        <v>88</v>
      </c>
      <c r="H35" s="302" t="s">
        <v>102</v>
      </c>
      <c r="I35" s="302" t="s">
        <v>102</v>
      </c>
      <c r="J35" s="302" t="s">
        <v>89</v>
      </c>
      <c r="K35" s="349" t="s">
        <v>385</v>
      </c>
      <c r="L35" s="303" t="s">
        <v>386</v>
      </c>
      <c r="M35" s="302" t="s">
        <v>88</v>
      </c>
      <c r="N35" s="302" t="s">
        <v>88</v>
      </c>
      <c r="O35" s="302" t="s">
        <v>387</v>
      </c>
      <c r="P35" s="302" t="s">
        <v>88</v>
      </c>
      <c r="Q35" s="302" t="s">
        <v>88</v>
      </c>
      <c r="R35" s="302" t="s">
        <v>88</v>
      </c>
      <c r="S35" s="302" t="s">
        <v>88</v>
      </c>
      <c r="T35" s="302" t="s">
        <v>88</v>
      </c>
      <c r="U35" s="302" t="s">
        <v>88</v>
      </c>
      <c r="V35" s="302" t="s">
        <v>88</v>
      </c>
      <c r="W35" s="302" t="s">
        <v>88</v>
      </c>
      <c r="X35" s="302" t="s">
        <v>88</v>
      </c>
      <c r="Y35" s="302" t="s">
        <v>88</v>
      </c>
      <c r="Z35" s="302" t="s">
        <v>88</v>
      </c>
      <c r="AA35" s="302" t="s">
        <v>88</v>
      </c>
      <c r="AB35" s="302" t="s">
        <v>152</v>
      </c>
      <c r="AC35" s="302" t="s">
        <v>88</v>
      </c>
      <c r="AD35" s="302" t="s">
        <v>88</v>
      </c>
      <c r="AE35" s="302" t="s">
        <v>152</v>
      </c>
      <c r="AF35" s="227">
        <v>17</v>
      </c>
      <c r="AG35" s="304" t="s">
        <v>93</v>
      </c>
      <c r="AH35" s="227">
        <v>3</v>
      </c>
      <c r="AI35" s="229" t="s">
        <v>94</v>
      </c>
      <c r="AJ35" s="230">
        <v>5</v>
      </c>
      <c r="AK35" s="246" t="s">
        <v>95</v>
      </c>
      <c r="AL35" s="321" t="s">
        <v>388</v>
      </c>
      <c r="AM35" s="338" t="s">
        <v>389</v>
      </c>
      <c r="AN35" s="305" t="s">
        <v>390</v>
      </c>
      <c r="AO35" s="302" t="s">
        <v>99</v>
      </c>
      <c r="AP35" s="302" t="s">
        <v>305</v>
      </c>
      <c r="AQ35" s="227" t="s">
        <v>102</v>
      </c>
      <c r="AR35" s="227" t="s">
        <v>102</v>
      </c>
      <c r="AS35" s="227" t="s">
        <v>101</v>
      </c>
      <c r="AT35" s="227" t="s">
        <v>102</v>
      </c>
      <c r="AU35" s="227" t="s">
        <v>102</v>
      </c>
      <c r="AV35" s="227" t="s">
        <v>102</v>
      </c>
      <c r="AW35" s="227" t="s">
        <v>102</v>
      </c>
      <c r="AX35" s="227">
        <v>85</v>
      </c>
      <c r="AY35" s="227" t="s">
        <v>157</v>
      </c>
      <c r="AZ35" s="227">
        <v>3</v>
      </c>
      <c r="BA35" s="228" t="s">
        <v>120</v>
      </c>
      <c r="BB35" s="230">
        <v>1</v>
      </c>
      <c r="BC35" s="233" t="s">
        <v>94</v>
      </c>
      <c r="BD35" s="227">
        <v>5</v>
      </c>
      <c r="BE35" s="274" t="s">
        <v>137</v>
      </c>
      <c r="BF35" s="230">
        <v>5</v>
      </c>
      <c r="BG35" s="302" t="s">
        <v>391</v>
      </c>
      <c r="BH35" s="302" t="s">
        <v>126</v>
      </c>
      <c r="BI35" s="350" t="s">
        <v>392</v>
      </c>
      <c r="BJ35" s="349" t="s">
        <v>393</v>
      </c>
      <c r="BK35" s="327" t="s">
        <v>101</v>
      </c>
      <c r="BL35" s="226" t="s">
        <v>394</v>
      </c>
      <c r="BM35" s="250" t="s">
        <v>101</v>
      </c>
      <c r="BN35" s="250" t="s">
        <v>395</v>
      </c>
      <c r="BO35" s="168" t="s">
        <v>101</v>
      </c>
      <c r="BP35" s="168" t="s">
        <v>396</v>
      </c>
      <c r="BQ35" s="167"/>
      <c r="BR35" s="170"/>
      <c r="BS35" s="193"/>
      <c r="BT35" s="173"/>
      <c r="BU35" s="192"/>
      <c r="BV35" s="187"/>
      <c r="BW35" s="192"/>
      <c r="BX35" s="192"/>
      <c r="BY35" s="191"/>
      <c r="BZ35" s="221" t="s">
        <v>111</v>
      </c>
    </row>
    <row r="36" spans="1:78" s="51" customFormat="1" ht="111.75" customHeight="1">
      <c r="A36" s="323" t="s">
        <v>382</v>
      </c>
      <c r="B36" s="301" t="s">
        <v>397</v>
      </c>
      <c r="C36" s="316" t="str">
        <f>VLOOKUP(A36,'Fórmulas '!$B$47:$C$68,2,FALSE)</f>
        <v>Realizar la planificación financiera, aplicación y custodia de los recursos financieros de la entidad y gestionar la transferencia de los mismos.</v>
      </c>
      <c r="D36" s="315" t="str">
        <f>VLOOKUP(A36,'Fórmulas '!$F$47:$G$67,2,FALSE)</f>
        <v>Subgerente Administrativo y Financiero</v>
      </c>
      <c r="E36" s="321" t="s">
        <v>398</v>
      </c>
      <c r="F36" s="302" t="s">
        <v>88</v>
      </c>
      <c r="G36" s="302" t="s">
        <v>88</v>
      </c>
      <c r="H36" s="302" t="s">
        <v>102</v>
      </c>
      <c r="I36" s="302" t="s">
        <v>102</v>
      </c>
      <c r="J36" s="302" t="s">
        <v>89</v>
      </c>
      <c r="K36" s="349" t="s">
        <v>399</v>
      </c>
      <c r="L36" s="337" t="s">
        <v>386</v>
      </c>
      <c r="M36" s="302" t="s">
        <v>88</v>
      </c>
      <c r="N36" s="302" t="s">
        <v>88</v>
      </c>
      <c r="O36" s="302" t="s">
        <v>88</v>
      </c>
      <c r="P36" s="302" t="s">
        <v>88</v>
      </c>
      <c r="Q36" s="302" t="s">
        <v>88</v>
      </c>
      <c r="R36" s="302" t="s">
        <v>88</v>
      </c>
      <c r="S36" s="302" t="s">
        <v>88</v>
      </c>
      <c r="T36" s="302" t="s">
        <v>88</v>
      </c>
      <c r="U36" s="302" t="s">
        <v>88</v>
      </c>
      <c r="V36" s="302" t="s">
        <v>88</v>
      </c>
      <c r="W36" s="302" t="s">
        <v>88</v>
      </c>
      <c r="X36" s="302" t="s">
        <v>88</v>
      </c>
      <c r="Y36" s="302" t="s">
        <v>88</v>
      </c>
      <c r="Z36" s="302" t="s">
        <v>88</v>
      </c>
      <c r="AA36" s="302" t="s">
        <v>88</v>
      </c>
      <c r="AB36" s="302" t="s">
        <v>152</v>
      </c>
      <c r="AC36" s="302" t="s">
        <v>88</v>
      </c>
      <c r="AD36" s="302" t="s">
        <v>88</v>
      </c>
      <c r="AE36" s="302" t="s">
        <v>152</v>
      </c>
      <c r="AF36" s="227">
        <v>17</v>
      </c>
      <c r="AG36" s="304" t="s">
        <v>93</v>
      </c>
      <c r="AH36" s="227">
        <v>3</v>
      </c>
      <c r="AI36" s="229" t="s">
        <v>94</v>
      </c>
      <c r="AJ36" s="230">
        <v>5</v>
      </c>
      <c r="AK36" s="246" t="s">
        <v>95</v>
      </c>
      <c r="AL36" s="321" t="s">
        <v>400</v>
      </c>
      <c r="AM36" s="306" t="s">
        <v>401</v>
      </c>
      <c r="AN36" s="305" t="s">
        <v>402</v>
      </c>
      <c r="AO36" s="265" t="s">
        <v>99</v>
      </c>
      <c r="AP36" s="265" t="s">
        <v>305</v>
      </c>
      <c r="AQ36" s="227" t="s">
        <v>102</v>
      </c>
      <c r="AR36" s="227" t="s">
        <v>102</v>
      </c>
      <c r="AS36" s="227" t="s">
        <v>101</v>
      </c>
      <c r="AT36" s="227" t="s">
        <v>102</v>
      </c>
      <c r="AU36" s="227" t="s">
        <v>102</v>
      </c>
      <c r="AV36" s="227" t="s">
        <v>102</v>
      </c>
      <c r="AW36" s="227" t="s">
        <v>102</v>
      </c>
      <c r="AX36" s="227">
        <v>85</v>
      </c>
      <c r="AY36" s="232" t="s">
        <v>157</v>
      </c>
      <c r="AZ36" s="227">
        <v>3</v>
      </c>
      <c r="BA36" s="228" t="s">
        <v>120</v>
      </c>
      <c r="BB36" s="230">
        <v>1</v>
      </c>
      <c r="BC36" s="233" t="s">
        <v>94</v>
      </c>
      <c r="BD36" s="227">
        <v>5</v>
      </c>
      <c r="BE36" s="274" t="s">
        <v>137</v>
      </c>
      <c r="BF36" s="226">
        <v>5</v>
      </c>
      <c r="BG36" s="265" t="s">
        <v>391</v>
      </c>
      <c r="BH36" s="265" t="s">
        <v>126</v>
      </c>
      <c r="BI36" s="337" t="s">
        <v>392</v>
      </c>
      <c r="BJ36" s="349" t="s">
        <v>403</v>
      </c>
      <c r="BK36" s="327" t="s">
        <v>101</v>
      </c>
      <c r="BL36" s="226" t="s">
        <v>394</v>
      </c>
      <c r="BM36" s="250" t="s">
        <v>101</v>
      </c>
      <c r="BN36" s="250" t="s">
        <v>404</v>
      </c>
      <c r="BO36" s="168" t="s">
        <v>101</v>
      </c>
      <c r="BP36" s="168" t="s">
        <v>405</v>
      </c>
      <c r="BQ36" s="167"/>
      <c r="BR36" s="170"/>
      <c r="BS36" s="193"/>
      <c r="BT36" s="173"/>
      <c r="BU36" s="192"/>
      <c r="BV36" s="187"/>
      <c r="BW36" s="172"/>
      <c r="BX36" s="172"/>
      <c r="BY36" s="191"/>
      <c r="BZ36" s="221" t="s">
        <v>111</v>
      </c>
    </row>
    <row r="37" spans="1:78" ht="105" customHeight="1">
      <c r="A37" s="323" t="s">
        <v>382</v>
      </c>
      <c r="B37" s="307" t="s">
        <v>406</v>
      </c>
      <c r="C37" s="316" t="str">
        <f>VLOOKUP(A37,'Fórmulas '!$B$47:$C$68,2,FALSE)</f>
        <v>Realizar la planificación financiera, aplicación y custodia de los recursos financieros de la entidad y gestionar la transferencia de los mismos.</v>
      </c>
      <c r="D37" s="315" t="str">
        <f>VLOOKUP(A37,'Fórmulas '!$F$47:$G$67,2,FALSE)</f>
        <v>Subgerente Administrativo y Financiero</v>
      </c>
      <c r="E37" s="308" t="s">
        <v>407</v>
      </c>
      <c r="F37" s="302" t="s">
        <v>88</v>
      </c>
      <c r="G37" s="302" t="s">
        <v>88</v>
      </c>
      <c r="H37" s="302" t="s">
        <v>102</v>
      </c>
      <c r="I37" s="302" t="s">
        <v>102</v>
      </c>
      <c r="J37" s="302" t="s">
        <v>89</v>
      </c>
      <c r="K37" s="309" t="s">
        <v>408</v>
      </c>
      <c r="L37" s="303" t="s">
        <v>386</v>
      </c>
      <c r="M37" s="302" t="s">
        <v>88</v>
      </c>
      <c r="N37" s="302" t="s">
        <v>88</v>
      </c>
      <c r="O37" s="302" t="s">
        <v>88</v>
      </c>
      <c r="P37" s="302" t="s">
        <v>88</v>
      </c>
      <c r="Q37" s="302" t="s">
        <v>88</v>
      </c>
      <c r="R37" s="302" t="s">
        <v>88</v>
      </c>
      <c r="S37" s="302" t="s">
        <v>88</v>
      </c>
      <c r="T37" s="302" t="s">
        <v>88</v>
      </c>
      <c r="U37" s="302" t="s">
        <v>88</v>
      </c>
      <c r="V37" s="302" t="s">
        <v>88</v>
      </c>
      <c r="W37" s="302" t="s">
        <v>88</v>
      </c>
      <c r="X37" s="302" t="s">
        <v>88</v>
      </c>
      <c r="Y37" s="302" t="s">
        <v>88</v>
      </c>
      <c r="Z37" s="302" t="s">
        <v>88</v>
      </c>
      <c r="AA37" s="302" t="s">
        <v>88</v>
      </c>
      <c r="AB37" s="302" t="s">
        <v>152</v>
      </c>
      <c r="AC37" s="302" t="s">
        <v>88</v>
      </c>
      <c r="AD37" s="302" t="s">
        <v>88</v>
      </c>
      <c r="AE37" s="302" t="s">
        <v>152</v>
      </c>
      <c r="AF37" s="227">
        <v>17</v>
      </c>
      <c r="AG37" s="304" t="s">
        <v>93</v>
      </c>
      <c r="AH37" s="227">
        <v>3</v>
      </c>
      <c r="AI37" s="229" t="s">
        <v>94</v>
      </c>
      <c r="AJ37" s="230">
        <v>5</v>
      </c>
      <c r="AK37" s="246" t="s">
        <v>95</v>
      </c>
      <c r="AL37" s="321" t="s">
        <v>409</v>
      </c>
      <c r="AM37" s="306" t="s">
        <v>410</v>
      </c>
      <c r="AN37" s="305" t="s">
        <v>411</v>
      </c>
      <c r="AO37" s="234" t="s">
        <v>99</v>
      </c>
      <c r="AP37" s="234" t="s">
        <v>305</v>
      </c>
      <c r="AQ37" s="227" t="s">
        <v>102</v>
      </c>
      <c r="AR37" s="227" t="s">
        <v>102</v>
      </c>
      <c r="AS37" s="227" t="s">
        <v>101</v>
      </c>
      <c r="AT37" s="227" t="s">
        <v>102</v>
      </c>
      <c r="AU37" s="227" t="s">
        <v>102</v>
      </c>
      <c r="AV37" s="227" t="s">
        <v>102</v>
      </c>
      <c r="AW37" s="227" t="s">
        <v>102</v>
      </c>
      <c r="AX37" s="227">
        <v>85</v>
      </c>
      <c r="AY37" s="232" t="s">
        <v>157</v>
      </c>
      <c r="AZ37" s="227">
        <v>3</v>
      </c>
      <c r="BA37" s="228" t="s">
        <v>120</v>
      </c>
      <c r="BB37" s="230">
        <v>1</v>
      </c>
      <c r="BC37" s="233" t="s">
        <v>94</v>
      </c>
      <c r="BD37" s="227">
        <v>5</v>
      </c>
      <c r="BE37" s="274" t="s">
        <v>137</v>
      </c>
      <c r="BF37" s="226">
        <v>5</v>
      </c>
      <c r="BG37" s="234" t="s">
        <v>391</v>
      </c>
      <c r="BH37" s="234" t="s">
        <v>126</v>
      </c>
      <c r="BI37" s="251" t="s">
        <v>412</v>
      </c>
      <c r="BJ37" s="252" t="s">
        <v>411</v>
      </c>
      <c r="BK37" s="226" t="s">
        <v>101</v>
      </c>
      <c r="BL37" s="226" t="s">
        <v>413</v>
      </c>
      <c r="BM37" s="250" t="s">
        <v>101</v>
      </c>
      <c r="BN37" s="226" t="s">
        <v>414</v>
      </c>
      <c r="BO37" s="168" t="s">
        <v>101</v>
      </c>
      <c r="BP37" s="378" t="s">
        <v>415</v>
      </c>
      <c r="BQ37" s="167"/>
      <c r="BR37" s="170"/>
      <c r="BS37" s="193"/>
      <c r="BT37" s="173"/>
      <c r="BU37" s="192"/>
      <c r="BV37" s="187"/>
      <c r="BW37" s="192"/>
      <c r="BX37" s="192"/>
      <c r="BY37" s="191"/>
      <c r="BZ37" s="221" t="s">
        <v>111</v>
      </c>
    </row>
    <row r="38" spans="1:78" ht="136.5" customHeight="1">
      <c r="A38" s="315" t="s">
        <v>382</v>
      </c>
      <c r="B38" s="307" t="s">
        <v>416</v>
      </c>
      <c r="C38" s="316" t="str">
        <f>VLOOKUP(A38,'Fórmulas '!$B$47:$C$68,2,FALSE)</f>
        <v>Realizar la planificación financiera, aplicación y custodia de los recursos financieros de la entidad y gestionar la transferencia de los mismos.</v>
      </c>
      <c r="D38" s="315" t="str">
        <f>VLOOKUP(A38,'Fórmulas '!$F$47:$G$67,2,FALSE)</f>
        <v>Subgerente Administrativo y Financiero</v>
      </c>
      <c r="E38" s="321" t="s">
        <v>417</v>
      </c>
      <c r="F38" s="302" t="s">
        <v>88</v>
      </c>
      <c r="G38" s="302" t="s">
        <v>88</v>
      </c>
      <c r="H38" s="302" t="s">
        <v>102</v>
      </c>
      <c r="I38" s="302" t="s">
        <v>102</v>
      </c>
      <c r="J38" s="302" t="s">
        <v>89</v>
      </c>
      <c r="K38" s="321" t="s">
        <v>408</v>
      </c>
      <c r="L38" s="303" t="s">
        <v>386</v>
      </c>
      <c r="M38" s="302" t="s">
        <v>88</v>
      </c>
      <c r="N38" s="302" t="s">
        <v>88</v>
      </c>
      <c r="O38" s="302" t="s">
        <v>88</v>
      </c>
      <c r="P38" s="302" t="s">
        <v>88</v>
      </c>
      <c r="Q38" s="302" t="s">
        <v>88</v>
      </c>
      <c r="R38" s="302" t="s">
        <v>88</v>
      </c>
      <c r="S38" s="302" t="s">
        <v>88</v>
      </c>
      <c r="T38" s="302" t="s">
        <v>88</v>
      </c>
      <c r="U38" s="302" t="s">
        <v>88</v>
      </c>
      <c r="V38" s="302" t="s">
        <v>88</v>
      </c>
      <c r="W38" s="302" t="s">
        <v>88</v>
      </c>
      <c r="X38" s="302" t="s">
        <v>88</v>
      </c>
      <c r="Y38" s="302" t="s">
        <v>88</v>
      </c>
      <c r="Z38" s="302" t="s">
        <v>88</v>
      </c>
      <c r="AA38" s="302" t="s">
        <v>88</v>
      </c>
      <c r="AB38" s="302" t="s">
        <v>152</v>
      </c>
      <c r="AC38" s="302" t="s">
        <v>88</v>
      </c>
      <c r="AD38" s="302" t="s">
        <v>88</v>
      </c>
      <c r="AE38" s="302" t="s">
        <v>152</v>
      </c>
      <c r="AF38" s="227">
        <v>17</v>
      </c>
      <c r="AG38" s="304" t="s">
        <v>93</v>
      </c>
      <c r="AH38" s="227">
        <v>3</v>
      </c>
      <c r="AI38" s="229" t="s">
        <v>94</v>
      </c>
      <c r="AJ38" s="230">
        <v>5</v>
      </c>
      <c r="AK38" s="246" t="s">
        <v>95</v>
      </c>
      <c r="AL38" s="321" t="s">
        <v>418</v>
      </c>
      <c r="AM38" s="351" t="s">
        <v>410</v>
      </c>
      <c r="AN38" s="305" t="s">
        <v>419</v>
      </c>
      <c r="AO38" s="234" t="s">
        <v>99</v>
      </c>
      <c r="AP38" s="234" t="s">
        <v>305</v>
      </c>
      <c r="AQ38" s="227" t="s">
        <v>102</v>
      </c>
      <c r="AR38" s="227" t="s">
        <v>102</v>
      </c>
      <c r="AS38" s="227" t="s">
        <v>101</v>
      </c>
      <c r="AT38" s="227" t="s">
        <v>102</v>
      </c>
      <c r="AU38" s="227" t="s">
        <v>102</v>
      </c>
      <c r="AV38" s="227" t="s">
        <v>102</v>
      </c>
      <c r="AW38" s="227" t="s">
        <v>102</v>
      </c>
      <c r="AX38" s="227">
        <v>85</v>
      </c>
      <c r="AY38" s="232" t="s">
        <v>157</v>
      </c>
      <c r="AZ38" s="227">
        <v>3</v>
      </c>
      <c r="BA38" s="228" t="s">
        <v>120</v>
      </c>
      <c r="BB38" s="230">
        <v>1</v>
      </c>
      <c r="BC38" s="233" t="s">
        <v>94</v>
      </c>
      <c r="BD38" s="227">
        <v>5</v>
      </c>
      <c r="BE38" s="274" t="s">
        <v>137</v>
      </c>
      <c r="BF38" s="226">
        <v>5</v>
      </c>
      <c r="BG38" s="234" t="s">
        <v>391</v>
      </c>
      <c r="BH38" s="234" t="s">
        <v>126</v>
      </c>
      <c r="BI38" s="352" t="s">
        <v>420</v>
      </c>
      <c r="BJ38" s="352" t="s">
        <v>421</v>
      </c>
      <c r="BK38" s="351" t="s">
        <v>101</v>
      </c>
      <c r="BL38" s="351" t="s">
        <v>422</v>
      </c>
      <c r="BM38" s="250" t="s">
        <v>101</v>
      </c>
      <c r="BN38" s="250" t="s">
        <v>423</v>
      </c>
      <c r="BO38" s="168" t="s">
        <v>101</v>
      </c>
      <c r="BP38" s="168" t="s">
        <v>424</v>
      </c>
      <c r="BQ38" s="167"/>
      <c r="BR38" s="190"/>
      <c r="BS38" s="189"/>
      <c r="BT38" s="189"/>
      <c r="BU38" s="182"/>
      <c r="BV38" s="183"/>
      <c r="BW38" s="188"/>
      <c r="BX38" s="188"/>
      <c r="BY38" s="188"/>
      <c r="BZ38" s="221" t="s">
        <v>111</v>
      </c>
    </row>
    <row r="39" spans="1:78" s="181" customFormat="1" ht="120.75" customHeight="1">
      <c r="A39" s="315" t="s">
        <v>382</v>
      </c>
      <c r="B39" s="307" t="s">
        <v>425</v>
      </c>
      <c r="C39" s="316" t="str">
        <f>VLOOKUP(A39,'Fórmulas '!$B$47:$C$68,2,FALSE)</f>
        <v>Realizar la planificación financiera, aplicación y custodia de los recursos financieros de la entidad y gestionar la transferencia de los mismos.</v>
      </c>
      <c r="D39" s="315" t="str">
        <f>VLOOKUP(A39,'Fórmulas '!$F$47:$G$67,2,FALSE)</f>
        <v>Subgerente Administrativo y Financiero</v>
      </c>
      <c r="E39" s="321" t="s">
        <v>407</v>
      </c>
      <c r="F39" s="302" t="s">
        <v>88</v>
      </c>
      <c r="G39" s="302" t="s">
        <v>88</v>
      </c>
      <c r="H39" s="302" t="s">
        <v>102</v>
      </c>
      <c r="I39" s="302" t="s">
        <v>102</v>
      </c>
      <c r="J39" s="302" t="s">
        <v>89</v>
      </c>
      <c r="K39" s="309" t="s">
        <v>408</v>
      </c>
      <c r="L39" s="302" t="s">
        <v>386</v>
      </c>
      <c r="M39" s="302" t="s">
        <v>88</v>
      </c>
      <c r="N39" s="302" t="s">
        <v>88</v>
      </c>
      <c r="O39" s="302" t="s">
        <v>88</v>
      </c>
      <c r="P39" s="302" t="s">
        <v>88</v>
      </c>
      <c r="Q39" s="302" t="s">
        <v>88</v>
      </c>
      <c r="R39" s="302" t="s">
        <v>88</v>
      </c>
      <c r="S39" s="302" t="s">
        <v>88</v>
      </c>
      <c r="T39" s="302" t="s">
        <v>88</v>
      </c>
      <c r="U39" s="302" t="s">
        <v>88</v>
      </c>
      <c r="V39" s="302" t="s">
        <v>88</v>
      </c>
      <c r="W39" s="302" t="s">
        <v>88</v>
      </c>
      <c r="X39" s="302" t="s">
        <v>88</v>
      </c>
      <c r="Y39" s="302" t="s">
        <v>88</v>
      </c>
      <c r="Z39" s="302" t="s">
        <v>88</v>
      </c>
      <c r="AA39" s="302" t="s">
        <v>88</v>
      </c>
      <c r="AB39" s="302" t="s">
        <v>152</v>
      </c>
      <c r="AC39" s="302" t="s">
        <v>88</v>
      </c>
      <c r="AD39" s="302" t="s">
        <v>88</v>
      </c>
      <c r="AE39" s="302" t="s">
        <v>152</v>
      </c>
      <c r="AF39" s="227">
        <v>17</v>
      </c>
      <c r="AG39" s="304" t="s">
        <v>93</v>
      </c>
      <c r="AH39" s="227">
        <v>3</v>
      </c>
      <c r="AI39" s="229" t="s">
        <v>94</v>
      </c>
      <c r="AJ39" s="230">
        <v>5</v>
      </c>
      <c r="AK39" s="246" t="s">
        <v>95</v>
      </c>
      <c r="AL39" s="352" t="s">
        <v>426</v>
      </c>
      <c r="AM39" s="306" t="s">
        <v>427</v>
      </c>
      <c r="AN39" s="305" t="s">
        <v>428</v>
      </c>
      <c r="AO39" s="234" t="s">
        <v>99</v>
      </c>
      <c r="AP39" s="234" t="s">
        <v>305</v>
      </c>
      <c r="AQ39" s="227" t="s">
        <v>102</v>
      </c>
      <c r="AR39" s="227" t="s">
        <v>102</v>
      </c>
      <c r="AS39" s="227" t="s">
        <v>101</v>
      </c>
      <c r="AT39" s="227" t="s">
        <v>102</v>
      </c>
      <c r="AU39" s="227" t="s">
        <v>102</v>
      </c>
      <c r="AV39" s="227" t="s">
        <v>102</v>
      </c>
      <c r="AW39" s="227" t="s">
        <v>102</v>
      </c>
      <c r="AX39" s="227">
        <v>85</v>
      </c>
      <c r="AY39" s="232" t="s">
        <v>157</v>
      </c>
      <c r="AZ39" s="227">
        <v>3</v>
      </c>
      <c r="BA39" s="228" t="s">
        <v>120</v>
      </c>
      <c r="BB39" s="230">
        <v>1</v>
      </c>
      <c r="BC39" s="233" t="s">
        <v>94</v>
      </c>
      <c r="BD39" s="227">
        <v>5</v>
      </c>
      <c r="BE39" s="274" t="s">
        <v>137</v>
      </c>
      <c r="BF39" s="226">
        <v>5</v>
      </c>
      <c r="BG39" s="234" t="s">
        <v>391</v>
      </c>
      <c r="BH39" s="234" t="s">
        <v>126</v>
      </c>
      <c r="BI39" s="352" t="s">
        <v>392</v>
      </c>
      <c r="BJ39" s="352" t="s">
        <v>403</v>
      </c>
      <c r="BK39" s="258" t="s">
        <v>101</v>
      </c>
      <c r="BL39" s="226" t="s">
        <v>413</v>
      </c>
      <c r="BM39" s="250" t="s">
        <v>101</v>
      </c>
      <c r="BN39" s="250" t="s">
        <v>429</v>
      </c>
      <c r="BO39" s="168" t="s">
        <v>101</v>
      </c>
      <c r="BP39" s="168" t="s">
        <v>430</v>
      </c>
      <c r="BQ39" s="167"/>
      <c r="BR39" s="183"/>
      <c r="BS39" s="184"/>
      <c r="BT39" s="184"/>
      <c r="BU39" s="182"/>
      <c r="BV39" s="183"/>
      <c r="BW39" s="182"/>
      <c r="BX39" s="182"/>
      <c r="BY39" s="182"/>
      <c r="BZ39" s="221" t="s">
        <v>111</v>
      </c>
    </row>
    <row r="40" spans="1:78" ht="180.75" customHeight="1">
      <c r="A40" s="315" t="s">
        <v>431</v>
      </c>
      <c r="B40" s="226" t="s">
        <v>432</v>
      </c>
      <c r="C40" s="316" t="str">
        <f>VLOOKUP(A40,'Fórmulas '!$B$47:$C$68,2,FALSE)</f>
        <v>Generar un adecuado desarrollo de la infraestructura deportiva en el departamento y garantizar el cumplimiento de las especificaciones técnicas requeridas a través de la asesoría, el diseño y el acompañamiento para la construcción, adecuación y mantenimiento de los escenarios deportivos</v>
      </c>
      <c r="D40" s="315" t="str">
        <f>VLOOKUP(A40,'Fórmulas '!$F$47:$G$67,2,FALSE)</f>
        <v>Coordinador de Infraestructura Física</v>
      </c>
      <c r="E40" s="343" t="s">
        <v>433</v>
      </c>
      <c r="F40" s="227" t="s">
        <v>88</v>
      </c>
      <c r="G40" s="227" t="s">
        <v>88</v>
      </c>
      <c r="H40" s="227" t="s">
        <v>88</v>
      </c>
      <c r="I40" s="227" t="s">
        <v>88</v>
      </c>
      <c r="J40" s="227" t="s">
        <v>116</v>
      </c>
      <c r="K40" s="226" t="s">
        <v>434</v>
      </c>
      <c r="L40" s="321" t="s">
        <v>435</v>
      </c>
      <c r="M40" s="227" t="s">
        <v>88</v>
      </c>
      <c r="N40" s="227" t="s">
        <v>102</v>
      </c>
      <c r="O40" s="310" t="s">
        <v>115</v>
      </c>
      <c r="P40" s="223" t="s">
        <v>436</v>
      </c>
      <c r="Q40" s="227" t="s">
        <v>102</v>
      </c>
      <c r="R40" s="227" t="s">
        <v>102</v>
      </c>
      <c r="S40" s="227" t="s">
        <v>102</v>
      </c>
      <c r="T40" s="227" t="s">
        <v>102</v>
      </c>
      <c r="U40" s="227" t="s">
        <v>92</v>
      </c>
      <c r="V40" s="227" t="s">
        <v>102</v>
      </c>
      <c r="W40" s="227" t="s">
        <v>102</v>
      </c>
      <c r="X40" s="227" t="s">
        <v>102</v>
      </c>
      <c r="Y40" s="227" t="s">
        <v>102</v>
      </c>
      <c r="Z40" s="227" t="s">
        <v>88</v>
      </c>
      <c r="AA40" s="227" t="s">
        <v>102</v>
      </c>
      <c r="AB40" s="227" t="s">
        <v>92</v>
      </c>
      <c r="AC40" s="227" t="s">
        <v>88</v>
      </c>
      <c r="AD40" s="227" t="s">
        <v>102</v>
      </c>
      <c r="AE40" s="227" t="s">
        <v>92</v>
      </c>
      <c r="AF40" s="227">
        <v>16</v>
      </c>
      <c r="AG40" s="287" t="s">
        <v>153</v>
      </c>
      <c r="AH40" s="227">
        <v>4</v>
      </c>
      <c r="AI40" s="229" t="s">
        <v>94</v>
      </c>
      <c r="AJ40" s="230">
        <v>5</v>
      </c>
      <c r="AK40" s="246" t="s">
        <v>95</v>
      </c>
      <c r="AL40" s="322" t="s">
        <v>437</v>
      </c>
      <c r="AM40" s="343" t="s">
        <v>438</v>
      </c>
      <c r="AN40" s="340" t="s">
        <v>439</v>
      </c>
      <c r="AO40" s="226" t="s">
        <v>99</v>
      </c>
      <c r="AP40" s="225" t="s">
        <v>100</v>
      </c>
      <c r="AQ40" s="227" t="s">
        <v>102</v>
      </c>
      <c r="AR40" s="227" t="s">
        <v>102</v>
      </c>
      <c r="AS40" s="227" t="s">
        <v>101</v>
      </c>
      <c r="AT40" s="227" t="s">
        <v>102</v>
      </c>
      <c r="AU40" s="227" t="s">
        <v>102</v>
      </c>
      <c r="AV40" s="227" t="s">
        <v>102</v>
      </c>
      <c r="AW40" s="227" t="s">
        <v>102</v>
      </c>
      <c r="AX40" s="227">
        <v>85</v>
      </c>
      <c r="AY40" s="232" t="s">
        <v>157</v>
      </c>
      <c r="AZ40" s="227">
        <v>4</v>
      </c>
      <c r="BA40" s="295" t="s">
        <v>246</v>
      </c>
      <c r="BB40" s="230">
        <v>2</v>
      </c>
      <c r="BC40" s="233" t="s">
        <v>94</v>
      </c>
      <c r="BD40" s="227">
        <v>5</v>
      </c>
      <c r="BE40" s="233" t="s">
        <v>95</v>
      </c>
      <c r="BF40" s="225">
        <v>10</v>
      </c>
      <c r="BG40" s="227" t="s">
        <v>104</v>
      </c>
      <c r="BH40" s="227" t="s">
        <v>440</v>
      </c>
      <c r="BI40" s="316" t="s">
        <v>441</v>
      </c>
      <c r="BJ40" s="270" t="s">
        <v>442</v>
      </c>
      <c r="BK40" s="315" t="s">
        <v>101</v>
      </c>
      <c r="BL40" s="353" t="s">
        <v>443</v>
      </c>
      <c r="BM40" s="250" t="s">
        <v>101</v>
      </c>
      <c r="BN40" s="353" t="s">
        <v>444</v>
      </c>
      <c r="BO40" s="168" t="s">
        <v>101</v>
      </c>
      <c r="BP40" s="168" t="s">
        <v>445</v>
      </c>
      <c r="BQ40" s="167"/>
      <c r="BR40" s="168"/>
      <c r="BS40" s="178"/>
      <c r="BT40" s="180"/>
      <c r="BU40" s="171"/>
      <c r="BV40" s="169"/>
      <c r="BW40" s="167"/>
      <c r="BX40" s="172"/>
      <c r="BY40" s="179"/>
      <c r="BZ40" s="221" t="s">
        <v>111</v>
      </c>
    </row>
    <row r="41" spans="1:78" ht="129.75" customHeight="1">
      <c r="A41" s="315" t="s">
        <v>446</v>
      </c>
      <c r="B41" s="226" t="s">
        <v>447</v>
      </c>
      <c r="C41" s="316" t="str">
        <f>VLOOKUP(A41,'Fórmulas '!$B$47:$C$68,2,FALSE)</f>
        <v>Asegurar un ambiente de control que le permita a la entidad disponer de las condiciones mínimas para el ejercicio del control interno fundamentada en la información, el control y la evaluación, para la toma de decisiones y la mejora continua.</v>
      </c>
      <c r="D41" s="315" t="str">
        <f>VLOOKUP(A41,'Fórmulas '!$F$47:$G$67,2,FALSE)</f>
        <v>Jefe de Control Interno</v>
      </c>
      <c r="E41" s="258" t="s">
        <v>448</v>
      </c>
      <c r="F41" s="234" t="s">
        <v>102</v>
      </c>
      <c r="G41" s="234" t="s">
        <v>102</v>
      </c>
      <c r="H41" s="234" t="s">
        <v>102</v>
      </c>
      <c r="I41" s="234" t="s">
        <v>102</v>
      </c>
      <c r="J41" s="234" t="s">
        <v>89</v>
      </c>
      <c r="K41" s="311" t="s">
        <v>449</v>
      </c>
      <c r="L41" s="330" t="s">
        <v>450</v>
      </c>
      <c r="M41" s="234" t="s">
        <v>102</v>
      </c>
      <c r="N41" s="234" t="s">
        <v>102</v>
      </c>
      <c r="O41" s="234" t="s">
        <v>101</v>
      </c>
      <c r="P41" s="234" t="s">
        <v>101</v>
      </c>
      <c r="Q41" s="234" t="s">
        <v>102</v>
      </c>
      <c r="R41" s="234" t="s">
        <v>102</v>
      </c>
      <c r="S41" s="234" t="s">
        <v>102</v>
      </c>
      <c r="T41" s="234" t="s">
        <v>101</v>
      </c>
      <c r="U41" s="234" t="s">
        <v>102</v>
      </c>
      <c r="V41" s="234" t="s">
        <v>102</v>
      </c>
      <c r="W41" s="234" t="s">
        <v>102</v>
      </c>
      <c r="X41" s="234" t="s">
        <v>102</v>
      </c>
      <c r="Y41" s="234" t="s">
        <v>102</v>
      </c>
      <c r="Z41" s="234" t="s">
        <v>102</v>
      </c>
      <c r="AA41" s="234" t="s">
        <v>102</v>
      </c>
      <c r="AB41" s="234" t="s">
        <v>101</v>
      </c>
      <c r="AC41" s="234" t="s">
        <v>102</v>
      </c>
      <c r="AD41" s="234" t="s">
        <v>101</v>
      </c>
      <c r="AE41" s="234" t="s">
        <v>101</v>
      </c>
      <c r="AF41" s="227">
        <v>13</v>
      </c>
      <c r="AG41" s="241" t="s">
        <v>120</v>
      </c>
      <c r="AH41" s="227">
        <v>1</v>
      </c>
      <c r="AI41" s="229" t="s">
        <v>94</v>
      </c>
      <c r="AJ41" s="230">
        <v>5</v>
      </c>
      <c r="AK41" s="246" t="s">
        <v>95</v>
      </c>
      <c r="AL41" s="322" t="s">
        <v>451</v>
      </c>
      <c r="AM41" s="312" t="s">
        <v>452</v>
      </c>
      <c r="AN41" s="267" t="s">
        <v>453</v>
      </c>
      <c r="AO41" s="234" t="s">
        <v>99</v>
      </c>
      <c r="AP41" s="234" t="s">
        <v>100</v>
      </c>
      <c r="AQ41" s="227" t="s">
        <v>102</v>
      </c>
      <c r="AR41" s="227" t="s">
        <v>102</v>
      </c>
      <c r="AS41" s="227" t="s">
        <v>101</v>
      </c>
      <c r="AT41" s="227" t="s">
        <v>102</v>
      </c>
      <c r="AU41" s="227" t="s">
        <v>102</v>
      </c>
      <c r="AV41" s="227" t="s">
        <v>102</v>
      </c>
      <c r="AW41" s="227" t="s">
        <v>102</v>
      </c>
      <c r="AX41" s="227">
        <v>85</v>
      </c>
      <c r="AY41" s="232" t="s">
        <v>157</v>
      </c>
      <c r="AZ41" s="227">
        <v>1</v>
      </c>
      <c r="BA41" s="228" t="s">
        <v>120</v>
      </c>
      <c r="BB41" s="230">
        <v>1</v>
      </c>
      <c r="BC41" s="313" t="s">
        <v>94</v>
      </c>
      <c r="BD41" s="234">
        <v>5</v>
      </c>
      <c r="BE41" s="233" t="s">
        <v>95</v>
      </c>
      <c r="BF41" s="226">
        <v>5</v>
      </c>
      <c r="BG41" s="234" t="s">
        <v>104</v>
      </c>
      <c r="BH41" s="234" t="s">
        <v>158</v>
      </c>
      <c r="BI41" s="330" t="s">
        <v>454</v>
      </c>
      <c r="BJ41" s="330" t="s">
        <v>455</v>
      </c>
      <c r="BK41" s="250" t="s">
        <v>101</v>
      </c>
      <c r="BL41" s="314" t="s">
        <v>456</v>
      </c>
      <c r="BM41" s="250" t="s">
        <v>101</v>
      </c>
      <c r="BN41" s="367" t="s">
        <v>457</v>
      </c>
      <c r="BO41" s="168" t="s">
        <v>101</v>
      </c>
      <c r="BP41" s="168" t="s">
        <v>458</v>
      </c>
      <c r="BQ41" s="167"/>
      <c r="BR41" s="168"/>
      <c r="BS41" s="178"/>
      <c r="BT41" s="178"/>
      <c r="BU41" s="167"/>
      <c r="BV41" s="177"/>
      <c r="BW41" s="167"/>
      <c r="BX41" s="172"/>
      <c r="BY41" s="174"/>
      <c r="BZ41" s="221" t="s">
        <v>111</v>
      </c>
    </row>
    <row r="42" spans="1:78" ht="217.5" customHeight="1">
      <c r="A42" s="315" t="s">
        <v>446</v>
      </c>
      <c r="B42" s="226" t="s">
        <v>459</v>
      </c>
      <c r="C42" s="316" t="str">
        <f>VLOOKUP(A42,'Fórmulas '!$B$47:$C$68,2,FALSE)</f>
        <v>Asegurar un ambiente de control que le permita a la entidad disponer de las condiciones mínimas para el ejercicio del control interno fundamentada en la información, el control y la evaluación, para la toma de decisiones y la mejora continua.</v>
      </c>
      <c r="D42" s="315" t="str">
        <f>VLOOKUP(A42,'Fórmulas '!$F$47:$G$67,2,FALSE)</f>
        <v>Jefe de Control Interno</v>
      </c>
      <c r="E42" s="343" t="s">
        <v>448</v>
      </c>
      <c r="F42" s="234" t="s">
        <v>102</v>
      </c>
      <c r="G42" s="234" t="s">
        <v>102</v>
      </c>
      <c r="H42" s="234" t="s">
        <v>102</v>
      </c>
      <c r="I42" s="234" t="s">
        <v>102</v>
      </c>
      <c r="J42" s="234" t="s">
        <v>89</v>
      </c>
      <c r="K42" s="311" t="s">
        <v>460</v>
      </c>
      <c r="L42" s="330" t="s">
        <v>450</v>
      </c>
      <c r="M42" s="234" t="s">
        <v>102</v>
      </c>
      <c r="N42" s="234" t="s">
        <v>102</v>
      </c>
      <c r="O42" s="234" t="s">
        <v>101</v>
      </c>
      <c r="P42" s="234" t="s">
        <v>101</v>
      </c>
      <c r="Q42" s="234" t="s">
        <v>102</v>
      </c>
      <c r="R42" s="234" t="s">
        <v>102</v>
      </c>
      <c r="S42" s="234" t="s">
        <v>102</v>
      </c>
      <c r="T42" s="234" t="s">
        <v>101</v>
      </c>
      <c r="U42" s="234" t="s">
        <v>102</v>
      </c>
      <c r="V42" s="234" t="s">
        <v>102</v>
      </c>
      <c r="W42" s="234" t="s">
        <v>102</v>
      </c>
      <c r="X42" s="234" t="s">
        <v>102</v>
      </c>
      <c r="Y42" s="234" t="s">
        <v>102</v>
      </c>
      <c r="Z42" s="234" t="s">
        <v>102</v>
      </c>
      <c r="AA42" s="234" t="s">
        <v>102</v>
      </c>
      <c r="AB42" s="234" t="s">
        <v>101</v>
      </c>
      <c r="AC42" s="234" t="s">
        <v>102</v>
      </c>
      <c r="AD42" s="234" t="s">
        <v>101</v>
      </c>
      <c r="AE42" s="234" t="s">
        <v>101</v>
      </c>
      <c r="AF42" s="227">
        <v>13</v>
      </c>
      <c r="AG42" s="241" t="s">
        <v>120</v>
      </c>
      <c r="AH42" s="227">
        <v>1</v>
      </c>
      <c r="AI42" s="229" t="s">
        <v>94</v>
      </c>
      <c r="AJ42" s="230">
        <v>5</v>
      </c>
      <c r="AK42" s="246" t="s">
        <v>95</v>
      </c>
      <c r="AL42" s="322" t="s">
        <v>461</v>
      </c>
      <c r="AM42" s="312" t="s">
        <v>452</v>
      </c>
      <c r="AN42" s="330" t="s">
        <v>462</v>
      </c>
      <c r="AO42" s="234" t="s">
        <v>99</v>
      </c>
      <c r="AP42" s="234" t="s">
        <v>245</v>
      </c>
      <c r="AQ42" s="227" t="s">
        <v>102</v>
      </c>
      <c r="AR42" s="227" t="s">
        <v>102</v>
      </c>
      <c r="AS42" s="227" t="s">
        <v>101</v>
      </c>
      <c r="AT42" s="227" t="s">
        <v>102</v>
      </c>
      <c r="AU42" s="227" t="s">
        <v>102</v>
      </c>
      <c r="AV42" s="227" t="s">
        <v>102</v>
      </c>
      <c r="AW42" s="227" t="s">
        <v>102</v>
      </c>
      <c r="AX42" s="227">
        <v>85</v>
      </c>
      <c r="AY42" s="232" t="s">
        <v>157</v>
      </c>
      <c r="AZ42" s="227">
        <v>1</v>
      </c>
      <c r="BA42" s="228" t="s">
        <v>120</v>
      </c>
      <c r="BB42" s="230">
        <v>1</v>
      </c>
      <c r="BC42" s="313" t="s">
        <v>94</v>
      </c>
      <c r="BD42" s="234">
        <v>5</v>
      </c>
      <c r="BE42" s="233" t="s">
        <v>95</v>
      </c>
      <c r="BF42" s="226">
        <v>5</v>
      </c>
      <c r="BG42" s="234" t="s">
        <v>104</v>
      </c>
      <c r="BH42" s="234" t="s">
        <v>158</v>
      </c>
      <c r="BI42" s="242" t="s">
        <v>463</v>
      </c>
      <c r="BJ42" s="252" t="s">
        <v>464</v>
      </c>
      <c r="BK42" s="226" t="s">
        <v>101</v>
      </c>
      <c r="BL42" s="252" t="s">
        <v>465</v>
      </c>
      <c r="BM42" s="250" t="s">
        <v>101</v>
      </c>
      <c r="BN42" s="252" t="s">
        <v>466</v>
      </c>
      <c r="BO42" s="168" t="s">
        <v>101</v>
      </c>
      <c r="BP42" s="168" t="s">
        <v>467</v>
      </c>
      <c r="BQ42" s="167"/>
      <c r="BR42" s="170"/>
      <c r="BS42" s="176"/>
      <c r="BT42" s="169"/>
      <c r="BU42" s="171"/>
      <c r="BV42" s="169"/>
      <c r="BW42" s="171"/>
      <c r="BX42" s="175"/>
      <c r="BY42" s="174"/>
      <c r="BZ42" s="221" t="s">
        <v>111</v>
      </c>
    </row>
    <row r="43" spans="1:78" ht="230.25" customHeight="1">
      <c r="A43" s="315" t="s">
        <v>468</v>
      </c>
      <c r="B43" s="226" t="s">
        <v>469</v>
      </c>
      <c r="C43" s="316" t="str">
        <f>VLOOKUP(A43,'Fórmulas '!$B$47:$C$68,2,FALSE)</f>
        <v>Identificar y desarrollar las potencialidades de mejora en los procesos institucionales a partir del seguimiento y evaluación de la gestión.</v>
      </c>
      <c r="D43" s="315" t="str">
        <f>VLOOKUP(A43,'Fórmulas '!$F$47:$G$67,2,FALSE)</f>
        <v>Jefe Oficina Asesora de Planeación</v>
      </c>
      <c r="E43" s="267" t="s">
        <v>470</v>
      </c>
      <c r="F43" s="234" t="s">
        <v>115</v>
      </c>
      <c r="G43" s="234" t="s">
        <v>115</v>
      </c>
      <c r="H43" s="234" t="s">
        <v>115</v>
      </c>
      <c r="I43" s="234" t="s">
        <v>115</v>
      </c>
      <c r="J43" s="234" t="s">
        <v>116</v>
      </c>
      <c r="K43" s="251" t="s">
        <v>471</v>
      </c>
      <c r="L43" s="267" t="s">
        <v>472</v>
      </c>
      <c r="M43" s="234" t="s">
        <v>88</v>
      </c>
      <c r="N43" s="234" t="s">
        <v>88</v>
      </c>
      <c r="O43" s="234" t="s">
        <v>92</v>
      </c>
      <c r="P43" s="234" t="s">
        <v>92</v>
      </c>
      <c r="Q43" s="234" t="s">
        <v>88</v>
      </c>
      <c r="R43" s="234" t="s">
        <v>88</v>
      </c>
      <c r="S43" s="234" t="s">
        <v>88</v>
      </c>
      <c r="T43" s="235" t="s">
        <v>92</v>
      </c>
      <c r="U43" s="234" t="s">
        <v>88</v>
      </c>
      <c r="V43" s="234" t="s">
        <v>88</v>
      </c>
      <c r="W43" s="234" t="s">
        <v>88</v>
      </c>
      <c r="X43" s="234" t="s">
        <v>88</v>
      </c>
      <c r="Y43" s="234" t="s">
        <v>92</v>
      </c>
      <c r="Z43" s="234" t="s">
        <v>88</v>
      </c>
      <c r="AA43" s="234" t="s">
        <v>88</v>
      </c>
      <c r="AB43" s="234" t="s">
        <v>92</v>
      </c>
      <c r="AC43" s="234" t="s">
        <v>88</v>
      </c>
      <c r="AD43" s="234" t="s">
        <v>92</v>
      </c>
      <c r="AE43" s="234" t="s">
        <v>92</v>
      </c>
      <c r="AF43" s="227">
        <v>12</v>
      </c>
      <c r="AG43" s="243" t="s">
        <v>246</v>
      </c>
      <c r="AH43" s="227">
        <v>2</v>
      </c>
      <c r="AI43" s="229" t="s">
        <v>94</v>
      </c>
      <c r="AJ43" s="230">
        <v>5</v>
      </c>
      <c r="AK43" s="246" t="s">
        <v>95</v>
      </c>
      <c r="AL43" s="311" t="s">
        <v>473</v>
      </c>
      <c r="AM43" s="312" t="s">
        <v>474</v>
      </c>
      <c r="AN43" s="314" t="s">
        <v>475</v>
      </c>
      <c r="AO43" s="234" t="s">
        <v>99</v>
      </c>
      <c r="AP43" s="234" t="s">
        <v>100</v>
      </c>
      <c r="AQ43" s="227" t="s">
        <v>102</v>
      </c>
      <c r="AR43" s="227" t="s">
        <v>102</v>
      </c>
      <c r="AS43" s="227" t="s">
        <v>101</v>
      </c>
      <c r="AT43" s="227" t="s">
        <v>102</v>
      </c>
      <c r="AU43" s="227" t="s">
        <v>102</v>
      </c>
      <c r="AV43" s="227" t="s">
        <v>102</v>
      </c>
      <c r="AW43" s="227" t="s">
        <v>102</v>
      </c>
      <c r="AX43" s="227">
        <v>85</v>
      </c>
      <c r="AY43" s="232" t="s">
        <v>157</v>
      </c>
      <c r="AZ43" s="227">
        <v>2</v>
      </c>
      <c r="BA43" s="228" t="s">
        <v>120</v>
      </c>
      <c r="BB43" s="230">
        <v>1</v>
      </c>
      <c r="BC43" s="313" t="s">
        <v>94</v>
      </c>
      <c r="BD43" s="234">
        <v>5</v>
      </c>
      <c r="BE43" s="274" t="s">
        <v>137</v>
      </c>
      <c r="BF43" s="250">
        <f t="shared" si="3"/>
        <v>5</v>
      </c>
      <c r="BG43" s="226">
        <v>5</v>
      </c>
      <c r="BH43" s="234" t="s">
        <v>391</v>
      </c>
      <c r="BI43" s="234" t="s">
        <v>212</v>
      </c>
      <c r="BJ43" s="242" t="s">
        <v>476</v>
      </c>
      <c r="BK43" s="345" t="s">
        <v>101</v>
      </c>
      <c r="BL43" s="277" t="s">
        <v>477</v>
      </c>
      <c r="BM43" s="250" t="s">
        <v>101</v>
      </c>
      <c r="BN43" s="369" t="s">
        <v>478</v>
      </c>
      <c r="BO43" s="168" t="s">
        <v>101</v>
      </c>
      <c r="BP43" s="168" t="s">
        <v>479</v>
      </c>
      <c r="BQ43" s="167"/>
      <c r="BR43" s="169"/>
      <c r="BS43" s="171"/>
      <c r="BT43" s="170"/>
      <c r="BU43" s="171"/>
      <c r="BV43" s="170"/>
      <c r="BW43" s="172"/>
      <c r="BX43" s="172"/>
      <c r="BY43" s="171"/>
      <c r="BZ43" s="221" t="s">
        <v>111</v>
      </c>
    </row>
    <row r="44" spans="1:78" ht="24" customHeight="1">
      <c r="A44" s="170"/>
      <c r="B44" s="250"/>
      <c r="C44" s="316"/>
      <c r="D44" s="315"/>
      <c r="E44" s="343"/>
      <c r="F44" s="345"/>
      <c r="G44" s="345"/>
      <c r="H44" s="345"/>
      <c r="I44" s="345"/>
      <c r="J44" s="345"/>
      <c r="K44" s="252"/>
      <c r="L44" s="252"/>
      <c r="M44" s="345"/>
      <c r="N44" s="345"/>
      <c r="O44" s="345"/>
      <c r="P44" s="345"/>
      <c r="Q44" s="345"/>
      <c r="R44" s="345"/>
      <c r="S44" s="345"/>
      <c r="T44" s="345"/>
      <c r="U44" s="345"/>
      <c r="V44" s="345"/>
      <c r="W44" s="345"/>
      <c r="X44" s="345"/>
      <c r="Y44" s="345"/>
      <c r="Z44" s="345"/>
      <c r="AA44" s="345"/>
      <c r="AB44" s="345"/>
      <c r="AC44" s="345"/>
      <c r="AD44" s="345"/>
      <c r="AE44" s="345"/>
      <c r="AF44" s="227"/>
      <c r="AG44" s="370"/>
      <c r="AH44" s="227"/>
      <c r="AI44" s="227"/>
      <c r="AJ44" s="248"/>
      <c r="AK44" s="327"/>
      <c r="AL44" s="311"/>
      <c r="AM44" s="324"/>
      <c r="AN44" s="284"/>
      <c r="AO44" s="345"/>
      <c r="AP44" s="345"/>
      <c r="AQ44" s="227"/>
      <c r="AR44" s="227"/>
      <c r="AS44" s="227"/>
      <c r="AT44" s="227"/>
      <c r="AU44" s="227"/>
      <c r="AV44" s="227"/>
      <c r="AW44" s="227"/>
      <c r="AX44" s="227"/>
      <c r="AY44" s="232"/>
      <c r="AZ44" s="227"/>
      <c r="BA44" s="227"/>
      <c r="BB44" s="248"/>
      <c r="BC44" s="249"/>
      <c r="BD44" s="227"/>
      <c r="BE44" s="249"/>
      <c r="BF44" s="250"/>
      <c r="BG44" s="345"/>
      <c r="BH44" s="345"/>
      <c r="BI44" s="316"/>
      <c r="BJ44" s="248"/>
      <c r="BK44" s="248"/>
      <c r="BL44" s="248"/>
      <c r="BM44" s="250"/>
      <c r="BN44" s="250"/>
      <c r="BO44" s="167"/>
      <c r="BP44" s="168"/>
      <c r="BQ44" s="167"/>
      <c r="BR44" s="177"/>
      <c r="BS44" s="167"/>
      <c r="BT44" s="168"/>
      <c r="BU44" s="167"/>
      <c r="BV44" s="168"/>
      <c r="BW44" s="238"/>
      <c r="BX44" s="238"/>
      <c r="BY44" s="167"/>
      <c r="BZ44" s="221"/>
    </row>
    <row r="45" spans="1:78" ht="24" customHeight="1">
      <c r="A45" s="170"/>
      <c r="B45" s="250"/>
      <c r="C45" s="316"/>
      <c r="D45" s="315"/>
      <c r="E45" s="343"/>
      <c r="F45" s="345"/>
      <c r="G45" s="345"/>
      <c r="H45" s="345"/>
      <c r="I45" s="345"/>
      <c r="J45" s="345"/>
      <c r="K45" s="252"/>
      <c r="L45" s="252"/>
      <c r="M45" s="345"/>
      <c r="N45" s="345"/>
      <c r="O45" s="345"/>
      <c r="P45" s="345"/>
      <c r="Q45" s="345"/>
      <c r="R45" s="345"/>
      <c r="S45" s="345"/>
      <c r="T45" s="345"/>
      <c r="U45" s="345"/>
      <c r="V45" s="345"/>
      <c r="W45" s="345"/>
      <c r="X45" s="345"/>
      <c r="Y45" s="345"/>
      <c r="Z45" s="345"/>
      <c r="AA45" s="345"/>
      <c r="AB45" s="345"/>
      <c r="AC45" s="345"/>
      <c r="AD45" s="345"/>
      <c r="AE45" s="345"/>
      <c r="AF45" s="227"/>
      <c r="AG45" s="370"/>
      <c r="AH45" s="227"/>
      <c r="AI45" s="227"/>
      <c r="AJ45" s="248"/>
      <c r="AK45" s="327"/>
      <c r="AL45" s="311"/>
      <c r="AM45" s="324"/>
      <c r="AN45" s="284"/>
      <c r="AO45" s="345"/>
      <c r="AP45" s="345"/>
      <c r="AQ45" s="227"/>
      <c r="AR45" s="227"/>
      <c r="AS45" s="227"/>
      <c r="AT45" s="227"/>
      <c r="AU45" s="227"/>
      <c r="AV45" s="227"/>
      <c r="AW45" s="227"/>
      <c r="AX45" s="227"/>
      <c r="AY45" s="232"/>
      <c r="AZ45" s="227"/>
      <c r="BA45" s="227"/>
      <c r="BB45" s="248"/>
      <c r="BC45" s="249"/>
      <c r="BD45" s="227"/>
      <c r="BE45" s="249"/>
      <c r="BF45" s="250"/>
      <c r="BG45" s="345"/>
      <c r="BH45" s="345"/>
      <c r="BI45" s="316"/>
      <c r="BJ45" s="248"/>
      <c r="BK45" s="248"/>
      <c r="BL45" s="248"/>
      <c r="BM45" s="250"/>
      <c r="BN45" s="250"/>
      <c r="BO45" s="167"/>
      <c r="BP45" s="168"/>
      <c r="BQ45" s="167"/>
      <c r="BR45" s="177"/>
      <c r="BS45" s="167"/>
      <c r="BT45" s="168"/>
      <c r="BU45" s="167"/>
      <c r="BV45" s="168"/>
      <c r="BW45" s="238"/>
      <c r="BX45" s="238"/>
      <c r="BY45" s="167"/>
      <c r="BZ45" s="221"/>
    </row>
    <row r="46" spans="1:78" ht="24" customHeight="1">
      <c r="A46" s="170"/>
      <c r="B46" s="250"/>
      <c r="C46" s="316"/>
      <c r="D46" s="315"/>
      <c r="E46" s="343"/>
      <c r="F46" s="345"/>
      <c r="G46" s="345"/>
      <c r="H46" s="345"/>
      <c r="I46" s="345"/>
      <c r="J46" s="345"/>
      <c r="K46" s="252"/>
      <c r="L46" s="252"/>
      <c r="M46" s="345"/>
      <c r="N46" s="345"/>
      <c r="O46" s="345"/>
      <c r="P46" s="345"/>
      <c r="Q46" s="345"/>
      <c r="R46" s="345"/>
      <c r="S46" s="345"/>
      <c r="T46" s="345"/>
      <c r="U46" s="345"/>
      <c r="V46" s="345"/>
      <c r="W46" s="345"/>
      <c r="X46" s="345"/>
      <c r="Y46" s="345"/>
      <c r="Z46" s="345"/>
      <c r="AA46" s="345"/>
      <c r="AB46" s="345"/>
      <c r="AC46" s="345"/>
      <c r="AD46" s="345"/>
      <c r="AE46" s="345"/>
      <c r="AF46" s="227"/>
      <c r="AG46" s="370"/>
      <c r="AH46" s="227"/>
      <c r="AI46" s="227"/>
      <c r="AJ46" s="248"/>
      <c r="AK46" s="327"/>
      <c r="AL46" s="311"/>
      <c r="AM46" s="324"/>
      <c r="AN46" s="284"/>
      <c r="AO46" s="345"/>
      <c r="AP46" s="345"/>
      <c r="AQ46" s="227"/>
      <c r="AR46" s="227"/>
      <c r="AS46" s="227"/>
      <c r="AT46" s="227"/>
      <c r="AU46" s="227"/>
      <c r="AV46" s="227"/>
      <c r="AW46" s="227"/>
      <c r="AX46" s="227"/>
      <c r="AY46" s="232"/>
      <c r="AZ46" s="227"/>
      <c r="BA46" s="227"/>
      <c r="BB46" s="248"/>
      <c r="BC46" s="249"/>
      <c r="BD46" s="227"/>
      <c r="BE46" s="249"/>
      <c r="BF46" s="250"/>
      <c r="BG46" s="345"/>
      <c r="BH46" s="345"/>
      <c r="BI46" s="316"/>
      <c r="BJ46" s="248"/>
      <c r="BK46" s="248"/>
      <c r="BL46" s="248"/>
      <c r="BM46" s="250"/>
      <c r="BN46" s="250"/>
      <c r="BO46" s="167"/>
      <c r="BP46" s="168"/>
      <c r="BQ46" s="167"/>
      <c r="BR46" s="177"/>
      <c r="BS46" s="167"/>
      <c r="BT46" s="168"/>
      <c r="BU46" s="167"/>
      <c r="BV46" s="168"/>
      <c r="BW46" s="238"/>
      <c r="BX46" s="238"/>
      <c r="BY46" s="167"/>
      <c r="BZ46" s="221"/>
    </row>
    <row r="47" spans="1:78" ht="24" customHeight="1">
      <c r="A47" s="170"/>
      <c r="B47" s="250"/>
      <c r="C47" s="316"/>
      <c r="D47" s="315"/>
      <c r="E47" s="343"/>
      <c r="F47" s="345"/>
      <c r="G47" s="345"/>
      <c r="H47" s="345"/>
      <c r="I47" s="345"/>
      <c r="J47" s="345"/>
      <c r="K47" s="252"/>
      <c r="L47" s="252"/>
      <c r="M47" s="345"/>
      <c r="N47" s="345"/>
      <c r="O47" s="345"/>
      <c r="P47" s="345"/>
      <c r="Q47" s="345"/>
      <c r="R47" s="345"/>
      <c r="S47" s="345"/>
      <c r="T47" s="345"/>
      <c r="U47" s="345"/>
      <c r="V47" s="345"/>
      <c r="W47" s="345"/>
      <c r="X47" s="345"/>
      <c r="Y47" s="345"/>
      <c r="Z47" s="345"/>
      <c r="AA47" s="345"/>
      <c r="AB47" s="345"/>
      <c r="AC47" s="345"/>
      <c r="AD47" s="345"/>
      <c r="AE47" s="345"/>
      <c r="AF47" s="227"/>
      <c r="AG47" s="370"/>
      <c r="AH47" s="227"/>
      <c r="AI47" s="227"/>
      <c r="AJ47" s="248"/>
      <c r="AK47" s="327"/>
      <c r="AL47" s="311"/>
      <c r="AM47" s="324"/>
      <c r="AN47" s="284"/>
      <c r="AO47" s="345"/>
      <c r="AP47" s="345"/>
      <c r="AQ47" s="227"/>
      <c r="AR47" s="227"/>
      <c r="AS47" s="227"/>
      <c r="AT47" s="227"/>
      <c r="AU47" s="227"/>
      <c r="AV47" s="227"/>
      <c r="AW47" s="227"/>
      <c r="AX47" s="227"/>
      <c r="AY47" s="232"/>
      <c r="AZ47" s="227"/>
      <c r="BA47" s="227"/>
      <c r="BB47" s="248"/>
      <c r="BC47" s="249"/>
      <c r="BD47" s="227"/>
      <c r="BE47" s="249"/>
      <c r="BF47" s="250"/>
      <c r="BG47" s="345"/>
      <c r="BH47" s="345"/>
      <c r="BI47" s="316"/>
      <c r="BJ47" s="248"/>
      <c r="BK47" s="248"/>
      <c r="BL47" s="248"/>
      <c r="BM47" s="250"/>
      <c r="BN47" s="250"/>
      <c r="BO47" s="167"/>
      <c r="BP47" s="168"/>
      <c r="BQ47" s="167"/>
      <c r="BR47" s="177"/>
      <c r="BS47" s="167"/>
      <c r="BT47" s="168"/>
      <c r="BU47" s="167"/>
      <c r="BV47" s="168"/>
      <c r="BW47" s="238"/>
      <c r="BX47" s="238"/>
      <c r="BY47" s="167"/>
      <c r="BZ47" s="221"/>
    </row>
    <row r="48" spans="1:78" ht="24" customHeight="1">
      <c r="A48" s="170"/>
      <c r="B48" s="250"/>
      <c r="C48" s="316"/>
      <c r="D48" s="315"/>
      <c r="E48" s="343"/>
      <c r="F48" s="345"/>
      <c r="G48" s="345"/>
      <c r="H48" s="345"/>
      <c r="I48" s="345"/>
      <c r="J48" s="345"/>
      <c r="K48" s="252"/>
      <c r="L48" s="252"/>
      <c r="M48" s="345"/>
      <c r="N48" s="345"/>
      <c r="O48" s="345"/>
      <c r="P48" s="345"/>
      <c r="Q48" s="345"/>
      <c r="R48" s="345"/>
      <c r="S48" s="345"/>
      <c r="T48" s="345"/>
      <c r="U48" s="345"/>
      <c r="V48" s="345"/>
      <c r="W48" s="345"/>
      <c r="X48" s="345"/>
      <c r="Y48" s="345"/>
      <c r="Z48" s="345"/>
      <c r="AA48" s="345"/>
      <c r="AB48" s="345"/>
      <c r="AC48" s="345"/>
      <c r="AD48" s="345"/>
      <c r="AE48" s="345"/>
      <c r="AF48" s="227"/>
      <c r="AG48" s="370"/>
      <c r="AH48" s="227"/>
      <c r="AI48" s="227"/>
      <c r="AJ48" s="248"/>
      <c r="AK48" s="327"/>
      <c r="AL48" s="311"/>
      <c r="AM48" s="324"/>
      <c r="AN48" s="284"/>
      <c r="AO48" s="345"/>
      <c r="AP48" s="345"/>
      <c r="AQ48" s="227"/>
      <c r="AR48" s="227"/>
      <c r="AS48" s="227"/>
      <c r="AT48" s="227"/>
      <c r="AU48" s="227"/>
      <c r="AV48" s="227"/>
      <c r="AW48" s="227"/>
      <c r="AX48" s="227"/>
      <c r="AY48" s="232"/>
      <c r="AZ48" s="227"/>
      <c r="BA48" s="227"/>
      <c r="BB48" s="248"/>
      <c r="BC48" s="249"/>
      <c r="BD48" s="227"/>
      <c r="BE48" s="249"/>
      <c r="BF48" s="250"/>
      <c r="BG48" s="345"/>
      <c r="BH48" s="345"/>
      <c r="BI48" s="316"/>
      <c r="BJ48" s="248"/>
      <c r="BK48" s="248"/>
      <c r="BL48" s="248"/>
      <c r="BM48" s="250"/>
      <c r="BN48" s="250"/>
      <c r="BO48" s="167"/>
      <c r="BP48" s="168"/>
      <c r="BQ48" s="167"/>
      <c r="BR48" s="177"/>
      <c r="BS48" s="167"/>
      <c r="BT48" s="168"/>
      <c r="BU48" s="167"/>
      <c r="BV48" s="168"/>
      <c r="BW48" s="238"/>
      <c r="BX48" s="238"/>
      <c r="BY48" s="167"/>
      <c r="BZ48" s="221"/>
    </row>
    <row r="49" spans="1:78" ht="24" customHeight="1">
      <c r="A49" s="170"/>
      <c r="B49" s="250"/>
      <c r="C49" s="316"/>
      <c r="D49" s="315"/>
      <c r="E49" s="343"/>
      <c r="F49" s="345"/>
      <c r="G49" s="345"/>
      <c r="H49" s="345"/>
      <c r="I49" s="345"/>
      <c r="J49" s="345"/>
      <c r="K49" s="252"/>
      <c r="L49" s="252"/>
      <c r="M49" s="345"/>
      <c r="N49" s="345"/>
      <c r="O49" s="345"/>
      <c r="P49" s="345"/>
      <c r="Q49" s="345"/>
      <c r="R49" s="345"/>
      <c r="S49" s="345"/>
      <c r="T49" s="345"/>
      <c r="U49" s="345"/>
      <c r="V49" s="345"/>
      <c r="W49" s="345"/>
      <c r="X49" s="345"/>
      <c r="Y49" s="345"/>
      <c r="Z49" s="345"/>
      <c r="AA49" s="345"/>
      <c r="AB49" s="345"/>
      <c r="AC49" s="345"/>
      <c r="AD49" s="345"/>
      <c r="AE49" s="345"/>
      <c r="AF49" s="227"/>
      <c r="AG49" s="370"/>
      <c r="AH49" s="227"/>
      <c r="AI49" s="227"/>
      <c r="AJ49" s="248"/>
      <c r="AK49" s="327"/>
      <c r="AL49" s="311"/>
      <c r="AM49" s="324"/>
      <c r="AN49" s="284"/>
      <c r="AO49" s="345"/>
      <c r="AP49" s="345"/>
      <c r="AQ49" s="227"/>
      <c r="AR49" s="227"/>
      <c r="AS49" s="227"/>
      <c r="AT49" s="227"/>
      <c r="AU49" s="227"/>
      <c r="AV49" s="227"/>
      <c r="AW49" s="227"/>
      <c r="AX49" s="227"/>
      <c r="AY49" s="232"/>
      <c r="AZ49" s="227"/>
      <c r="BA49" s="227"/>
      <c r="BB49" s="248"/>
      <c r="BC49" s="249"/>
      <c r="BD49" s="227"/>
      <c r="BE49" s="249"/>
      <c r="BF49" s="250"/>
      <c r="BG49" s="345"/>
      <c r="BH49" s="345"/>
      <c r="BI49" s="316"/>
      <c r="BJ49" s="248"/>
      <c r="BK49" s="248"/>
      <c r="BL49" s="248"/>
      <c r="BM49" s="250"/>
      <c r="BN49" s="250"/>
      <c r="BO49" s="167"/>
      <c r="BP49" s="168"/>
      <c r="BQ49" s="167"/>
      <c r="BR49" s="177"/>
      <c r="BS49" s="167"/>
      <c r="BT49" s="168"/>
      <c r="BU49" s="167"/>
      <c r="BV49" s="168"/>
      <c r="BW49" s="238"/>
      <c r="BX49" s="238"/>
      <c r="BY49" s="167"/>
      <c r="BZ49" s="221"/>
    </row>
    <row r="50" spans="1:78" ht="24" customHeight="1">
      <c r="A50" s="170"/>
      <c r="B50" s="250"/>
      <c r="C50" s="316"/>
      <c r="D50" s="315"/>
      <c r="E50" s="343"/>
      <c r="F50" s="345"/>
      <c r="G50" s="345"/>
      <c r="H50" s="345"/>
      <c r="I50" s="345"/>
      <c r="J50" s="345"/>
      <c r="K50" s="252"/>
      <c r="L50" s="252"/>
      <c r="M50" s="345"/>
      <c r="N50" s="345"/>
      <c r="O50" s="345"/>
      <c r="P50" s="345"/>
      <c r="Q50" s="345"/>
      <c r="R50" s="345"/>
      <c r="S50" s="345"/>
      <c r="T50" s="345"/>
      <c r="U50" s="345"/>
      <c r="V50" s="345"/>
      <c r="W50" s="345"/>
      <c r="X50" s="345"/>
      <c r="Y50" s="345"/>
      <c r="Z50" s="345"/>
      <c r="AA50" s="345"/>
      <c r="AB50" s="345"/>
      <c r="AC50" s="345"/>
      <c r="AD50" s="345"/>
      <c r="AE50" s="345"/>
      <c r="AF50" s="227"/>
      <c r="AG50" s="370"/>
      <c r="AH50" s="227"/>
      <c r="AI50" s="227"/>
      <c r="AJ50" s="248"/>
      <c r="AK50" s="327"/>
      <c r="AL50" s="311"/>
      <c r="AM50" s="324"/>
      <c r="AN50" s="284"/>
      <c r="AO50" s="345"/>
      <c r="AP50" s="345"/>
      <c r="AQ50" s="227"/>
      <c r="AR50" s="227"/>
      <c r="AS50" s="227"/>
      <c r="AT50" s="227"/>
      <c r="AU50" s="227"/>
      <c r="AV50" s="227"/>
      <c r="AW50" s="227"/>
      <c r="AX50" s="227"/>
      <c r="AY50" s="232"/>
      <c r="AZ50" s="227"/>
      <c r="BA50" s="227"/>
      <c r="BB50" s="248"/>
      <c r="BC50" s="249"/>
      <c r="BD50" s="227"/>
      <c r="BE50" s="249"/>
      <c r="BF50" s="250"/>
      <c r="BG50" s="345"/>
      <c r="BH50" s="345"/>
      <c r="BI50" s="316"/>
      <c r="BJ50" s="248"/>
      <c r="BK50" s="248"/>
      <c r="BL50" s="248"/>
      <c r="BM50" s="250"/>
      <c r="BN50" s="250"/>
      <c r="BO50" s="167"/>
      <c r="BP50" s="168"/>
      <c r="BQ50" s="167"/>
      <c r="BR50" s="177"/>
      <c r="BS50" s="167"/>
      <c r="BT50" s="168"/>
      <c r="BU50" s="167"/>
      <c r="BV50" s="168"/>
      <c r="BW50" s="238"/>
      <c r="BX50" s="238"/>
      <c r="BY50" s="167"/>
      <c r="BZ50" s="221"/>
    </row>
    <row r="51" spans="1:78" ht="24" customHeight="1">
      <c r="A51" s="170"/>
      <c r="B51" s="250"/>
      <c r="C51" s="316" t="e">
        <f>VLOOKUP(A51,'Fórmulas '!$B$47:$C$68,2,FALSE)</f>
        <v>#N/A</v>
      </c>
      <c r="D51" s="315" t="e">
        <f>VLOOKUP(A51,'Fórmulas '!$F$47:$G$67,2,FALSE)</f>
        <v>#N/A</v>
      </c>
      <c r="E51" s="343"/>
      <c r="F51" s="345"/>
      <c r="G51" s="345"/>
      <c r="H51" s="345"/>
      <c r="I51" s="345"/>
      <c r="J51" s="345"/>
      <c r="K51" s="316"/>
      <c r="L51" s="316"/>
      <c r="M51" s="345"/>
      <c r="N51" s="345"/>
      <c r="O51" s="345"/>
      <c r="P51" s="345"/>
      <c r="Q51" s="345"/>
      <c r="R51" s="345"/>
      <c r="S51" s="345"/>
      <c r="T51" s="345"/>
      <c r="U51" s="345"/>
      <c r="V51" s="345"/>
      <c r="W51" s="345"/>
      <c r="X51" s="345"/>
      <c r="Y51" s="345"/>
      <c r="Z51" s="345"/>
      <c r="AA51" s="345"/>
      <c r="AB51" s="345"/>
      <c r="AC51" s="345"/>
      <c r="AD51" s="345"/>
      <c r="AE51" s="345"/>
      <c r="AF51" s="227">
        <f t="shared" ref="AF51" si="5">+COUNTIF(M51:AE51,"SI")</f>
        <v>0</v>
      </c>
      <c r="AG51" s="370"/>
      <c r="AH51" s="227" t="str">
        <f>IFERROR(VLOOKUP(AG51,'[1]Fórmulas '!$B$26:$C$30,2,0),"")</f>
        <v/>
      </c>
      <c r="AI51" s="227"/>
      <c r="AJ51" s="248" t="str">
        <f>+IFERROR(VLOOKUP(AI51,'[1]Fórmulas '!$E$28:$F$30,2,),"")</f>
        <v/>
      </c>
      <c r="AK51" s="327" t="str">
        <f>IFERROR(VLOOKUP(CONCATENATE(AH51,AJ51),'[1]Fórmulas '!$J$47:$K$71,2,),"")</f>
        <v/>
      </c>
      <c r="AL51" s="376"/>
      <c r="AM51" s="316"/>
      <c r="AN51" s="316"/>
      <c r="AO51" s="345"/>
      <c r="AP51" s="345"/>
      <c r="AQ51" s="227"/>
      <c r="AR51" s="227"/>
      <c r="AS51" s="227"/>
      <c r="AT51" s="227"/>
      <c r="AU51" s="227"/>
      <c r="AV51" s="227"/>
      <c r="AW51" s="227"/>
      <c r="AX51" s="227">
        <f t="shared" ref="AX51" si="6">IF(AQ51="SI",15,0) + IF(AR51="SI",5,0) + IF(AS51="SI",15,0) + IF(AT51="SI",10,0) + IF(AU51="SI",15,0) + IF(AV51="SI",10,0) + IF(AW51="SI",30,0)</f>
        <v>0</v>
      </c>
      <c r="AY51" s="232" t="str">
        <f t="shared" ref="AY51" si="7">IF(AX51=" "," ",IF(AX51&lt;=50,"DISMINUYE CERO PUNTOS",IF(AX51&lt;=75,"DISMINUYE UN PUNTO",IF(AX51&lt;=100,"DISMINUYE DOS PUNTOS"))))</f>
        <v>DISMINUYE CERO PUNTOS</v>
      </c>
      <c r="AZ51" s="227"/>
      <c r="BA51" s="227" t="str">
        <f t="shared" si="4"/>
        <v>CASI SEGURO</v>
      </c>
      <c r="BB51" s="248" t="str">
        <f t="shared" si="0"/>
        <v/>
      </c>
      <c r="BC51" s="249">
        <f t="shared" si="1"/>
        <v>0</v>
      </c>
      <c r="BD51" s="227" t="str">
        <f t="shared" si="2"/>
        <v/>
      </c>
      <c r="BE51" s="249" t="str">
        <f>IFERROR(VLOOKUP(CONCATENATE(BB51,BD51),'[1]Fórmulas '!$J$47:$K$71,2,),"")</f>
        <v/>
      </c>
      <c r="BF51" s="250" t="str">
        <f t="shared" si="3"/>
        <v/>
      </c>
      <c r="BG51" s="345"/>
      <c r="BH51" s="345"/>
      <c r="BI51" s="316"/>
      <c r="BJ51" s="316"/>
      <c r="BK51" s="250"/>
      <c r="BL51" s="250"/>
      <c r="BM51" s="250"/>
      <c r="BN51" s="250"/>
      <c r="BO51" s="167"/>
      <c r="BP51" s="168"/>
      <c r="BQ51" s="167"/>
      <c r="BR51" s="168"/>
      <c r="BS51" s="168"/>
      <c r="BT51" s="168"/>
      <c r="BU51" s="167"/>
      <c r="BV51" s="168"/>
      <c r="BW51" s="167"/>
      <c r="BX51" s="167"/>
      <c r="BY51" s="167"/>
      <c r="BZ51" s="221"/>
    </row>
  </sheetData>
  <autoFilter ref="A11:DZ43" xr:uid="{00000000-0009-0000-0000-000000000000}">
    <filterColumn colId="49" showButton="0"/>
  </autoFilter>
  <mergeCells count="33">
    <mergeCell ref="AQ9:AY9"/>
    <mergeCell ref="AQ10:AW10"/>
    <mergeCell ref="AX10:AY11"/>
    <mergeCell ref="AZ10:AZ11"/>
    <mergeCell ref="BB10:BB11"/>
    <mergeCell ref="BC10:BC11"/>
    <mergeCell ref="BW2:BW5"/>
    <mergeCell ref="BD10:BD11"/>
    <mergeCell ref="BX10:BX11"/>
    <mergeCell ref="BF10:BF11"/>
    <mergeCell ref="AL8:BF8"/>
    <mergeCell ref="BU9:BV10"/>
    <mergeCell ref="BE10:BE11"/>
    <mergeCell ref="BW10:BW11"/>
    <mergeCell ref="E2:BV5"/>
    <mergeCell ref="A8:L10"/>
    <mergeCell ref="M8:AK10"/>
    <mergeCell ref="A2:D5"/>
    <mergeCell ref="BW8:BX9"/>
    <mergeCell ref="BG10:BG11"/>
    <mergeCell ref="AL9:AP10"/>
    <mergeCell ref="BZ8:BZ11"/>
    <mergeCell ref="BX2:BY5"/>
    <mergeCell ref="BK8:BV8"/>
    <mergeCell ref="BH10:BH11"/>
    <mergeCell ref="BI10:BI11"/>
    <mergeCell ref="BJ10:BJ11"/>
    <mergeCell ref="BK9:BL10"/>
    <mergeCell ref="BS9:BT10"/>
    <mergeCell ref="BM9:BN10"/>
    <mergeCell ref="BO9:BP10"/>
    <mergeCell ref="BQ9:BR10"/>
    <mergeCell ref="BY8:BY11"/>
  </mergeCells>
  <conditionalFormatting sqref="AG44:AG51">
    <cfRule type="containsText" dxfId="101" priority="1" operator="containsText" text="CASI SEGURO">
      <formula>NOT(ISERROR(SEARCH("CASI SEGURO",AG44)))</formula>
    </cfRule>
    <cfRule type="containsText" dxfId="100" priority="2" operator="containsText" text="PROBABLE'">
      <formula>NOT(ISERROR(SEARCH("PROBABLE'",AG44)))</formula>
    </cfRule>
    <cfRule type="containsText" dxfId="99" priority="3" operator="containsText" text="POSIBLE">
      <formula>NOT(ISERROR(SEARCH("POSIBLE",AG44)))</formula>
    </cfRule>
    <cfRule type="containsText" dxfId="98" priority="4" operator="containsText" text="IMPROBABLE">
      <formula>NOT(ISERROR(SEARCH("IMPROBABLE",AG44)))</formula>
    </cfRule>
    <cfRule type="containsText" dxfId="97" priority="5" operator="containsText" text="RARA VEZ">
      <formula>NOT(ISERROR(SEARCH("RARA VEZ",AG44)))</formula>
    </cfRule>
  </conditionalFormatting>
  <conditionalFormatting sqref="AI44:AI51">
    <cfRule type="cellIs" dxfId="96" priority="14" operator="equal">
      <formula>"CATASTRÓFICO"</formula>
    </cfRule>
    <cfRule type="cellIs" dxfId="95" priority="15" operator="equal">
      <formula>"MAYOR"</formula>
    </cfRule>
    <cfRule type="cellIs" dxfId="94" priority="16" operator="equal">
      <formula>"MODERADO"</formula>
    </cfRule>
  </conditionalFormatting>
  <conditionalFormatting sqref="AK44:AK51">
    <cfRule type="containsText" dxfId="93" priority="17" operator="containsText" text="BAJO">
      <formula>NOT(ISERROR(SEARCH("BAJO",AK44)))</formula>
    </cfRule>
    <cfRule type="containsText" dxfId="92" priority="18" operator="containsText" text="MODERADO">
      <formula>NOT(ISERROR(SEARCH("MODERADO",AK44)))</formula>
    </cfRule>
    <cfRule type="containsText" dxfId="91" priority="19" operator="containsText" text="ALTO">
      <formula>NOT(ISERROR(SEARCH("ALTO",AK44)))</formula>
    </cfRule>
    <cfRule type="containsText" dxfId="90" priority="20" operator="containsText" text="EXTREMO">
      <formula>NOT(ISERROR(SEARCH("EXTREMO",AK44)))</formula>
    </cfRule>
  </conditionalFormatting>
  <conditionalFormatting sqref="BA12 BA15 BA26 BA28 BA44:BA51">
    <cfRule type="containsText" dxfId="89" priority="6" operator="containsText" text="CASI SEGURO">
      <formula>NOT(ISERROR(SEARCH("CASI SEGURO",BA12)))</formula>
    </cfRule>
    <cfRule type="containsText" dxfId="88" priority="7" operator="containsText" text="PROBABLE'">
      <formula>NOT(ISERROR(SEARCH("PROBABLE'",BA12)))</formula>
    </cfRule>
    <cfRule type="containsText" dxfId="87" priority="8" operator="containsText" text="POSIBLE">
      <formula>NOT(ISERROR(SEARCH("POSIBLE",BA12)))</formula>
    </cfRule>
    <cfRule type="containsText" dxfId="86" priority="9" stopIfTrue="1" operator="containsText" text="IMPROBABLE">
      <formula>NOT(ISERROR(SEARCH("IMPROBABLE",BA12)))</formula>
    </cfRule>
    <cfRule type="containsText" dxfId="85" priority="10" operator="containsText" text="RARA VEZ">
      <formula>NOT(ISERROR(SEARCH("RARA VEZ",BA12)))</formula>
    </cfRule>
  </conditionalFormatting>
  <conditionalFormatting sqref="BC12 BC15 BC26 BC28 BC44:BC51">
    <cfRule type="containsText" dxfId="84" priority="11" operator="containsText" text="MODERADO">
      <formula>NOT(ISERROR(SEARCH("MODERADO",BC12)))</formula>
    </cfRule>
    <cfRule type="containsText" dxfId="83" priority="12" operator="containsText" text="MAYO">
      <formula>NOT(ISERROR(SEARCH("MAYO",BC12)))</formula>
    </cfRule>
    <cfRule type="containsText" dxfId="82" priority="13" operator="containsText" text="CATASTRÓFICO">
      <formula>NOT(ISERROR(SEARCH("CATASTRÓFICO",BC12)))</formula>
    </cfRule>
  </conditionalFormatting>
  <conditionalFormatting sqref="BE12 BE15 BE26 BE28 BE44:BE51">
    <cfRule type="containsText" dxfId="81" priority="21" operator="containsText" text="BAJO">
      <formula>NOT(ISERROR(SEARCH("BAJO",BE12)))</formula>
    </cfRule>
    <cfRule type="containsText" dxfId="80" priority="22" operator="containsText" text="MODERADO">
      <formula>NOT(ISERROR(SEARCH("MODERADO",BE12)))</formula>
    </cfRule>
    <cfRule type="containsText" dxfId="79" priority="23" operator="containsText" text="ALTO">
      <formula>NOT(ISERROR(SEARCH("ALTO",BE12)))</formula>
    </cfRule>
    <cfRule type="containsText" dxfId="78" priority="24" operator="containsText" text="EXTREMO">
      <formula>NOT(ISERROR(SEARCH("EXTREMO",BE12)))</formula>
    </cfRule>
  </conditionalFormatting>
  <dataValidations count="3">
    <dataValidation type="list" allowBlank="1" showInputMessage="1" showErrorMessage="1" sqref="AS52:AS1048576" xr:uid="{00000000-0002-0000-0000-000000000000}">
      <formula1>#REF!</formula1>
    </dataValidation>
    <dataValidation type="list" allowBlank="1" showInputMessage="1" showErrorMessage="1" sqref="AQ44:AW51" xr:uid="{00000000-0002-0000-0000-000001000000}">
      <formula1>"SI,NO"</formula1>
    </dataValidation>
    <dataValidation type="list" allowBlank="1" showInputMessage="1" showErrorMessage="1" sqref="BZ12:BZ51" xr:uid="{00000000-0002-0000-0000-000002000000}">
      <formula1>"ACTIVO, INACTIVO"</formula1>
    </dataValidation>
  </dataValidations>
  <hyperlinks>
    <hyperlink ref="AN23" r:id="rId1" display="https://indeportesantioquia.sharepoint.com/:f:/r/sites/SGC2/Documentos compartidos/3.1 Evidencias deRriegos/Gesti%C3%B3n de los Recursos/Evidencia de Riesgos 2025/Riesgos de Corrupci%C3%B3n 2025?csf=1&amp;web=1&amp;e=UZsiVN" xr:uid="{00000000-0004-0000-0000-000000000000}"/>
    <hyperlink ref="AN24" r:id="rId2" display="https://indeportesantioquia.sharepoint.com/:f:/r/sites/SGC2/Documentos compartidos/3.1 Evidencias deRriegos/Gesti%C3%B3n de los Recursos/Evidencia de Riesgos 2025/Riesgos de Corrupci%C3%B3n 2025?csf=1&amp;web=1&amp;e=UZsiVN" xr:uid="{00000000-0004-0000-0000-000001000000}"/>
    <hyperlink ref="AN25" r:id="rId3" display="https://indeportesantioquia.sharepoint.com/:f:/r/sites/SGC2/Documentos compartidos/3.1 Evidencias deRriegos/Gesti%C3%B3n de los Recursos/Evidencia de Riesgos 2025/Riesgos de Corrupci%C3%B3n 2025?csf=1&amp;web=1&amp;e=UZsiVN" xr:uid="{00000000-0004-0000-0000-000002000000}"/>
    <hyperlink ref="AN35" r:id="rId4" display="https://indeportesantioquia.sharepoint.com/:f:/r/sites/SGC2/Documentos compartidos/3.1 Evidencias deRriegos/Gesti%C3%B3n financiera/Evidencia de Riesgos 2025/Riesgos de Corrupci%C3%B3n 2025/RC1?csf=1&amp;web=1&amp;e=pHKpT9" xr:uid="{00000000-0004-0000-0000-000003000000}"/>
    <hyperlink ref="AN36" r:id="rId5" display="https://indeportesantioquia.sharepoint.com/:f:/r/sites/SGC2/Documentos compartidos/3.1 Evidencias deRriegos/Gesti%C3%B3n financiera/Evidencia de Riesgos 2025/Riesgos de Corrupci%C3%B3n 2025/RC1?csf=1&amp;web=1&amp;e=pHKpT9" xr:uid="{00000000-0004-0000-0000-000004000000}"/>
    <hyperlink ref="AN37" r:id="rId6" display="https://indeportesantioquia.sharepoint.com/:f:/r/sites/SGC2/Documentos compartidos/3.1 Evidencias deRriegos/Gesti%C3%B3n financiera/Evidencia de Riesgos 2025/Riesgos de Corrupci%C3%B3n 2025/RC2?csf=1&amp;web=1&amp;e=7ULGUw" xr:uid="{00000000-0004-0000-0000-000005000000}"/>
    <hyperlink ref="AN38" r:id="rId7" display="https://indeportesantioquia.sharepoint.com/:f:/r/sites/SGC2/Documentos compartidos/3.1 Evidencias deRriegos/Gesti%C3%B3n financiera/Evidencia de Riesgos 2025/Riesgos de Corrupci%C3%B3n 2025/RC2?csf=1&amp;web=1&amp;e=7ULGUw" xr:uid="{00000000-0004-0000-0000-000006000000}"/>
    <hyperlink ref="AN39" r:id="rId8" display="https://indeportesantioquia.sharepoint.com/:f:/r/sites/SGC2/Documentos compartidos/3.1 Evidencias deRriegos/Gesti%C3%B3n financiera/Evidencia de Riesgos 2025/Riesgos de Corrupci%C3%B3n 2025/RC2?csf=1&amp;web=1&amp;e=7ULGUw" xr:uid="{00000000-0004-0000-0000-000007000000}"/>
  </hyperlinks>
  <pageMargins left="0.23622047244094491" right="0.23622047244094491" top="0.74803149606299213" bottom="0.74803149606299213" header="0.31496062992125984" footer="0.31496062992125984"/>
  <pageSetup paperSize="5" scale="10" orientation="landscape" horizontalDpi="4294967293" r:id="rId9"/>
  <drawing r:id="rId10"/>
  <legacyDrawing r:id="rId11"/>
  <oleObjects>
    <mc:AlternateContent xmlns:mc="http://schemas.openxmlformats.org/markup-compatibility/2006">
      <mc:Choice Requires="x14">
        <oleObject progId="PBrush" shapeId="10258" r:id="rId12">
          <objectPr defaultSize="0" autoPict="0" r:id="rId13">
            <anchor moveWithCells="1" sizeWithCells="1">
              <from>
                <xdr:col>0</xdr:col>
                <xdr:colOff>1333500</xdr:colOff>
                <xdr:row>1</xdr:row>
                <xdr:rowOff>57150</xdr:rowOff>
              </from>
              <to>
                <xdr:col>3</xdr:col>
                <xdr:colOff>85725</xdr:colOff>
                <xdr:row>4</xdr:row>
                <xdr:rowOff>304800</xdr:rowOff>
              </to>
            </anchor>
          </objectPr>
        </oleObject>
      </mc:Choice>
      <mc:Fallback>
        <oleObject progId="PBrush" shapeId="10258" r:id="rId12"/>
      </mc:Fallback>
    </mc:AlternateContent>
  </oleObjects>
  <extLst>
    <ext xmlns:x14="http://schemas.microsoft.com/office/spreadsheetml/2009/9/main" uri="{CCE6A557-97BC-4b89-ADB6-D9C93CAAB3DF}">
      <x14:dataValidations xmlns:xm="http://schemas.microsoft.com/office/excel/2006/main" count="7">
        <x14:dataValidation type="list" allowBlank="1" showInputMessage="1" showErrorMessage="1" xr:uid="{00000000-0002-0000-0000-000003000000}">
          <x14:formula1>
            <xm:f>'Fórmulas '!$B$26:$B$30</xm:f>
          </x14:formula1>
          <xm:sqref>AG44:AG1048576</xm:sqref>
        </x14:dataValidation>
        <x14:dataValidation type="list" allowBlank="1" showInputMessage="1" showErrorMessage="1" xr:uid="{00000000-0002-0000-0000-000004000000}">
          <x14:formula1>
            <xm:f>'Fórmulas '!$AA$5:$AA$7</xm:f>
          </x14:formula1>
          <xm:sqref>BK28:BK32 BK34:BK36 BK38 BK40:BK41 BK43:BK1048576 BO12:BO51 BQ12:BQ51 BU12:BU1048576 BS12:BS1048576 BM30:BM51 BM12:BM26</xm:sqref>
        </x14:dataValidation>
        <x14:dataValidation type="list" allowBlank="1" showInputMessage="1" showErrorMessage="1" xr:uid="{00000000-0002-0000-0000-000005000000}">
          <x14:formula1>
            <xm:f>'Fórmulas '!$Q$10:$Q$11</xm:f>
          </x14:formula1>
          <xm:sqref>AO44:AO1048576</xm:sqref>
        </x14:dataValidation>
        <x14:dataValidation type="list" allowBlank="1" showInputMessage="1" showErrorMessage="1" xr:uid="{00000000-0002-0000-0000-000006000000}">
          <x14:formula1>
            <xm:f>'Fórmulas '!$Q$5:$Q$7</xm:f>
          </x14:formula1>
          <xm:sqref>AP44:AP1048576</xm:sqref>
        </x14:dataValidation>
        <x14:dataValidation type="list" allowBlank="1" showInputMessage="1" showErrorMessage="1" xr:uid="{00000000-0002-0000-0000-000007000000}">
          <x14:formula1>
            <xm:f>'Fórmulas '!$Y$6:$Y$8</xm:f>
          </x14:formula1>
          <xm:sqref>BG44:BG1048576</xm:sqref>
        </x14:dataValidation>
        <x14:dataValidation type="list" allowBlank="1" showInputMessage="1" showErrorMessage="1" xr:uid="{00000000-0002-0000-0000-000008000000}">
          <x14:formula1>
            <xm:f>'Fórmulas '!$B$13:$B$22</xm:f>
          </x14:formula1>
          <xm:sqref>BH44:BH1048576</xm:sqref>
        </x14:dataValidation>
        <x14:dataValidation type="list" allowBlank="1" showInputMessage="1" showErrorMessage="1" xr:uid="{00000000-0002-0000-0000-000009000000}">
          <x14:formula1>
            <xm:f>'Fórmulas '!$B$47:$B$68</xm:f>
          </x14:formula1>
          <xm:sqref>B52:B1048576 A12:A1048576</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1" filterMode="1">
    <pageSetUpPr fitToPage="1"/>
  </sheetPr>
  <dimension ref="A1:DS44"/>
  <sheetViews>
    <sheetView showGridLines="0" topLeftCell="BP8" zoomScale="70" zoomScaleNormal="70" workbookViewId="0">
      <pane ySplit="4" topLeftCell="A18" activePane="bottomLeft" state="frozen"/>
      <selection pane="bottomLeft" activeCell="BR16" sqref="BR16:BR18"/>
      <selection activeCell="AG8" sqref="AG8"/>
    </sheetView>
  </sheetViews>
  <sheetFormatPr defaultColWidth="11.5703125" defaultRowHeight="15"/>
  <cols>
    <col min="1" max="1" width="21.42578125" customWidth="1"/>
    <col min="2" max="2" width="44.85546875" customWidth="1"/>
    <col min="3" max="3" width="19.7109375" customWidth="1"/>
    <col min="4" max="4" width="34.28515625" customWidth="1"/>
    <col min="5" max="5" width="14.5703125" style="2" bestFit="1" customWidth="1"/>
    <col min="6" max="6" width="13.7109375" style="2" bestFit="1" customWidth="1"/>
    <col min="7" max="7" width="20" style="2" bestFit="1" customWidth="1"/>
    <col min="8" max="8" width="15.7109375" style="2" bestFit="1" customWidth="1"/>
    <col min="9" max="9" width="16.5703125" style="2" customWidth="1"/>
    <col min="10" max="10" width="21.28515625" style="2" customWidth="1"/>
    <col min="11" max="11" width="23.5703125" style="2" customWidth="1"/>
    <col min="12" max="13" width="16.85546875" style="2" customWidth="1"/>
    <col min="14" max="14" width="15.42578125" style="2" customWidth="1"/>
    <col min="15" max="15" width="17.7109375" style="2" customWidth="1"/>
    <col min="16" max="30" width="11.5703125" style="2" customWidth="1"/>
    <col min="31" max="31" width="24.42578125" style="2" customWidth="1"/>
    <col min="32" max="32" width="21.28515625" style="2" customWidth="1"/>
    <col min="33" max="33" width="16.85546875" style="2" customWidth="1"/>
    <col min="34" max="34" width="18.7109375" style="2" customWidth="1"/>
    <col min="35" max="35" width="13.5703125" style="2" customWidth="1"/>
    <col min="36" max="36" width="13.85546875" style="2" customWidth="1"/>
    <col min="37" max="37" width="31.140625" style="2" customWidth="1"/>
    <col min="38" max="38" width="28.85546875" style="2" customWidth="1"/>
    <col min="39" max="39" width="22" style="2" customWidth="1"/>
    <col min="40" max="40" width="19.28515625" style="2" customWidth="1"/>
    <col min="41" max="41" width="17.5703125" style="2" customWidth="1"/>
    <col min="42" max="42" width="18.42578125" style="2" customWidth="1"/>
    <col min="43" max="43" width="19.28515625" style="2" customWidth="1"/>
    <col min="44" max="48" width="11.5703125" style="2" customWidth="1"/>
    <col min="49" max="49" width="10.28515625" style="2" customWidth="1"/>
    <col min="50" max="50" width="23.140625" style="2" customWidth="1"/>
    <col min="51" max="51" width="11.5703125" style="2" customWidth="1"/>
    <col min="52" max="52" width="16" style="2" customWidth="1"/>
    <col min="53" max="53" width="11.5703125" style="2" customWidth="1"/>
    <col min="54" max="54" width="17.85546875" style="2" customWidth="1"/>
    <col min="55" max="56" width="11.5703125" style="2" customWidth="1"/>
    <col min="57" max="57" width="18" style="2" customWidth="1"/>
    <col min="58" max="58" width="20.7109375" style="2" customWidth="1"/>
    <col min="59" max="61" width="21.42578125" style="2" customWidth="1"/>
    <col min="62" max="62" width="41.42578125" style="2" customWidth="1"/>
    <col min="63" max="63" width="24.7109375" style="58" customWidth="1"/>
    <col min="64" max="64" width="42.7109375" customWidth="1"/>
    <col min="65" max="67" width="32.28515625" customWidth="1"/>
    <col min="68" max="68" width="33.5703125" customWidth="1"/>
    <col min="69" max="69" width="34.85546875" customWidth="1"/>
    <col min="70" max="70" width="35.5703125" customWidth="1"/>
  </cols>
  <sheetData>
    <row r="1" spans="1:70">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row>
    <row r="2" spans="1:70" ht="14.45" customHeight="1">
      <c r="A2" s="418"/>
      <c r="B2" s="419"/>
      <c r="C2" s="420"/>
      <c r="D2" s="407" t="s">
        <v>0</v>
      </c>
      <c r="E2" s="408"/>
      <c r="F2" s="408"/>
      <c r="G2" s="408"/>
      <c r="H2" s="408"/>
      <c r="I2" s="408"/>
      <c r="J2" s="408"/>
      <c r="K2" s="408"/>
      <c r="L2" s="408"/>
      <c r="M2" s="408"/>
      <c r="N2" s="408"/>
      <c r="O2" s="408"/>
      <c r="P2" s="408"/>
      <c r="Q2" s="408"/>
      <c r="R2" s="408"/>
      <c r="S2" s="408"/>
      <c r="T2" s="408"/>
      <c r="U2" s="408"/>
      <c r="V2" s="408"/>
      <c r="W2" s="408"/>
      <c r="X2" s="408"/>
      <c r="Y2" s="408"/>
      <c r="Z2" s="408"/>
      <c r="AA2" s="408"/>
      <c r="AB2" s="408"/>
      <c r="AC2" s="408"/>
      <c r="AD2" s="408"/>
      <c r="AE2" s="408"/>
      <c r="AF2" s="408"/>
      <c r="AG2" s="408"/>
      <c r="AH2" s="408"/>
      <c r="AI2" s="408"/>
      <c r="AJ2" s="408"/>
      <c r="AK2" s="408"/>
      <c r="AL2" s="408"/>
      <c r="AM2" s="408"/>
      <c r="AN2" s="408"/>
      <c r="AO2" s="408"/>
      <c r="AP2" s="408"/>
      <c r="AQ2" s="408"/>
      <c r="AR2" s="408"/>
      <c r="AS2" s="408"/>
      <c r="AT2" s="408"/>
      <c r="AU2" s="408"/>
      <c r="AV2" s="408"/>
      <c r="AW2" s="408"/>
      <c r="AX2" s="408"/>
      <c r="AY2" s="408"/>
      <c r="AZ2" s="408"/>
      <c r="BA2" s="408"/>
      <c r="BB2" s="408"/>
      <c r="BC2" s="408"/>
      <c r="BD2" s="408"/>
      <c r="BE2" s="408"/>
      <c r="BF2" s="408"/>
      <c r="BG2" s="408"/>
      <c r="BH2" s="408"/>
      <c r="BI2" s="408"/>
      <c r="BJ2" s="408"/>
      <c r="BK2" s="408"/>
      <c r="BL2" s="408"/>
      <c r="BM2" s="408"/>
      <c r="BN2" s="408"/>
      <c r="BO2" s="409"/>
      <c r="BP2" s="439" t="s">
        <v>1</v>
      </c>
      <c r="BQ2" s="436" t="s">
        <v>480</v>
      </c>
    </row>
    <row r="3" spans="1:70" ht="14.45" customHeight="1">
      <c r="A3" s="421"/>
      <c r="B3" s="422"/>
      <c r="C3" s="423"/>
      <c r="D3" s="410"/>
      <c r="E3" s="411"/>
      <c r="F3" s="411"/>
      <c r="G3" s="411"/>
      <c r="H3" s="411"/>
      <c r="I3" s="411"/>
      <c r="J3" s="411"/>
      <c r="K3" s="411"/>
      <c r="L3" s="411"/>
      <c r="M3" s="411"/>
      <c r="N3" s="411"/>
      <c r="O3" s="411"/>
      <c r="P3" s="411"/>
      <c r="Q3" s="411"/>
      <c r="R3" s="411"/>
      <c r="S3" s="411"/>
      <c r="T3" s="411"/>
      <c r="U3" s="411"/>
      <c r="V3" s="411"/>
      <c r="W3" s="411"/>
      <c r="X3" s="411"/>
      <c r="Y3" s="411"/>
      <c r="Z3" s="411"/>
      <c r="AA3" s="411"/>
      <c r="AB3" s="411"/>
      <c r="AC3" s="411"/>
      <c r="AD3" s="411"/>
      <c r="AE3" s="411"/>
      <c r="AF3" s="411"/>
      <c r="AG3" s="411"/>
      <c r="AH3" s="411"/>
      <c r="AI3" s="411"/>
      <c r="AJ3" s="411"/>
      <c r="AK3" s="411"/>
      <c r="AL3" s="411"/>
      <c r="AM3" s="411"/>
      <c r="AN3" s="411"/>
      <c r="AO3" s="411"/>
      <c r="AP3" s="411"/>
      <c r="AQ3" s="411"/>
      <c r="AR3" s="411"/>
      <c r="AS3" s="411"/>
      <c r="AT3" s="411"/>
      <c r="AU3" s="411"/>
      <c r="AV3" s="411"/>
      <c r="AW3" s="411"/>
      <c r="AX3" s="411"/>
      <c r="AY3" s="411"/>
      <c r="AZ3" s="411"/>
      <c r="BA3" s="411"/>
      <c r="BB3" s="411"/>
      <c r="BC3" s="411"/>
      <c r="BD3" s="411"/>
      <c r="BE3" s="411"/>
      <c r="BF3" s="411"/>
      <c r="BG3" s="411"/>
      <c r="BH3" s="411"/>
      <c r="BI3" s="411"/>
      <c r="BJ3" s="411"/>
      <c r="BK3" s="411"/>
      <c r="BL3" s="411"/>
      <c r="BM3" s="411"/>
      <c r="BN3" s="411"/>
      <c r="BO3" s="412"/>
      <c r="BP3" s="440"/>
      <c r="BQ3" s="437"/>
    </row>
    <row r="4" spans="1:70" ht="14.45" customHeight="1">
      <c r="A4" s="421"/>
      <c r="B4" s="422"/>
      <c r="C4" s="423"/>
      <c r="D4" s="410"/>
      <c r="E4" s="411"/>
      <c r="F4" s="411"/>
      <c r="G4" s="411"/>
      <c r="H4" s="411"/>
      <c r="I4" s="411"/>
      <c r="J4" s="411"/>
      <c r="K4" s="411"/>
      <c r="L4" s="411"/>
      <c r="M4" s="411"/>
      <c r="N4" s="411"/>
      <c r="O4" s="411"/>
      <c r="P4" s="411"/>
      <c r="Q4" s="411"/>
      <c r="R4" s="411"/>
      <c r="S4" s="411"/>
      <c r="T4" s="411"/>
      <c r="U4" s="411"/>
      <c r="V4" s="411"/>
      <c r="W4" s="411"/>
      <c r="X4" s="411"/>
      <c r="Y4" s="411"/>
      <c r="Z4" s="411"/>
      <c r="AA4" s="411"/>
      <c r="AB4" s="411"/>
      <c r="AC4" s="411"/>
      <c r="AD4" s="411"/>
      <c r="AE4" s="411"/>
      <c r="AF4" s="411"/>
      <c r="AG4" s="411"/>
      <c r="AH4" s="411"/>
      <c r="AI4" s="411"/>
      <c r="AJ4" s="411"/>
      <c r="AK4" s="411"/>
      <c r="AL4" s="411"/>
      <c r="AM4" s="411"/>
      <c r="AN4" s="411"/>
      <c r="AO4" s="411"/>
      <c r="AP4" s="411"/>
      <c r="AQ4" s="411"/>
      <c r="AR4" s="411"/>
      <c r="AS4" s="411"/>
      <c r="AT4" s="411"/>
      <c r="AU4" s="411"/>
      <c r="AV4" s="411"/>
      <c r="AW4" s="411"/>
      <c r="AX4" s="411"/>
      <c r="AY4" s="411"/>
      <c r="AZ4" s="411"/>
      <c r="BA4" s="411"/>
      <c r="BB4" s="411"/>
      <c r="BC4" s="411"/>
      <c r="BD4" s="411"/>
      <c r="BE4" s="411"/>
      <c r="BF4" s="411"/>
      <c r="BG4" s="411"/>
      <c r="BH4" s="411"/>
      <c r="BI4" s="411"/>
      <c r="BJ4" s="411"/>
      <c r="BK4" s="411"/>
      <c r="BL4" s="411"/>
      <c r="BM4" s="411"/>
      <c r="BN4" s="411"/>
      <c r="BO4" s="412"/>
      <c r="BP4" s="440"/>
      <c r="BQ4" s="437"/>
    </row>
    <row r="5" spans="1:70" ht="28.15" customHeight="1">
      <c r="A5" s="424"/>
      <c r="B5" s="425"/>
      <c r="C5" s="426"/>
      <c r="D5" s="413"/>
      <c r="E5" s="414"/>
      <c r="F5" s="414"/>
      <c r="G5" s="414"/>
      <c r="H5" s="414"/>
      <c r="I5" s="414"/>
      <c r="J5" s="414"/>
      <c r="K5" s="414"/>
      <c r="L5" s="414"/>
      <c r="M5" s="414"/>
      <c r="N5" s="414"/>
      <c r="O5" s="414"/>
      <c r="P5" s="414"/>
      <c r="Q5" s="414"/>
      <c r="R5" s="414"/>
      <c r="S5" s="414"/>
      <c r="T5" s="414"/>
      <c r="U5" s="414"/>
      <c r="V5" s="414"/>
      <c r="W5" s="414"/>
      <c r="X5" s="414"/>
      <c r="Y5" s="414"/>
      <c r="Z5" s="414"/>
      <c r="AA5" s="414"/>
      <c r="AB5" s="414"/>
      <c r="AC5" s="414"/>
      <c r="AD5" s="414"/>
      <c r="AE5" s="414"/>
      <c r="AF5" s="414"/>
      <c r="AG5" s="414"/>
      <c r="AH5" s="414"/>
      <c r="AI5" s="414"/>
      <c r="AJ5" s="414"/>
      <c r="AK5" s="414"/>
      <c r="AL5" s="414"/>
      <c r="AM5" s="414"/>
      <c r="AN5" s="414"/>
      <c r="AO5" s="414"/>
      <c r="AP5" s="414"/>
      <c r="AQ5" s="414"/>
      <c r="AR5" s="414"/>
      <c r="AS5" s="414"/>
      <c r="AT5" s="414"/>
      <c r="AU5" s="414"/>
      <c r="AV5" s="414"/>
      <c r="AW5" s="414"/>
      <c r="AX5" s="414"/>
      <c r="AY5" s="414"/>
      <c r="AZ5" s="414"/>
      <c r="BA5" s="414"/>
      <c r="BB5" s="414"/>
      <c r="BC5" s="414"/>
      <c r="BD5" s="414"/>
      <c r="BE5" s="414"/>
      <c r="BF5" s="414"/>
      <c r="BG5" s="414"/>
      <c r="BH5" s="414"/>
      <c r="BI5" s="414"/>
      <c r="BJ5" s="414"/>
      <c r="BK5" s="414"/>
      <c r="BL5" s="414"/>
      <c r="BM5" s="414"/>
      <c r="BN5" s="414"/>
      <c r="BO5" s="415"/>
      <c r="BP5" s="441"/>
      <c r="BQ5" s="438"/>
    </row>
    <row r="6" spans="1:70">
      <c r="E6"/>
      <c r="F6"/>
      <c r="G6"/>
      <c r="H6"/>
      <c r="I6"/>
      <c r="J6"/>
      <c r="K6"/>
      <c r="L6"/>
      <c r="M6"/>
      <c r="N6"/>
      <c r="O6"/>
      <c r="P6"/>
      <c r="Q6"/>
      <c r="R6"/>
      <c r="S6"/>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row>
    <row r="7" spans="1:70">
      <c r="E7"/>
      <c r="F7"/>
      <c r="G7"/>
      <c r="H7"/>
      <c r="I7"/>
      <c r="J7"/>
      <c r="K7"/>
      <c r="L7"/>
      <c r="M7"/>
      <c r="N7"/>
      <c r="O7"/>
      <c r="P7"/>
      <c r="Q7"/>
      <c r="R7"/>
      <c r="S7"/>
      <c r="T7"/>
      <c r="U7"/>
      <c r="V7"/>
      <c r="W7"/>
      <c r="X7"/>
      <c r="Y7"/>
      <c r="Z7"/>
      <c r="AA7"/>
      <c r="AB7"/>
      <c r="AC7"/>
      <c r="AD7"/>
      <c r="AE7"/>
      <c r="AF7"/>
      <c r="AG7"/>
      <c r="AH7"/>
      <c r="AI7"/>
      <c r="AJ7"/>
      <c r="AK7"/>
      <c r="AL7"/>
      <c r="AM7"/>
      <c r="AN7"/>
      <c r="AO7"/>
      <c r="AP7"/>
      <c r="AQ7"/>
      <c r="AR7"/>
      <c r="AS7"/>
      <c r="AT7"/>
      <c r="AU7"/>
      <c r="AV7"/>
      <c r="AW7"/>
      <c r="AX7"/>
      <c r="AY7"/>
      <c r="AZ7"/>
      <c r="BA7"/>
      <c r="BB7"/>
      <c r="BC7"/>
      <c r="BD7"/>
      <c r="BE7"/>
      <c r="BF7"/>
      <c r="BG7"/>
      <c r="BH7"/>
      <c r="BI7"/>
      <c r="BJ7"/>
      <c r="BK7"/>
    </row>
    <row r="8" spans="1:70" ht="57" customHeight="1">
      <c r="A8" s="416" t="s">
        <v>3</v>
      </c>
      <c r="B8" s="416"/>
      <c r="C8" s="416"/>
      <c r="D8" s="416"/>
      <c r="E8" s="416"/>
      <c r="F8" s="416"/>
      <c r="G8" s="416"/>
      <c r="H8" s="416"/>
      <c r="I8" s="416"/>
      <c r="J8" s="416"/>
      <c r="K8" s="416"/>
      <c r="L8" s="442" t="s">
        <v>4</v>
      </c>
      <c r="M8" s="442"/>
      <c r="N8" s="442"/>
      <c r="O8" s="442"/>
      <c r="P8" s="442"/>
      <c r="Q8" s="442"/>
      <c r="R8" s="442"/>
      <c r="S8" s="442"/>
      <c r="T8" s="442"/>
      <c r="U8" s="442"/>
      <c r="V8" s="442"/>
      <c r="W8" s="442"/>
      <c r="X8" s="442"/>
      <c r="Y8" s="442"/>
      <c r="Z8" s="442"/>
      <c r="AA8" s="442"/>
      <c r="AB8" s="442"/>
      <c r="AC8" s="442"/>
      <c r="AD8" s="442"/>
      <c r="AE8" s="442"/>
      <c r="AF8" s="442"/>
      <c r="AG8" s="442"/>
      <c r="AH8" s="442"/>
      <c r="AI8" s="442"/>
      <c r="AJ8" s="442"/>
      <c r="AK8" s="435"/>
      <c r="AL8" s="435"/>
      <c r="AM8" s="435"/>
      <c r="AN8" s="435"/>
      <c r="AO8" s="435"/>
      <c r="AP8" s="435"/>
      <c r="AQ8" s="435"/>
      <c r="AR8" s="435"/>
      <c r="AS8" s="435"/>
      <c r="AT8" s="435"/>
      <c r="AU8" s="435"/>
      <c r="AV8" s="435"/>
      <c r="AW8" s="435"/>
      <c r="AX8" s="435"/>
      <c r="AY8" s="435"/>
      <c r="AZ8" s="435"/>
      <c r="BA8" s="435"/>
      <c r="BB8" s="435"/>
      <c r="BC8" s="435"/>
      <c r="BD8" s="435"/>
      <c r="BE8" s="435"/>
      <c r="BF8" s="130"/>
      <c r="BG8" s="130"/>
      <c r="BH8" s="130"/>
      <c r="BI8" s="130"/>
      <c r="BJ8" s="448" t="s">
        <v>481</v>
      </c>
      <c r="BK8" s="448"/>
      <c r="BL8" s="448"/>
      <c r="BM8" s="448"/>
      <c r="BN8" s="144"/>
      <c r="BO8" s="144"/>
      <c r="BP8" s="427" t="s">
        <v>6</v>
      </c>
      <c r="BQ8" s="427"/>
      <c r="BR8" s="400" t="s">
        <v>7</v>
      </c>
    </row>
    <row r="9" spans="1:70" ht="14.45" customHeight="1">
      <c r="A9" s="416"/>
      <c r="B9" s="416"/>
      <c r="C9" s="416"/>
      <c r="D9" s="416"/>
      <c r="E9" s="416"/>
      <c r="F9" s="416"/>
      <c r="G9" s="416"/>
      <c r="H9" s="416"/>
      <c r="I9" s="416"/>
      <c r="J9" s="416"/>
      <c r="K9" s="416"/>
      <c r="L9" s="442"/>
      <c r="M9" s="442"/>
      <c r="N9" s="442"/>
      <c r="O9" s="442"/>
      <c r="P9" s="442"/>
      <c r="Q9" s="442"/>
      <c r="R9" s="442"/>
      <c r="S9" s="442"/>
      <c r="T9" s="442"/>
      <c r="U9" s="442"/>
      <c r="V9" s="442"/>
      <c r="W9" s="442"/>
      <c r="X9" s="442"/>
      <c r="Y9" s="442"/>
      <c r="Z9" s="442"/>
      <c r="AA9" s="442"/>
      <c r="AB9" s="442"/>
      <c r="AC9" s="442"/>
      <c r="AD9" s="442"/>
      <c r="AE9" s="442"/>
      <c r="AF9" s="442"/>
      <c r="AG9" s="442"/>
      <c r="AH9" s="442"/>
      <c r="AI9" s="442"/>
      <c r="AJ9" s="442"/>
      <c r="AK9" s="443"/>
      <c r="AL9" s="443"/>
      <c r="AM9" s="443"/>
      <c r="AN9" s="443"/>
      <c r="AO9" s="443"/>
      <c r="AP9" s="435" t="s">
        <v>9</v>
      </c>
      <c r="AQ9" s="435"/>
      <c r="AR9" s="435"/>
      <c r="AS9" s="435"/>
      <c r="AT9" s="435"/>
      <c r="AU9" s="435"/>
      <c r="AV9" s="435"/>
      <c r="AW9" s="435"/>
      <c r="AX9" s="435"/>
      <c r="AY9" s="33"/>
      <c r="AZ9" s="33"/>
      <c r="BA9" s="33"/>
      <c r="BB9" s="33"/>
      <c r="BC9" s="33"/>
      <c r="BD9" s="33"/>
      <c r="BE9" s="33"/>
      <c r="BF9" s="33"/>
      <c r="BG9" s="33"/>
      <c r="BH9" s="33"/>
      <c r="BI9" s="33"/>
      <c r="BJ9" s="3" t="s">
        <v>482</v>
      </c>
      <c r="BK9" s="3"/>
      <c r="BL9" s="446" t="s">
        <v>483</v>
      </c>
      <c r="BM9" s="446"/>
      <c r="BN9" s="446" t="s">
        <v>484</v>
      </c>
      <c r="BO9" s="446"/>
      <c r="BP9" s="427"/>
      <c r="BQ9" s="427"/>
      <c r="BR9" s="400"/>
    </row>
    <row r="10" spans="1:70" ht="14.45" customHeight="1">
      <c r="A10" s="416"/>
      <c r="B10" s="416"/>
      <c r="C10" s="416"/>
      <c r="D10" s="416"/>
      <c r="E10" s="416"/>
      <c r="F10" s="416"/>
      <c r="G10" s="416"/>
      <c r="H10" s="416"/>
      <c r="I10" s="416"/>
      <c r="J10" s="416"/>
      <c r="K10" s="416"/>
      <c r="L10" s="442"/>
      <c r="M10" s="442"/>
      <c r="N10" s="442"/>
      <c r="O10" s="442"/>
      <c r="P10" s="442"/>
      <c r="Q10" s="442"/>
      <c r="R10" s="442"/>
      <c r="S10" s="442"/>
      <c r="T10" s="442"/>
      <c r="U10" s="442"/>
      <c r="V10" s="442"/>
      <c r="W10" s="442"/>
      <c r="X10" s="442"/>
      <c r="Y10" s="442"/>
      <c r="Z10" s="442"/>
      <c r="AA10" s="442"/>
      <c r="AB10" s="442"/>
      <c r="AC10" s="442"/>
      <c r="AD10" s="442"/>
      <c r="AE10" s="442"/>
      <c r="AF10" s="442"/>
      <c r="AG10" s="442"/>
      <c r="AH10" s="442"/>
      <c r="AI10" s="442"/>
      <c r="AJ10" s="442"/>
      <c r="AK10" s="443"/>
      <c r="AL10" s="443"/>
      <c r="AM10" s="443"/>
      <c r="AN10" s="443"/>
      <c r="AO10" s="443"/>
      <c r="AP10" s="444" t="s">
        <v>9</v>
      </c>
      <c r="AQ10" s="444"/>
      <c r="AR10" s="444"/>
      <c r="AS10" s="444"/>
      <c r="AT10" s="444"/>
      <c r="AU10" s="444"/>
      <c r="AV10" s="444"/>
      <c r="AW10" s="445" t="s">
        <v>16</v>
      </c>
      <c r="AX10" s="445"/>
      <c r="AY10" s="432" t="s">
        <v>17</v>
      </c>
      <c r="AZ10" s="129"/>
      <c r="BA10" s="432" t="s">
        <v>18</v>
      </c>
      <c r="BB10" s="432" t="s">
        <v>19</v>
      </c>
      <c r="BC10" s="432" t="s">
        <v>20</v>
      </c>
      <c r="BD10" s="432" t="s">
        <v>21</v>
      </c>
      <c r="BE10" s="432" t="s">
        <v>22</v>
      </c>
      <c r="BF10" s="432" t="s">
        <v>23</v>
      </c>
      <c r="BG10" s="432" t="s">
        <v>24</v>
      </c>
      <c r="BH10" s="432" t="s">
        <v>25</v>
      </c>
      <c r="BI10" s="432" t="s">
        <v>26</v>
      </c>
      <c r="BJ10" s="433" t="s">
        <v>485</v>
      </c>
      <c r="BK10" s="433" t="s">
        <v>486</v>
      </c>
      <c r="BL10" s="447" t="s">
        <v>487</v>
      </c>
      <c r="BM10" s="447" t="s">
        <v>486</v>
      </c>
      <c r="BN10" s="449" t="s">
        <v>488</v>
      </c>
      <c r="BO10" s="449" t="s">
        <v>486</v>
      </c>
      <c r="BP10" s="405" t="s">
        <v>27</v>
      </c>
      <c r="BQ10" s="405" t="s">
        <v>28</v>
      </c>
      <c r="BR10" s="400"/>
    </row>
    <row r="11" spans="1:70" ht="135" customHeight="1">
      <c r="A11" s="4" t="s">
        <v>29</v>
      </c>
      <c r="B11" s="4" t="s">
        <v>31</v>
      </c>
      <c r="C11" s="4" t="s">
        <v>32</v>
      </c>
      <c r="D11" s="4" t="s">
        <v>33</v>
      </c>
      <c r="E11" s="4" t="s">
        <v>34</v>
      </c>
      <c r="F11" s="4" t="s">
        <v>35</v>
      </c>
      <c r="G11" s="4" t="s">
        <v>36</v>
      </c>
      <c r="H11" s="4" t="s">
        <v>37</v>
      </c>
      <c r="I11" s="4" t="s">
        <v>38</v>
      </c>
      <c r="J11" s="4" t="s">
        <v>39</v>
      </c>
      <c r="K11" s="4" t="s">
        <v>40</v>
      </c>
      <c r="L11" s="5" t="s">
        <v>41</v>
      </c>
      <c r="M11" s="5" t="s">
        <v>42</v>
      </c>
      <c r="N11" s="5" t="s">
        <v>43</v>
      </c>
      <c r="O11" s="5" t="s">
        <v>44</v>
      </c>
      <c r="P11" s="5" t="s">
        <v>45</v>
      </c>
      <c r="Q11" s="5" t="s">
        <v>46</v>
      </c>
      <c r="R11" s="5" t="s">
        <v>47</v>
      </c>
      <c r="S11" s="5" t="s">
        <v>48</v>
      </c>
      <c r="T11" s="5" t="s">
        <v>49</v>
      </c>
      <c r="U11" s="5" t="s">
        <v>50</v>
      </c>
      <c r="V11" s="5" t="s">
        <v>51</v>
      </c>
      <c r="W11" s="5" t="s">
        <v>52</v>
      </c>
      <c r="X11" s="5" t="s">
        <v>53</v>
      </c>
      <c r="Y11" s="5" t="s">
        <v>54</v>
      </c>
      <c r="Z11" s="5" t="s">
        <v>55</v>
      </c>
      <c r="AA11" s="5" t="s">
        <v>56</v>
      </c>
      <c r="AB11" s="5" t="s">
        <v>57</v>
      </c>
      <c r="AC11" s="5" t="s">
        <v>58</v>
      </c>
      <c r="AD11" s="5" t="s">
        <v>59</v>
      </c>
      <c r="AE11" s="6" t="s">
        <v>60</v>
      </c>
      <c r="AF11" s="6" t="s">
        <v>61</v>
      </c>
      <c r="AG11" s="6" t="s">
        <v>18</v>
      </c>
      <c r="AH11" s="6" t="s">
        <v>489</v>
      </c>
      <c r="AI11" s="6" t="s">
        <v>20</v>
      </c>
      <c r="AJ11" s="7" t="s">
        <v>63</v>
      </c>
      <c r="AK11" s="129" t="s">
        <v>490</v>
      </c>
      <c r="AL11" s="129" t="s">
        <v>65</v>
      </c>
      <c r="AM11" s="129" t="s">
        <v>66</v>
      </c>
      <c r="AN11" s="129" t="s">
        <v>67</v>
      </c>
      <c r="AO11" s="129" t="s">
        <v>68</v>
      </c>
      <c r="AP11" s="129" t="s">
        <v>69</v>
      </c>
      <c r="AQ11" s="129" t="s">
        <v>70</v>
      </c>
      <c r="AR11" s="129" t="s">
        <v>71</v>
      </c>
      <c r="AS11" s="129" t="s">
        <v>72</v>
      </c>
      <c r="AT11" s="129" t="s">
        <v>73</v>
      </c>
      <c r="AU11" s="129" t="s">
        <v>74</v>
      </c>
      <c r="AV11" s="129" t="s">
        <v>75</v>
      </c>
      <c r="AW11" s="445"/>
      <c r="AX11" s="445"/>
      <c r="AY11" s="432"/>
      <c r="AZ11" s="129" t="s">
        <v>76</v>
      </c>
      <c r="BA11" s="432"/>
      <c r="BB11" s="432"/>
      <c r="BC11" s="432"/>
      <c r="BD11" s="432"/>
      <c r="BE11" s="432"/>
      <c r="BF11" s="432"/>
      <c r="BG11" s="432"/>
      <c r="BH11" s="432"/>
      <c r="BI11" s="432"/>
      <c r="BJ11" s="434"/>
      <c r="BK11" s="434"/>
      <c r="BL11" s="447"/>
      <c r="BM11" s="447"/>
      <c r="BN11" s="449"/>
      <c r="BO11" s="449"/>
      <c r="BP11" s="405"/>
      <c r="BQ11" s="405"/>
      <c r="BR11" s="400"/>
    </row>
    <row r="12" spans="1:70" s="58" customFormat="1" ht="286.89999999999998" hidden="1" customHeight="1">
      <c r="A12" s="49" t="s">
        <v>85</v>
      </c>
      <c r="B12" s="57" t="str">
        <f>VLOOKUP(A12,'Fórmulas '!$B$47:$C$66,2,FALSE)</f>
        <v xml:space="preserve">Realizar la formulación, seguimiento y la evaluación de la gestión y desempeño de INDEPORTES ANTIOQUIA, bajo metodologías, normas y procedimientos que orientan la formulación, programación, ejecución y evaluación de planes, programas y proyectos para lograr los objetivos institucionales, en concordancia con el Ciclo de la Inversión Pública, para generar eficiencia en el gasto público y aportar al mejoramiento del sector.  </v>
      </c>
      <c r="C12" s="49" t="str">
        <f>VLOOKUP(A12,'Fórmulas '!$F$47:$G$66,2,FALSE)</f>
        <v>Jefe Oficina Asesora de Planeación</v>
      </c>
      <c r="D12" s="90" t="s">
        <v>491</v>
      </c>
      <c r="E12" s="55" t="s">
        <v>102</v>
      </c>
      <c r="F12" s="55" t="s">
        <v>102</v>
      </c>
      <c r="G12" s="55" t="s">
        <v>102</v>
      </c>
      <c r="H12" s="55" t="s">
        <v>102</v>
      </c>
      <c r="I12" s="55" t="s">
        <v>89</v>
      </c>
      <c r="J12" s="57" t="s">
        <v>492</v>
      </c>
      <c r="K12" s="57" t="s">
        <v>207</v>
      </c>
      <c r="L12" s="55" t="s">
        <v>102</v>
      </c>
      <c r="M12" s="55" t="s">
        <v>101</v>
      </c>
      <c r="N12" s="128" t="s">
        <v>102</v>
      </c>
      <c r="O12" s="55" t="s">
        <v>102</v>
      </c>
      <c r="P12" s="55" t="s">
        <v>102</v>
      </c>
      <c r="Q12" s="55" t="s">
        <v>101</v>
      </c>
      <c r="R12" s="55" t="s">
        <v>101</v>
      </c>
      <c r="S12" s="55" t="s">
        <v>101</v>
      </c>
      <c r="T12" s="55" t="s">
        <v>101</v>
      </c>
      <c r="U12" s="55" t="s">
        <v>102</v>
      </c>
      <c r="V12" s="55" t="s">
        <v>102</v>
      </c>
      <c r="W12" s="55" t="s">
        <v>102</v>
      </c>
      <c r="X12" s="55" t="s">
        <v>101</v>
      </c>
      <c r="Y12" s="55" t="s">
        <v>101</v>
      </c>
      <c r="Z12" s="55" t="s">
        <v>102</v>
      </c>
      <c r="AA12" s="55" t="s">
        <v>101</v>
      </c>
      <c r="AB12" s="55" t="s">
        <v>102</v>
      </c>
      <c r="AC12" s="55" t="s">
        <v>101</v>
      </c>
      <c r="AD12" s="55" t="s">
        <v>101</v>
      </c>
      <c r="AE12" s="55">
        <f>+COUNTIF(L12:AD12,"SI")</f>
        <v>9</v>
      </c>
      <c r="AF12" s="55" t="s">
        <v>93</v>
      </c>
      <c r="AG12" s="55">
        <f>IFERROR(VLOOKUP(AF12,'Fórmulas '!$B$26:$C$30,2,0),"")</f>
        <v>3</v>
      </c>
      <c r="AH12" s="55" t="str">
        <f>IF(AE12&lt;=5,"MODERADO",IF(AE12&lt;=11,"MAYOR","CATASTRÓFICO"))</f>
        <v>MAYOR</v>
      </c>
      <c r="AI12" s="65">
        <f>+IFERROR(VLOOKUP(AH12,'Fórmulas '!$E$28:$F$30,2,),"")</f>
        <v>4</v>
      </c>
      <c r="AJ12" s="66" t="str">
        <f>IFERROR(VLOOKUP(CONCATENATE(AG12,AI12),'Fórmulas '!$J$47:$K$71,2,),"")</f>
        <v>EXTREMO</v>
      </c>
      <c r="AK12" s="112" t="s">
        <v>493</v>
      </c>
      <c r="AL12" s="57" t="s">
        <v>494</v>
      </c>
      <c r="AM12" s="57" t="s">
        <v>495</v>
      </c>
      <c r="AN12" s="59" t="s">
        <v>99</v>
      </c>
      <c r="AO12" s="59" t="s">
        <v>100</v>
      </c>
      <c r="AP12" s="55">
        <v>0</v>
      </c>
      <c r="AQ12" s="55">
        <v>5</v>
      </c>
      <c r="AR12" s="55">
        <v>0</v>
      </c>
      <c r="AS12" s="55">
        <v>10</v>
      </c>
      <c r="AT12" s="55">
        <v>15</v>
      </c>
      <c r="AU12" s="55">
        <v>0</v>
      </c>
      <c r="AV12" s="55">
        <v>0</v>
      </c>
      <c r="AW12" s="55">
        <f>SUM(AP12:AV12)</f>
        <v>30</v>
      </c>
      <c r="AX12" s="121" t="str">
        <f>IF(AW12=" "," ",IF(AW12&lt;=50,"DISMINUYE CERO PUNTOS",IF(AW12&lt;=75,"DISMINUYE UN PUNTO",IF(AW12&lt;=100,"DISMINUYE DOS PUNTOS"))))</f>
        <v>DISMINUYE CERO PUNTOS</v>
      </c>
      <c r="AY12" s="55">
        <f>+AG12</f>
        <v>3</v>
      </c>
      <c r="AZ12" s="55" t="str">
        <f>IF(BA12=1,"RARA VEZ",IF(BA12=2,"IMPROBABLE",IF(BA12=3,"POSIBLE",IF(BA12=4,"PROBABLE'","CASI SEGURO"))))</f>
        <v>POSIBLE</v>
      </c>
      <c r="BA12" s="65">
        <f>IF(AG12&lt;=2,1,IF(AX12="DISMINUYE CERO PUNTOS",AG12,IF(AX12="DISMINUYE UN PUNTO",AG12-1,AG12-2)))</f>
        <v>3</v>
      </c>
      <c r="BB12" s="103" t="str">
        <f>AH12</f>
        <v>MAYOR</v>
      </c>
      <c r="BC12" s="55">
        <f>AI12</f>
        <v>4</v>
      </c>
      <c r="BD12" s="103" t="str">
        <f>IFERROR(VLOOKUP(CONCATENATE(BA12,BC12),'Fórmulas '!$J$47:$K$71,2,),"")</f>
        <v>EXTREMO</v>
      </c>
      <c r="BE12" s="59" t="s">
        <v>496</v>
      </c>
      <c r="BF12" s="55" t="s">
        <v>104</v>
      </c>
      <c r="BG12" s="55" t="s">
        <v>497</v>
      </c>
      <c r="BH12" s="57" t="s">
        <v>498</v>
      </c>
      <c r="BI12" s="57" t="s">
        <v>499</v>
      </c>
      <c r="BJ12" s="57" t="s">
        <v>500</v>
      </c>
      <c r="BK12" s="57" t="s">
        <v>501</v>
      </c>
      <c r="BL12" s="57" t="s">
        <v>502</v>
      </c>
      <c r="BM12" s="57" t="s">
        <v>503</v>
      </c>
      <c r="BN12" s="57"/>
      <c r="BO12" s="57"/>
      <c r="BP12" s="57" t="s">
        <v>504</v>
      </c>
      <c r="BQ12" s="57" t="s">
        <v>505</v>
      </c>
      <c r="BR12" s="57" t="s">
        <v>506</v>
      </c>
    </row>
    <row r="13" spans="1:70" ht="284.45" hidden="1" customHeight="1">
      <c r="A13" s="49" t="s">
        <v>468</v>
      </c>
      <c r="B13" s="57" t="str">
        <f>VLOOKUP(A13,'Fórmulas '!$B$47:$C$66,2,FALSE)</f>
        <v>Identificar y desarrollar las potencialidades de mejora en los procesos institucionales a partir del seguimiento y evaluación de la gestión.</v>
      </c>
      <c r="C13" s="49" t="str">
        <f>VLOOKUP(A13,'Fórmulas '!$F$47:$G$66,2,FALSE)</f>
        <v>Jefe Oficina Asesora de Planeación</v>
      </c>
      <c r="D13" s="91" t="s">
        <v>507</v>
      </c>
      <c r="E13" s="9" t="s">
        <v>102</v>
      </c>
      <c r="F13" s="55" t="s">
        <v>102</v>
      </c>
      <c r="G13" s="9" t="s">
        <v>102</v>
      </c>
      <c r="H13" s="9" t="s">
        <v>102</v>
      </c>
      <c r="I13" s="9" t="s">
        <v>89</v>
      </c>
      <c r="J13" s="57" t="s">
        <v>508</v>
      </c>
      <c r="K13" s="57" t="s">
        <v>472</v>
      </c>
      <c r="L13" s="9" t="s">
        <v>102</v>
      </c>
      <c r="M13" s="9" t="s">
        <v>102</v>
      </c>
      <c r="N13" s="9" t="s">
        <v>102</v>
      </c>
      <c r="O13" s="9" t="s">
        <v>101</v>
      </c>
      <c r="P13" s="9" t="s">
        <v>101</v>
      </c>
      <c r="Q13" s="9" t="s">
        <v>101</v>
      </c>
      <c r="R13" s="9" t="s">
        <v>102</v>
      </c>
      <c r="S13" s="9" t="s">
        <v>101</v>
      </c>
      <c r="T13" s="9" t="s">
        <v>101</v>
      </c>
      <c r="U13" s="9" t="s">
        <v>101</v>
      </c>
      <c r="V13" s="9" t="s">
        <v>101</v>
      </c>
      <c r="W13" s="9" t="s">
        <v>102</v>
      </c>
      <c r="X13" s="9" t="s">
        <v>101</v>
      </c>
      <c r="Y13" s="9" t="s">
        <v>101</v>
      </c>
      <c r="Z13" s="9" t="s">
        <v>152</v>
      </c>
      <c r="AA13" s="9" t="s">
        <v>101</v>
      </c>
      <c r="AB13" s="9" t="s">
        <v>101</v>
      </c>
      <c r="AC13" s="9" t="s">
        <v>101</v>
      </c>
      <c r="AD13" s="9" t="s">
        <v>101</v>
      </c>
      <c r="AE13" s="55">
        <f t="shared" ref="AE13:AE44" si="0">+COUNTIF(L13:AD13,"SI")</f>
        <v>5</v>
      </c>
      <c r="AF13" s="9" t="s">
        <v>120</v>
      </c>
      <c r="AG13" s="55">
        <f>IFERROR(VLOOKUP(AF13,'Fórmulas '!$B$26:$C$30,2,0),"")</f>
        <v>1</v>
      </c>
      <c r="AH13" s="55" t="str">
        <f>IF(AE13&lt;=5,"MODERADO",IF(AE13&lt;=11,"MAYOR","CATASTRÓFICO"))</f>
        <v>MODERADO</v>
      </c>
      <c r="AI13" s="65">
        <f>+IFERROR(VLOOKUP(AH13,'Fórmulas '!$E$28:$F$30,2,),"")</f>
        <v>3</v>
      </c>
      <c r="AJ13" s="66" t="str">
        <f>IFERROR(VLOOKUP(CONCATENATE(AG13,AI13),'Fórmulas '!$J$47:$K$71,2,),"")</f>
        <v>MODERADO</v>
      </c>
      <c r="AK13" s="112" t="s">
        <v>509</v>
      </c>
      <c r="AL13" s="107" t="s">
        <v>510</v>
      </c>
      <c r="AM13" s="9" t="s">
        <v>511</v>
      </c>
      <c r="AN13" s="107" t="s">
        <v>99</v>
      </c>
      <c r="AO13" s="59" t="s">
        <v>100</v>
      </c>
      <c r="AP13" s="9">
        <v>15</v>
      </c>
      <c r="AQ13" s="9">
        <v>5</v>
      </c>
      <c r="AR13" s="9">
        <v>0</v>
      </c>
      <c r="AS13" s="9">
        <v>10</v>
      </c>
      <c r="AT13" s="9">
        <v>15</v>
      </c>
      <c r="AU13" s="9">
        <v>10</v>
      </c>
      <c r="AV13" s="9">
        <v>30</v>
      </c>
      <c r="AW13" s="55">
        <f>SUM(AP13:AV13)</f>
        <v>85</v>
      </c>
      <c r="AX13" s="121" t="str">
        <f t="shared" ref="AX13:AX44" si="1">IF(AW13=" "," ",IF(AW13&lt;=50,"DISMINUYE CERO PUNTOS",IF(AW13&lt;=75,"DISMINUYE UN PUNTO",IF(AW13&lt;=100,"DISMINUYE DOS PUNTOS"))))</f>
        <v>DISMINUYE DOS PUNTOS</v>
      </c>
      <c r="AY13" s="55">
        <f>+AG13</f>
        <v>1</v>
      </c>
      <c r="AZ13" s="55" t="str">
        <f t="shared" ref="AZ13:AZ44" si="2">IF(BA13=1,"RARA VEZ",IF(BA13=2,"IMPROBABLE",IF(BA13=3,"POSIBLE",IF(BA13=4,"PROBABLE'","CASI SEGURO"))))</f>
        <v>RARA VEZ</v>
      </c>
      <c r="BA13" s="65">
        <f t="shared" ref="BA13:BA44" si="3">IF(AG13&lt;=2,1,IF(AX13="DISMINUYE CERO PUNTOS",AG13,IF(AX13="DISMINUYE UN PUNTO",AG13-1,AG13-2)))</f>
        <v>1</v>
      </c>
      <c r="BB13" s="103" t="str">
        <f t="shared" ref="BB13:BB44" si="4">AH13</f>
        <v>MODERADO</v>
      </c>
      <c r="BC13" s="55">
        <f t="shared" ref="BC13:BC44" si="5">AI13</f>
        <v>3</v>
      </c>
      <c r="BD13" s="103" t="str">
        <f>IFERROR(VLOOKUP(CONCATENATE(BA13,BC13),'Fórmulas '!$J$47:$K$71,2,),"")</f>
        <v>MODERADO</v>
      </c>
      <c r="BE13" s="59">
        <f>IFERROR(BC13*BA13,"")</f>
        <v>3</v>
      </c>
      <c r="BF13" s="55" t="s">
        <v>512</v>
      </c>
      <c r="BG13" s="9" t="s">
        <v>212</v>
      </c>
      <c r="BH13" s="57" t="s">
        <v>476</v>
      </c>
      <c r="BI13" s="9" t="s">
        <v>513</v>
      </c>
      <c r="BJ13" s="131" t="s">
        <v>514</v>
      </c>
      <c r="BK13" s="57"/>
      <c r="BL13" s="50" t="s">
        <v>515</v>
      </c>
      <c r="BM13" s="57" t="s">
        <v>501</v>
      </c>
      <c r="BN13" s="10"/>
      <c r="BO13" s="10"/>
      <c r="BP13" s="50" t="s">
        <v>516</v>
      </c>
      <c r="BQ13" s="132" t="s">
        <v>517</v>
      </c>
      <c r="BR13" s="21" t="s">
        <v>518</v>
      </c>
    </row>
    <row r="14" spans="1:70" ht="151.9" hidden="1" customHeight="1">
      <c r="A14" s="49" t="s">
        <v>112</v>
      </c>
      <c r="B14" s="57" t="str">
        <f>VLOOKUP(A14,'Fórmulas '!$B$47:$C$66,2,FALSE)</f>
        <v>Fortalecer la imagen institucional de Indeportes Antioquia, como referente social del deporte en el departamento.</v>
      </c>
      <c r="C14" s="49" t="str">
        <f>VLOOKUP(A14,'Fórmulas '!$F$47:$G$66,2,FALSE)</f>
        <v>Jefe Oficina de Comunicaciones</v>
      </c>
      <c r="D14" s="89" t="s">
        <v>519</v>
      </c>
      <c r="E14" s="49" t="s">
        <v>102</v>
      </c>
      <c r="F14" s="49" t="s">
        <v>102</v>
      </c>
      <c r="G14" s="49" t="s">
        <v>102</v>
      </c>
      <c r="H14" s="49" t="s">
        <v>102</v>
      </c>
      <c r="I14" s="49" t="s">
        <v>89</v>
      </c>
      <c r="J14" s="102" t="s">
        <v>520</v>
      </c>
      <c r="K14" s="101" t="s">
        <v>118</v>
      </c>
      <c r="L14" s="59" t="s">
        <v>102</v>
      </c>
      <c r="M14" s="59" t="s">
        <v>101</v>
      </c>
      <c r="N14" s="59" t="s">
        <v>101</v>
      </c>
      <c r="O14" s="59" t="s">
        <v>101</v>
      </c>
      <c r="P14" s="59" t="s">
        <v>102</v>
      </c>
      <c r="Q14" s="100" t="s">
        <v>102</v>
      </c>
      <c r="R14" s="59" t="s">
        <v>101</v>
      </c>
      <c r="S14" s="59" t="s">
        <v>101</v>
      </c>
      <c r="T14" s="100" t="s">
        <v>102</v>
      </c>
      <c r="U14" s="59" t="s">
        <v>102</v>
      </c>
      <c r="V14" s="59" t="s">
        <v>102</v>
      </c>
      <c r="W14" s="59" t="s">
        <v>102</v>
      </c>
      <c r="X14" s="100" t="s">
        <v>102</v>
      </c>
      <c r="Y14" s="59" t="s">
        <v>102</v>
      </c>
      <c r="Z14" s="59" t="s">
        <v>102</v>
      </c>
      <c r="AA14" s="59" t="s">
        <v>101</v>
      </c>
      <c r="AB14" s="59" t="s">
        <v>102</v>
      </c>
      <c r="AC14" s="59" t="s">
        <v>102</v>
      </c>
      <c r="AD14" s="59" t="s">
        <v>101</v>
      </c>
      <c r="AE14" s="55">
        <f t="shared" si="0"/>
        <v>12</v>
      </c>
      <c r="AF14" s="105" t="s">
        <v>246</v>
      </c>
      <c r="AG14" s="55">
        <f>IFERROR(VLOOKUP(AF14,'Fórmulas '!$B$26:$C$30,2,0),"")</f>
        <v>2</v>
      </c>
      <c r="AH14" s="55" t="str">
        <f>IF(AE14&lt;=5,"MODERADO",IF(AE14&lt;=11,"MAYOR","CATASTRÓFICO"))</f>
        <v>CATASTRÓFICO</v>
      </c>
      <c r="AI14" s="65">
        <f>+IFERROR(VLOOKUP(AH14,'Fórmulas '!$E$28:$F$30,2,),"")</f>
        <v>5</v>
      </c>
      <c r="AJ14" s="66" t="str">
        <f>IFERROR(VLOOKUP(CONCATENATE(AG14,AI14),'Fórmulas '!$J$47:$K$71,2,),"")</f>
        <v>EXTREMO</v>
      </c>
      <c r="AK14" s="113" t="s">
        <v>521</v>
      </c>
      <c r="AL14" s="107" t="s">
        <v>522</v>
      </c>
      <c r="AM14" s="59" t="s">
        <v>523</v>
      </c>
      <c r="AN14" s="106" t="s">
        <v>99</v>
      </c>
      <c r="AO14" s="59" t="s">
        <v>305</v>
      </c>
      <c r="AP14" s="65">
        <v>0</v>
      </c>
      <c r="AQ14" s="65">
        <v>5</v>
      </c>
      <c r="AR14" s="59">
        <v>0</v>
      </c>
      <c r="AS14" s="59">
        <v>10</v>
      </c>
      <c r="AT14" s="59">
        <v>15</v>
      </c>
      <c r="AU14" s="59">
        <v>10</v>
      </c>
      <c r="AV14" s="59">
        <v>30</v>
      </c>
      <c r="AW14" s="65">
        <f>SUM(AP14:AV14)</f>
        <v>70</v>
      </c>
      <c r="AX14" s="121" t="str">
        <f t="shared" si="1"/>
        <v>DISMINUYE UN PUNTO</v>
      </c>
      <c r="AY14" s="55">
        <f t="shared" ref="AY14:AY18" si="6">AG14</f>
        <v>2</v>
      </c>
      <c r="AZ14" s="55" t="str">
        <f t="shared" si="2"/>
        <v>RARA VEZ</v>
      </c>
      <c r="BA14" s="65">
        <f t="shared" si="3"/>
        <v>1</v>
      </c>
      <c r="BB14" s="103" t="str">
        <f t="shared" si="4"/>
        <v>CATASTRÓFICO</v>
      </c>
      <c r="BC14" s="55">
        <f t="shared" si="5"/>
        <v>5</v>
      </c>
      <c r="BD14" s="103" t="str">
        <f>IFERROR(VLOOKUP(CONCATENATE(BA14,BC14),'Fórmulas '!$J$47:$K$71,2,),"")</f>
        <v>ALTO</v>
      </c>
      <c r="BE14" s="59">
        <f>IFERROR(BC14*BA14,"")</f>
        <v>5</v>
      </c>
      <c r="BF14" s="59" t="s">
        <v>104</v>
      </c>
      <c r="BG14" s="65" t="s">
        <v>126</v>
      </c>
      <c r="BH14" s="57" t="s">
        <v>524</v>
      </c>
      <c r="BI14" s="59" t="s">
        <v>128</v>
      </c>
      <c r="BJ14" s="65" t="s">
        <v>525</v>
      </c>
      <c r="BK14" s="57" t="s">
        <v>501</v>
      </c>
      <c r="BL14" s="133"/>
      <c r="BM14" s="133"/>
      <c r="BN14" s="134"/>
      <c r="BO14" s="133"/>
      <c r="BP14" s="135"/>
      <c r="BQ14" s="136" t="s">
        <v>526</v>
      </c>
      <c r="BR14" s="137"/>
    </row>
    <row r="15" spans="1:70" ht="390" hidden="1">
      <c r="A15" s="49" t="s">
        <v>527</v>
      </c>
      <c r="B15" s="57" t="e">
        <f>VLOOKUP(A15,'Fórmulas '!$B$47:$C$66,2,FALSE)</f>
        <v>#N/A</v>
      </c>
      <c r="C15" s="49" t="e">
        <f>VLOOKUP(A15,'Fórmulas '!$F$47:$G$66,2,FALSE)</f>
        <v>#N/A</v>
      </c>
      <c r="D15" s="70" t="s">
        <v>528</v>
      </c>
      <c r="E15" s="66" t="s">
        <v>88</v>
      </c>
      <c r="F15" s="66" t="s">
        <v>88</v>
      </c>
      <c r="G15" s="68" t="s">
        <v>88</v>
      </c>
      <c r="H15" s="68" t="s">
        <v>88</v>
      </c>
      <c r="I15" s="68" t="s">
        <v>89</v>
      </c>
      <c r="J15" s="71" t="s">
        <v>529</v>
      </c>
      <c r="K15" s="72" t="s">
        <v>530</v>
      </c>
      <c r="L15" s="66" t="s">
        <v>88</v>
      </c>
      <c r="M15" s="66" t="s">
        <v>88</v>
      </c>
      <c r="N15" s="66" t="s">
        <v>88</v>
      </c>
      <c r="O15" s="66" t="s">
        <v>88</v>
      </c>
      <c r="P15" s="66" t="s">
        <v>88</v>
      </c>
      <c r="Q15" s="66" t="s">
        <v>92</v>
      </c>
      <c r="R15" s="66" t="s">
        <v>88</v>
      </c>
      <c r="S15" s="66" t="s">
        <v>92</v>
      </c>
      <c r="T15" s="66" t="s">
        <v>92</v>
      </c>
      <c r="U15" s="66" t="s">
        <v>88</v>
      </c>
      <c r="V15" s="66" t="s">
        <v>88</v>
      </c>
      <c r="W15" s="66" t="s">
        <v>88</v>
      </c>
      <c r="X15" s="66" t="s">
        <v>88</v>
      </c>
      <c r="Y15" s="66" t="s">
        <v>88</v>
      </c>
      <c r="Z15" s="66" t="s">
        <v>88</v>
      </c>
      <c r="AA15" s="66" t="s">
        <v>92</v>
      </c>
      <c r="AB15" s="66" t="s">
        <v>88</v>
      </c>
      <c r="AC15" s="66" t="s">
        <v>88</v>
      </c>
      <c r="AD15" s="66" t="s">
        <v>92</v>
      </c>
      <c r="AE15" s="55">
        <f t="shared" si="0"/>
        <v>14</v>
      </c>
      <c r="AF15" s="66" t="s">
        <v>153</v>
      </c>
      <c r="AG15" s="55">
        <f>IFERROR(VLOOKUP(AF15,'Fórmulas '!$B$26:$C$30,2,0),"")</f>
        <v>4</v>
      </c>
      <c r="AH15" s="55" t="str">
        <f t="shared" ref="AH15:AH44" si="7">IF(AE15&lt;=5,"MODERADO",IF(AE15&lt;=11,"MAYOR","CATASTRÓFICO"))</f>
        <v>CATASTRÓFICO</v>
      </c>
      <c r="AI15" s="65">
        <f>+IFERROR(VLOOKUP(AH15,'Fórmulas '!$E$28:$F$30,2,),"")</f>
        <v>5</v>
      </c>
      <c r="AJ15" s="66" t="str">
        <f>IFERROR(VLOOKUP(CONCATENATE(AG15,AI15),'Fórmulas '!$J$47:$K$71,2,),"")</f>
        <v>EXTREMO</v>
      </c>
      <c r="AK15" s="114" t="s">
        <v>531</v>
      </c>
      <c r="AL15" s="71" t="s">
        <v>532</v>
      </c>
      <c r="AM15" s="71" t="s">
        <v>533</v>
      </c>
      <c r="AN15" s="66" t="s">
        <v>99</v>
      </c>
      <c r="AO15" s="66" t="s">
        <v>100</v>
      </c>
      <c r="AP15" s="66">
        <v>0</v>
      </c>
      <c r="AQ15" s="66">
        <v>5</v>
      </c>
      <c r="AR15" s="66">
        <v>0</v>
      </c>
      <c r="AS15" s="66">
        <v>10</v>
      </c>
      <c r="AT15" s="66">
        <v>15</v>
      </c>
      <c r="AU15" s="66">
        <v>0</v>
      </c>
      <c r="AV15" s="66">
        <v>0</v>
      </c>
      <c r="AW15" s="66">
        <f t="shared" ref="AW15:AW18" si="8">SUM(AP15:AV15)</f>
        <v>30</v>
      </c>
      <c r="AX15" s="121" t="str">
        <f t="shared" si="1"/>
        <v>DISMINUYE CERO PUNTOS</v>
      </c>
      <c r="AY15" s="55">
        <f t="shared" si="6"/>
        <v>4</v>
      </c>
      <c r="AZ15" s="55" t="str">
        <f t="shared" si="2"/>
        <v>PROBABLE'</v>
      </c>
      <c r="BA15" s="65">
        <f t="shared" si="3"/>
        <v>4</v>
      </c>
      <c r="BB15" s="103" t="str">
        <f t="shared" si="4"/>
        <v>CATASTRÓFICO</v>
      </c>
      <c r="BC15" s="55">
        <f t="shared" si="5"/>
        <v>5</v>
      </c>
      <c r="BD15" s="103" t="str">
        <f>IFERROR(VLOOKUP(CONCATENATE(BA15,BC15),'Fórmulas '!$J$47:$K$71,2,),"")</f>
        <v>EXTREMO</v>
      </c>
      <c r="BE15" s="68">
        <f t="shared" ref="BE15:BE18" si="9">IFERROR(BC15*BA15,"")</f>
        <v>20</v>
      </c>
      <c r="BF15" s="66" t="s">
        <v>104</v>
      </c>
      <c r="BG15" s="66" t="s">
        <v>141</v>
      </c>
      <c r="BH15" s="72" t="s">
        <v>534</v>
      </c>
      <c r="BI15" s="71" t="s">
        <v>535</v>
      </c>
      <c r="BJ15" s="131" t="s">
        <v>536</v>
      </c>
      <c r="BK15" s="71" t="s">
        <v>537</v>
      </c>
      <c r="BL15" s="163" t="s">
        <v>538</v>
      </c>
      <c r="BM15" s="158" t="s">
        <v>537</v>
      </c>
      <c r="BN15" s="69"/>
      <c r="BO15" s="52"/>
      <c r="BP15" s="67"/>
      <c r="BQ15" s="69"/>
      <c r="BR15" s="67"/>
    </row>
    <row r="16" spans="1:70" ht="177" customHeight="1">
      <c r="A16" s="68" t="s">
        <v>147</v>
      </c>
      <c r="B16" s="57" t="str">
        <f>VLOOKUP(A16,'Fórmulas '!$B$47:$C$66,2,FALSE)</f>
        <v>Liderar el ámbito deportivo competitivo nacional mediante el apoyo y la integración de los organismos del sector y el mejoramiento de la calidad de vida de los atletas y Para atletas. que representan al departamento para obtener los mejores resultados en competencias nacionales e internacionales y el liderazgo en los Juegos Nacionales y Para nacionales.</v>
      </c>
      <c r="C16" s="49" t="str">
        <f>VLOOKUP(A16,'Fórmulas '!$F$47:$G$66,2,FALSE)</f>
        <v>Subgerente de Altos Logros -  Jefe de Oficina de Medicina Deportiva</v>
      </c>
      <c r="D16" s="70" t="s">
        <v>539</v>
      </c>
      <c r="E16" s="66" t="s">
        <v>88</v>
      </c>
      <c r="F16" s="66" t="s">
        <v>88</v>
      </c>
      <c r="G16" s="68" t="s">
        <v>88</v>
      </c>
      <c r="H16" s="68" t="s">
        <v>88</v>
      </c>
      <c r="I16" s="68" t="s">
        <v>89</v>
      </c>
      <c r="J16" s="71" t="s">
        <v>150</v>
      </c>
      <c r="K16" s="72" t="s">
        <v>151</v>
      </c>
      <c r="L16" s="66" t="s">
        <v>88</v>
      </c>
      <c r="M16" s="66" t="s">
        <v>88</v>
      </c>
      <c r="N16" s="66" t="s">
        <v>88</v>
      </c>
      <c r="O16" s="66" t="s">
        <v>88</v>
      </c>
      <c r="P16" s="66" t="s">
        <v>88</v>
      </c>
      <c r="Q16" s="66" t="s">
        <v>88</v>
      </c>
      <c r="R16" s="66" t="s">
        <v>88</v>
      </c>
      <c r="S16" s="66" t="s">
        <v>88</v>
      </c>
      <c r="T16" s="66" t="s">
        <v>152</v>
      </c>
      <c r="U16" s="66" t="s">
        <v>88</v>
      </c>
      <c r="V16" s="66" t="s">
        <v>88</v>
      </c>
      <c r="W16" s="66" t="s">
        <v>88</v>
      </c>
      <c r="X16" s="66" t="s">
        <v>88</v>
      </c>
      <c r="Y16" s="66" t="s">
        <v>88</v>
      </c>
      <c r="Z16" s="66" t="s">
        <v>88</v>
      </c>
      <c r="AA16" s="66" t="s">
        <v>152</v>
      </c>
      <c r="AB16" s="66" t="s">
        <v>88</v>
      </c>
      <c r="AC16" s="66" t="s">
        <v>88</v>
      </c>
      <c r="AD16" s="66" t="s">
        <v>152</v>
      </c>
      <c r="AE16" s="55">
        <f t="shared" si="0"/>
        <v>16</v>
      </c>
      <c r="AF16" s="66" t="s">
        <v>153</v>
      </c>
      <c r="AG16" s="55">
        <f>IFERROR(VLOOKUP(AF16,'Fórmulas '!$B$26:$C$30,2,0),"")</f>
        <v>4</v>
      </c>
      <c r="AH16" s="55" t="str">
        <f t="shared" si="7"/>
        <v>CATASTRÓFICO</v>
      </c>
      <c r="AI16" s="65">
        <f>+IFERROR(VLOOKUP(AH16,'Fórmulas '!$E$28:$F$30,2,),"")</f>
        <v>5</v>
      </c>
      <c r="AJ16" s="66" t="str">
        <f>IFERROR(VLOOKUP(CONCATENATE(AG16,AI16),'Fórmulas '!$J$47:$K$71,2,),"")</f>
        <v>EXTREMO</v>
      </c>
      <c r="AK16" s="70" t="s">
        <v>540</v>
      </c>
      <c r="AL16" s="73" t="s">
        <v>541</v>
      </c>
      <c r="AM16" s="72" t="s">
        <v>542</v>
      </c>
      <c r="AN16" s="73" t="s">
        <v>99</v>
      </c>
      <c r="AO16" s="66" t="s">
        <v>100</v>
      </c>
      <c r="AP16" s="66">
        <v>15</v>
      </c>
      <c r="AQ16" s="66">
        <v>5</v>
      </c>
      <c r="AR16" s="66">
        <v>0</v>
      </c>
      <c r="AS16" s="66">
        <v>10</v>
      </c>
      <c r="AT16" s="66">
        <v>15</v>
      </c>
      <c r="AU16" s="66">
        <v>10</v>
      </c>
      <c r="AV16" s="66">
        <v>30</v>
      </c>
      <c r="AW16" s="66">
        <f t="shared" si="8"/>
        <v>85</v>
      </c>
      <c r="AX16" s="121" t="str">
        <f t="shared" si="1"/>
        <v>DISMINUYE DOS PUNTOS</v>
      </c>
      <c r="AY16" s="55">
        <f t="shared" si="6"/>
        <v>4</v>
      </c>
      <c r="AZ16" s="55" t="str">
        <f t="shared" si="2"/>
        <v>IMPROBABLE</v>
      </c>
      <c r="BA16" s="65">
        <f t="shared" si="3"/>
        <v>2</v>
      </c>
      <c r="BB16" s="103" t="str">
        <f t="shared" si="4"/>
        <v>CATASTRÓFICO</v>
      </c>
      <c r="BC16" s="55">
        <f t="shared" si="5"/>
        <v>5</v>
      </c>
      <c r="BD16" s="103" t="str">
        <f>IFERROR(VLOOKUP(CONCATENATE(BA16,BC16),'Fórmulas '!$J$47:$K$71,2,),"")</f>
        <v>EXTREMO</v>
      </c>
      <c r="BE16" s="68">
        <f t="shared" si="9"/>
        <v>10</v>
      </c>
      <c r="BF16" s="66" t="s">
        <v>104</v>
      </c>
      <c r="BG16" s="66" t="s">
        <v>543</v>
      </c>
      <c r="BH16" s="122" t="s">
        <v>544</v>
      </c>
      <c r="BI16" s="74" t="s">
        <v>160</v>
      </c>
      <c r="BJ16" s="74" t="s">
        <v>545</v>
      </c>
      <c r="BK16" s="74" t="s">
        <v>546</v>
      </c>
      <c r="BL16" s="72" t="s">
        <v>547</v>
      </c>
      <c r="BM16" s="71" t="s">
        <v>546</v>
      </c>
      <c r="BN16" s="72" t="s">
        <v>547</v>
      </c>
      <c r="BO16" s="71" t="s">
        <v>546</v>
      </c>
      <c r="BP16" s="72" t="s">
        <v>548</v>
      </c>
      <c r="BQ16" s="72" t="s">
        <v>549</v>
      </c>
      <c r="BR16" s="72" t="s">
        <v>550</v>
      </c>
    </row>
    <row r="17" spans="1:123" ht="200.45" customHeight="1">
      <c r="A17" s="68" t="s">
        <v>147</v>
      </c>
      <c r="B17" s="57" t="str">
        <f>VLOOKUP(A17,'Fórmulas '!$B$47:$C$66,2,FALSE)</f>
        <v>Liderar el ámbito deportivo competitivo nacional mediante el apoyo y la integración de los organismos del sector y el mejoramiento de la calidad de vida de los atletas y Para atletas. que representan al departamento para obtener los mejores resultados en competencias nacionales e internacionales y el liderazgo en los Juegos Nacionales y Para nacionales.</v>
      </c>
      <c r="C17" s="49" t="str">
        <f>VLOOKUP(A17,'Fórmulas '!$F$47:$G$66,2,FALSE)</f>
        <v>Subgerente de Altos Logros -  Jefe de Oficina de Medicina Deportiva</v>
      </c>
      <c r="D17" s="70" t="s">
        <v>551</v>
      </c>
      <c r="E17" s="66" t="s">
        <v>88</v>
      </c>
      <c r="F17" s="66" t="s">
        <v>102</v>
      </c>
      <c r="G17" s="68" t="s">
        <v>102</v>
      </c>
      <c r="H17" s="68" t="s">
        <v>102</v>
      </c>
      <c r="I17" s="68" t="s">
        <v>89</v>
      </c>
      <c r="J17" s="71" t="s">
        <v>552</v>
      </c>
      <c r="K17" s="72" t="s">
        <v>553</v>
      </c>
      <c r="L17" s="66" t="s">
        <v>88</v>
      </c>
      <c r="M17" s="66" t="s">
        <v>88</v>
      </c>
      <c r="N17" s="66" t="s">
        <v>88</v>
      </c>
      <c r="O17" s="66" t="s">
        <v>152</v>
      </c>
      <c r="P17" s="66" t="s">
        <v>88</v>
      </c>
      <c r="Q17" s="66" t="s">
        <v>152</v>
      </c>
      <c r="R17" s="66" t="s">
        <v>152</v>
      </c>
      <c r="S17" s="66" t="s">
        <v>152</v>
      </c>
      <c r="T17" s="66" t="s">
        <v>102</v>
      </c>
      <c r="U17" s="66" t="s">
        <v>102</v>
      </c>
      <c r="V17" s="66" t="s">
        <v>152</v>
      </c>
      <c r="W17" s="66" t="s">
        <v>101</v>
      </c>
      <c r="X17" s="66" t="s">
        <v>152</v>
      </c>
      <c r="Y17" s="66" t="s">
        <v>152</v>
      </c>
      <c r="Z17" s="66" t="s">
        <v>152</v>
      </c>
      <c r="AA17" s="66" t="s">
        <v>152</v>
      </c>
      <c r="AB17" s="66" t="s">
        <v>152</v>
      </c>
      <c r="AC17" s="66" t="s">
        <v>152</v>
      </c>
      <c r="AD17" s="66" t="s">
        <v>152</v>
      </c>
      <c r="AE17" s="55">
        <f t="shared" si="0"/>
        <v>6</v>
      </c>
      <c r="AF17" s="66" t="s">
        <v>153</v>
      </c>
      <c r="AG17" s="55">
        <f>IFERROR(VLOOKUP(AF17,'Fórmulas '!$B$26:$C$30,2,0),"")</f>
        <v>4</v>
      </c>
      <c r="AH17" s="55" t="str">
        <f t="shared" si="7"/>
        <v>MAYOR</v>
      </c>
      <c r="AI17" s="65">
        <f>+IFERROR(VLOOKUP(AH17,'Fórmulas '!$E$28:$F$30,2,),"")</f>
        <v>4</v>
      </c>
      <c r="AJ17" s="66" t="str">
        <f>IFERROR(VLOOKUP(CONCATENATE(AG17,AI17),'Fórmulas '!$J$47:$K$71,2,),"")</f>
        <v>EXTREMO</v>
      </c>
      <c r="AK17" s="70" t="s">
        <v>554</v>
      </c>
      <c r="AL17" s="73" t="s">
        <v>541</v>
      </c>
      <c r="AM17" s="72" t="s">
        <v>555</v>
      </c>
      <c r="AN17" s="66" t="s">
        <v>99</v>
      </c>
      <c r="AO17" s="66" t="s">
        <v>100</v>
      </c>
      <c r="AP17" s="66">
        <v>15</v>
      </c>
      <c r="AQ17" s="66">
        <v>5</v>
      </c>
      <c r="AR17" s="66">
        <v>0</v>
      </c>
      <c r="AS17" s="66">
        <v>10</v>
      </c>
      <c r="AT17" s="66">
        <v>15</v>
      </c>
      <c r="AU17" s="66">
        <v>10</v>
      </c>
      <c r="AV17" s="66">
        <v>30</v>
      </c>
      <c r="AW17" s="66">
        <f t="shared" si="8"/>
        <v>85</v>
      </c>
      <c r="AX17" s="121" t="str">
        <f t="shared" si="1"/>
        <v>DISMINUYE DOS PUNTOS</v>
      </c>
      <c r="AY17" s="55">
        <f t="shared" si="6"/>
        <v>4</v>
      </c>
      <c r="AZ17" s="55" t="str">
        <f t="shared" si="2"/>
        <v>IMPROBABLE</v>
      </c>
      <c r="BA17" s="65">
        <f t="shared" si="3"/>
        <v>2</v>
      </c>
      <c r="BB17" s="103" t="str">
        <f t="shared" si="4"/>
        <v>MAYOR</v>
      </c>
      <c r="BC17" s="55">
        <f t="shared" si="5"/>
        <v>4</v>
      </c>
      <c r="BD17" s="103" t="str">
        <f>IFERROR(VLOOKUP(CONCATENATE(BA17,BC17),'Fórmulas '!$J$47:$K$71,2,),"")</f>
        <v>ALTO</v>
      </c>
      <c r="BE17" s="68">
        <f t="shared" si="9"/>
        <v>8</v>
      </c>
      <c r="BF17" s="66" t="s">
        <v>104</v>
      </c>
      <c r="BG17" s="66" t="s">
        <v>556</v>
      </c>
      <c r="BH17" s="72" t="s">
        <v>557</v>
      </c>
      <c r="BI17" s="72" t="s">
        <v>558</v>
      </c>
      <c r="BJ17" s="72" t="s">
        <v>559</v>
      </c>
      <c r="BK17" s="71" t="s">
        <v>560</v>
      </c>
      <c r="BL17" s="72" t="s">
        <v>561</v>
      </c>
      <c r="BM17" s="71" t="s">
        <v>562</v>
      </c>
      <c r="BN17" s="72" t="s">
        <v>561</v>
      </c>
      <c r="BO17" s="71" t="s">
        <v>562</v>
      </c>
      <c r="BP17" s="72" t="s">
        <v>563</v>
      </c>
      <c r="BQ17" s="72" t="s">
        <v>549</v>
      </c>
      <c r="BR17" s="72" t="s">
        <v>550</v>
      </c>
    </row>
    <row r="18" spans="1:123" ht="187.9" customHeight="1">
      <c r="A18" s="68" t="s">
        <v>147</v>
      </c>
      <c r="B18" s="57" t="str">
        <f>VLOOKUP(A18,'Fórmulas '!$B$47:$C$66,2,FALSE)</f>
        <v>Liderar el ámbito deportivo competitivo nacional mediante el apoyo y la integración de los organismos del sector y el mejoramiento de la calidad de vida de los atletas y Para atletas. que representan al departamento para obtener los mejores resultados en competencias nacionales e internacionales y el liderazgo en los Juegos Nacionales y Para nacionales.</v>
      </c>
      <c r="C18" s="49" t="str">
        <f>VLOOKUP(A18,'Fórmulas '!$F$47:$G$66,2,FALSE)</f>
        <v>Subgerente de Altos Logros -  Jefe de Oficina de Medicina Deportiva</v>
      </c>
      <c r="D18" s="70" t="s">
        <v>564</v>
      </c>
      <c r="E18" s="66" t="s">
        <v>88</v>
      </c>
      <c r="F18" s="66" t="s">
        <v>88</v>
      </c>
      <c r="G18" s="68" t="s">
        <v>88</v>
      </c>
      <c r="H18" s="68" t="s">
        <v>88</v>
      </c>
      <c r="I18" s="68" t="s">
        <v>89</v>
      </c>
      <c r="J18" s="71" t="s">
        <v>565</v>
      </c>
      <c r="K18" s="72" t="s">
        <v>566</v>
      </c>
      <c r="L18" s="66" t="s">
        <v>88</v>
      </c>
      <c r="M18" s="66" t="s">
        <v>88</v>
      </c>
      <c r="N18" s="66" t="s">
        <v>88</v>
      </c>
      <c r="O18" s="66" t="s">
        <v>88</v>
      </c>
      <c r="P18" s="66" t="s">
        <v>88</v>
      </c>
      <c r="Q18" s="66" t="s">
        <v>88</v>
      </c>
      <c r="R18" s="66" t="s">
        <v>88</v>
      </c>
      <c r="S18" s="66" t="s">
        <v>88</v>
      </c>
      <c r="T18" s="66" t="s">
        <v>152</v>
      </c>
      <c r="U18" s="66" t="s">
        <v>88</v>
      </c>
      <c r="V18" s="66" t="s">
        <v>88</v>
      </c>
      <c r="W18" s="66" t="s">
        <v>88</v>
      </c>
      <c r="X18" s="66" t="s">
        <v>88</v>
      </c>
      <c r="Y18" s="66" t="s">
        <v>88</v>
      </c>
      <c r="Z18" s="66" t="s">
        <v>88</v>
      </c>
      <c r="AA18" s="66" t="s">
        <v>152</v>
      </c>
      <c r="AB18" s="66" t="s">
        <v>88</v>
      </c>
      <c r="AC18" s="66" t="s">
        <v>88</v>
      </c>
      <c r="AD18" s="66" t="s">
        <v>152</v>
      </c>
      <c r="AE18" s="55">
        <f t="shared" si="0"/>
        <v>16</v>
      </c>
      <c r="AF18" s="66" t="s">
        <v>93</v>
      </c>
      <c r="AG18" s="55">
        <f>IFERROR(VLOOKUP(AF18,'Fórmulas '!$B$26:$C$30,2,0),"")</f>
        <v>3</v>
      </c>
      <c r="AH18" s="55" t="str">
        <f t="shared" si="7"/>
        <v>CATASTRÓFICO</v>
      </c>
      <c r="AI18" s="65">
        <f>+IFERROR(VLOOKUP(AH18,'Fórmulas '!$E$28:$F$30,2,),"")</f>
        <v>5</v>
      </c>
      <c r="AJ18" s="66" t="str">
        <f>IFERROR(VLOOKUP(CONCATENATE(AG18,AI18),'Fórmulas '!$J$47:$K$71,2,),"")</f>
        <v>EXTREMO</v>
      </c>
      <c r="AK18" s="70" t="s">
        <v>567</v>
      </c>
      <c r="AL18" s="71" t="s">
        <v>568</v>
      </c>
      <c r="AM18" s="72" t="s">
        <v>569</v>
      </c>
      <c r="AN18" s="66" t="s">
        <v>99</v>
      </c>
      <c r="AO18" s="66" t="s">
        <v>100</v>
      </c>
      <c r="AP18" s="66">
        <v>15</v>
      </c>
      <c r="AQ18" s="66">
        <v>5</v>
      </c>
      <c r="AR18" s="66">
        <v>0</v>
      </c>
      <c r="AS18" s="66">
        <v>10</v>
      </c>
      <c r="AT18" s="66">
        <v>15</v>
      </c>
      <c r="AU18" s="66">
        <v>10</v>
      </c>
      <c r="AV18" s="66">
        <v>30</v>
      </c>
      <c r="AW18" s="66">
        <f t="shared" si="8"/>
        <v>85</v>
      </c>
      <c r="AX18" s="121" t="str">
        <f t="shared" si="1"/>
        <v>DISMINUYE DOS PUNTOS</v>
      </c>
      <c r="AY18" s="55">
        <f t="shared" si="6"/>
        <v>3</v>
      </c>
      <c r="AZ18" s="55" t="str">
        <f t="shared" si="2"/>
        <v>RARA VEZ</v>
      </c>
      <c r="BA18" s="65">
        <f t="shared" si="3"/>
        <v>1</v>
      </c>
      <c r="BB18" s="103" t="str">
        <f t="shared" si="4"/>
        <v>CATASTRÓFICO</v>
      </c>
      <c r="BC18" s="55">
        <f t="shared" si="5"/>
        <v>5</v>
      </c>
      <c r="BD18" s="103" t="str">
        <f>IFERROR(VLOOKUP(CONCATENATE(BA18,BC18),'Fórmulas '!$J$47:$K$71,2,),"")</f>
        <v>ALTO</v>
      </c>
      <c r="BE18" s="68">
        <f t="shared" si="9"/>
        <v>5</v>
      </c>
      <c r="BF18" s="66" t="s">
        <v>104</v>
      </c>
      <c r="BG18" s="66" t="s">
        <v>570</v>
      </c>
      <c r="BH18" s="122" t="s">
        <v>571</v>
      </c>
      <c r="BI18" s="74" t="s">
        <v>572</v>
      </c>
      <c r="BJ18" s="72" t="s">
        <v>573</v>
      </c>
      <c r="BK18" s="71" t="s">
        <v>574</v>
      </c>
      <c r="BL18" s="71" t="s">
        <v>575</v>
      </c>
      <c r="BM18" s="72" t="s">
        <v>576</v>
      </c>
      <c r="BN18" s="71" t="s">
        <v>575</v>
      </c>
      <c r="BO18" s="72" t="s">
        <v>576</v>
      </c>
      <c r="BP18" s="72" t="s">
        <v>577</v>
      </c>
      <c r="BQ18" s="71" t="s">
        <v>578</v>
      </c>
      <c r="BR18" s="72" t="s">
        <v>550</v>
      </c>
    </row>
    <row r="19" spans="1:123" ht="120" hidden="1">
      <c r="A19" s="77" t="s">
        <v>177</v>
      </c>
      <c r="B19" s="57" t="str">
        <f>VLOOKUP(A19,'Fórmulas '!$B$47:$C$66,2,FALSE)</f>
        <v> Fomentar la práctica del deporte, la educación física y la recreación en el departamento de Antioquia a través del diseño y acompañamiento de programas y proyectos orientados a la población en general y grupos especiales.</v>
      </c>
      <c r="C19" s="49" t="str">
        <f>VLOOKUP(A19,'Fórmulas '!$F$47:$G$66,2,FALSE)</f>
        <v>Subgerente de Fomento y Desarrollo Deportivo</v>
      </c>
      <c r="D19" s="70" t="s">
        <v>579</v>
      </c>
      <c r="E19" s="79" t="s">
        <v>88</v>
      </c>
      <c r="F19" s="79" t="s">
        <v>88</v>
      </c>
      <c r="G19" s="78" t="s">
        <v>88</v>
      </c>
      <c r="H19" s="78" t="s">
        <v>88</v>
      </c>
      <c r="I19" s="78" t="s">
        <v>89</v>
      </c>
      <c r="J19" s="78" t="s">
        <v>580</v>
      </c>
      <c r="K19" s="78" t="s">
        <v>181</v>
      </c>
      <c r="L19" s="138" t="s">
        <v>92</v>
      </c>
      <c r="M19" s="138" t="s">
        <v>88</v>
      </c>
      <c r="N19" s="138" t="s">
        <v>88</v>
      </c>
      <c r="O19" s="138" t="s">
        <v>88</v>
      </c>
      <c r="P19" s="138" t="s">
        <v>88</v>
      </c>
      <c r="Q19" s="138" t="s">
        <v>92</v>
      </c>
      <c r="R19" s="138" t="s">
        <v>88</v>
      </c>
      <c r="S19" s="138" t="s">
        <v>88</v>
      </c>
      <c r="T19" s="138" t="s">
        <v>92</v>
      </c>
      <c r="U19" s="138" t="s">
        <v>88</v>
      </c>
      <c r="V19" s="79" t="s">
        <v>88</v>
      </c>
      <c r="W19" s="79" t="s">
        <v>88</v>
      </c>
      <c r="X19" s="79" t="s">
        <v>88</v>
      </c>
      <c r="Y19" s="79" t="s">
        <v>88</v>
      </c>
      <c r="Z19" s="79" t="s">
        <v>88</v>
      </c>
      <c r="AA19" s="79" t="s">
        <v>92</v>
      </c>
      <c r="AB19" s="79" t="s">
        <v>88</v>
      </c>
      <c r="AC19" s="79" t="s">
        <v>88</v>
      </c>
      <c r="AD19" s="79" t="s">
        <v>92</v>
      </c>
      <c r="AE19" s="55">
        <f t="shared" si="0"/>
        <v>14</v>
      </c>
      <c r="AF19" s="79" t="s">
        <v>93</v>
      </c>
      <c r="AG19" s="55">
        <f>IFERROR(VLOOKUP(AF19,'Fórmulas '!$B$26:$C$30,2,0),"")</f>
        <v>3</v>
      </c>
      <c r="AH19" s="55" t="str">
        <f t="shared" si="7"/>
        <v>CATASTRÓFICO</v>
      </c>
      <c r="AI19" s="65">
        <f>+IFERROR(VLOOKUP(AH19,'Fórmulas '!$E$28:$F$30,2,),"")</f>
        <v>5</v>
      </c>
      <c r="AJ19" s="66" t="str">
        <f>IFERROR(VLOOKUP(CONCATENATE(AG19,AI19),'Fórmulas '!$J$47:$K$71,2,),"")</f>
        <v>EXTREMO</v>
      </c>
      <c r="AK19" s="115" t="s">
        <v>581</v>
      </c>
      <c r="AL19" s="78" t="s">
        <v>183</v>
      </c>
      <c r="AM19" s="78" t="s">
        <v>582</v>
      </c>
      <c r="AN19" s="79" t="s">
        <v>583</v>
      </c>
      <c r="AO19" s="79" t="s">
        <v>100</v>
      </c>
      <c r="AP19" s="79">
        <v>0</v>
      </c>
      <c r="AQ19" s="79">
        <v>5</v>
      </c>
      <c r="AR19" s="79">
        <v>15</v>
      </c>
      <c r="AS19" s="79">
        <v>0</v>
      </c>
      <c r="AT19" s="79">
        <v>15</v>
      </c>
      <c r="AU19" s="79">
        <v>10</v>
      </c>
      <c r="AV19" s="79">
        <v>30</v>
      </c>
      <c r="AW19" s="79">
        <v>75</v>
      </c>
      <c r="AX19" s="121" t="str">
        <f t="shared" si="1"/>
        <v>DISMINUYE UN PUNTO</v>
      </c>
      <c r="AY19" s="55">
        <v>3</v>
      </c>
      <c r="AZ19" s="55" t="str">
        <f t="shared" si="2"/>
        <v>IMPROBABLE</v>
      </c>
      <c r="BA19" s="65">
        <f t="shared" si="3"/>
        <v>2</v>
      </c>
      <c r="BB19" s="103" t="str">
        <f t="shared" si="4"/>
        <v>CATASTRÓFICO</v>
      </c>
      <c r="BC19" s="55">
        <f t="shared" si="5"/>
        <v>5</v>
      </c>
      <c r="BD19" s="103" t="str">
        <f>IFERROR(VLOOKUP(CONCATENATE(BA19,BC19),'Fórmulas '!$J$47:$K$71,2,),"")</f>
        <v>EXTREMO</v>
      </c>
      <c r="BE19" s="78">
        <v>9</v>
      </c>
      <c r="BF19" s="79" t="s">
        <v>104</v>
      </c>
      <c r="BG19" s="79" t="s">
        <v>141</v>
      </c>
      <c r="BH19" s="123" t="s">
        <v>186</v>
      </c>
      <c r="BI19" s="78" t="s">
        <v>187</v>
      </c>
      <c r="BJ19" s="79" t="s">
        <v>584</v>
      </c>
      <c r="BK19" s="79" t="s">
        <v>585</v>
      </c>
      <c r="BL19" s="140" t="s">
        <v>584</v>
      </c>
      <c r="BM19" s="139" t="s">
        <v>585</v>
      </c>
      <c r="BN19" s="78" t="s">
        <v>586</v>
      </c>
      <c r="BO19" s="78" t="s">
        <v>586</v>
      </c>
      <c r="BP19" s="79" t="s">
        <v>586</v>
      </c>
      <c r="BQ19" s="79" t="s">
        <v>586</v>
      </c>
      <c r="BR19" s="79" t="s">
        <v>586</v>
      </c>
    </row>
    <row r="20" spans="1:123" ht="209.45" hidden="1" customHeight="1">
      <c r="A20" s="66" t="s">
        <v>198</v>
      </c>
      <c r="B20" s="50" t="str">
        <f>VLOOKUP(A20,'Fórmulas '!$B$47:$C$66,2,FALSE)</f>
        <v>Promocionar la salud y prevenir la enfermedad mediante de la práctica de la actividad física.  El proceso está dirigido a los municipios y corregimientos del Departamento, para brindar una opción de lucha contra el sedentarismo, el tabaquismo y la inadecuada alimentación.</v>
      </c>
      <c r="C20" s="49" t="str">
        <f>VLOOKUP(A20,'Fórmulas '!$F$47:$G$66,2,FALSE)</f>
        <v>Coordinador Programa Por su Salud Muévase Pues</v>
      </c>
      <c r="D20" s="70" t="s">
        <v>587</v>
      </c>
      <c r="E20" s="66" t="s">
        <v>88</v>
      </c>
      <c r="F20" s="66" t="s">
        <v>88</v>
      </c>
      <c r="G20" s="68" t="s">
        <v>88</v>
      </c>
      <c r="H20" s="68" t="s">
        <v>88</v>
      </c>
      <c r="I20" s="68" t="s">
        <v>89</v>
      </c>
      <c r="J20" s="71" t="s">
        <v>588</v>
      </c>
      <c r="K20" s="72" t="s">
        <v>589</v>
      </c>
      <c r="L20" s="66" t="s">
        <v>88</v>
      </c>
      <c r="M20" s="66" t="s">
        <v>88</v>
      </c>
      <c r="N20" s="66" t="s">
        <v>88</v>
      </c>
      <c r="O20" s="66" t="s">
        <v>88</v>
      </c>
      <c r="P20" s="66" t="s">
        <v>88</v>
      </c>
      <c r="Q20" s="66" t="s">
        <v>92</v>
      </c>
      <c r="R20" s="66" t="s">
        <v>88</v>
      </c>
      <c r="S20" s="66" t="s">
        <v>92</v>
      </c>
      <c r="T20" s="66" t="s">
        <v>92</v>
      </c>
      <c r="U20" s="66" t="s">
        <v>88</v>
      </c>
      <c r="V20" s="66" t="s">
        <v>88</v>
      </c>
      <c r="W20" s="66" t="s">
        <v>88</v>
      </c>
      <c r="X20" s="66" t="s">
        <v>88</v>
      </c>
      <c r="Y20" s="66" t="s">
        <v>88</v>
      </c>
      <c r="Z20" s="66" t="s">
        <v>88</v>
      </c>
      <c r="AA20" s="66" t="s">
        <v>92</v>
      </c>
      <c r="AB20" s="66" t="s">
        <v>88</v>
      </c>
      <c r="AC20" s="66" t="s">
        <v>88</v>
      </c>
      <c r="AD20" s="66" t="s">
        <v>92</v>
      </c>
      <c r="AE20" s="141">
        <f t="shared" si="0"/>
        <v>14</v>
      </c>
      <c r="AF20" s="66" t="s">
        <v>153</v>
      </c>
      <c r="AG20" s="141">
        <f>IFERROR(VLOOKUP(AF20,'Fórmulas '!$B$26:$C$30,2,0),"")</f>
        <v>4</v>
      </c>
      <c r="AH20" s="141" t="str">
        <f t="shared" si="7"/>
        <v>CATASTRÓFICO</v>
      </c>
      <c r="AI20" s="9">
        <f>+IFERROR(VLOOKUP(AH20,'Fórmulas '!$E$28:$F$30,2,),"")</f>
        <v>5</v>
      </c>
      <c r="AJ20" s="66" t="str">
        <f>IFERROR(VLOOKUP(CONCATENATE(AG20,AI20),'Fórmulas '!$J$47:$K$71,2,),"")</f>
        <v>EXTREMO</v>
      </c>
      <c r="AK20" s="70" t="s">
        <v>590</v>
      </c>
      <c r="AL20" s="72" t="s">
        <v>591</v>
      </c>
      <c r="AM20" s="72" t="s">
        <v>592</v>
      </c>
      <c r="AN20" s="66" t="s">
        <v>99</v>
      </c>
      <c r="AO20" s="66" t="s">
        <v>100</v>
      </c>
      <c r="AP20" s="66">
        <v>0</v>
      </c>
      <c r="AQ20" s="66">
        <v>5</v>
      </c>
      <c r="AR20" s="66">
        <v>0</v>
      </c>
      <c r="AS20" s="66">
        <v>10</v>
      </c>
      <c r="AT20" s="66">
        <v>15</v>
      </c>
      <c r="AU20" s="66">
        <v>0</v>
      </c>
      <c r="AV20" s="66">
        <v>0</v>
      </c>
      <c r="AW20" s="66">
        <f t="shared" ref="AW20" si="10">SUM(AP20:AV20)</f>
        <v>30</v>
      </c>
      <c r="AX20" s="142" t="str">
        <f t="shared" si="1"/>
        <v>DISMINUYE CERO PUNTOS</v>
      </c>
      <c r="AY20" s="141">
        <f t="shared" ref="AY20" si="11">AG20</f>
        <v>4</v>
      </c>
      <c r="AZ20" s="141" t="str">
        <f t="shared" si="2"/>
        <v>PROBABLE'</v>
      </c>
      <c r="BA20" s="9">
        <f t="shared" si="3"/>
        <v>4</v>
      </c>
      <c r="BB20" s="63" t="str">
        <f t="shared" si="4"/>
        <v>CATASTRÓFICO</v>
      </c>
      <c r="BC20" s="141">
        <f t="shared" si="5"/>
        <v>5</v>
      </c>
      <c r="BD20" s="63" t="str">
        <f>IFERROR(VLOOKUP(CONCATENATE(BA20,BC20),'Fórmulas '!$J$47:$K$71,2,),"")</f>
        <v>EXTREMO</v>
      </c>
      <c r="BE20" s="68">
        <f t="shared" ref="BE20" si="12">IFERROR(BC20*BA20,"")</f>
        <v>20</v>
      </c>
      <c r="BF20" s="66" t="s">
        <v>104</v>
      </c>
      <c r="BG20" s="66" t="s">
        <v>141</v>
      </c>
      <c r="BH20" s="72" t="s">
        <v>593</v>
      </c>
      <c r="BI20" s="71" t="s">
        <v>594</v>
      </c>
      <c r="BJ20" s="71" t="s">
        <v>595</v>
      </c>
      <c r="BK20" s="71" t="s">
        <v>501</v>
      </c>
      <c r="BL20" s="69" t="s">
        <v>595</v>
      </c>
      <c r="BM20" s="143" t="s">
        <v>596</v>
      </c>
      <c r="BN20" s="69" t="s">
        <v>595</v>
      </c>
      <c r="BO20" s="143" t="s">
        <v>596</v>
      </c>
      <c r="BP20" s="78" t="s">
        <v>597</v>
      </c>
      <c r="BQ20" s="78" t="s">
        <v>598</v>
      </c>
      <c r="BR20" s="69" t="s">
        <v>599</v>
      </c>
    </row>
    <row r="21" spans="1:123" s="21" customFormat="1" ht="135" hidden="1">
      <c r="A21" s="49" t="s">
        <v>237</v>
      </c>
      <c r="B21" s="57" t="str">
        <f>VLOOKUP(A21,'Fórmulas '!$B$47:$C$66,2,FALSE)</f>
        <v>Apoyar el desarrollo eficiente de los procesos internos, mediante la administración de los bienes y prestación de los servicios internos requeridos.</v>
      </c>
      <c r="C21" s="49" t="str">
        <f>VLOOKUP(A21,'Fórmulas '!$F$47:$G$66,2,FALSE)</f>
        <v>Coordinador Equipo Administrativo</v>
      </c>
      <c r="D21" s="89" t="s">
        <v>600</v>
      </c>
      <c r="E21" s="49" t="s">
        <v>88</v>
      </c>
      <c r="F21" s="49" t="s">
        <v>88</v>
      </c>
      <c r="G21" s="49" t="s">
        <v>88</v>
      </c>
      <c r="H21" s="49" t="s">
        <v>88</v>
      </c>
      <c r="I21" s="49" t="s">
        <v>89</v>
      </c>
      <c r="J21" s="49" t="s">
        <v>240</v>
      </c>
      <c r="K21" s="49" t="s">
        <v>601</v>
      </c>
      <c r="L21" s="49" t="s">
        <v>88</v>
      </c>
      <c r="M21" s="49" t="s">
        <v>88</v>
      </c>
      <c r="N21" s="49" t="s">
        <v>88</v>
      </c>
      <c r="O21" s="49" t="s">
        <v>88</v>
      </c>
      <c r="P21" s="49" t="s">
        <v>88</v>
      </c>
      <c r="Q21" s="49" t="s">
        <v>88</v>
      </c>
      <c r="R21" s="49" t="s">
        <v>88</v>
      </c>
      <c r="S21" s="49" t="s">
        <v>152</v>
      </c>
      <c r="T21" s="49" t="s">
        <v>88</v>
      </c>
      <c r="U21" s="49" t="s">
        <v>88</v>
      </c>
      <c r="V21" s="49" t="s">
        <v>88</v>
      </c>
      <c r="W21" s="49" t="s">
        <v>88</v>
      </c>
      <c r="X21" s="49" t="s">
        <v>88</v>
      </c>
      <c r="Y21" s="49" t="s">
        <v>88</v>
      </c>
      <c r="Z21" s="49" t="s">
        <v>88</v>
      </c>
      <c r="AA21" s="49" t="s">
        <v>152</v>
      </c>
      <c r="AB21" s="49" t="s">
        <v>88</v>
      </c>
      <c r="AC21" s="49" t="s">
        <v>152</v>
      </c>
      <c r="AD21" s="49" t="s">
        <v>152</v>
      </c>
      <c r="AE21" s="55">
        <f t="shared" si="0"/>
        <v>15</v>
      </c>
      <c r="AF21" s="49" t="s">
        <v>93</v>
      </c>
      <c r="AG21" s="55">
        <f>IFERROR(VLOOKUP(AF21,'Fórmulas '!$B$26:$C$30,2,0),"")</f>
        <v>3</v>
      </c>
      <c r="AH21" s="55" t="str">
        <f t="shared" si="7"/>
        <v>CATASTRÓFICO</v>
      </c>
      <c r="AI21" s="65">
        <f>+IFERROR(VLOOKUP(AH21,'Fórmulas '!$E$28:$F$30,2,),"")</f>
        <v>5</v>
      </c>
      <c r="AJ21" s="66" t="str">
        <f>IFERROR(VLOOKUP(CONCATENATE(AG21,AI21),'Fórmulas '!$J$47:$K$71,2,),"")</f>
        <v>EXTREMO</v>
      </c>
      <c r="AK21" s="109" t="s">
        <v>602</v>
      </c>
      <c r="AL21" s="49" t="s">
        <v>603</v>
      </c>
      <c r="AM21" s="49" t="s">
        <v>244</v>
      </c>
      <c r="AN21" s="49" t="s">
        <v>99</v>
      </c>
      <c r="AO21" s="49" t="s">
        <v>604</v>
      </c>
      <c r="AP21" s="49">
        <v>15</v>
      </c>
      <c r="AQ21" s="49">
        <v>5</v>
      </c>
      <c r="AR21" s="49">
        <v>0</v>
      </c>
      <c r="AS21" s="49">
        <v>10</v>
      </c>
      <c r="AT21" s="49">
        <v>15</v>
      </c>
      <c r="AU21" s="49">
        <v>10</v>
      </c>
      <c r="AV21" s="49">
        <v>30</v>
      </c>
      <c r="AW21" s="49">
        <v>85</v>
      </c>
      <c r="AX21" s="121" t="str">
        <f t="shared" si="1"/>
        <v>DISMINUYE DOS PUNTOS</v>
      </c>
      <c r="AY21" s="55">
        <v>3</v>
      </c>
      <c r="AZ21" s="55" t="str">
        <f t="shared" si="2"/>
        <v>RARA VEZ</v>
      </c>
      <c r="BA21" s="65">
        <f t="shared" si="3"/>
        <v>1</v>
      </c>
      <c r="BB21" s="103" t="str">
        <f t="shared" si="4"/>
        <v>CATASTRÓFICO</v>
      </c>
      <c r="BC21" s="55">
        <f t="shared" si="5"/>
        <v>5</v>
      </c>
      <c r="BD21" s="103" t="str">
        <f>IFERROR(VLOOKUP(CONCATENATE(BA21,BC21),'Fórmulas '!$J$47:$K$71,2,),"")</f>
        <v>ALTO</v>
      </c>
      <c r="BE21" s="49">
        <v>6</v>
      </c>
      <c r="BF21" s="49" t="s">
        <v>104</v>
      </c>
      <c r="BG21" s="49" t="s">
        <v>247</v>
      </c>
      <c r="BH21" s="50" t="s">
        <v>248</v>
      </c>
      <c r="BI21" s="49" t="s">
        <v>249</v>
      </c>
      <c r="BJ21" s="49" t="s">
        <v>605</v>
      </c>
      <c r="BK21" s="8" t="s">
        <v>606</v>
      </c>
      <c r="BL21" s="132" t="s">
        <v>605</v>
      </c>
      <c r="BM21" s="148" t="s">
        <v>606</v>
      </c>
      <c r="BP21" s="132" t="s">
        <v>607</v>
      </c>
      <c r="BQ21" s="132" t="s">
        <v>608</v>
      </c>
      <c r="BR21" s="153" t="s">
        <v>503</v>
      </c>
      <c r="BS21" s="37"/>
      <c r="BT21" s="37"/>
      <c r="BU21" s="37"/>
      <c r="BV21" s="37"/>
      <c r="BW21" s="37"/>
      <c r="BX21" s="37"/>
      <c r="BY21" s="37"/>
      <c r="BZ21" s="37"/>
      <c r="CA21" s="37"/>
      <c r="CB21" s="37"/>
      <c r="CC21" s="37"/>
      <c r="CD21" s="37"/>
      <c r="CE21" s="37"/>
      <c r="CF21" s="37"/>
      <c r="CG21" s="37"/>
      <c r="CH21" s="37"/>
      <c r="CI21" s="37"/>
      <c r="CJ21" s="37"/>
      <c r="CK21" s="37"/>
      <c r="CL21" s="37"/>
      <c r="CM21" s="37"/>
      <c r="CN21" s="37"/>
      <c r="CO21" s="37"/>
      <c r="CP21" s="37"/>
      <c r="CQ21" s="37"/>
      <c r="CR21" s="37"/>
      <c r="CS21" s="37"/>
      <c r="CT21" s="37"/>
      <c r="CU21" s="37"/>
      <c r="CV21" s="37"/>
      <c r="CW21" s="37"/>
      <c r="CX21" s="37"/>
      <c r="CY21" s="37"/>
      <c r="CZ21" s="37"/>
      <c r="DA21" s="37"/>
      <c r="DB21" s="37"/>
      <c r="DC21" s="37"/>
      <c r="DD21" s="37"/>
      <c r="DE21" s="37"/>
      <c r="DF21" s="37"/>
      <c r="DG21" s="37"/>
      <c r="DH21" s="37"/>
      <c r="DI21" s="37"/>
      <c r="DJ21" s="37"/>
      <c r="DK21" s="37"/>
      <c r="DL21" s="37"/>
      <c r="DM21" s="37"/>
      <c r="DN21" s="37"/>
      <c r="DO21" s="37"/>
      <c r="DP21" s="37"/>
      <c r="DQ21" s="37"/>
      <c r="DR21" s="37"/>
      <c r="DS21" s="37"/>
    </row>
    <row r="22" spans="1:123" s="21" customFormat="1" ht="180" hidden="1">
      <c r="A22" s="49" t="s">
        <v>237</v>
      </c>
      <c r="B22" s="57" t="str">
        <f>VLOOKUP(A22,'Fórmulas '!$B$47:$C$66,2,FALSE)</f>
        <v>Apoyar el desarrollo eficiente de los procesos internos, mediante la administración de los bienes y prestación de los servicios internos requeridos.</v>
      </c>
      <c r="C22" s="49" t="str">
        <f>VLOOKUP(A22,'Fórmulas '!$F$47:$G$66,2,FALSE)</f>
        <v>Coordinador Equipo Administrativo</v>
      </c>
      <c r="D22" s="89" t="s">
        <v>609</v>
      </c>
      <c r="E22" s="49" t="s">
        <v>88</v>
      </c>
      <c r="F22" s="49" t="s">
        <v>88</v>
      </c>
      <c r="G22" s="49" t="s">
        <v>88</v>
      </c>
      <c r="H22" s="49" t="s">
        <v>88</v>
      </c>
      <c r="I22" s="49" t="s">
        <v>89</v>
      </c>
      <c r="J22" s="49" t="s">
        <v>610</v>
      </c>
      <c r="K22" s="49" t="s">
        <v>601</v>
      </c>
      <c r="L22" s="49" t="s">
        <v>88</v>
      </c>
      <c r="M22" s="49" t="s">
        <v>88</v>
      </c>
      <c r="N22" s="49" t="s">
        <v>88</v>
      </c>
      <c r="O22" s="49" t="s">
        <v>88</v>
      </c>
      <c r="P22" s="49" t="s">
        <v>88</v>
      </c>
      <c r="Q22" s="49" t="s">
        <v>88</v>
      </c>
      <c r="R22" s="49" t="s">
        <v>88</v>
      </c>
      <c r="S22" s="49" t="s">
        <v>152</v>
      </c>
      <c r="T22" s="49" t="s">
        <v>88</v>
      </c>
      <c r="U22" s="49" t="s">
        <v>88</v>
      </c>
      <c r="V22" s="49" t="s">
        <v>88</v>
      </c>
      <c r="W22" s="49" t="s">
        <v>88</v>
      </c>
      <c r="X22" s="49" t="s">
        <v>88</v>
      </c>
      <c r="Y22" s="49" t="s">
        <v>88</v>
      </c>
      <c r="Z22" s="49" t="s">
        <v>88</v>
      </c>
      <c r="AA22" s="49" t="s">
        <v>152</v>
      </c>
      <c r="AB22" s="49" t="s">
        <v>88</v>
      </c>
      <c r="AC22" s="49" t="s">
        <v>152</v>
      </c>
      <c r="AD22" s="49" t="s">
        <v>152</v>
      </c>
      <c r="AE22" s="55">
        <f t="shared" si="0"/>
        <v>15</v>
      </c>
      <c r="AF22" s="49" t="s">
        <v>93</v>
      </c>
      <c r="AG22" s="55">
        <f>IFERROR(VLOOKUP(AF22,'Fórmulas '!$B$26:$C$30,2,0),"")</f>
        <v>3</v>
      </c>
      <c r="AH22" s="55" t="str">
        <f t="shared" si="7"/>
        <v>CATASTRÓFICO</v>
      </c>
      <c r="AI22" s="65">
        <f>+IFERROR(VLOOKUP(AH22,'Fórmulas '!$E$28:$F$30,2,),"")</f>
        <v>5</v>
      </c>
      <c r="AJ22" s="66" t="str">
        <f>IFERROR(VLOOKUP(CONCATENATE(AG22,AI22),'Fórmulas '!$J$47:$K$71,2,),"")</f>
        <v>EXTREMO</v>
      </c>
      <c r="AK22" s="109" t="s">
        <v>611</v>
      </c>
      <c r="AL22" s="49" t="s">
        <v>256</v>
      </c>
      <c r="AM22" s="49" t="s">
        <v>612</v>
      </c>
      <c r="AN22" s="49" t="s">
        <v>99</v>
      </c>
      <c r="AO22" s="49" t="s">
        <v>100</v>
      </c>
      <c r="AP22" s="49">
        <v>15</v>
      </c>
      <c r="AQ22" s="49">
        <v>5</v>
      </c>
      <c r="AR22" s="49">
        <v>0</v>
      </c>
      <c r="AS22" s="49">
        <v>10</v>
      </c>
      <c r="AT22" s="49">
        <v>15</v>
      </c>
      <c r="AU22" s="49">
        <v>10</v>
      </c>
      <c r="AV22" s="49">
        <v>30</v>
      </c>
      <c r="AW22" s="49">
        <v>85</v>
      </c>
      <c r="AX22" s="121" t="str">
        <f t="shared" si="1"/>
        <v>DISMINUYE DOS PUNTOS</v>
      </c>
      <c r="AY22" s="55">
        <v>3</v>
      </c>
      <c r="AZ22" s="55" t="str">
        <f t="shared" si="2"/>
        <v>RARA VEZ</v>
      </c>
      <c r="BA22" s="65">
        <f t="shared" si="3"/>
        <v>1</v>
      </c>
      <c r="BB22" s="103" t="str">
        <f t="shared" si="4"/>
        <v>CATASTRÓFICO</v>
      </c>
      <c r="BC22" s="55">
        <f t="shared" si="5"/>
        <v>5</v>
      </c>
      <c r="BD22" s="103" t="str">
        <f>IFERROR(VLOOKUP(CONCATENATE(BA22,BC22),'Fórmulas '!$J$47:$K$71,2,),"")</f>
        <v>ALTO</v>
      </c>
      <c r="BE22" s="49">
        <v>6</v>
      </c>
      <c r="BF22" s="49" t="s">
        <v>104</v>
      </c>
      <c r="BG22" s="49" t="s">
        <v>613</v>
      </c>
      <c r="BH22" s="50" t="s">
        <v>258</v>
      </c>
      <c r="BI22" s="49" t="s">
        <v>614</v>
      </c>
      <c r="BJ22" s="49" t="s">
        <v>605</v>
      </c>
      <c r="BK22" s="8" t="s">
        <v>606</v>
      </c>
      <c r="BL22" s="150" t="s">
        <v>605</v>
      </c>
      <c r="BM22" s="151" t="s">
        <v>606</v>
      </c>
      <c r="BP22" s="132" t="s">
        <v>615</v>
      </c>
      <c r="BQ22" s="152" t="s">
        <v>616</v>
      </c>
      <c r="BR22" s="153" t="s">
        <v>503</v>
      </c>
      <c r="BS22" s="37"/>
      <c r="BT22" s="37"/>
      <c r="BU22" s="37"/>
      <c r="BV22" s="37"/>
      <c r="BW22" s="37"/>
      <c r="BX22" s="37"/>
      <c r="BY22" s="37"/>
      <c r="BZ22" s="37"/>
      <c r="CA22" s="37"/>
      <c r="CB22" s="37"/>
      <c r="CC22" s="37"/>
      <c r="CD22" s="37"/>
      <c r="CE22" s="37"/>
      <c r="CF22" s="37"/>
      <c r="CG22" s="37"/>
      <c r="CH22" s="37"/>
      <c r="CI22" s="37"/>
      <c r="CJ22" s="37"/>
      <c r="CK22" s="37"/>
      <c r="CL22" s="37"/>
      <c r="CM22" s="37"/>
      <c r="CN22" s="37"/>
      <c r="CO22" s="37"/>
      <c r="CP22" s="37"/>
      <c r="CQ22" s="37"/>
      <c r="CR22" s="37"/>
      <c r="CS22" s="37"/>
      <c r="CT22" s="37"/>
      <c r="CU22" s="37"/>
      <c r="CV22" s="37"/>
      <c r="CW22" s="37"/>
      <c r="CX22" s="37"/>
      <c r="CY22" s="37"/>
      <c r="CZ22" s="37"/>
      <c r="DA22" s="37"/>
      <c r="DB22" s="37"/>
      <c r="DC22" s="37"/>
      <c r="DD22" s="37"/>
      <c r="DE22" s="37"/>
      <c r="DF22" s="37"/>
      <c r="DG22" s="37"/>
      <c r="DH22" s="37"/>
      <c r="DI22" s="37"/>
      <c r="DJ22" s="37"/>
      <c r="DK22" s="37"/>
      <c r="DL22" s="37"/>
      <c r="DM22" s="37"/>
      <c r="DN22" s="37"/>
      <c r="DO22" s="37"/>
      <c r="DP22" s="37"/>
      <c r="DQ22" s="37"/>
      <c r="DR22" s="37"/>
      <c r="DS22" s="37"/>
    </row>
    <row r="23" spans="1:123" s="21" customFormat="1" ht="90" hidden="1">
      <c r="A23" s="49" t="s">
        <v>237</v>
      </c>
      <c r="B23" s="57" t="str">
        <f>VLOOKUP(A23,'Fórmulas '!$B$47:$C$66,2,FALSE)</f>
        <v>Apoyar el desarrollo eficiente de los procesos internos, mediante la administración de los bienes y prestación de los servicios internos requeridos.</v>
      </c>
      <c r="C23" s="49" t="str">
        <f>VLOOKUP(A23,'Fórmulas '!$F$47:$G$66,2,FALSE)</f>
        <v>Coordinador Equipo Administrativo</v>
      </c>
      <c r="D23" s="89" t="s">
        <v>617</v>
      </c>
      <c r="E23" s="49" t="s">
        <v>88</v>
      </c>
      <c r="F23" s="49" t="s">
        <v>88</v>
      </c>
      <c r="G23" s="49" t="s">
        <v>88</v>
      </c>
      <c r="H23" s="49" t="s">
        <v>88</v>
      </c>
      <c r="I23" s="49" t="s">
        <v>89</v>
      </c>
      <c r="J23" s="49" t="s">
        <v>264</v>
      </c>
      <c r="K23" s="49" t="s">
        <v>601</v>
      </c>
      <c r="L23" s="49" t="s">
        <v>88</v>
      </c>
      <c r="M23" s="49" t="s">
        <v>88</v>
      </c>
      <c r="N23" s="49" t="s">
        <v>88</v>
      </c>
      <c r="O23" s="49" t="s">
        <v>88</v>
      </c>
      <c r="P23" s="49" t="s">
        <v>88</v>
      </c>
      <c r="Q23" s="49" t="s">
        <v>88</v>
      </c>
      <c r="R23" s="49" t="s">
        <v>88</v>
      </c>
      <c r="S23" s="49" t="s">
        <v>152</v>
      </c>
      <c r="T23" s="49" t="s">
        <v>88</v>
      </c>
      <c r="U23" s="49" t="s">
        <v>88</v>
      </c>
      <c r="V23" s="49" t="s">
        <v>88</v>
      </c>
      <c r="W23" s="49" t="s">
        <v>88</v>
      </c>
      <c r="X23" s="49" t="s">
        <v>88</v>
      </c>
      <c r="Y23" s="49" t="s">
        <v>88</v>
      </c>
      <c r="Z23" s="49" t="s">
        <v>88</v>
      </c>
      <c r="AA23" s="49" t="s">
        <v>152</v>
      </c>
      <c r="AB23" s="49" t="s">
        <v>88</v>
      </c>
      <c r="AC23" s="49" t="s">
        <v>152</v>
      </c>
      <c r="AD23" s="49" t="s">
        <v>152</v>
      </c>
      <c r="AE23" s="55">
        <f t="shared" si="0"/>
        <v>15</v>
      </c>
      <c r="AF23" s="49" t="s">
        <v>93</v>
      </c>
      <c r="AG23" s="55">
        <f>IFERROR(VLOOKUP(AF23,'Fórmulas '!$B$26:$C$30,2,0),"")</f>
        <v>3</v>
      </c>
      <c r="AH23" s="55" t="str">
        <f t="shared" si="7"/>
        <v>CATASTRÓFICO</v>
      </c>
      <c r="AI23" s="65">
        <f>+IFERROR(VLOOKUP(AH23,'Fórmulas '!$E$28:$F$30,2,),"")</f>
        <v>5</v>
      </c>
      <c r="AJ23" s="66" t="str">
        <f>IFERROR(VLOOKUP(CONCATENATE(AG23,AI23),'Fórmulas '!$J$47:$K$71,2,),"")</f>
        <v>EXTREMO</v>
      </c>
      <c r="AK23" s="109" t="s">
        <v>618</v>
      </c>
      <c r="AL23" s="49" t="s">
        <v>266</v>
      </c>
      <c r="AM23" s="49" t="s">
        <v>267</v>
      </c>
      <c r="AN23" s="49" t="s">
        <v>99</v>
      </c>
      <c r="AO23" s="49" t="s">
        <v>100</v>
      </c>
      <c r="AP23" s="49">
        <v>15</v>
      </c>
      <c r="AQ23" s="49">
        <v>5</v>
      </c>
      <c r="AR23" s="49">
        <v>0</v>
      </c>
      <c r="AS23" s="49">
        <v>10</v>
      </c>
      <c r="AT23" s="49">
        <v>15</v>
      </c>
      <c r="AU23" s="49">
        <v>10</v>
      </c>
      <c r="AV23" s="49">
        <v>30</v>
      </c>
      <c r="AW23" s="49">
        <v>85</v>
      </c>
      <c r="AX23" s="121" t="str">
        <f t="shared" si="1"/>
        <v>DISMINUYE DOS PUNTOS</v>
      </c>
      <c r="AY23" s="55">
        <v>3</v>
      </c>
      <c r="AZ23" s="55" t="str">
        <f t="shared" si="2"/>
        <v>RARA VEZ</v>
      </c>
      <c r="BA23" s="65">
        <f t="shared" si="3"/>
        <v>1</v>
      </c>
      <c r="BB23" s="103" t="str">
        <f t="shared" si="4"/>
        <v>CATASTRÓFICO</v>
      </c>
      <c r="BC23" s="55">
        <f t="shared" si="5"/>
        <v>5</v>
      </c>
      <c r="BD23" s="103" t="str">
        <f>IFERROR(VLOOKUP(CONCATENATE(BA23,BC23),'Fórmulas '!$J$47:$K$71,2,),"")</f>
        <v>ALTO</v>
      </c>
      <c r="BE23" s="49">
        <v>6</v>
      </c>
      <c r="BF23" s="49" t="s">
        <v>104</v>
      </c>
      <c r="BG23" s="49" t="s">
        <v>543</v>
      </c>
      <c r="BH23" s="50" t="s">
        <v>258</v>
      </c>
      <c r="BI23" s="49" t="s">
        <v>268</v>
      </c>
      <c r="BJ23" s="49" t="s">
        <v>605</v>
      </c>
      <c r="BK23" s="8" t="s">
        <v>619</v>
      </c>
      <c r="BL23" s="150" t="s">
        <v>605</v>
      </c>
      <c r="BM23" s="151" t="s">
        <v>606</v>
      </c>
      <c r="BP23" s="132" t="s">
        <v>620</v>
      </c>
      <c r="BQ23" s="152" t="s">
        <v>503</v>
      </c>
      <c r="BR23" s="153" t="s">
        <v>503</v>
      </c>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c r="DQ23" s="37"/>
      <c r="DR23" s="37"/>
      <c r="DS23" s="37"/>
    </row>
    <row r="24" spans="1:123" ht="210" hidden="1">
      <c r="A24" s="49" t="s">
        <v>271</v>
      </c>
      <c r="B24" s="57" t="str">
        <f>VLOOKUP(A24,'Fórmulas '!$B$47:$C$66,2,FALSE)</f>
        <v>Representar los intereses de INDEPORTES ANTIOQUIA en las controversias extracontractuales, contractuales y contenciosas en instancias administrativas y judiciales, que promueva o le sean promovidas, realizando entre otros llamamientos en garantía y/o acciones de repetición.  De la misma manera, acompañar las labores de reconocimiento y cancelación de la personería jurídica de organismos deportivos a nivel departamental, así como, prestar asesoría jurídica a los municipios y entidades del orden departamental que hacen parte del Sistema Nacional del Deporte.</v>
      </c>
      <c r="C24" s="49" t="str">
        <f>VLOOKUP(A24,'Fórmulas '!$F$47:$G$66,2,FALSE)</f>
        <v>Jefe de Oficina Jurídica</v>
      </c>
      <c r="D24" s="89" t="s">
        <v>621</v>
      </c>
      <c r="E24" s="49" t="s">
        <v>102</v>
      </c>
      <c r="F24" s="49" t="s">
        <v>102</v>
      </c>
      <c r="G24" s="49" t="s">
        <v>102</v>
      </c>
      <c r="H24" s="49" t="s">
        <v>102</v>
      </c>
      <c r="I24" s="49" t="s">
        <v>89</v>
      </c>
      <c r="J24" s="49" t="s">
        <v>274</v>
      </c>
      <c r="K24" s="49" t="s">
        <v>622</v>
      </c>
      <c r="L24" s="49" t="s">
        <v>102</v>
      </c>
      <c r="M24" s="49" t="s">
        <v>102</v>
      </c>
      <c r="N24" s="49" t="s">
        <v>102</v>
      </c>
      <c r="O24" s="49" t="s">
        <v>102</v>
      </c>
      <c r="P24" s="49" t="s">
        <v>102</v>
      </c>
      <c r="Q24" s="49" t="s">
        <v>102</v>
      </c>
      <c r="R24" s="49" t="s">
        <v>102</v>
      </c>
      <c r="S24" s="49" t="s">
        <v>102</v>
      </c>
      <c r="T24" s="49" t="s">
        <v>102</v>
      </c>
      <c r="U24" s="49" t="s">
        <v>102</v>
      </c>
      <c r="V24" s="49" t="s">
        <v>102</v>
      </c>
      <c r="W24" s="49" t="s">
        <v>102</v>
      </c>
      <c r="X24" s="49" t="s">
        <v>102</v>
      </c>
      <c r="Y24" s="49" t="s">
        <v>102</v>
      </c>
      <c r="Z24" s="49" t="s">
        <v>102</v>
      </c>
      <c r="AA24" s="49" t="s">
        <v>101</v>
      </c>
      <c r="AB24" s="49" t="s">
        <v>102</v>
      </c>
      <c r="AC24" s="49" t="s">
        <v>102</v>
      </c>
      <c r="AD24" s="49" t="s">
        <v>101</v>
      </c>
      <c r="AE24" s="55">
        <f t="shared" si="0"/>
        <v>17</v>
      </c>
      <c r="AF24" s="49" t="s">
        <v>153</v>
      </c>
      <c r="AG24" s="55">
        <f>IFERROR(VLOOKUP(AF24,'Fórmulas '!$B$26:$C$30,2,0),"")</f>
        <v>4</v>
      </c>
      <c r="AH24" s="55" t="str">
        <f t="shared" si="7"/>
        <v>CATASTRÓFICO</v>
      </c>
      <c r="AI24" s="65">
        <f>+IFERROR(VLOOKUP(AH24,'Fórmulas '!$E$28:$F$30,2,),"")</f>
        <v>5</v>
      </c>
      <c r="AJ24" s="66" t="str">
        <f>IFERROR(VLOOKUP(CONCATENATE(AG24,AI24),'Fórmulas '!$J$47:$K$71,2,),"")</f>
        <v>EXTREMO</v>
      </c>
      <c r="AK24" s="109" t="s">
        <v>623</v>
      </c>
      <c r="AL24" s="49" t="s">
        <v>624</v>
      </c>
      <c r="AM24" s="49" t="s">
        <v>625</v>
      </c>
      <c r="AN24" s="49" t="s">
        <v>99</v>
      </c>
      <c r="AO24" s="49" t="s">
        <v>100</v>
      </c>
      <c r="AP24" s="49">
        <v>15</v>
      </c>
      <c r="AQ24" s="49">
        <v>5</v>
      </c>
      <c r="AR24" s="49">
        <v>0</v>
      </c>
      <c r="AS24" s="49">
        <v>10</v>
      </c>
      <c r="AT24" s="49">
        <v>15</v>
      </c>
      <c r="AU24" s="49">
        <v>10</v>
      </c>
      <c r="AV24" s="49">
        <v>30</v>
      </c>
      <c r="AW24" s="49">
        <v>85</v>
      </c>
      <c r="AX24" s="121" t="str">
        <f t="shared" si="1"/>
        <v>DISMINUYE DOS PUNTOS</v>
      </c>
      <c r="AY24" s="55">
        <v>4</v>
      </c>
      <c r="AZ24" s="55" t="str">
        <f t="shared" si="2"/>
        <v>IMPROBABLE</v>
      </c>
      <c r="BA24" s="65">
        <f t="shared" si="3"/>
        <v>2</v>
      </c>
      <c r="BB24" s="103" t="str">
        <f t="shared" si="4"/>
        <v>CATASTRÓFICO</v>
      </c>
      <c r="BC24" s="55">
        <f t="shared" si="5"/>
        <v>5</v>
      </c>
      <c r="BD24" s="103" t="str">
        <f>IFERROR(VLOOKUP(CONCATENATE(BA24,BC24),'Fórmulas '!$J$47:$K$71,2,),"")</f>
        <v>EXTREMO</v>
      </c>
      <c r="BE24" s="49">
        <v>0</v>
      </c>
      <c r="BF24" s="49" t="s">
        <v>391</v>
      </c>
      <c r="BG24" s="49" t="s">
        <v>626</v>
      </c>
      <c r="BH24" s="50" t="s">
        <v>627</v>
      </c>
      <c r="BI24" s="49" t="s">
        <v>628</v>
      </c>
      <c r="BJ24" s="49" t="s">
        <v>629</v>
      </c>
      <c r="BK24" s="8" t="s">
        <v>503</v>
      </c>
      <c r="BL24" s="21"/>
      <c r="BM24" s="21"/>
      <c r="BN24" s="21"/>
      <c r="BO24" s="21"/>
      <c r="BP24" s="21"/>
      <c r="BQ24" s="21"/>
      <c r="BR24" s="50" t="s">
        <v>630</v>
      </c>
    </row>
    <row r="25" spans="1:123" ht="210" hidden="1">
      <c r="A25" s="49" t="s">
        <v>271</v>
      </c>
      <c r="B25" s="57" t="str">
        <f>VLOOKUP(A25,'Fórmulas '!$B$47:$C$66,2,FALSE)</f>
        <v>Representar los intereses de INDEPORTES ANTIOQUIA en las controversias extracontractuales, contractuales y contenciosas en instancias administrativas y judiciales, que promueva o le sean promovidas, realizando entre otros llamamientos en garantía y/o acciones de repetición.  De la misma manera, acompañar las labores de reconocimiento y cancelación de la personería jurídica de organismos deportivos a nivel departamental, así como, prestar asesoría jurídica a los municipios y entidades del orden departamental que hacen parte del Sistema Nacional del Deporte.</v>
      </c>
      <c r="C25" s="49" t="str">
        <f>VLOOKUP(A25,'Fórmulas '!$F$47:$G$66,2,FALSE)</f>
        <v>Jefe de Oficina Jurídica</v>
      </c>
      <c r="D25" s="89" t="s">
        <v>631</v>
      </c>
      <c r="E25" s="49" t="s">
        <v>102</v>
      </c>
      <c r="F25" s="49" t="s">
        <v>102</v>
      </c>
      <c r="G25" s="49" t="s">
        <v>102</v>
      </c>
      <c r="H25" s="49" t="s">
        <v>102</v>
      </c>
      <c r="I25" s="49" t="s">
        <v>89</v>
      </c>
      <c r="J25" s="49" t="s">
        <v>287</v>
      </c>
      <c r="K25" s="49" t="s">
        <v>288</v>
      </c>
      <c r="L25" s="49" t="s">
        <v>102</v>
      </c>
      <c r="M25" s="49" t="s">
        <v>102</v>
      </c>
      <c r="N25" s="49" t="s">
        <v>102</v>
      </c>
      <c r="O25" s="49" t="s">
        <v>102</v>
      </c>
      <c r="P25" s="49" t="s">
        <v>102</v>
      </c>
      <c r="Q25" s="49" t="s">
        <v>102</v>
      </c>
      <c r="R25" s="49" t="s">
        <v>102</v>
      </c>
      <c r="S25" s="49" t="s">
        <v>102</v>
      </c>
      <c r="T25" s="49" t="s">
        <v>101</v>
      </c>
      <c r="U25" s="49" t="s">
        <v>102</v>
      </c>
      <c r="V25" s="49" t="s">
        <v>102</v>
      </c>
      <c r="W25" s="49" t="s">
        <v>102</v>
      </c>
      <c r="X25" s="49" t="s">
        <v>102</v>
      </c>
      <c r="Y25" s="49" t="s">
        <v>102</v>
      </c>
      <c r="Z25" s="49" t="s">
        <v>102</v>
      </c>
      <c r="AA25" s="49" t="s">
        <v>101</v>
      </c>
      <c r="AB25" s="49" t="s">
        <v>102</v>
      </c>
      <c r="AC25" s="49" t="s">
        <v>102</v>
      </c>
      <c r="AD25" s="49" t="s">
        <v>101</v>
      </c>
      <c r="AE25" s="55">
        <f t="shared" si="0"/>
        <v>16</v>
      </c>
      <c r="AF25" s="49" t="s">
        <v>153</v>
      </c>
      <c r="AG25" s="55">
        <f>IFERROR(VLOOKUP(AF25,'Fórmulas '!$B$26:$C$30,2,0),"")</f>
        <v>4</v>
      </c>
      <c r="AH25" s="55" t="str">
        <f t="shared" si="7"/>
        <v>CATASTRÓFICO</v>
      </c>
      <c r="AI25" s="65">
        <f>+IFERROR(VLOOKUP(AH25,'Fórmulas '!$E$28:$F$30,2,),"")</f>
        <v>5</v>
      </c>
      <c r="AJ25" s="66" t="str">
        <f>IFERROR(VLOOKUP(CONCATENATE(AG25,AI25),'Fórmulas '!$J$47:$K$71,2,),"")</f>
        <v>EXTREMO</v>
      </c>
      <c r="AK25" s="109" t="s">
        <v>632</v>
      </c>
      <c r="AL25" s="49" t="s">
        <v>633</v>
      </c>
      <c r="AM25" s="49" t="s">
        <v>634</v>
      </c>
      <c r="AN25" s="49" t="s">
        <v>99</v>
      </c>
      <c r="AO25" s="49" t="s">
        <v>100</v>
      </c>
      <c r="AP25" s="49">
        <v>15</v>
      </c>
      <c r="AQ25" s="49">
        <v>5</v>
      </c>
      <c r="AR25" s="49">
        <v>0</v>
      </c>
      <c r="AS25" s="49">
        <v>10</v>
      </c>
      <c r="AT25" s="49">
        <v>15</v>
      </c>
      <c r="AU25" s="49">
        <v>10</v>
      </c>
      <c r="AV25" s="49">
        <v>30</v>
      </c>
      <c r="AW25" s="49">
        <v>85</v>
      </c>
      <c r="AX25" s="121" t="str">
        <f t="shared" si="1"/>
        <v>DISMINUYE DOS PUNTOS</v>
      </c>
      <c r="AY25" s="55">
        <v>4</v>
      </c>
      <c r="AZ25" s="55" t="str">
        <f t="shared" si="2"/>
        <v>IMPROBABLE</v>
      </c>
      <c r="BA25" s="65">
        <f t="shared" si="3"/>
        <v>2</v>
      </c>
      <c r="BB25" s="103" t="str">
        <f t="shared" si="4"/>
        <v>CATASTRÓFICO</v>
      </c>
      <c r="BC25" s="55">
        <f t="shared" si="5"/>
        <v>5</v>
      </c>
      <c r="BD25" s="103" t="str">
        <f>IFERROR(VLOOKUP(CONCATENATE(BA25,BC25),'Fórmulas '!$J$47:$K$71,2,),"")</f>
        <v>EXTREMO</v>
      </c>
      <c r="BE25" s="49">
        <v>0</v>
      </c>
      <c r="BF25" s="49" t="s">
        <v>391</v>
      </c>
      <c r="BG25" s="49" t="s">
        <v>626</v>
      </c>
      <c r="BH25" s="50" t="s">
        <v>635</v>
      </c>
      <c r="BI25" s="49" t="s">
        <v>636</v>
      </c>
      <c r="BJ25" s="49" t="s">
        <v>629</v>
      </c>
      <c r="BK25" s="8" t="s">
        <v>503</v>
      </c>
      <c r="BL25" s="49" t="s">
        <v>637</v>
      </c>
      <c r="BM25" s="8" t="s">
        <v>503</v>
      </c>
      <c r="BN25" s="21"/>
      <c r="BO25" s="21"/>
      <c r="BP25" s="132" t="s">
        <v>638</v>
      </c>
      <c r="BQ25" s="154" t="s">
        <v>639</v>
      </c>
      <c r="BR25" s="21"/>
    </row>
    <row r="26" spans="1:123" ht="240" hidden="1">
      <c r="A26" s="81" t="s">
        <v>297</v>
      </c>
      <c r="B26" s="57" t="str">
        <f>VLOOKUP(A26,'Fórmulas '!$B$47:$C$66,2,FALSE)</f>
        <v>lanear, organizar, ejecutar y hacer seguimiento a las acciones que promuevan el desarrollo del talento Humano durante el ciclo de vida laboral de los servidores públicos del instituto.</v>
      </c>
      <c r="C26" s="49" t="str">
        <f>VLOOKUP(A26,'Fórmulas '!$F$47:$G$66,2,FALSE)</f>
        <v>Jefe de Oficina de Talento Humano</v>
      </c>
      <c r="D26" s="98" t="s">
        <v>640</v>
      </c>
      <c r="E26" s="84" t="s">
        <v>88</v>
      </c>
      <c r="F26" s="84" t="s">
        <v>88</v>
      </c>
      <c r="G26" s="84" t="s">
        <v>88</v>
      </c>
      <c r="H26" s="84" t="s">
        <v>88</v>
      </c>
      <c r="I26" s="55" t="s">
        <v>89</v>
      </c>
      <c r="J26" s="83" t="s">
        <v>641</v>
      </c>
      <c r="K26" s="83" t="s">
        <v>642</v>
      </c>
      <c r="L26" s="84" t="s">
        <v>88</v>
      </c>
      <c r="M26" s="84" t="s">
        <v>88</v>
      </c>
      <c r="N26" s="84" t="s">
        <v>88</v>
      </c>
      <c r="O26" s="84" t="s">
        <v>101</v>
      </c>
      <c r="P26" s="84" t="s">
        <v>102</v>
      </c>
      <c r="Q26" s="84" t="s">
        <v>88</v>
      </c>
      <c r="R26" s="84" t="s">
        <v>102</v>
      </c>
      <c r="S26" s="84" t="s">
        <v>101</v>
      </c>
      <c r="T26" s="84" t="s">
        <v>101</v>
      </c>
      <c r="U26" s="84" t="s">
        <v>88</v>
      </c>
      <c r="V26" s="84" t="s">
        <v>88</v>
      </c>
      <c r="W26" s="84" t="s">
        <v>88</v>
      </c>
      <c r="X26" s="84" t="s">
        <v>88</v>
      </c>
      <c r="Y26" s="84" t="s">
        <v>88</v>
      </c>
      <c r="Z26" s="84" t="s">
        <v>88</v>
      </c>
      <c r="AA26" s="84" t="s">
        <v>88</v>
      </c>
      <c r="AB26" s="84" t="s">
        <v>88</v>
      </c>
      <c r="AC26" s="84" t="s">
        <v>101</v>
      </c>
      <c r="AD26" s="84" t="s">
        <v>101</v>
      </c>
      <c r="AE26" s="55">
        <f t="shared" si="0"/>
        <v>14</v>
      </c>
      <c r="AF26" s="84" t="s">
        <v>153</v>
      </c>
      <c r="AG26" s="55">
        <f>IFERROR(VLOOKUP(AF26,'Fórmulas '!$B$26:$C$30,2,0),"")</f>
        <v>4</v>
      </c>
      <c r="AH26" s="55" t="str">
        <f t="shared" si="7"/>
        <v>CATASTRÓFICO</v>
      </c>
      <c r="AI26" s="65">
        <f>+IFERROR(VLOOKUP(AH26,'Fórmulas '!$E$28:$F$30,2,),"")</f>
        <v>5</v>
      </c>
      <c r="AJ26" s="66" t="str">
        <f>IFERROR(VLOOKUP(CONCATENATE(AG26,AI26),'Fórmulas '!$J$47:$K$71,2,),"")</f>
        <v>EXTREMO</v>
      </c>
      <c r="AK26" s="116" t="s">
        <v>643</v>
      </c>
      <c r="AL26" s="83" t="s">
        <v>644</v>
      </c>
      <c r="AM26" s="83" t="s">
        <v>304</v>
      </c>
      <c r="AN26" s="84" t="s">
        <v>99</v>
      </c>
      <c r="AO26" s="84" t="s">
        <v>305</v>
      </c>
      <c r="AP26" s="84">
        <v>0</v>
      </c>
      <c r="AQ26" s="84">
        <v>5</v>
      </c>
      <c r="AR26" s="84">
        <v>0</v>
      </c>
      <c r="AS26" s="84">
        <v>10</v>
      </c>
      <c r="AT26" s="84">
        <v>15</v>
      </c>
      <c r="AU26" s="84">
        <v>10</v>
      </c>
      <c r="AV26" s="84">
        <v>0</v>
      </c>
      <c r="AW26" s="84">
        <v>40</v>
      </c>
      <c r="AX26" s="121" t="str">
        <f t="shared" si="1"/>
        <v>DISMINUYE CERO PUNTOS</v>
      </c>
      <c r="AY26" s="55">
        <v>4</v>
      </c>
      <c r="AZ26" s="55" t="str">
        <f t="shared" si="2"/>
        <v>PROBABLE'</v>
      </c>
      <c r="BA26" s="65">
        <f t="shared" si="3"/>
        <v>4</v>
      </c>
      <c r="BB26" s="103" t="str">
        <f t="shared" si="4"/>
        <v>CATASTRÓFICO</v>
      </c>
      <c r="BC26" s="55">
        <f t="shared" si="5"/>
        <v>5</v>
      </c>
      <c r="BD26" s="103" t="str">
        <f>IFERROR(VLOOKUP(CONCATENATE(BA26,BC26),'Fórmulas '!$J$47:$K$71,2,),"")</f>
        <v>EXTREMO</v>
      </c>
      <c r="BE26" s="85">
        <v>12</v>
      </c>
      <c r="BF26" s="55" t="s">
        <v>104</v>
      </c>
      <c r="BG26" s="84" t="s">
        <v>279</v>
      </c>
      <c r="BH26" s="124" t="s">
        <v>306</v>
      </c>
      <c r="BI26" s="83" t="s">
        <v>645</v>
      </c>
      <c r="BJ26" s="83" t="s">
        <v>646</v>
      </c>
      <c r="BK26" s="83" t="s">
        <v>647</v>
      </c>
      <c r="BL26" s="83" t="s">
        <v>648</v>
      </c>
      <c r="BM26" s="83" t="s">
        <v>647</v>
      </c>
      <c r="BN26" s="84"/>
      <c r="BO26" s="84"/>
      <c r="BP26" s="84"/>
      <c r="BQ26" s="84"/>
      <c r="BR26" s="84"/>
    </row>
    <row r="27" spans="1:123" ht="405" hidden="1">
      <c r="A27" s="82" t="s">
        <v>297</v>
      </c>
      <c r="B27" s="57" t="str">
        <f>VLOOKUP(A27,'Fórmulas '!$B$47:$C$66,2,FALSE)</f>
        <v>lanear, organizar, ejecutar y hacer seguimiento a las acciones que promuevan el desarrollo del talento Humano durante el ciclo de vida laboral de los servidores públicos del instituto.</v>
      </c>
      <c r="C27" s="49" t="str">
        <f>VLOOKUP(A27,'Fórmulas '!$F$47:$G$66,2,FALSE)</f>
        <v>Jefe de Oficina de Talento Humano</v>
      </c>
      <c r="D27" s="99" t="s">
        <v>649</v>
      </c>
      <c r="E27" s="87" t="s">
        <v>88</v>
      </c>
      <c r="F27" s="87" t="s">
        <v>88</v>
      </c>
      <c r="G27" s="87" t="s">
        <v>88</v>
      </c>
      <c r="H27" s="87" t="s">
        <v>88</v>
      </c>
      <c r="I27" s="108" t="s">
        <v>89</v>
      </c>
      <c r="J27" s="86" t="s">
        <v>313</v>
      </c>
      <c r="K27" s="86" t="s">
        <v>650</v>
      </c>
      <c r="L27" s="87" t="s">
        <v>88</v>
      </c>
      <c r="M27" s="87" t="s">
        <v>88</v>
      </c>
      <c r="N27" s="87" t="s">
        <v>88</v>
      </c>
      <c r="O27" s="87" t="s">
        <v>88</v>
      </c>
      <c r="P27" s="87" t="s">
        <v>88</v>
      </c>
      <c r="Q27" s="87" t="s">
        <v>88</v>
      </c>
      <c r="R27" s="87" t="s">
        <v>101</v>
      </c>
      <c r="S27" s="87" t="s">
        <v>88</v>
      </c>
      <c r="T27" s="87" t="s">
        <v>102</v>
      </c>
      <c r="U27" s="87" t="s">
        <v>102</v>
      </c>
      <c r="V27" s="87" t="s">
        <v>88</v>
      </c>
      <c r="W27" s="87" t="s">
        <v>88</v>
      </c>
      <c r="X27" s="87" t="s">
        <v>88</v>
      </c>
      <c r="Y27" s="87" t="s">
        <v>88</v>
      </c>
      <c r="Z27" s="87" t="s">
        <v>88</v>
      </c>
      <c r="AA27" s="87" t="s">
        <v>88</v>
      </c>
      <c r="AB27" s="87" t="s">
        <v>88</v>
      </c>
      <c r="AC27" s="87" t="s">
        <v>101</v>
      </c>
      <c r="AD27" s="87" t="s">
        <v>101</v>
      </c>
      <c r="AE27" s="55">
        <f t="shared" si="0"/>
        <v>16</v>
      </c>
      <c r="AF27" s="87" t="s">
        <v>93</v>
      </c>
      <c r="AG27" s="55">
        <f>IFERROR(VLOOKUP(AF27,'Fórmulas '!$B$26:$C$30,2,0),"")</f>
        <v>3</v>
      </c>
      <c r="AH27" s="55" t="str">
        <f t="shared" si="7"/>
        <v>CATASTRÓFICO</v>
      </c>
      <c r="AI27" s="65">
        <f>+IFERROR(VLOOKUP(AH27,'Fórmulas '!$E$28:$F$30,2,),"")</f>
        <v>5</v>
      </c>
      <c r="AJ27" s="66" t="str">
        <f>IFERROR(VLOOKUP(CONCATENATE(AG27,AI27),'Fórmulas '!$J$47:$K$71,2,),"")</f>
        <v>EXTREMO</v>
      </c>
      <c r="AK27" s="117" t="s">
        <v>651</v>
      </c>
      <c r="AL27" s="49" t="s">
        <v>316</v>
      </c>
      <c r="AM27" s="85" t="s">
        <v>652</v>
      </c>
      <c r="AN27" s="87" t="s">
        <v>99</v>
      </c>
      <c r="AO27" s="87" t="s">
        <v>305</v>
      </c>
      <c r="AP27" s="87">
        <v>15</v>
      </c>
      <c r="AQ27" s="87">
        <v>5</v>
      </c>
      <c r="AR27" s="87">
        <v>0</v>
      </c>
      <c r="AS27" s="87">
        <v>10</v>
      </c>
      <c r="AT27" s="87">
        <v>15</v>
      </c>
      <c r="AU27" s="87">
        <v>10</v>
      </c>
      <c r="AV27" s="87">
        <v>0</v>
      </c>
      <c r="AW27" s="87">
        <v>55</v>
      </c>
      <c r="AX27" s="121" t="str">
        <f t="shared" si="1"/>
        <v>DISMINUYE UN PUNTO</v>
      </c>
      <c r="AY27" s="55">
        <v>3</v>
      </c>
      <c r="AZ27" s="55" t="str">
        <f t="shared" si="2"/>
        <v>IMPROBABLE</v>
      </c>
      <c r="BA27" s="65">
        <f t="shared" si="3"/>
        <v>2</v>
      </c>
      <c r="BB27" s="103" t="str">
        <f t="shared" si="4"/>
        <v>CATASTRÓFICO</v>
      </c>
      <c r="BC27" s="55">
        <f t="shared" si="5"/>
        <v>5</v>
      </c>
      <c r="BD27" s="103" t="str">
        <f>IFERROR(VLOOKUP(CONCATENATE(BA27,BC27),'Fórmulas '!$J$47:$K$71,2,),"")</f>
        <v>EXTREMO</v>
      </c>
      <c r="BE27" s="88">
        <v>12</v>
      </c>
      <c r="BF27" s="108" t="s">
        <v>104</v>
      </c>
      <c r="BG27" s="87" t="s">
        <v>653</v>
      </c>
      <c r="BH27" s="125" t="s">
        <v>654</v>
      </c>
      <c r="BI27" s="86" t="s">
        <v>318</v>
      </c>
      <c r="BJ27" s="83" t="s">
        <v>655</v>
      </c>
      <c r="BK27" s="83" t="s">
        <v>656</v>
      </c>
      <c r="BL27" s="86" t="s">
        <v>657</v>
      </c>
      <c r="BM27" s="83" t="s">
        <v>656</v>
      </c>
      <c r="BN27" s="87"/>
      <c r="BO27" s="87"/>
      <c r="BP27" s="87"/>
      <c r="BQ27" s="87"/>
      <c r="BR27" s="86"/>
    </row>
    <row r="28" spans="1:123" ht="345" hidden="1">
      <c r="A28" s="66" t="s">
        <v>323</v>
      </c>
      <c r="B28" s="57" t="str">
        <f>VLOOKUP(A28,'Fórmulas '!$B$47:$C$66,2,FALSE)</f>
        <v>Coordinar el desarrollo de la función archivística en Indeportes Antioquia, mediante la administración de actividades e instrumentos propios de la gestión documental, garantizando así la eficacia en la conformación del sistema de archivos institucional y la preservación de la información durante el ciclo vital de los documentos.</v>
      </c>
      <c r="C28" s="49" t="str">
        <f>VLOOKUP(A28,'Fórmulas '!$F$47:$G$66,2,FALSE)</f>
        <v> Profesional Universitario Coordinador de Equipo "CADA".</v>
      </c>
      <c r="D28" s="70" t="s">
        <v>658</v>
      </c>
      <c r="E28" s="66" t="s">
        <v>102</v>
      </c>
      <c r="F28" s="66" t="s">
        <v>102</v>
      </c>
      <c r="G28" s="68" t="s">
        <v>102</v>
      </c>
      <c r="H28" s="68" t="s">
        <v>102</v>
      </c>
      <c r="I28" s="68" t="s">
        <v>89</v>
      </c>
      <c r="J28" s="72" t="s">
        <v>659</v>
      </c>
      <c r="K28" s="72" t="s">
        <v>660</v>
      </c>
      <c r="L28" s="66" t="s">
        <v>102</v>
      </c>
      <c r="M28" s="66" t="s">
        <v>102</v>
      </c>
      <c r="N28" s="66" t="s">
        <v>101</v>
      </c>
      <c r="O28" s="66" t="s">
        <v>101</v>
      </c>
      <c r="P28" s="66" t="s">
        <v>102</v>
      </c>
      <c r="Q28" s="66" t="s">
        <v>101</v>
      </c>
      <c r="R28" s="66" t="s">
        <v>101</v>
      </c>
      <c r="S28" s="66" t="s">
        <v>101</v>
      </c>
      <c r="T28" s="66" t="s">
        <v>102</v>
      </c>
      <c r="U28" s="66" t="s">
        <v>101</v>
      </c>
      <c r="V28" s="66" t="s">
        <v>101</v>
      </c>
      <c r="W28" s="66" t="s">
        <v>102</v>
      </c>
      <c r="X28" s="66" t="s">
        <v>101</v>
      </c>
      <c r="Y28" s="66" t="s">
        <v>101</v>
      </c>
      <c r="Z28" s="66" t="s">
        <v>102</v>
      </c>
      <c r="AA28" s="66" t="s">
        <v>101</v>
      </c>
      <c r="AB28" s="66" t="s">
        <v>101</v>
      </c>
      <c r="AC28" s="66" t="s">
        <v>101</v>
      </c>
      <c r="AD28" s="66" t="s">
        <v>101</v>
      </c>
      <c r="AE28" s="55">
        <f t="shared" si="0"/>
        <v>6</v>
      </c>
      <c r="AF28" s="66" t="s">
        <v>120</v>
      </c>
      <c r="AG28" s="55">
        <f>IFERROR(VLOOKUP(AF28,'Fórmulas '!$B$26:$C$30,2,0),"")</f>
        <v>1</v>
      </c>
      <c r="AH28" s="55" t="str">
        <f t="shared" si="7"/>
        <v>MAYOR</v>
      </c>
      <c r="AI28" s="65">
        <f>+IFERROR(VLOOKUP(AH28,'Fórmulas '!$E$28:$F$30,2,),"")</f>
        <v>4</v>
      </c>
      <c r="AJ28" s="66" t="str">
        <f>IFERROR(VLOOKUP(CONCATENATE(AG28,AI28),'Fórmulas '!$J$47:$K$71,2,),"")</f>
        <v>ALTO</v>
      </c>
      <c r="AK28" s="70" t="s">
        <v>661</v>
      </c>
      <c r="AL28" s="71" t="s">
        <v>662</v>
      </c>
      <c r="AM28" s="72" t="s">
        <v>663</v>
      </c>
      <c r="AN28" s="66" t="s">
        <v>99</v>
      </c>
      <c r="AO28" s="66" t="s">
        <v>100</v>
      </c>
      <c r="AP28" s="66">
        <v>15</v>
      </c>
      <c r="AQ28" s="66">
        <v>5</v>
      </c>
      <c r="AR28" s="66">
        <v>0</v>
      </c>
      <c r="AS28" s="66">
        <v>10</v>
      </c>
      <c r="AT28" s="66">
        <v>15</v>
      </c>
      <c r="AU28" s="66">
        <v>0</v>
      </c>
      <c r="AV28" s="66">
        <v>0</v>
      </c>
      <c r="AW28" s="66">
        <f t="shared" ref="AW28" si="13">SUM(AP28:AV28)</f>
        <v>45</v>
      </c>
      <c r="AX28" s="121" t="str">
        <f t="shared" si="1"/>
        <v>DISMINUYE CERO PUNTOS</v>
      </c>
      <c r="AY28" s="55">
        <f t="shared" ref="AY28:AY34" si="14">AG28</f>
        <v>1</v>
      </c>
      <c r="AZ28" s="55" t="str">
        <f t="shared" si="2"/>
        <v>RARA VEZ</v>
      </c>
      <c r="BA28" s="65">
        <f t="shared" si="3"/>
        <v>1</v>
      </c>
      <c r="BB28" s="103" t="str">
        <f t="shared" si="4"/>
        <v>MAYOR</v>
      </c>
      <c r="BC28" s="55">
        <f t="shared" si="5"/>
        <v>4</v>
      </c>
      <c r="BD28" s="103" t="str">
        <f>IFERROR(VLOOKUP(CONCATENATE(BA28,BC28),'Fórmulas '!$J$47:$K$71,2,),"")</f>
        <v>ALTO</v>
      </c>
      <c r="BE28" s="68">
        <f t="shared" ref="BE28" si="15">IFERROR(BC28*BA28,"")</f>
        <v>4</v>
      </c>
      <c r="BF28" s="66" t="s">
        <v>104</v>
      </c>
      <c r="BG28" s="66" t="s">
        <v>543</v>
      </c>
      <c r="BH28" s="122" t="s">
        <v>664</v>
      </c>
      <c r="BI28" s="66" t="s">
        <v>665</v>
      </c>
      <c r="BJ28" s="104" t="s">
        <v>666</v>
      </c>
      <c r="BK28" s="71" t="s">
        <v>667</v>
      </c>
      <c r="BL28" s="72" t="s">
        <v>668</v>
      </c>
      <c r="BM28" s="71" t="s">
        <v>667</v>
      </c>
      <c r="BN28" s="69"/>
      <c r="BO28" s="71"/>
      <c r="BP28" s="67"/>
      <c r="BQ28" s="67"/>
      <c r="BR28" s="74"/>
    </row>
    <row r="29" spans="1:123" ht="240" hidden="1">
      <c r="A29" s="49" t="s">
        <v>336</v>
      </c>
      <c r="B29" s="57" t="str">
        <f>VLOOKUP(A29,'Fórmulas '!$B$47:$C$66,2,FALSE)</f>
        <v>Garantizar que contrataciones con clientes y proveedores de la entidad se realicen con calidad, oportunidad, eficiencia y cumpliendo de los términos legales.</v>
      </c>
      <c r="C29" s="49" t="str">
        <f>VLOOKUP(A29,'Fórmulas '!$F$47:$G$66,2,FALSE)</f>
        <v>Jefe de Oficina Jurídica</v>
      </c>
      <c r="D29" s="89" t="s">
        <v>669</v>
      </c>
      <c r="E29" s="9" t="s">
        <v>102</v>
      </c>
      <c r="F29" s="9" t="s">
        <v>102</v>
      </c>
      <c r="G29" s="9" t="s">
        <v>102</v>
      </c>
      <c r="H29" s="9" t="s">
        <v>102</v>
      </c>
      <c r="I29" s="9" t="s">
        <v>89</v>
      </c>
      <c r="J29" s="60" t="s">
        <v>339</v>
      </c>
      <c r="K29" s="60" t="s">
        <v>670</v>
      </c>
      <c r="L29" s="9" t="s">
        <v>102</v>
      </c>
      <c r="M29" s="9" t="s">
        <v>102</v>
      </c>
      <c r="N29" s="9" t="s">
        <v>102</v>
      </c>
      <c r="O29" s="9" t="s">
        <v>102</v>
      </c>
      <c r="P29" s="9" t="s">
        <v>102</v>
      </c>
      <c r="Q29" s="9" t="s">
        <v>102</v>
      </c>
      <c r="R29" s="9" t="s">
        <v>102</v>
      </c>
      <c r="S29" s="9" t="s">
        <v>102</v>
      </c>
      <c r="T29" s="9" t="s">
        <v>101</v>
      </c>
      <c r="U29" s="9" t="s">
        <v>102</v>
      </c>
      <c r="V29" s="9" t="s">
        <v>102</v>
      </c>
      <c r="W29" s="9" t="s">
        <v>102</v>
      </c>
      <c r="X29" s="9" t="s">
        <v>102</v>
      </c>
      <c r="Y29" s="9" t="s">
        <v>102</v>
      </c>
      <c r="Z29" s="9" t="s">
        <v>102</v>
      </c>
      <c r="AA29" s="9" t="s">
        <v>101</v>
      </c>
      <c r="AB29" s="9" t="s">
        <v>102</v>
      </c>
      <c r="AC29" s="9" t="s">
        <v>102</v>
      </c>
      <c r="AD29" s="9" t="s">
        <v>101</v>
      </c>
      <c r="AE29" s="55">
        <f t="shared" si="0"/>
        <v>16</v>
      </c>
      <c r="AF29" s="62" t="s">
        <v>153</v>
      </c>
      <c r="AG29" s="55">
        <f>IFERROR(VLOOKUP(AF29,'Fórmulas '!$B$26:$C$30,2,0),"")</f>
        <v>4</v>
      </c>
      <c r="AH29" s="55" t="str">
        <f t="shared" si="7"/>
        <v>CATASTRÓFICO</v>
      </c>
      <c r="AI29" s="65">
        <f>+IFERROR(VLOOKUP(AH29,'Fórmulas '!$E$28:$F$30,2,),"")</f>
        <v>5</v>
      </c>
      <c r="AJ29" s="66" t="str">
        <f>IFERROR(VLOOKUP(CONCATENATE(AG29,AI29),'Fórmulas '!$J$47:$K$71,2,),"")</f>
        <v>EXTREMO</v>
      </c>
      <c r="AK29" s="70" t="s">
        <v>671</v>
      </c>
      <c r="AL29" s="49" t="s">
        <v>672</v>
      </c>
      <c r="AM29" s="61" t="s">
        <v>673</v>
      </c>
      <c r="AN29" s="9" t="s">
        <v>99</v>
      </c>
      <c r="AO29" s="9" t="s">
        <v>100</v>
      </c>
      <c r="AP29" s="9">
        <v>15</v>
      </c>
      <c r="AQ29" s="9">
        <v>5</v>
      </c>
      <c r="AR29" s="9">
        <v>0</v>
      </c>
      <c r="AS29" s="9">
        <v>10</v>
      </c>
      <c r="AT29" s="9">
        <v>15</v>
      </c>
      <c r="AU29" s="9">
        <v>10</v>
      </c>
      <c r="AV29" s="9">
        <v>30</v>
      </c>
      <c r="AW29" s="9">
        <f t="shared" ref="AW29:AW31" si="16">SUM(AP29:AV29)</f>
        <v>85</v>
      </c>
      <c r="AX29" s="121" t="str">
        <f t="shared" si="1"/>
        <v>DISMINUYE DOS PUNTOS</v>
      </c>
      <c r="AY29" s="55">
        <f t="shared" si="14"/>
        <v>4</v>
      </c>
      <c r="AZ29" s="55" t="str">
        <f t="shared" si="2"/>
        <v>IMPROBABLE</v>
      </c>
      <c r="BA29" s="65">
        <f t="shared" si="3"/>
        <v>2</v>
      </c>
      <c r="BB29" s="103" t="str">
        <f t="shared" si="4"/>
        <v>CATASTRÓFICO</v>
      </c>
      <c r="BC29" s="55">
        <f t="shared" si="5"/>
        <v>5</v>
      </c>
      <c r="BD29" s="103" t="str">
        <f>IFERROR(VLOOKUP(CONCATENATE(BA29,BC29),'Fórmulas '!$J$47:$K$71,2,),"")</f>
        <v>EXTREMO</v>
      </c>
      <c r="BE29" s="9">
        <f t="shared" ref="BE29:BE31" si="17">IFERROR(BA29*BC29,"")</f>
        <v>10</v>
      </c>
      <c r="BF29" s="9" t="s">
        <v>391</v>
      </c>
      <c r="BG29" s="9" t="s">
        <v>674</v>
      </c>
      <c r="BH29" s="50" t="s">
        <v>675</v>
      </c>
      <c r="BI29" s="49" t="s">
        <v>676</v>
      </c>
      <c r="BJ29" s="49" t="s">
        <v>677</v>
      </c>
      <c r="BK29" s="49" t="s">
        <v>503</v>
      </c>
      <c r="BL29" s="155" t="s">
        <v>677</v>
      </c>
      <c r="BM29" s="156" t="s">
        <v>678</v>
      </c>
      <c r="BN29" s="8"/>
      <c r="BO29" s="8"/>
      <c r="BP29" s="157" t="s">
        <v>679</v>
      </c>
      <c r="BQ29" s="157" t="s">
        <v>680</v>
      </c>
      <c r="BR29" s="21"/>
    </row>
    <row r="30" spans="1:123" ht="150" hidden="1">
      <c r="A30" s="49" t="s">
        <v>336</v>
      </c>
      <c r="B30" s="57" t="str">
        <f>VLOOKUP(A30,'Fórmulas '!$B$47:$C$66,2,FALSE)</f>
        <v>Garantizar que contrataciones con clientes y proveedores de la entidad se realicen con calidad, oportunidad, eficiencia y cumpliendo de los términos legales.</v>
      </c>
      <c r="C30" s="49" t="str">
        <f>VLOOKUP(A30,'Fórmulas '!$F$47:$G$66,2,FALSE)</f>
        <v>Jefe de Oficina Jurídica</v>
      </c>
      <c r="D30" s="109" t="s">
        <v>350</v>
      </c>
      <c r="E30" s="63" t="s">
        <v>102</v>
      </c>
      <c r="F30" s="63" t="s">
        <v>102</v>
      </c>
      <c r="G30" s="63" t="s">
        <v>102</v>
      </c>
      <c r="H30" s="63" t="s">
        <v>102</v>
      </c>
      <c r="I30" s="63" t="s">
        <v>89</v>
      </c>
      <c r="J30" s="95" t="s">
        <v>351</v>
      </c>
      <c r="K30" s="60" t="s">
        <v>352</v>
      </c>
      <c r="L30" s="9" t="s">
        <v>102</v>
      </c>
      <c r="M30" s="9" t="s">
        <v>102</v>
      </c>
      <c r="N30" s="9" t="s">
        <v>102</v>
      </c>
      <c r="O30" s="9" t="s">
        <v>102</v>
      </c>
      <c r="P30" s="9" t="s">
        <v>102</v>
      </c>
      <c r="Q30" s="9" t="s">
        <v>102</v>
      </c>
      <c r="R30" s="9" t="s">
        <v>102</v>
      </c>
      <c r="S30" s="9" t="s">
        <v>102</v>
      </c>
      <c r="T30" s="9" t="s">
        <v>101</v>
      </c>
      <c r="U30" s="9" t="s">
        <v>102</v>
      </c>
      <c r="V30" s="9" t="s">
        <v>102</v>
      </c>
      <c r="W30" s="9" t="s">
        <v>102</v>
      </c>
      <c r="X30" s="9" t="s">
        <v>102</v>
      </c>
      <c r="Y30" s="9" t="s">
        <v>102</v>
      </c>
      <c r="Z30" s="9" t="s">
        <v>102</v>
      </c>
      <c r="AA30" s="9" t="s">
        <v>101</v>
      </c>
      <c r="AB30" s="9" t="s">
        <v>102</v>
      </c>
      <c r="AC30" s="9" t="s">
        <v>102</v>
      </c>
      <c r="AD30" s="9" t="s">
        <v>101</v>
      </c>
      <c r="AE30" s="55">
        <f t="shared" si="0"/>
        <v>16</v>
      </c>
      <c r="AF30" s="62" t="s">
        <v>153</v>
      </c>
      <c r="AG30" s="55">
        <f>IFERROR(VLOOKUP(AF30,'Fórmulas '!$B$26:$C$30,2,0),"")</f>
        <v>4</v>
      </c>
      <c r="AH30" s="55" t="str">
        <f t="shared" si="7"/>
        <v>CATASTRÓFICO</v>
      </c>
      <c r="AI30" s="65">
        <f>+IFERROR(VLOOKUP(AH30,'Fórmulas '!$E$28:$F$30,2,),"")</f>
        <v>5</v>
      </c>
      <c r="AJ30" s="66" t="str">
        <f>IFERROR(VLOOKUP(CONCATENATE(AG30,AI30),'Fórmulas '!$J$47:$K$71,2,),"")</f>
        <v>EXTREMO</v>
      </c>
      <c r="AK30" s="70" t="s">
        <v>681</v>
      </c>
      <c r="AL30" s="49" t="s">
        <v>682</v>
      </c>
      <c r="AM30" s="61" t="s">
        <v>683</v>
      </c>
      <c r="AN30" s="9" t="s">
        <v>99</v>
      </c>
      <c r="AO30" s="9" t="s">
        <v>100</v>
      </c>
      <c r="AP30" s="9">
        <v>15</v>
      </c>
      <c r="AQ30" s="9">
        <v>5</v>
      </c>
      <c r="AR30" s="9">
        <v>0</v>
      </c>
      <c r="AS30" s="9">
        <v>10</v>
      </c>
      <c r="AT30" s="9">
        <v>15</v>
      </c>
      <c r="AU30" s="9">
        <v>10</v>
      </c>
      <c r="AV30" s="9">
        <v>30</v>
      </c>
      <c r="AW30" s="9">
        <f t="shared" si="16"/>
        <v>85</v>
      </c>
      <c r="AX30" s="121" t="str">
        <f t="shared" si="1"/>
        <v>DISMINUYE DOS PUNTOS</v>
      </c>
      <c r="AY30" s="55">
        <f t="shared" si="14"/>
        <v>4</v>
      </c>
      <c r="AZ30" s="55" t="str">
        <f t="shared" si="2"/>
        <v>IMPROBABLE</v>
      </c>
      <c r="BA30" s="65">
        <f t="shared" si="3"/>
        <v>2</v>
      </c>
      <c r="BB30" s="103" t="str">
        <f t="shared" si="4"/>
        <v>CATASTRÓFICO</v>
      </c>
      <c r="BC30" s="55">
        <f t="shared" si="5"/>
        <v>5</v>
      </c>
      <c r="BD30" s="103" t="str">
        <f>IFERROR(VLOOKUP(CONCATENATE(BA30,BC30),'Fórmulas '!$J$47:$K$71,2,),"")</f>
        <v>EXTREMO</v>
      </c>
      <c r="BE30" s="9">
        <f t="shared" si="17"/>
        <v>10</v>
      </c>
      <c r="BF30" s="9" t="s">
        <v>391</v>
      </c>
      <c r="BG30" s="9" t="s">
        <v>674</v>
      </c>
      <c r="BH30" s="50" t="s">
        <v>675</v>
      </c>
      <c r="BI30" s="49" t="s">
        <v>684</v>
      </c>
      <c r="BJ30" s="49" t="s">
        <v>677</v>
      </c>
      <c r="BK30" s="49" t="s">
        <v>503</v>
      </c>
      <c r="BL30" s="155" t="s">
        <v>677</v>
      </c>
      <c r="BM30" s="156" t="s">
        <v>678</v>
      </c>
      <c r="BN30" s="8"/>
      <c r="BO30" s="8"/>
      <c r="BP30" s="157" t="s">
        <v>685</v>
      </c>
      <c r="BQ30" s="157" t="s">
        <v>686</v>
      </c>
      <c r="BR30" s="21"/>
    </row>
    <row r="31" spans="1:123" ht="135" hidden="1">
      <c r="A31" s="49" t="s">
        <v>336</v>
      </c>
      <c r="B31" s="57" t="str">
        <f>VLOOKUP(A31,'Fórmulas '!$B$47:$C$66,2,FALSE)</f>
        <v>Garantizar que contrataciones con clientes y proveedores de la entidad se realicen con calidad, oportunidad, eficiencia y cumpliendo de los términos legales.</v>
      </c>
      <c r="C31" s="49" t="str">
        <f>VLOOKUP(A31,'Fórmulas '!$F$47:$G$66,2,FALSE)</f>
        <v>Jefe de Oficina Jurídica</v>
      </c>
      <c r="D31" s="89" t="s">
        <v>361</v>
      </c>
      <c r="E31" s="9" t="s">
        <v>102</v>
      </c>
      <c r="F31" s="9" t="s">
        <v>102</v>
      </c>
      <c r="G31" s="9" t="s">
        <v>102</v>
      </c>
      <c r="H31" s="9" t="s">
        <v>102</v>
      </c>
      <c r="I31" s="9" t="s">
        <v>89</v>
      </c>
      <c r="J31" s="50" t="s">
        <v>687</v>
      </c>
      <c r="K31" s="60" t="s">
        <v>363</v>
      </c>
      <c r="L31" s="9" t="s">
        <v>102</v>
      </c>
      <c r="M31" s="9" t="s">
        <v>102</v>
      </c>
      <c r="N31" s="9" t="s">
        <v>102</v>
      </c>
      <c r="O31" s="9" t="s">
        <v>102</v>
      </c>
      <c r="P31" s="9" t="s">
        <v>102</v>
      </c>
      <c r="Q31" s="9" t="s">
        <v>102</v>
      </c>
      <c r="R31" s="9" t="s">
        <v>102</v>
      </c>
      <c r="S31" s="9" t="s">
        <v>102</v>
      </c>
      <c r="T31" s="9" t="s">
        <v>102</v>
      </c>
      <c r="U31" s="9" t="s">
        <v>102</v>
      </c>
      <c r="V31" s="9" t="s">
        <v>102</v>
      </c>
      <c r="W31" s="9" t="s">
        <v>102</v>
      </c>
      <c r="X31" s="9" t="s">
        <v>102</v>
      </c>
      <c r="Y31" s="9" t="s">
        <v>102</v>
      </c>
      <c r="Z31" s="9" t="s">
        <v>102</v>
      </c>
      <c r="AA31" s="9" t="s">
        <v>101</v>
      </c>
      <c r="AB31" s="9" t="s">
        <v>102</v>
      </c>
      <c r="AC31" s="9" t="s">
        <v>102</v>
      </c>
      <c r="AD31" s="9" t="s">
        <v>101</v>
      </c>
      <c r="AE31" s="55">
        <f t="shared" si="0"/>
        <v>17</v>
      </c>
      <c r="AF31" s="62" t="s">
        <v>153</v>
      </c>
      <c r="AG31" s="55">
        <f>IFERROR(VLOOKUP(AF31,'Fórmulas '!$B$26:$C$30,2,0),"")</f>
        <v>4</v>
      </c>
      <c r="AH31" s="55" t="str">
        <f t="shared" si="7"/>
        <v>CATASTRÓFICO</v>
      </c>
      <c r="AI31" s="65">
        <f>+IFERROR(VLOOKUP(AH31,'Fórmulas '!$E$28:$F$30,2,),"")</f>
        <v>5</v>
      </c>
      <c r="AJ31" s="66" t="str">
        <f>IFERROR(VLOOKUP(CONCATENATE(AG31,AI31),'Fórmulas '!$J$47:$K$71,2,),"")</f>
        <v>EXTREMO</v>
      </c>
      <c r="AK31" s="70" t="s">
        <v>688</v>
      </c>
      <c r="AL31" s="49" t="s">
        <v>689</v>
      </c>
      <c r="AM31" s="61" t="s">
        <v>690</v>
      </c>
      <c r="AN31" s="9" t="s">
        <v>99</v>
      </c>
      <c r="AO31" s="9" t="s">
        <v>100</v>
      </c>
      <c r="AP31" s="9">
        <v>15</v>
      </c>
      <c r="AQ31" s="9">
        <v>5</v>
      </c>
      <c r="AR31" s="9">
        <v>0</v>
      </c>
      <c r="AS31" s="9">
        <v>10</v>
      </c>
      <c r="AT31" s="9">
        <v>15</v>
      </c>
      <c r="AU31" s="9">
        <v>10</v>
      </c>
      <c r="AV31" s="9">
        <v>30</v>
      </c>
      <c r="AW31" s="9">
        <f t="shared" si="16"/>
        <v>85</v>
      </c>
      <c r="AX31" s="121" t="str">
        <f t="shared" si="1"/>
        <v>DISMINUYE DOS PUNTOS</v>
      </c>
      <c r="AY31" s="55">
        <f t="shared" si="14"/>
        <v>4</v>
      </c>
      <c r="AZ31" s="55" t="str">
        <f t="shared" si="2"/>
        <v>IMPROBABLE</v>
      </c>
      <c r="BA31" s="65">
        <f t="shared" si="3"/>
        <v>2</v>
      </c>
      <c r="BB31" s="103" t="str">
        <f t="shared" si="4"/>
        <v>CATASTRÓFICO</v>
      </c>
      <c r="BC31" s="55">
        <f t="shared" si="5"/>
        <v>5</v>
      </c>
      <c r="BD31" s="103" t="str">
        <f>IFERROR(VLOOKUP(CONCATENATE(BA31,BC31),'Fórmulas '!$J$47:$K$71,2,),"")</f>
        <v>EXTREMO</v>
      </c>
      <c r="BE31" s="9">
        <f t="shared" si="17"/>
        <v>10</v>
      </c>
      <c r="BF31" s="9" t="s">
        <v>391</v>
      </c>
      <c r="BG31" s="9" t="s">
        <v>674</v>
      </c>
      <c r="BH31" s="50" t="s">
        <v>675</v>
      </c>
      <c r="BI31" s="49" t="s">
        <v>691</v>
      </c>
      <c r="BJ31" s="49" t="s">
        <v>677</v>
      </c>
      <c r="BK31" s="49" t="s">
        <v>503</v>
      </c>
      <c r="BL31" s="155" t="s">
        <v>677</v>
      </c>
      <c r="BM31" s="156" t="s">
        <v>678</v>
      </c>
      <c r="BN31" s="8"/>
      <c r="BO31" s="8"/>
      <c r="BP31" s="157" t="s">
        <v>692</v>
      </c>
      <c r="BQ31" s="157" t="s">
        <v>686</v>
      </c>
      <c r="BR31" s="21"/>
    </row>
    <row r="32" spans="1:123" ht="105" hidden="1">
      <c r="A32" s="49" t="s">
        <v>382</v>
      </c>
      <c r="B32" s="57" t="str">
        <f>VLOOKUP(A32,'Fórmulas '!$B$47:$C$66,2,FALSE)</f>
        <v>Realizar la planificación financiera, aplicación y custodia de los recursos financieros de la entidad y gestionar la transferencia de los mismos.</v>
      </c>
      <c r="C32" s="49" t="str">
        <f>VLOOKUP(A32,'Fórmulas '!$F$47:$G$66,2,FALSE)</f>
        <v>Subgerente Administrativo y Financiero</v>
      </c>
      <c r="D32" s="91" t="s">
        <v>693</v>
      </c>
      <c r="E32" s="9" t="s">
        <v>88</v>
      </c>
      <c r="F32" s="9" t="s">
        <v>88</v>
      </c>
      <c r="G32" s="9" t="s">
        <v>102</v>
      </c>
      <c r="H32" s="9" t="s">
        <v>102</v>
      </c>
      <c r="I32" s="9" t="s">
        <v>89</v>
      </c>
      <c r="J32" s="60" t="s">
        <v>385</v>
      </c>
      <c r="K32" s="60" t="s">
        <v>386</v>
      </c>
      <c r="L32" s="9" t="s">
        <v>88</v>
      </c>
      <c r="M32" s="9" t="s">
        <v>88</v>
      </c>
      <c r="N32" s="9" t="s">
        <v>88</v>
      </c>
      <c r="O32" s="9" t="s">
        <v>88</v>
      </c>
      <c r="P32" s="9" t="s">
        <v>88</v>
      </c>
      <c r="Q32" s="9" t="s">
        <v>88</v>
      </c>
      <c r="R32" s="9" t="s">
        <v>88</v>
      </c>
      <c r="S32" s="9" t="s">
        <v>88</v>
      </c>
      <c r="T32" s="9" t="s">
        <v>88</v>
      </c>
      <c r="U32" s="9" t="s">
        <v>88</v>
      </c>
      <c r="V32" s="9" t="s">
        <v>88</v>
      </c>
      <c r="W32" s="9" t="s">
        <v>88</v>
      </c>
      <c r="X32" s="9" t="s">
        <v>88</v>
      </c>
      <c r="Y32" s="9" t="s">
        <v>88</v>
      </c>
      <c r="Z32" s="9" t="s">
        <v>88</v>
      </c>
      <c r="AA32" s="9" t="s">
        <v>152</v>
      </c>
      <c r="AB32" s="9" t="s">
        <v>88</v>
      </c>
      <c r="AC32" s="9" t="s">
        <v>88</v>
      </c>
      <c r="AD32" s="9" t="s">
        <v>152</v>
      </c>
      <c r="AE32" s="55">
        <f t="shared" si="0"/>
        <v>17</v>
      </c>
      <c r="AF32" s="9" t="s">
        <v>93</v>
      </c>
      <c r="AG32" s="55">
        <f>IFERROR(VLOOKUP(AF32,'Fórmulas '!$B$26:$C$30,2,0),"")</f>
        <v>3</v>
      </c>
      <c r="AH32" s="55" t="str">
        <f t="shared" si="7"/>
        <v>CATASTRÓFICO</v>
      </c>
      <c r="AI32" s="65">
        <f>+IFERROR(VLOOKUP(AH32,'Fórmulas '!$E$28:$F$30,2,),"")</f>
        <v>5</v>
      </c>
      <c r="AJ32" s="66" t="str">
        <f>IFERROR(VLOOKUP(CONCATENATE(AG32,AI32),'Fórmulas '!$J$47:$K$71,2,),"")</f>
        <v>EXTREMO</v>
      </c>
      <c r="AK32" s="114" t="s">
        <v>694</v>
      </c>
      <c r="AL32" s="60" t="s">
        <v>389</v>
      </c>
      <c r="AM32" s="60" t="s">
        <v>390</v>
      </c>
      <c r="AN32" s="9" t="s">
        <v>99</v>
      </c>
      <c r="AO32" s="9" t="s">
        <v>305</v>
      </c>
      <c r="AP32" s="9">
        <v>15</v>
      </c>
      <c r="AQ32" s="9">
        <v>5</v>
      </c>
      <c r="AR32" s="9">
        <v>0</v>
      </c>
      <c r="AS32" s="9">
        <v>10</v>
      </c>
      <c r="AT32" s="9">
        <v>15</v>
      </c>
      <c r="AU32" s="9">
        <v>10</v>
      </c>
      <c r="AV32" s="9">
        <v>30</v>
      </c>
      <c r="AW32" s="9">
        <f t="shared" ref="AW32:AW34" si="18">SUM(AP32:AV32)</f>
        <v>85</v>
      </c>
      <c r="AX32" s="121" t="str">
        <f t="shared" si="1"/>
        <v>DISMINUYE DOS PUNTOS</v>
      </c>
      <c r="AY32" s="55">
        <f t="shared" si="14"/>
        <v>3</v>
      </c>
      <c r="AZ32" s="55" t="str">
        <f t="shared" si="2"/>
        <v>RARA VEZ</v>
      </c>
      <c r="BA32" s="65">
        <f t="shared" si="3"/>
        <v>1</v>
      </c>
      <c r="BB32" s="103" t="str">
        <f t="shared" si="4"/>
        <v>CATASTRÓFICO</v>
      </c>
      <c r="BC32" s="55">
        <f t="shared" si="5"/>
        <v>5</v>
      </c>
      <c r="BD32" s="103" t="str">
        <f>IFERROR(VLOOKUP(CONCATENATE(BA32,BC32),'Fórmulas '!$J$47:$K$71,2,),"")</f>
        <v>ALTO</v>
      </c>
      <c r="BE32" s="9">
        <f>IFERROR(BC32*BA32,"")</f>
        <v>5</v>
      </c>
      <c r="BF32" s="9" t="s">
        <v>391</v>
      </c>
      <c r="BG32" s="9" t="s">
        <v>653</v>
      </c>
      <c r="BH32" s="60" t="s">
        <v>392</v>
      </c>
      <c r="BI32" s="60" t="s">
        <v>403</v>
      </c>
      <c r="BJ32" s="60" t="s">
        <v>595</v>
      </c>
      <c r="BK32" s="8" t="s">
        <v>503</v>
      </c>
      <c r="BL32" s="60" t="s">
        <v>595</v>
      </c>
      <c r="BM32" s="8" t="s">
        <v>503</v>
      </c>
      <c r="BN32" s="93"/>
      <c r="BO32" s="8"/>
      <c r="BP32" s="10"/>
      <c r="BQ32" s="10"/>
      <c r="BR32" s="10"/>
    </row>
    <row r="33" spans="1:70" ht="120" hidden="1">
      <c r="A33" s="49" t="s">
        <v>382</v>
      </c>
      <c r="B33" s="57" t="str">
        <f>VLOOKUP(A33,'Fórmulas '!$B$47:$C$66,2,FALSE)</f>
        <v>Realizar la planificación financiera, aplicación y custodia de los recursos financieros de la entidad y gestionar la transferencia de los mismos.</v>
      </c>
      <c r="C33" s="49" t="str">
        <f>VLOOKUP(A33,'Fórmulas '!$F$47:$G$66,2,FALSE)</f>
        <v>Subgerente Administrativo y Financiero</v>
      </c>
      <c r="D33" s="91" t="s">
        <v>693</v>
      </c>
      <c r="E33" s="9" t="s">
        <v>88</v>
      </c>
      <c r="F33" s="9" t="s">
        <v>88</v>
      </c>
      <c r="G33" s="9" t="s">
        <v>102</v>
      </c>
      <c r="H33" s="9" t="s">
        <v>102</v>
      </c>
      <c r="I33" s="9" t="s">
        <v>89</v>
      </c>
      <c r="J33" s="60" t="s">
        <v>399</v>
      </c>
      <c r="K33" s="60" t="s">
        <v>386</v>
      </c>
      <c r="L33" s="9" t="s">
        <v>88</v>
      </c>
      <c r="M33" s="9" t="s">
        <v>88</v>
      </c>
      <c r="N33" s="9" t="s">
        <v>88</v>
      </c>
      <c r="O33" s="9" t="s">
        <v>88</v>
      </c>
      <c r="P33" s="9" t="s">
        <v>88</v>
      </c>
      <c r="Q33" s="9" t="s">
        <v>88</v>
      </c>
      <c r="R33" s="9" t="s">
        <v>88</v>
      </c>
      <c r="S33" s="9" t="s">
        <v>88</v>
      </c>
      <c r="T33" s="9" t="s">
        <v>88</v>
      </c>
      <c r="U33" s="9" t="s">
        <v>88</v>
      </c>
      <c r="V33" s="9" t="s">
        <v>88</v>
      </c>
      <c r="W33" s="9" t="s">
        <v>88</v>
      </c>
      <c r="X33" s="9" t="s">
        <v>88</v>
      </c>
      <c r="Y33" s="9" t="s">
        <v>88</v>
      </c>
      <c r="Z33" s="9" t="s">
        <v>88</v>
      </c>
      <c r="AA33" s="9" t="s">
        <v>152</v>
      </c>
      <c r="AB33" s="9" t="s">
        <v>88</v>
      </c>
      <c r="AC33" s="9" t="s">
        <v>88</v>
      </c>
      <c r="AD33" s="9" t="s">
        <v>152</v>
      </c>
      <c r="AE33" s="55">
        <f t="shared" si="0"/>
        <v>17</v>
      </c>
      <c r="AF33" s="9" t="s">
        <v>93</v>
      </c>
      <c r="AG33" s="55">
        <f>IFERROR(VLOOKUP(AF33,'Fórmulas '!$B$26:$C$30,2,0),"")</f>
        <v>3</v>
      </c>
      <c r="AH33" s="55" t="str">
        <f t="shared" si="7"/>
        <v>CATASTRÓFICO</v>
      </c>
      <c r="AI33" s="65">
        <f>+IFERROR(VLOOKUP(AH33,'Fórmulas '!$E$28:$F$30,2,),"")</f>
        <v>5</v>
      </c>
      <c r="AJ33" s="66" t="str">
        <f>IFERROR(VLOOKUP(CONCATENATE(AG33,AI33),'Fórmulas '!$J$47:$K$71,2,),"")</f>
        <v>EXTREMO</v>
      </c>
      <c r="AK33" s="114" t="s">
        <v>695</v>
      </c>
      <c r="AL33" s="60" t="s">
        <v>401</v>
      </c>
      <c r="AM33" s="60" t="s">
        <v>402</v>
      </c>
      <c r="AN33" s="9" t="s">
        <v>99</v>
      </c>
      <c r="AO33" s="9" t="s">
        <v>305</v>
      </c>
      <c r="AP33" s="9">
        <v>15</v>
      </c>
      <c r="AQ33" s="9">
        <v>5</v>
      </c>
      <c r="AR33" s="9">
        <v>0</v>
      </c>
      <c r="AS33" s="9">
        <v>10</v>
      </c>
      <c r="AT33" s="9">
        <v>15</v>
      </c>
      <c r="AU33" s="9">
        <v>10</v>
      </c>
      <c r="AV33" s="9">
        <v>30</v>
      </c>
      <c r="AW33" s="9">
        <f t="shared" si="18"/>
        <v>85</v>
      </c>
      <c r="AX33" s="121" t="str">
        <f t="shared" si="1"/>
        <v>DISMINUYE DOS PUNTOS</v>
      </c>
      <c r="AY33" s="55">
        <f t="shared" si="14"/>
        <v>3</v>
      </c>
      <c r="AZ33" s="55" t="str">
        <f t="shared" si="2"/>
        <v>RARA VEZ</v>
      </c>
      <c r="BA33" s="65">
        <f t="shared" si="3"/>
        <v>1</v>
      </c>
      <c r="BB33" s="103" t="str">
        <f t="shared" si="4"/>
        <v>CATASTRÓFICO</v>
      </c>
      <c r="BC33" s="55">
        <f t="shared" si="5"/>
        <v>5</v>
      </c>
      <c r="BD33" s="103" t="str">
        <f>IFERROR(VLOOKUP(CONCATENATE(BA33,BC33),'Fórmulas '!$J$47:$K$71,2,),"")</f>
        <v>ALTO</v>
      </c>
      <c r="BE33" s="9">
        <f>IFERROR(BC33*BA33,"")</f>
        <v>5</v>
      </c>
      <c r="BF33" s="9" t="s">
        <v>391</v>
      </c>
      <c r="BG33" s="9" t="s">
        <v>653</v>
      </c>
      <c r="BH33" s="60" t="s">
        <v>392</v>
      </c>
      <c r="BI33" s="60" t="s">
        <v>403</v>
      </c>
      <c r="BJ33" s="60" t="s">
        <v>595</v>
      </c>
      <c r="BK33" s="8" t="s">
        <v>503</v>
      </c>
      <c r="BL33" s="60" t="s">
        <v>595</v>
      </c>
      <c r="BM33" s="8" t="s">
        <v>503</v>
      </c>
      <c r="BN33" s="93"/>
      <c r="BO33" s="8"/>
      <c r="BP33" s="10"/>
      <c r="BQ33" s="10"/>
      <c r="BR33" s="10"/>
    </row>
    <row r="34" spans="1:70" ht="270" hidden="1">
      <c r="A34" s="9" t="s">
        <v>382</v>
      </c>
      <c r="B34" s="57" t="str">
        <f>VLOOKUP(A34,'Fórmulas '!$B$47:$C$66,2,FALSE)</f>
        <v>Realizar la planificación financiera, aplicación y custodia de los recursos financieros de la entidad y gestionar la transferencia de los mismos.</v>
      </c>
      <c r="C34" s="49" t="str">
        <f>VLOOKUP(A34,'Fórmulas '!$F$47:$G$66,2,FALSE)</f>
        <v>Subgerente Administrativo y Financiero</v>
      </c>
      <c r="D34" s="91" t="s">
        <v>696</v>
      </c>
      <c r="E34" s="9" t="s">
        <v>88</v>
      </c>
      <c r="F34" s="9" t="s">
        <v>88</v>
      </c>
      <c r="G34" s="9" t="s">
        <v>102</v>
      </c>
      <c r="H34" s="9" t="s">
        <v>102</v>
      </c>
      <c r="I34" s="9" t="s">
        <v>89</v>
      </c>
      <c r="J34" s="60" t="s">
        <v>408</v>
      </c>
      <c r="K34" s="60" t="s">
        <v>386</v>
      </c>
      <c r="L34" s="9" t="s">
        <v>88</v>
      </c>
      <c r="M34" s="9" t="s">
        <v>88</v>
      </c>
      <c r="N34" s="9" t="s">
        <v>88</v>
      </c>
      <c r="O34" s="9" t="s">
        <v>88</v>
      </c>
      <c r="P34" s="9" t="s">
        <v>88</v>
      </c>
      <c r="Q34" s="9" t="s">
        <v>88</v>
      </c>
      <c r="R34" s="9" t="s">
        <v>88</v>
      </c>
      <c r="S34" s="9" t="s">
        <v>88</v>
      </c>
      <c r="T34" s="9" t="s">
        <v>88</v>
      </c>
      <c r="U34" s="9" t="s">
        <v>88</v>
      </c>
      <c r="V34" s="9" t="s">
        <v>88</v>
      </c>
      <c r="W34" s="9" t="s">
        <v>88</v>
      </c>
      <c r="X34" s="9" t="s">
        <v>88</v>
      </c>
      <c r="Y34" s="9" t="s">
        <v>88</v>
      </c>
      <c r="Z34" s="9" t="s">
        <v>88</v>
      </c>
      <c r="AA34" s="9" t="s">
        <v>152</v>
      </c>
      <c r="AB34" s="9" t="s">
        <v>88</v>
      </c>
      <c r="AC34" s="9" t="s">
        <v>88</v>
      </c>
      <c r="AD34" s="9" t="s">
        <v>152</v>
      </c>
      <c r="AE34" s="55">
        <f t="shared" si="0"/>
        <v>17</v>
      </c>
      <c r="AF34" s="9" t="s">
        <v>93</v>
      </c>
      <c r="AG34" s="55">
        <f>IFERROR(VLOOKUP(AF34,'Fórmulas '!$B$26:$C$30,2,0),"")</f>
        <v>3</v>
      </c>
      <c r="AH34" s="55" t="str">
        <f t="shared" si="7"/>
        <v>CATASTRÓFICO</v>
      </c>
      <c r="AI34" s="65">
        <f>+IFERROR(VLOOKUP(AH34,'Fórmulas '!$E$28:$F$30,2,),"")</f>
        <v>5</v>
      </c>
      <c r="AJ34" s="66" t="str">
        <f>IFERROR(VLOOKUP(CONCATENATE(AG34,AI34),'Fórmulas '!$J$47:$K$71,2,),"")</f>
        <v>EXTREMO</v>
      </c>
      <c r="AK34" s="118" t="s">
        <v>697</v>
      </c>
      <c r="AL34" s="60" t="s">
        <v>410</v>
      </c>
      <c r="AM34" s="60" t="s">
        <v>411</v>
      </c>
      <c r="AN34" s="9" t="s">
        <v>99</v>
      </c>
      <c r="AO34" s="9" t="s">
        <v>305</v>
      </c>
      <c r="AP34" s="9">
        <v>15</v>
      </c>
      <c r="AQ34" s="9">
        <v>5</v>
      </c>
      <c r="AR34" s="9">
        <v>0</v>
      </c>
      <c r="AS34" s="9">
        <v>10</v>
      </c>
      <c r="AT34" s="9">
        <v>15</v>
      </c>
      <c r="AU34" s="9">
        <v>10</v>
      </c>
      <c r="AV34" s="9">
        <v>30</v>
      </c>
      <c r="AW34" s="9">
        <f t="shared" si="18"/>
        <v>85</v>
      </c>
      <c r="AX34" s="121" t="str">
        <f t="shared" si="1"/>
        <v>DISMINUYE DOS PUNTOS</v>
      </c>
      <c r="AY34" s="55">
        <f t="shared" si="14"/>
        <v>3</v>
      </c>
      <c r="AZ34" s="55" t="str">
        <f t="shared" si="2"/>
        <v>RARA VEZ</v>
      </c>
      <c r="BA34" s="65">
        <f t="shared" si="3"/>
        <v>1</v>
      </c>
      <c r="BB34" s="103" t="str">
        <f t="shared" si="4"/>
        <v>CATASTRÓFICO</v>
      </c>
      <c r="BC34" s="55">
        <f t="shared" si="5"/>
        <v>5</v>
      </c>
      <c r="BD34" s="103" t="str">
        <f>IFERROR(VLOOKUP(CONCATENATE(BA34,BC34),'Fórmulas '!$J$47:$K$71,2,),"")</f>
        <v>ALTO</v>
      </c>
      <c r="BE34" s="9">
        <f>IFERROR(BC34*BA34,"")</f>
        <v>5</v>
      </c>
      <c r="BF34" s="9" t="s">
        <v>391</v>
      </c>
      <c r="BG34" s="9" t="s">
        <v>653</v>
      </c>
      <c r="BH34" s="94" t="s">
        <v>697</v>
      </c>
      <c r="BI34" s="60" t="s">
        <v>411</v>
      </c>
      <c r="BJ34" s="60" t="s">
        <v>595</v>
      </c>
      <c r="BK34" s="8" t="s">
        <v>503</v>
      </c>
      <c r="BL34" s="60" t="s">
        <v>595</v>
      </c>
      <c r="BM34" s="8" t="s">
        <v>503</v>
      </c>
      <c r="BN34" s="21"/>
      <c r="BO34" s="10"/>
      <c r="BP34" s="10"/>
      <c r="BQ34" s="10"/>
      <c r="BR34" s="10"/>
    </row>
    <row r="35" spans="1:70" ht="105" hidden="1">
      <c r="A35" s="9" t="s">
        <v>382</v>
      </c>
      <c r="B35" s="57" t="str">
        <f>VLOOKUP(A35,'Fórmulas '!$B$47:$C$66,2,FALSE)</f>
        <v>Realizar la planificación financiera, aplicación y custodia de los recursos financieros de la entidad y gestionar la transferencia de los mismos.</v>
      </c>
      <c r="C35" s="49" t="str">
        <f>VLOOKUP(A35,'Fórmulas '!$F$47:$G$66,2,FALSE)</f>
        <v>Subgerente Administrativo y Financiero</v>
      </c>
      <c r="D35" s="91" t="s">
        <v>696</v>
      </c>
      <c r="E35" s="9" t="s">
        <v>88</v>
      </c>
      <c r="F35" s="9" t="s">
        <v>88</v>
      </c>
      <c r="G35" s="9" t="s">
        <v>102</v>
      </c>
      <c r="H35" s="9" t="s">
        <v>102</v>
      </c>
      <c r="I35" s="9" t="s">
        <v>89</v>
      </c>
      <c r="J35" s="60" t="s">
        <v>408</v>
      </c>
      <c r="K35" s="60" t="s">
        <v>386</v>
      </c>
      <c r="L35" s="9" t="s">
        <v>88</v>
      </c>
      <c r="M35" s="9" t="s">
        <v>88</v>
      </c>
      <c r="N35" s="9" t="s">
        <v>88</v>
      </c>
      <c r="O35" s="9" t="s">
        <v>88</v>
      </c>
      <c r="P35" s="9" t="s">
        <v>88</v>
      </c>
      <c r="Q35" s="9" t="s">
        <v>88</v>
      </c>
      <c r="R35" s="9" t="s">
        <v>88</v>
      </c>
      <c r="S35" s="9" t="s">
        <v>88</v>
      </c>
      <c r="T35" s="9" t="s">
        <v>88</v>
      </c>
      <c r="U35" s="9" t="s">
        <v>88</v>
      </c>
      <c r="V35" s="9" t="s">
        <v>88</v>
      </c>
      <c r="W35" s="9" t="s">
        <v>88</v>
      </c>
      <c r="X35" s="9" t="s">
        <v>88</v>
      </c>
      <c r="Y35" s="9" t="s">
        <v>88</v>
      </c>
      <c r="Z35" s="9" t="s">
        <v>88</v>
      </c>
      <c r="AA35" s="9" t="s">
        <v>152</v>
      </c>
      <c r="AB35" s="9" t="s">
        <v>88</v>
      </c>
      <c r="AC35" s="9" t="s">
        <v>88</v>
      </c>
      <c r="AD35" s="9" t="s">
        <v>152</v>
      </c>
      <c r="AE35" s="55">
        <f t="shared" si="0"/>
        <v>17</v>
      </c>
      <c r="AF35" s="9" t="s">
        <v>93</v>
      </c>
      <c r="AG35" s="55">
        <f>IFERROR(VLOOKUP(AF35,'Fórmulas '!$B$26:$C$30,2,0),"")</f>
        <v>3</v>
      </c>
      <c r="AH35" s="55" t="str">
        <f t="shared" si="7"/>
        <v>CATASTRÓFICO</v>
      </c>
      <c r="AI35" s="65">
        <f>+IFERROR(VLOOKUP(AH35,'Fórmulas '!$E$28:$F$30,2,),"")</f>
        <v>5</v>
      </c>
      <c r="AJ35" s="66" t="str">
        <f>IFERROR(VLOOKUP(CONCATENATE(AG35,AI35),'Fórmulas '!$J$47:$K$71,2,),"")</f>
        <v>EXTREMO</v>
      </c>
      <c r="AK35" s="119" t="s">
        <v>698</v>
      </c>
      <c r="AL35" s="60" t="s">
        <v>410</v>
      </c>
      <c r="AM35" s="50" t="s">
        <v>421</v>
      </c>
      <c r="AN35" s="9" t="s">
        <v>99</v>
      </c>
      <c r="AO35" s="9" t="s">
        <v>305</v>
      </c>
      <c r="AP35" s="9">
        <v>15</v>
      </c>
      <c r="AQ35" s="9">
        <v>5</v>
      </c>
      <c r="AR35" s="9">
        <v>0</v>
      </c>
      <c r="AS35" s="9">
        <v>10</v>
      </c>
      <c r="AT35" s="9">
        <v>15</v>
      </c>
      <c r="AU35" s="9">
        <v>10</v>
      </c>
      <c r="AV35" s="9">
        <v>30</v>
      </c>
      <c r="AW35" s="9">
        <f>SUM(AP35:AV35)</f>
        <v>85</v>
      </c>
      <c r="AX35" s="121" t="str">
        <f t="shared" si="1"/>
        <v>DISMINUYE DOS PUNTOS</v>
      </c>
      <c r="AY35" s="55">
        <f>AG35</f>
        <v>3</v>
      </c>
      <c r="AZ35" s="55" t="str">
        <f t="shared" si="2"/>
        <v>RARA VEZ</v>
      </c>
      <c r="BA35" s="65">
        <f t="shared" si="3"/>
        <v>1</v>
      </c>
      <c r="BB35" s="103" t="str">
        <f t="shared" si="4"/>
        <v>CATASTRÓFICO</v>
      </c>
      <c r="BC35" s="55">
        <f t="shared" si="5"/>
        <v>5</v>
      </c>
      <c r="BD35" s="103" t="str">
        <f>IFERROR(VLOOKUP(CONCATENATE(BA35,BC35),'Fórmulas '!$J$47:$K$71,2,),"")</f>
        <v>ALTO</v>
      </c>
      <c r="BE35" s="9">
        <f>IFERROR(BC35*BA35,"")</f>
        <v>5</v>
      </c>
      <c r="BF35" s="9" t="s">
        <v>391</v>
      </c>
      <c r="BG35" s="9" t="s">
        <v>653</v>
      </c>
      <c r="BH35" s="126" t="s">
        <v>698</v>
      </c>
      <c r="BI35" s="50" t="s">
        <v>421</v>
      </c>
      <c r="BJ35" s="60" t="s">
        <v>595</v>
      </c>
      <c r="BK35" s="8" t="s">
        <v>503</v>
      </c>
      <c r="BL35" s="60" t="s">
        <v>595</v>
      </c>
      <c r="BM35" s="8" t="s">
        <v>503</v>
      </c>
      <c r="BN35" s="21"/>
      <c r="BO35" s="10"/>
      <c r="BP35" s="10"/>
      <c r="BQ35" s="10"/>
      <c r="BR35" s="10"/>
    </row>
    <row r="36" spans="1:70" ht="105" hidden="1">
      <c r="A36" s="9" t="s">
        <v>382</v>
      </c>
      <c r="B36" s="57" t="str">
        <f>VLOOKUP(A36,'Fórmulas '!$B$47:$C$66,2,FALSE)</f>
        <v>Realizar la planificación financiera, aplicación y custodia de los recursos financieros de la entidad y gestionar la transferencia de los mismos.</v>
      </c>
      <c r="C36" s="49" t="str">
        <f>VLOOKUP(A36,'Fórmulas '!$F$47:$G$66,2,FALSE)</f>
        <v>Subgerente Administrativo y Financiero</v>
      </c>
      <c r="D36" s="91" t="s">
        <v>696</v>
      </c>
      <c r="E36" s="9" t="s">
        <v>88</v>
      </c>
      <c r="F36" s="9" t="s">
        <v>88</v>
      </c>
      <c r="G36" s="9" t="s">
        <v>102</v>
      </c>
      <c r="H36" s="9" t="s">
        <v>102</v>
      </c>
      <c r="I36" s="9" t="s">
        <v>89</v>
      </c>
      <c r="J36" s="60" t="s">
        <v>408</v>
      </c>
      <c r="K36" s="60" t="s">
        <v>386</v>
      </c>
      <c r="L36" s="9" t="s">
        <v>88</v>
      </c>
      <c r="M36" s="9" t="s">
        <v>88</v>
      </c>
      <c r="N36" s="9" t="s">
        <v>88</v>
      </c>
      <c r="O36" s="9" t="s">
        <v>88</v>
      </c>
      <c r="P36" s="9" t="s">
        <v>88</v>
      </c>
      <c r="Q36" s="9" t="s">
        <v>88</v>
      </c>
      <c r="R36" s="9" t="s">
        <v>88</v>
      </c>
      <c r="S36" s="9" t="s">
        <v>88</v>
      </c>
      <c r="T36" s="9" t="s">
        <v>88</v>
      </c>
      <c r="U36" s="9" t="s">
        <v>88</v>
      </c>
      <c r="V36" s="9" t="s">
        <v>88</v>
      </c>
      <c r="W36" s="9" t="s">
        <v>88</v>
      </c>
      <c r="X36" s="9" t="s">
        <v>88</v>
      </c>
      <c r="Y36" s="9" t="s">
        <v>88</v>
      </c>
      <c r="Z36" s="9" t="s">
        <v>88</v>
      </c>
      <c r="AA36" s="9" t="s">
        <v>152</v>
      </c>
      <c r="AB36" s="9" t="s">
        <v>88</v>
      </c>
      <c r="AC36" s="9" t="s">
        <v>88</v>
      </c>
      <c r="AD36" s="9" t="s">
        <v>152</v>
      </c>
      <c r="AE36" s="55">
        <f t="shared" si="0"/>
        <v>17</v>
      </c>
      <c r="AF36" s="9" t="s">
        <v>93</v>
      </c>
      <c r="AG36" s="55">
        <f>IFERROR(VLOOKUP(AF36,'Fórmulas '!$B$26:$C$30,2,0),"")</f>
        <v>3</v>
      </c>
      <c r="AH36" s="55" t="str">
        <f t="shared" si="7"/>
        <v>CATASTRÓFICO</v>
      </c>
      <c r="AI36" s="65">
        <f>+IFERROR(VLOOKUP(AH36,'Fórmulas '!$E$28:$F$30,2,),"")</f>
        <v>5</v>
      </c>
      <c r="AJ36" s="66" t="str">
        <f>IFERROR(VLOOKUP(CONCATENATE(AG36,AI36),'Fórmulas '!$J$47:$K$71,2,),"")</f>
        <v>EXTREMO</v>
      </c>
      <c r="AK36" s="114" t="s">
        <v>695</v>
      </c>
      <c r="AL36" s="60" t="s">
        <v>427</v>
      </c>
      <c r="AM36" s="60" t="s">
        <v>402</v>
      </c>
      <c r="AN36" s="9" t="s">
        <v>99</v>
      </c>
      <c r="AO36" s="9" t="s">
        <v>305</v>
      </c>
      <c r="AP36" s="9">
        <v>15</v>
      </c>
      <c r="AQ36" s="9">
        <v>5</v>
      </c>
      <c r="AR36" s="9">
        <v>0</v>
      </c>
      <c r="AS36" s="9">
        <v>10</v>
      </c>
      <c r="AT36" s="9">
        <v>15</v>
      </c>
      <c r="AU36" s="9">
        <v>10</v>
      </c>
      <c r="AV36" s="9">
        <v>30</v>
      </c>
      <c r="AW36" s="9">
        <f>SUM(AP36:AV36)</f>
        <v>85</v>
      </c>
      <c r="AX36" s="121" t="str">
        <f t="shared" si="1"/>
        <v>DISMINUYE DOS PUNTOS</v>
      </c>
      <c r="AY36" s="55">
        <f>AG36</f>
        <v>3</v>
      </c>
      <c r="AZ36" s="55" t="str">
        <f t="shared" si="2"/>
        <v>RARA VEZ</v>
      </c>
      <c r="BA36" s="65">
        <f t="shared" si="3"/>
        <v>1</v>
      </c>
      <c r="BB36" s="103" t="str">
        <f t="shared" si="4"/>
        <v>CATASTRÓFICO</v>
      </c>
      <c r="BC36" s="55">
        <f t="shared" si="5"/>
        <v>5</v>
      </c>
      <c r="BD36" s="103" t="str">
        <f>IFERROR(VLOOKUP(CONCATENATE(BA36,BC36),'Fórmulas '!$J$47:$K$71,2,),"")</f>
        <v>ALTO</v>
      </c>
      <c r="BE36" s="9">
        <f>IFERROR(BC36*BA36,"")</f>
        <v>5</v>
      </c>
      <c r="BF36" s="9" t="s">
        <v>391</v>
      </c>
      <c r="BG36" s="9" t="s">
        <v>653</v>
      </c>
      <c r="BH36" s="60" t="s">
        <v>392</v>
      </c>
      <c r="BI36" s="60" t="s">
        <v>403</v>
      </c>
      <c r="BJ36" s="60" t="s">
        <v>595</v>
      </c>
      <c r="BK36" s="8" t="s">
        <v>503</v>
      </c>
      <c r="BL36" s="60" t="s">
        <v>595</v>
      </c>
      <c r="BM36" s="8" t="s">
        <v>503</v>
      </c>
      <c r="BN36" s="21"/>
      <c r="BO36" s="10"/>
      <c r="BP36" s="10"/>
      <c r="BQ36" s="10"/>
      <c r="BR36" s="10"/>
    </row>
    <row r="37" spans="1:70" ht="195" hidden="1">
      <c r="A37" s="68" t="s">
        <v>431</v>
      </c>
      <c r="B37" s="57" t="str">
        <f>VLOOKUP(A37,'Fórmulas '!$B$47:$C$66,2,FALSE)</f>
        <v>Generar un adecuado desarrollo de la infraestructura deportiva en el departamento y garantizar el cumplimiento de las especificaciones técnicas requeridas a través de la asesoría, el diseño y el acompañamiento para la construcción, adecuación y mantenimiento de los escenarios deportivos</v>
      </c>
      <c r="C37" s="49" t="str">
        <f>VLOOKUP(A37,'Fórmulas '!$F$47:$G$66,2,FALSE)</f>
        <v>Coordinador de Infraestructura Física</v>
      </c>
      <c r="D37" s="70" t="s">
        <v>699</v>
      </c>
      <c r="E37" s="66" t="s">
        <v>102</v>
      </c>
      <c r="F37" s="66" t="s">
        <v>102</v>
      </c>
      <c r="G37" s="68" t="s">
        <v>102</v>
      </c>
      <c r="H37" s="68" t="s">
        <v>102</v>
      </c>
      <c r="I37" s="68" t="s">
        <v>89</v>
      </c>
      <c r="J37" s="71" t="s">
        <v>700</v>
      </c>
      <c r="K37" s="72" t="s">
        <v>701</v>
      </c>
      <c r="L37" s="66" t="s">
        <v>101</v>
      </c>
      <c r="M37" s="66" t="s">
        <v>102</v>
      </c>
      <c r="N37" s="66" t="s">
        <v>102</v>
      </c>
      <c r="O37" s="66" t="s">
        <v>102</v>
      </c>
      <c r="P37" s="66" t="s">
        <v>102</v>
      </c>
      <c r="Q37" s="66" t="s">
        <v>101</v>
      </c>
      <c r="R37" s="66" t="s">
        <v>102</v>
      </c>
      <c r="S37" s="66" t="s">
        <v>101</v>
      </c>
      <c r="T37" s="66" t="s">
        <v>101</v>
      </c>
      <c r="U37" s="66" t="s">
        <v>102</v>
      </c>
      <c r="V37" s="66" t="s">
        <v>102</v>
      </c>
      <c r="W37" s="66" t="s">
        <v>102</v>
      </c>
      <c r="X37" s="66" t="s">
        <v>102</v>
      </c>
      <c r="Y37" s="66" t="s">
        <v>102</v>
      </c>
      <c r="Z37" s="66" t="s">
        <v>102</v>
      </c>
      <c r="AA37" s="66" t="s">
        <v>101</v>
      </c>
      <c r="AB37" s="66" t="s">
        <v>102</v>
      </c>
      <c r="AC37" s="66" t="s">
        <v>102</v>
      </c>
      <c r="AD37" s="66" t="s">
        <v>101</v>
      </c>
      <c r="AE37" s="55">
        <f t="shared" si="0"/>
        <v>13</v>
      </c>
      <c r="AF37" s="66" t="s">
        <v>93</v>
      </c>
      <c r="AG37" s="55">
        <f>IFERROR(VLOOKUP(AF37,'Fórmulas '!$B$26:$C$30,2,0),"")</f>
        <v>3</v>
      </c>
      <c r="AH37" s="55" t="str">
        <f t="shared" si="7"/>
        <v>CATASTRÓFICO</v>
      </c>
      <c r="AI37" s="65">
        <f>+IFERROR(VLOOKUP(AH37,'Fórmulas '!$E$28:$F$30,2,),"")</f>
        <v>5</v>
      </c>
      <c r="AJ37" s="66" t="str">
        <f>IFERROR(VLOOKUP(CONCATENATE(AG37,AI37),'Fórmulas '!$J$47:$K$71,2,),"")</f>
        <v>EXTREMO</v>
      </c>
      <c r="AK37" s="70" t="s">
        <v>702</v>
      </c>
      <c r="AL37" s="71" t="s">
        <v>703</v>
      </c>
      <c r="AM37" s="72" t="s">
        <v>704</v>
      </c>
      <c r="AN37" s="68" t="s">
        <v>99</v>
      </c>
      <c r="AO37" s="66" t="s">
        <v>245</v>
      </c>
      <c r="AP37" s="66">
        <v>15</v>
      </c>
      <c r="AQ37" s="66">
        <v>5</v>
      </c>
      <c r="AR37" s="66">
        <v>0</v>
      </c>
      <c r="AS37" s="66">
        <v>10</v>
      </c>
      <c r="AT37" s="66">
        <v>15</v>
      </c>
      <c r="AU37" s="66">
        <v>10</v>
      </c>
      <c r="AV37" s="66">
        <v>30</v>
      </c>
      <c r="AW37" s="66">
        <f t="shared" ref="AW37:AW39" si="19">SUM(AP37:AV37)</f>
        <v>85</v>
      </c>
      <c r="AX37" s="121" t="str">
        <f t="shared" si="1"/>
        <v>DISMINUYE DOS PUNTOS</v>
      </c>
      <c r="AY37" s="55">
        <f t="shared" ref="AY37:AY39" si="20">AG37</f>
        <v>3</v>
      </c>
      <c r="AZ37" s="55" t="str">
        <f t="shared" si="2"/>
        <v>RARA VEZ</v>
      </c>
      <c r="BA37" s="65">
        <f t="shared" si="3"/>
        <v>1</v>
      </c>
      <c r="BB37" s="103" t="str">
        <f t="shared" si="4"/>
        <v>CATASTRÓFICO</v>
      </c>
      <c r="BC37" s="55">
        <f t="shared" si="5"/>
        <v>5</v>
      </c>
      <c r="BD37" s="103" t="str">
        <f>IFERROR(VLOOKUP(CONCATENATE(BA37,BC37),'Fórmulas '!$J$47:$K$71,2,),"")</f>
        <v>ALTO</v>
      </c>
      <c r="BE37" s="68">
        <f t="shared" ref="BE37:BE39" si="21">IFERROR(BC37*BA37,"")</f>
        <v>5</v>
      </c>
      <c r="BF37" s="66" t="s">
        <v>104</v>
      </c>
      <c r="BG37" s="66" t="s">
        <v>570</v>
      </c>
      <c r="BH37" s="64" t="s">
        <v>441</v>
      </c>
      <c r="BI37" s="71" t="s">
        <v>442</v>
      </c>
      <c r="BJ37" s="71" t="s">
        <v>677</v>
      </c>
      <c r="BK37" s="8" t="s">
        <v>503</v>
      </c>
      <c r="BL37" s="158" t="s">
        <v>705</v>
      </c>
      <c r="BM37" s="158" t="s">
        <v>706</v>
      </c>
      <c r="BN37" s="71"/>
      <c r="BO37" s="71"/>
      <c r="BP37" s="71"/>
      <c r="BQ37" s="71"/>
      <c r="BR37" s="80"/>
    </row>
    <row r="38" spans="1:70" s="51" customFormat="1" ht="135" hidden="1">
      <c r="A38" s="68" t="s">
        <v>431</v>
      </c>
      <c r="B38" s="107" t="str">
        <f>VLOOKUP(A38,'Fórmulas '!$B$47:$C$66,2,FALSE)</f>
        <v>Generar un adecuado desarrollo de la infraestructura deportiva en el departamento y garantizar el cumplimiento de las especificaciones técnicas requeridas a través de la asesoría, el diseño y el acompañamiento para la construcción, adecuación y mantenimiento de los escenarios deportivos</v>
      </c>
      <c r="C38" s="61" t="str">
        <f>VLOOKUP(A38,'Fórmulas '!$F$47:$G$66,2,FALSE)</f>
        <v>Coordinador de Infraestructura Física</v>
      </c>
      <c r="D38" s="70" t="s">
        <v>707</v>
      </c>
      <c r="E38" s="66" t="s">
        <v>102</v>
      </c>
      <c r="F38" s="66" t="s">
        <v>102</v>
      </c>
      <c r="G38" s="68" t="s">
        <v>102</v>
      </c>
      <c r="H38" s="68" t="s">
        <v>102</v>
      </c>
      <c r="I38" s="68" t="s">
        <v>89</v>
      </c>
      <c r="J38" s="71" t="s">
        <v>708</v>
      </c>
      <c r="K38" s="72" t="s">
        <v>709</v>
      </c>
      <c r="L38" s="66" t="s">
        <v>102</v>
      </c>
      <c r="M38" s="66" t="s">
        <v>102</v>
      </c>
      <c r="N38" s="66" t="s">
        <v>102</v>
      </c>
      <c r="O38" s="66" t="s">
        <v>102</v>
      </c>
      <c r="P38" s="66" t="s">
        <v>102</v>
      </c>
      <c r="Q38" s="66" t="s">
        <v>101</v>
      </c>
      <c r="R38" s="66" t="s">
        <v>102</v>
      </c>
      <c r="S38" s="66" t="s">
        <v>101</v>
      </c>
      <c r="T38" s="66" t="s">
        <v>101</v>
      </c>
      <c r="U38" s="66" t="s">
        <v>102</v>
      </c>
      <c r="V38" s="66" t="s">
        <v>102</v>
      </c>
      <c r="W38" s="66" t="s">
        <v>102</v>
      </c>
      <c r="X38" s="66" t="s">
        <v>102</v>
      </c>
      <c r="Y38" s="66" t="s">
        <v>102</v>
      </c>
      <c r="Z38" s="66" t="s">
        <v>102</v>
      </c>
      <c r="AA38" s="66" t="s">
        <v>101</v>
      </c>
      <c r="AB38" s="66" t="s">
        <v>102</v>
      </c>
      <c r="AC38" s="66" t="s">
        <v>102</v>
      </c>
      <c r="AD38" s="66" t="s">
        <v>101</v>
      </c>
      <c r="AE38" s="53">
        <f t="shared" si="0"/>
        <v>14</v>
      </c>
      <c r="AF38" s="66" t="s">
        <v>93</v>
      </c>
      <c r="AG38" s="53">
        <f>IFERROR(VLOOKUP(AF38,'Fórmulas '!$B$26:$C$30,2,0),"")</f>
        <v>3</v>
      </c>
      <c r="AH38" s="53" t="str">
        <f t="shared" si="7"/>
        <v>CATASTRÓFICO</v>
      </c>
      <c r="AI38" s="110">
        <f>+IFERROR(VLOOKUP(AH38,'Fórmulas '!$E$28:$F$30,2,),"")</f>
        <v>5</v>
      </c>
      <c r="AJ38" s="66" t="str">
        <f>IFERROR(VLOOKUP(CONCATENATE(AG38,AI38),'Fórmulas '!$J$47:$K$71,2,),"")</f>
        <v>EXTREMO</v>
      </c>
      <c r="AK38" s="70" t="s">
        <v>710</v>
      </c>
      <c r="AL38" s="71" t="s">
        <v>711</v>
      </c>
      <c r="AM38" s="71" t="s">
        <v>712</v>
      </c>
      <c r="AN38" s="68" t="s">
        <v>99</v>
      </c>
      <c r="AO38" s="66" t="s">
        <v>100</v>
      </c>
      <c r="AP38" s="66">
        <v>15</v>
      </c>
      <c r="AQ38" s="66">
        <v>5</v>
      </c>
      <c r="AR38" s="66">
        <v>0</v>
      </c>
      <c r="AS38" s="66">
        <v>10</v>
      </c>
      <c r="AT38" s="66">
        <v>15</v>
      </c>
      <c r="AU38" s="66">
        <v>10</v>
      </c>
      <c r="AV38" s="66">
        <v>30</v>
      </c>
      <c r="AW38" s="66">
        <f t="shared" si="19"/>
        <v>85</v>
      </c>
      <c r="AX38" s="54" t="str">
        <f t="shared" si="1"/>
        <v>DISMINUYE DOS PUNTOS</v>
      </c>
      <c r="AY38" s="55">
        <f t="shared" si="20"/>
        <v>3</v>
      </c>
      <c r="AZ38" s="55" t="str">
        <f t="shared" si="2"/>
        <v>RARA VEZ</v>
      </c>
      <c r="BA38" s="65">
        <f t="shared" si="3"/>
        <v>1</v>
      </c>
      <c r="BB38" s="103" t="str">
        <f t="shared" si="4"/>
        <v>CATASTRÓFICO</v>
      </c>
      <c r="BC38" s="55">
        <f t="shared" si="5"/>
        <v>5</v>
      </c>
      <c r="BD38" s="111" t="str">
        <f>IFERROR(VLOOKUP(CONCATENATE(BA38,BC38),'Fórmulas '!$J$47:$K$71,2,),"")</f>
        <v>ALTO</v>
      </c>
      <c r="BE38" s="68">
        <f t="shared" si="21"/>
        <v>5</v>
      </c>
      <c r="BF38" s="66" t="s">
        <v>104</v>
      </c>
      <c r="BG38" s="66" t="s">
        <v>570</v>
      </c>
      <c r="BH38" s="72" t="s">
        <v>713</v>
      </c>
      <c r="BI38" s="71" t="s">
        <v>714</v>
      </c>
      <c r="BJ38" s="71" t="s">
        <v>677</v>
      </c>
      <c r="BK38" s="56" t="s">
        <v>503</v>
      </c>
      <c r="BL38" s="158" t="s">
        <v>677</v>
      </c>
      <c r="BM38" s="158" t="s">
        <v>706</v>
      </c>
      <c r="BN38" s="71"/>
      <c r="BO38" s="71"/>
      <c r="BP38" s="71"/>
      <c r="BQ38" s="71"/>
      <c r="BR38" s="69"/>
    </row>
    <row r="39" spans="1:70" ht="210" hidden="1">
      <c r="A39" s="68" t="s">
        <v>431</v>
      </c>
      <c r="B39" s="57" t="str">
        <f>VLOOKUP(A39,'Fórmulas '!$B$47:$C$66,2,FALSE)</f>
        <v>Generar un adecuado desarrollo de la infraestructura deportiva en el departamento y garantizar el cumplimiento de las especificaciones técnicas requeridas a través de la asesoría, el diseño y el acompañamiento para la construcción, adecuación y mantenimiento de los escenarios deportivos</v>
      </c>
      <c r="C39" s="49" t="str">
        <f>VLOOKUP(A39,'Fórmulas '!$F$47:$G$66,2,FALSE)</f>
        <v>Coordinador de Infraestructura Física</v>
      </c>
      <c r="D39" s="70" t="s">
        <v>715</v>
      </c>
      <c r="E39" s="66" t="s">
        <v>102</v>
      </c>
      <c r="F39" s="66" t="s">
        <v>102</v>
      </c>
      <c r="G39" s="68" t="s">
        <v>102</v>
      </c>
      <c r="H39" s="68" t="s">
        <v>102</v>
      </c>
      <c r="I39" s="68" t="s">
        <v>89</v>
      </c>
      <c r="J39" s="71" t="s">
        <v>716</v>
      </c>
      <c r="K39" s="72" t="s">
        <v>717</v>
      </c>
      <c r="L39" s="66" t="s">
        <v>101</v>
      </c>
      <c r="M39" s="66" t="s">
        <v>102</v>
      </c>
      <c r="N39" s="66" t="s">
        <v>102</v>
      </c>
      <c r="O39" s="66" t="s">
        <v>102</v>
      </c>
      <c r="P39" s="66" t="s">
        <v>102</v>
      </c>
      <c r="Q39" s="66" t="s">
        <v>101</v>
      </c>
      <c r="R39" s="66" t="s">
        <v>102</v>
      </c>
      <c r="S39" s="66" t="s">
        <v>101</v>
      </c>
      <c r="T39" s="66" t="s">
        <v>101</v>
      </c>
      <c r="U39" s="66" t="s">
        <v>102</v>
      </c>
      <c r="V39" s="66" t="s">
        <v>102</v>
      </c>
      <c r="W39" s="66" t="s">
        <v>102</v>
      </c>
      <c r="X39" s="66" t="s">
        <v>102</v>
      </c>
      <c r="Y39" s="66" t="s">
        <v>102</v>
      </c>
      <c r="Z39" s="66" t="s">
        <v>102</v>
      </c>
      <c r="AA39" s="66" t="s">
        <v>101</v>
      </c>
      <c r="AB39" s="66" t="s">
        <v>102</v>
      </c>
      <c r="AC39" s="66" t="s">
        <v>102</v>
      </c>
      <c r="AD39" s="66" t="s">
        <v>101</v>
      </c>
      <c r="AE39" s="55">
        <f t="shared" si="0"/>
        <v>13</v>
      </c>
      <c r="AF39" s="66" t="s">
        <v>93</v>
      </c>
      <c r="AG39" s="55">
        <f>IFERROR(VLOOKUP(AF39,'Fórmulas '!$B$26:$C$30,2,0),"")</f>
        <v>3</v>
      </c>
      <c r="AH39" s="55" t="str">
        <f t="shared" si="7"/>
        <v>CATASTRÓFICO</v>
      </c>
      <c r="AI39" s="65">
        <f>+IFERROR(VLOOKUP(AH39,'Fórmulas '!$E$28:$F$30,2,),"")</f>
        <v>5</v>
      </c>
      <c r="AJ39" s="66" t="str">
        <f>IFERROR(VLOOKUP(CONCATENATE(AG39,AI39),'Fórmulas '!$J$47:$K$71,2,),"")</f>
        <v>EXTREMO</v>
      </c>
      <c r="AK39" s="70" t="s">
        <v>718</v>
      </c>
      <c r="AL39" s="71" t="s">
        <v>719</v>
      </c>
      <c r="AM39" s="71" t="s">
        <v>720</v>
      </c>
      <c r="AN39" s="73" t="s">
        <v>99</v>
      </c>
      <c r="AO39" s="66" t="s">
        <v>100</v>
      </c>
      <c r="AP39" s="66">
        <v>15</v>
      </c>
      <c r="AQ39" s="66">
        <v>5</v>
      </c>
      <c r="AR39" s="66">
        <v>0</v>
      </c>
      <c r="AS39" s="66">
        <v>10</v>
      </c>
      <c r="AT39" s="66">
        <v>15</v>
      </c>
      <c r="AU39" s="66">
        <v>10</v>
      </c>
      <c r="AV39" s="66">
        <v>30</v>
      </c>
      <c r="AW39" s="66">
        <f t="shared" si="19"/>
        <v>85</v>
      </c>
      <c r="AX39" s="121" t="str">
        <f t="shared" si="1"/>
        <v>DISMINUYE DOS PUNTOS</v>
      </c>
      <c r="AY39" s="55">
        <f t="shared" si="20"/>
        <v>3</v>
      </c>
      <c r="AZ39" s="55" t="str">
        <f t="shared" si="2"/>
        <v>RARA VEZ</v>
      </c>
      <c r="BA39" s="65">
        <f t="shared" si="3"/>
        <v>1</v>
      </c>
      <c r="BB39" s="103" t="str">
        <f t="shared" si="4"/>
        <v>CATASTRÓFICO</v>
      </c>
      <c r="BC39" s="55">
        <f t="shared" si="5"/>
        <v>5</v>
      </c>
      <c r="BD39" s="103" t="str">
        <f>IFERROR(VLOOKUP(CONCATENATE(BA39,BC39),'Fórmulas '!$J$47:$K$71,2,),"")</f>
        <v>ALTO</v>
      </c>
      <c r="BE39" s="68">
        <f t="shared" si="21"/>
        <v>5</v>
      </c>
      <c r="BF39" s="66" t="s">
        <v>104</v>
      </c>
      <c r="BG39" s="66" t="s">
        <v>613</v>
      </c>
      <c r="BH39" s="72" t="s">
        <v>721</v>
      </c>
      <c r="BI39" s="71" t="s">
        <v>722</v>
      </c>
      <c r="BJ39" s="71" t="s">
        <v>677</v>
      </c>
      <c r="BK39" s="8" t="s">
        <v>503</v>
      </c>
      <c r="BL39" s="158" t="s">
        <v>677</v>
      </c>
      <c r="BM39" s="158" t="s">
        <v>706</v>
      </c>
      <c r="BN39" s="71"/>
      <c r="BO39" s="71"/>
      <c r="BP39" s="71"/>
      <c r="BQ39" s="71"/>
      <c r="BR39" s="69"/>
    </row>
    <row r="40" spans="1:70" ht="240" hidden="1">
      <c r="A40" s="76" t="s">
        <v>446</v>
      </c>
      <c r="B40" s="57" t="str">
        <f>VLOOKUP(A40,'Fórmulas '!$B$47:$C$66,2,FALSE)</f>
        <v>Asegurar un ambiente de control que le permita a la entidad disponer de las condiciones mínimas para el ejercicio del control interno fundamentada en la información, el control y la evaluación, para la toma de decisiones y la mejora continua.</v>
      </c>
      <c r="C40" s="49" t="str">
        <f>VLOOKUP(A40,'Fórmulas '!$F$47:$G$66,2,FALSE)</f>
        <v>Jefe de Control Interno</v>
      </c>
      <c r="D40" s="70" t="s">
        <v>723</v>
      </c>
      <c r="E40" s="62" t="s">
        <v>102</v>
      </c>
      <c r="F40" s="62" t="s">
        <v>102</v>
      </c>
      <c r="G40" s="62" t="s">
        <v>102</v>
      </c>
      <c r="H40" s="62" t="s">
        <v>102</v>
      </c>
      <c r="I40" s="62" t="s">
        <v>89</v>
      </c>
      <c r="J40" s="70" t="s">
        <v>724</v>
      </c>
      <c r="K40" s="70" t="s">
        <v>725</v>
      </c>
      <c r="L40" s="62" t="s">
        <v>102</v>
      </c>
      <c r="M40" s="62" t="s">
        <v>102</v>
      </c>
      <c r="N40" s="62" t="s">
        <v>101</v>
      </c>
      <c r="O40" s="62" t="s">
        <v>101</v>
      </c>
      <c r="P40" s="62" t="s">
        <v>102</v>
      </c>
      <c r="Q40" s="62" t="s">
        <v>102</v>
      </c>
      <c r="R40" s="62" t="s">
        <v>102</v>
      </c>
      <c r="S40" s="62" t="s">
        <v>101</v>
      </c>
      <c r="T40" s="62" t="s">
        <v>102</v>
      </c>
      <c r="U40" s="62" t="s">
        <v>102</v>
      </c>
      <c r="V40" s="62" t="s">
        <v>102</v>
      </c>
      <c r="W40" s="62" t="s">
        <v>102</v>
      </c>
      <c r="X40" s="62" t="s">
        <v>102</v>
      </c>
      <c r="Y40" s="62" t="s">
        <v>102</v>
      </c>
      <c r="Z40" s="62" t="s">
        <v>102</v>
      </c>
      <c r="AA40" s="62" t="s">
        <v>101</v>
      </c>
      <c r="AB40" s="62" t="s">
        <v>102</v>
      </c>
      <c r="AC40" s="62" t="s">
        <v>101</v>
      </c>
      <c r="AD40" s="62" t="s">
        <v>101</v>
      </c>
      <c r="AE40" s="55">
        <f t="shared" si="0"/>
        <v>13</v>
      </c>
      <c r="AF40" s="62" t="s">
        <v>120</v>
      </c>
      <c r="AG40" s="55">
        <f>IFERROR(VLOOKUP(AF40,'Fórmulas '!$B$26:$C$30,2,0),"")</f>
        <v>1</v>
      </c>
      <c r="AH40" s="55" t="str">
        <f t="shared" si="7"/>
        <v>CATASTRÓFICO</v>
      </c>
      <c r="AI40" s="65">
        <f>+IFERROR(VLOOKUP(AH40,'Fórmulas '!$E$28:$F$30,2,),"")</f>
        <v>5</v>
      </c>
      <c r="AJ40" s="66" t="str">
        <f>IFERROR(VLOOKUP(CONCATENATE(AG40,AI40),'Fórmulas '!$J$47:$K$71,2,),"")</f>
        <v>ALTO</v>
      </c>
      <c r="AK40" s="70" t="s">
        <v>726</v>
      </c>
      <c r="AL40" s="49" t="s">
        <v>452</v>
      </c>
      <c r="AM40" s="64" t="s">
        <v>453</v>
      </c>
      <c r="AN40" s="62" t="s">
        <v>99</v>
      </c>
      <c r="AO40" s="62" t="s">
        <v>100</v>
      </c>
      <c r="AP40" s="62">
        <v>15</v>
      </c>
      <c r="AQ40" s="62">
        <v>5</v>
      </c>
      <c r="AR40" s="62">
        <v>0</v>
      </c>
      <c r="AS40" s="62">
        <v>10</v>
      </c>
      <c r="AT40" s="62">
        <v>15</v>
      </c>
      <c r="AU40" s="62">
        <v>10</v>
      </c>
      <c r="AV40" s="62">
        <v>30</v>
      </c>
      <c r="AW40" s="62">
        <f>SUM(AP40:AV40)</f>
        <v>85</v>
      </c>
      <c r="AX40" s="121" t="str">
        <f t="shared" si="1"/>
        <v>DISMINUYE DOS PUNTOS</v>
      </c>
      <c r="AY40" s="55">
        <f>AG40</f>
        <v>1</v>
      </c>
      <c r="AZ40" s="55" t="str">
        <f t="shared" si="2"/>
        <v>RARA VEZ</v>
      </c>
      <c r="BA40" s="65">
        <f t="shared" si="3"/>
        <v>1</v>
      </c>
      <c r="BB40" s="63" t="str">
        <f t="shared" si="4"/>
        <v>CATASTRÓFICO</v>
      </c>
      <c r="BC40" s="141">
        <f t="shared" si="5"/>
        <v>5</v>
      </c>
      <c r="BD40" s="63" t="str">
        <f>IFERROR(VLOOKUP(CONCATENATE(BA40,BC40),'Fórmulas '!$J$47:$K$71,2,),"")</f>
        <v>ALTO</v>
      </c>
      <c r="BE40" s="62">
        <f>IFERROR(BA40*BC40,"")</f>
        <v>5</v>
      </c>
      <c r="BF40" s="62" t="s">
        <v>104</v>
      </c>
      <c r="BG40" s="62" t="s">
        <v>126</v>
      </c>
      <c r="BH40" s="75" t="s">
        <v>727</v>
      </c>
      <c r="BI40" s="75" t="s">
        <v>728</v>
      </c>
      <c r="BJ40" s="75" t="s">
        <v>729</v>
      </c>
      <c r="BK40" s="76" t="s">
        <v>730</v>
      </c>
      <c r="BL40" s="162" t="s">
        <v>731</v>
      </c>
      <c r="BM40" s="429" t="s">
        <v>730</v>
      </c>
      <c r="BN40" s="75"/>
      <c r="BO40" s="76"/>
      <c r="BP40" s="76" t="s">
        <v>732</v>
      </c>
      <c r="BQ40" s="76" t="s">
        <v>733</v>
      </c>
      <c r="BR40" s="76"/>
    </row>
    <row r="41" spans="1:70" ht="172.9" hidden="1" customHeight="1">
      <c r="A41" s="49" t="s">
        <v>369</v>
      </c>
      <c r="B41" s="57" t="str">
        <f>VLOOKUP(A41,'Fórmulas '!$B$47:$C$66,2,FALSE)</f>
        <v>Asegurar que la Plataforma TIC esté disponible, funcional, optimizada y actualizada para que satisfaga las necesidades de los procesos de la entidad.</v>
      </c>
      <c r="C41" s="49" t="str">
        <f>VLOOKUP(A41,'Fórmulas '!$F$47:$G$66,2,FALSE)</f>
        <v>Jefe de Oficina de Sistemas</v>
      </c>
      <c r="D41" s="91" t="s">
        <v>734</v>
      </c>
      <c r="E41" s="9" t="s">
        <v>88</v>
      </c>
      <c r="F41" s="9" t="s">
        <v>88</v>
      </c>
      <c r="G41" s="9" t="s">
        <v>88</v>
      </c>
      <c r="H41" s="9" t="s">
        <v>88</v>
      </c>
      <c r="I41" s="9" t="s">
        <v>89</v>
      </c>
      <c r="J41" s="92" t="s">
        <v>735</v>
      </c>
      <c r="K41" s="50" t="s">
        <v>736</v>
      </c>
      <c r="L41" s="9" t="s">
        <v>88</v>
      </c>
      <c r="M41" s="9" t="s">
        <v>88</v>
      </c>
      <c r="N41" s="9" t="s">
        <v>88</v>
      </c>
      <c r="O41" s="9" t="s">
        <v>152</v>
      </c>
      <c r="P41" s="9" t="s">
        <v>88</v>
      </c>
      <c r="Q41" s="9" t="s">
        <v>88</v>
      </c>
      <c r="R41" s="9" t="s">
        <v>152</v>
      </c>
      <c r="S41" s="9" t="s">
        <v>152</v>
      </c>
      <c r="T41" s="9" t="s">
        <v>88</v>
      </c>
      <c r="U41" s="9" t="s">
        <v>88</v>
      </c>
      <c r="V41" s="9" t="s">
        <v>88</v>
      </c>
      <c r="W41" s="9" t="s">
        <v>88</v>
      </c>
      <c r="X41" s="9" t="s">
        <v>152</v>
      </c>
      <c r="Y41" s="9" t="s">
        <v>88</v>
      </c>
      <c r="Z41" s="9" t="s">
        <v>152</v>
      </c>
      <c r="AA41" s="9" t="s">
        <v>152</v>
      </c>
      <c r="AB41" s="9" t="s">
        <v>152</v>
      </c>
      <c r="AC41" s="9" t="s">
        <v>152</v>
      </c>
      <c r="AD41" s="9" t="s">
        <v>152</v>
      </c>
      <c r="AE41" s="55">
        <f t="shared" si="0"/>
        <v>10</v>
      </c>
      <c r="AF41" s="96" t="s">
        <v>93</v>
      </c>
      <c r="AG41" s="55">
        <f>IFERROR(VLOOKUP(AF41,'Fórmulas '!$B$26:$C$30,2,0),"")</f>
        <v>3</v>
      </c>
      <c r="AH41" s="55" t="str">
        <f t="shared" si="7"/>
        <v>MAYOR</v>
      </c>
      <c r="AI41" s="65">
        <f>+IFERROR(VLOOKUP(AH41,'Fórmulas '!$E$28:$F$30,2,),"")</f>
        <v>4</v>
      </c>
      <c r="AJ41" s="66" t="str">
        <f>IFERROR(VLOOKUP(CONCATENATE(AG41,AI41),'Fórmulas '!$J$47:$K$71,2,),"")</f>
        <v>EXTREMO</v>
      </c>
      <c r="AK41" s="109" t="s">
        <v>737</v>
      </c>
      <c r="AL41" s="60" t="s">
        <v>738</v>
      </c>
      <c r="AM41" s="60" t="s">
        <v>739</v>
      </c>
      <c r="AN41" s="9" t="s">
        <v>185</v>
      </c>
      <c r="AO41" s="9" t="s">
        <v>305</v>
      </c>
      <c r="AP41" s="9">
        <v>15</v>
      </c>
      <c r="AQ41" s="9">
        <v>5</v>
      </c>
      <c r="AR41" s="9">
        <v>15</v>
      </c>
      <c r="AS41" s="9">
        <v>10</v>
      </c>
      <c r="AT41" s="9">
        <v>15</v>
      </c>
      <c r="AU41" s="9">
        <v>0</v>
      </c>
      <c r="AV41" s="9">
        <v>30</v>
      </c>
      <c r="AW41" s="9">
        <f t="shared" ref="AW41:AW44" si="22">SUM(AP41:AV41)</f>
        <v>90</v>
      </c>
      <c r="AX41" s="121" t="str">
        <f t="shared" si="1"/>
        <v>DISMINUYE DOS PUNTOS</v>
      </c>
      <c r="AY41" s="55">
        <f t="shared" ref="AY41:AY44" si="23">AG41</f>
        <v>3</v>
      </c>
      <c r="AZ41" s="55" t="str">
        <f t="shared" si="2"/>
        <v>RARA VEZ</v>
      </c>
      <c r="BA41" s="65">
        <f t="shared" si="3"/>
        <v>1</v>
      </c>
      <c r="BB41" s="103" t="str">
        <f t="shared" si="4"/>
        <v>MAYOR</v>
      </c>
      <c r="BC41" s="108">
        <f t="shared" si="5"/>
        <v>4</v>
      </c>
      <c r="BD41" s="103" t="str">
        <f>IFERROR(VLOOKUP(CONCATENATE(BA41,BC41),'Fórmulas '!$J$47:$K$71,2,),"")</f>
        <v>ALTO</v>
      </c>
      <c r="BE41" s="65">
        <f t="shared" ref="BE41:BE44" si="24">IFERROR(BC41*BA41,"")</f>
        <v>4</v>
      </c>
      <c r="BF41" s="65" t="s">
        <v>104</v>
      </c>
      <c r="BG41" s="65" t="s">
        <v>740</v>
      </c>
      <c r="BH41" s="57" t="s">
        <v>741</v>
      </c>
      <c r="BI41" s="57" t="s">
        <v>742</v>
      </c>
      <c r="BJ41" s="57" t="s">
        <v>743</v>
      </c>
      <c r="BK41" s="149" t="s">
        <v>503</v>
      </c>
      <c r="BL41" s="159"/>
      <c r="BM41" s="430"/>
      <c r="BN41" s="57"/>
      <c r="BO41" s="101"/>
      <c r="BP41" s="57"/>
      <c r="BQ41" s="161"/>
      <c r="BR41" s="146"/>
    </row>
    <row r="42" spans="1:70" ht="144" hidden="1" customHeight="1">
      <c r="A42" s="49" t="s">
        <v>369</v>
      </c>
      <c r="B42" s="57" t="str">
        <f>VLOOKUP(A42,'Fórmulas '!$B$47:$C$66,2,FALSE)</f>
        <v>Asegurar que la Plataforma TIC esté disponible, funcional, optimizada y actualizada para que satisfaga las necesidades de los procesos de la entidad.</v>
      </c>
      <c r="C42" s="49" t="str">
        <f>VLOOKUP(A42,'Fórmulas '!$F$47:$G$66,2,FALSE)</f>
        <v>Jefe de Oficina de Sistemas</v>
      </c>
      <c r="D42" s="91" t="s">
        <v>744</v>
      </c>
      <c r="E42" s="9" t="s">
        <v>88</v>
      </c>
      <c r="F42" s="9" t="s">
        <v>88</v>
      </c>
      <c r="G42" s="9" t="s">
        <v>88</v>
      </c>
      <c r="H42" s="9" t="s">
        <v>88</v>
      </c>
      <c r="I42" s="9" t="s">
        <v>89</v>
      </c>
      <c r="J42" s="92" t="s">
        <v>745</v>
      </c>
      <c r="K42" s="50" t="s">
        <v>746</v>
      </c>
      <c r="L42" s="9" t="s">
        <v>88</v>
      </c>
      <c r="M42" s="9" t="s">
        <v>88</v>
      </c>
      <c r="N42" s="9" t="s">
        <v>88</v>
      </c>
      <c r="O42" s="9" t="s">
        <v>152</v>
      </c>
      <c r="P42" s="9" t="s">
        <v>88</v>
      </c>
      <c r="Q42" s="9" t="s">
        <v>88</v>
      </c>
      <c r="R42" s="9" t="s">
        <v>152</v>
      </c>
      <c r="S42" s="9" t="s">
        <v>152</v>
      </c>
      <c r="T42" s="9" t="s">
        <v>88</v>
      </c>
      <c r="U42" s="9" t="s">
        <v>88</v>
      </c>
      <c r="V42" s="9" t="s">
        <v>88</v>
      </c>
      <c r="W42" s="9" t="s">
        <v>88</v>
      </c>
      <c r="X42" s="9" t="s">
        <v>152</v>
      </c>
      <c r="Y42" s="9" t="s">
        <v>88</v>
      </c>
      <c r="Z42" s="9" t="s">
        <v>152</v>
      </c>
      <c r="AA42" s="9" t="s">
        <v>152</v>
      </c>
      <c r="AB42" s="9" t="s">
        <v>152</v>
      </c>
      <c r="AC42" s="9" t="s">
        <v>152</v>
      </c>
      <c r="AD42" s="9" t="s">
        <v>152</v>
      </c>
      <c r="AE42" s="55">
        <f t="shared" si="0"/>
        <v>10</v>
      </c>
      <c r="AF42" s="96" t="s">
        <v>246</v>
      </c>
      <c r="AG42" s="55">
        <f>IFERROR(VLOOKUP(AF42,'Fórmulas '!$B$26:$C$30,2,0),"")</f>
        <v>2</v>
      </c>
      <c r="AH42" s="55" t="str">
        <f t="shared" si="7"/>
        <v>MAYOR</v>
      </c>
      <c r="AI42" s="65">
        <f>+IFERROR(VLOOKUP(AH42,'Fórmulas '!$E$28:$F$30,2,),"")</f>
        <v>4</v>
      </c>
      <c r="AJ42" s="66" t="str">
        <f>IFERROR(VLOOKUP(CONCATENATE(AG42,AI42),'Fórmulas '!$J$47:$K$71,2,),"")</f>
        <v>ALTO</v>
      </c>
      <c r="AK42" s="109" t="s">
        <v>747</v>
      </c>
      <c r="AL42" s="60" t="s">
        <v>748</v>
      </c>
      <c r="AM42" s="60" t="s">
        <v>749</v>
      </c>
      <c r="AN42" s="9" t="s">
        <v>185</v>
      </c>
      <c r="AO42" s="9" t="s">
        <v>305</v>
      </c>
      <c r="AP42" s="9">
        <v>15</v>
      </c>
      <c r="AQ42" s="9">
        <v>5</v>
      </c>
      <c r="AR42" s="9">
        <v>15</v>
      </c>
      <c r="AS42" s="9">
        <v>10</v>
      </c>
      <c r="AT42" s="9">
        <v>15</v>
      </c>
      <c r="AU42" s="9">
        <v>0</v>
      </c>
      <c r="AV42" s="9">
        <v>30</v>
      </c>
      <c r="AW42" s="9">
        <f t="shared" si="22"/>
        <v>90</v>
      </c>
      <c r="AX42" s="121" t="str">
        <f t="shared" si="1"/>
        <v>DISMINUYE DOS PUNTOS</v>
      </c>
      <c r="AY42" s="55">
        <f t="shared" si="23"/>
        <v>2</v>
      </c>
      <c r="AZ42" s="55" t="str">
        <f t="shared" si="2"/>
        <v>RARA VEZ</v>
      </c>
      <c r="BA42" s="65">
        <f t="shared" si="3"/>
        <v>1</v>
      </c>
      <c r="BB42" s="103" t="str">
        <f t="shared" si="4"/>
        <v>MAYOR</v>
      </c>
      <c r="BC42" s="55">
        <f t="shared" si="5"/>
        <v>4</v>
      </c>
      <c r="BD42" s="103" t="str">
        <f>IFERROR(VLOOKUP(CONCATENATE(BA42,BC42),'Fórmulas '!$J$47:$K$71,2,),"")</f>
        <v>ALTO</v>
      </c>
      <c r="BE42" s="9">
        <f t="shared" si="24"/>
        <v>4</v>
      </c>
      <c r="BF42" s="9" t="s">
        <v>104</v>
      </c>
      <c r="BG42" s="9" t="s">
        <v>653</v>
      </c>
      <c r="BH42" s="50" t="s">
        <v>750</v>
      </c>
      <c r="BI42" s="50" t="s">
        <v>751</v>
      </c>
      <c r="BJ42" s="50" t="s">
        <v>743</v>
      </c>
      <c r="BK42" s="8" t="s">
        <v>503</v>
      </c>
      <c r="BL42" s="160" t="s">
        <v>752</v>
      </c>
      <c r="BM42" s="431"/>
      <c r="BN42" s="50"/>
      <c r="BO42" s="60"/>
      <c r="BP42" s="50"/>
      <c r="BQ42" s="97"/>
      <c r="BR42" s="10"/>
    </row>
    <row r="43" spans="1:70" ht="154.9" hidden="1" customHeight="1">
      <c r="A43" s="49" t="s">
        <v>369</v>
      </c>
      <c r="B43" s="57" t="str">
        <f>VLOOKUP(A43,'Fórmulas '!$B$47:$C$66,2,FALSE)</f>
        <v>Asegurar que la Plataforma TIC esté disponible, funcional, optimizada y actualizada para que satisfaga las necesidades de los procesos de la entidad.</v>
      </c>
      <c r="C43" s="49" t="str">
        <f>VLOOKUP(A43,'Fórmulas '!$F$47:$G$66,2,FALSE)</f>
        <v>Jefe de Oficina de Sistemas</v>
      </c>
      <c r="D43" s="91" t="s">
        <v>753</v>
      </c>
      <c r="E43" s="9" t="s">
        <v>88</v>
      </c>
      <c r="F43" s="9" t="s">
        <v>88</v>
      </c>
      <c r="G43" s="9" t="s">
        <v>88</v>
      </c>
      <c r="H43" s="9" t="s">
        <v>88</v>
      </c>
      <c r="I43" s="9" t="s">
        <v>89</v>
      </c>
      <c r="J43" s="92" t="s">
        <v>754</v>
      </c>
      <c r="K43" s="50" t="s">
        <v>755</v>
      </c>
      <c r="L43" s="9" t="s">
        <v>88</v>
      </c>
      <c r="M43" s="9" t="s">
        <v>88</v>
      </c>
      <c r="N43" s="9" t="s">
        <v>88</v>
      </c>
      <c r="O43" s="9" t="s">
        <v>152</v>
      </c>
      <c r="P43" s="9" t="s">
        <v>152</v>
      </c>
      <c r="Q43" s="9" t="s">
        <v>88</v>
      </c>
      <c r="R43" s="9" t="s">
        <v>152</v>
      </c>
      <c r="S43" s="9" t="s">
        <v>152</v>
      </c>
      <c r="T43" s="9" t="s">
        <v>88</v>
      </c>
      <c r="U43" s="9" t="s">
        <v>88</v>
      </c>
      <c r="V43" s="9" t="s">
        <v>88</v>
      </c>
      <c r="W43" s="9" t="s">
        <v>88</v>
      </c>
      <c r="X43" s="9" t="s">
        <v>88</v>
      </c>
      <c r="Y43" s="9" t="s">
        <v>88</v>
      </c>
      <c r="Z43" s="9" t="s">
        <v>152</v>
      </c>
      <c r="AA43" s="9" t="s">
        <v>152</v>
      </c>
      <c r="AB43" s="9" t="s">
        <v>152</v>
      </c>
      <c r="AC43" s="9" t="s">
        <v>152</v>
      </c>
      <c r="AD43" s="9" t="s">
        <v>152</v>
      </c>
      <c r="AE43" s="55">
        <f t="shared" si="0"/>
        <v>10</v>
      </c>
      <c r="AF43" s="96" t="s">
        <v>93</v>
      </c>
      <c r="AG43" s="55">
        <f>IFERROR(VLOOKUP(AF43,'Fórmulas '!$B$26:$C$30,2,0),"")</f>
        <v>3</v>
      </c>
      <c r="AH43" s="55" t="str">
        <f t="shared" si="7"/>
        <v>MAYOR</v>
      </c>
      <c r="AI43" s="65">
        <f>+IFERROR(VLOOKUP(AH43,'Fórmulas '!$E$28:$F$30,2,),"")</f>
        <v>4</v>
      </c>
      <c r="AJ43" s="66" t="str">
        <f>IFERROR(VLOOKUP(CONCATENATE(AG43,AI43),'Fórmulas '!$J$47:$K$71,2,),"")</f>
        <v>EXTREMO</v>
      </c>
      <c r="AK43" s="109" t="s">
        <v>756</v>
      </c>
      <c r="AL43" s="60" t="s">
        <v>757</v>
      </c>
      <c r="AM43" s="60" t="s">
        <v>758</v>
      </c>
      <c r="AN43" s="9" t="s">
        <v>583</v>
      </c>
      <c r="AO43" s="9" t="s">
        <v>305</v>
      </c>
      <c r="AP43" s="9">
        <v>15</v>
      </c>
      <c r="AQ43" s="9">
        <v>5</v>
      </c>
      <c r="AR43" s="9">
        <v>15</v>
      </c>
      <c r="AS43" s="9">
        <v>10</v>
      </c>
      <c r="AT43" s="9">
        <v>15</v>
      </c>
      <c r="AU43" s="9">
        <v>10</v>
      </c>
      <c r="AV43" s="9">
        <v>30</v>
      </c>
      <c r="AW43" s="9">
        <f t="shared" si="22"/>
        <v>100</v>
      </c>
      <c r="AX43" s="121" t="str">
        <f t="shared" si="1"/>
        <v>DISMINUYE DOS PUNTOS</v>
      </c>
      <c r="AY43" s="55">
        <f t="shared" si="23"/>
        <v>3</v>
      </c>
      <c r="AZ43" s="55" t="str">
        <f t="shared" si="2"/>
        <v>RARA VEZ</v>
      </c>
      <c r="BA43" s="65">
        <f t="shared" si="3"/>
        <v>1</v>
      </c>
      <c r="BB43" s="103" t="str">
        <f t="shared" si="4"/>
        <v>MAYOR</v>
      </c>
      <c r="BC43" s="55">
        <f t="shared" si="5"/>
        <v>4</v>
      </c>
      <c r="BD43" s="103" t="str">
        <f>IFERROR(VLOOKUP(CONCATENATE(BA43,BC43),'Fórmulas '!$J$47:$K$71,2,),"")</f>
        <v>ALTO</v>
      </c>
      <c r="BE43" s="9">
        <f t="shared" si="24"/>
        <v>4</v>
      </c>
      <c r="BF43" s="9" t="s">
        <v>104</v>
      </c>
      <c r="BG43" s="9" t="s">
        <v>212</v>
      </c>
      <c r="BH43" s="50" t="s">
        <v>759</v>
      </c>
      <c r="BI43" s="50" t="s">
        <v>378</v>
      </c>
      <c r="BJ43" s="50" t="s">
        <v>760</v>
      </c>
      <c r="BK43" s="8" t="s">
        <v>503</v>
      </c>
      <c r="BL43" s="157" t="s">
        <v>761</v>
      </c>
      <c r="BM43" s="60"/>
      <c r="BN43" s="50"/>
      <c r="BO43" s="60"/>
      <c r="BP43" s="50"/>
      <c r="BQ43" s="97"/>
      <c r="BR43" s="10"/>
    </row>
    <row r="44" spans="1:70" ht="150" hidden="1">
      <c r="A44" s="49" t="s">
        <v>762</v>
      </c>
      <c r="B44" s="50" t="e">
        <f>VLOOKUP(A44,'Fórmulas '!$B$47:$C$66,2,FALSE)</f>
        <v>#N/A</v>
      </c>
      <c r="C44" s="49" t="e">
        <f>VLOOKUP(A44,'Fórmulas '!$F$47:$G$66,2,FALSE)</f>
        <v>#N/A</v>
      </c>
      <c r="D44" s="91" t="s">
        <v>763</v>
      </c>
      <c r="E44" s="9" t="s">
        <v>102</v>
      </c>
      <c r="F44" s="9" t="s">
        <v>88</v>
      </c>
      <c r="G44" s="9" t="s">
        <v>88</v>
      </c>
      <c r="H44" s="9" t="s">
        <v>88</v>
      </c>
      <c r="I44" s="9" t="s">
        <v>89</v>
      </c>
      <c r="J44" s="92" t="s">
        <v>764</v>
      </c>
      <c r="K44" s="92" t="s">
        <v>765</v>
      </c>
      <c r="L44" s="9" t="s">
        <v>88</v>
      </c>
      <c r="M44" s="9" t="s">
        <v>88</v>
      </c>
      <c r="N44" s="9" t="s">
        <v>88</v>
      </c>
      <c r="O44" s="9" t="s">
        <v>102</v>
      </c>
      <c r="P44" s="9" t="s">
        <v>102</v>
      </c>
      <c r="Q44" s="9" t="s">
        <v>101</v>
      </c>
      <c r="R44" s="9" t="s">
        <v>102</v>
      </c>
      <c r="S44" s="9" t="s">
        <v>101</v>
      </c>
      <c r="T44" s="9" t="s">
        <v>101</v>
      </c>
      <c r="U44" s="9" t="s">
        <v>102</v>
      </c>
      <c r="V44" s="9" t="s">
        <v>102</v>
      </c>
      <c r="W44" s="9" t="s">
        <v>102</v>
      </c>
      <c r="X44" s="9" t="s">
        <v>102</v>
      </c>
      <c r="Y44" s="9" t="s">
        <v>102</v>
      </c>
      <c r="Z44" s="9" t="s">
        <v>102</v>
      </c>
      <c r="AA44" s="9" t="s">
        <v>101</v>
      </c>
      <c r="AB44" s="9" t="s">
        <v>102</v>
      </c>
      <c r="AC44" s="9" t="s">
        <v>102</v>
      </c>
      <c r="AD44" s="9" t="s">
        <v>101</v>
      </c>
      <c r="AE44" s="55">
        <f t="shared" si="0"/>
        <v>14</v>
      </c>
      <c r="AF44" s="96" t="s">
        <v>153</v>
      </c>
      <c r="AG44" s="55">
        <f>IFERROR(VLOOKUP(AF44,'Fórmulas '!$B$26:$C$30,2,0),"")</f>
        <v>4</v>
      </c>
      <c r="AH44" s="55" t="str">
        <f t="shared" si="7"/>
        <v>CATASTRÓFICO</v>
      </c>
      <c r="AI44" s="65">
        <f>+IFERROR(VLOOKUP(AH44,'Fórmulas '!$E$28:$F$30,2,),"")</f>
        <v>5</v>
      </c>
      <c r="AJ44" s="66" t="str">
        <f>IFERROR(VLOOKUP(CONCATENATE(AG44,AI44),'Fórmulas '!$J$47:$K$71,2,),"")</f>
        <v>EXTREMO</v>
      </c>
      <c r="AK44" s="147" t="s">
        <v>766</v>
      </c>
      <c r="AL44" s="145" t="s">
        <v>767</v>
      </c>
      <c r="AM44" s="145" t="s">
        <v>768</v>
      </c>
      <c r="AN44" s="9" t="s">
        <v>99</v>
      </c>
      <c r="AO44" s="9" t="s">
        <v>100</v>
      </c>
      <c r="AP44" s="9">
        <v>0</v>
      </c>
      <c r="AQ44" s="9">
        <v>5</v>
      </c>
      <c r="AR44" s="9">
        <v>0</v>
      </c>
      <c r="AS44" s="9">
        <v>10</v>
      </c>
      <c r="AT44" s="9">
        <v>15</v>
      </c>
      <c r="AU44" s="9">
        <v>0</v>
      </c>
      <c r="AV44" s="9">
        <v>0</v>
      </c>
      <c r="AW44" s="9">
        <f t="shared" si="22"/>
        <v>30</v>
      </c>
      <c r="AX44" s="121" t="str">
        <f t="shared" si="1"/>
        <v>DISMINUYE CERO PUNTOS</v>
      </c>
      <c r="AY44" s="55">
        <f t="shared" si="23"/>
        <v>4</v>
      </c>
      <c r="AZ44" s="55" t="str">
        <f t="shared" si="2"/>
        <v>PROBABLE'</v>
      </c>
      <c r="BA44" s="65">
        <f t="shared" si="3"/>
        <v>4</v>
      </c>
      <c r="BB44" s="103" t="str">
        <f t="shared" si="4"/>
        <v>CATASTRÓFICO</v>
      </c>
      <c r="BC44" s="55">
        <f t="shared" si="5"/>
        <v>5</v>
      </c>
      <c r="BD44" s="103" t="str">
        <f>IFERROR(VLOOKUP(CONCATENATE(BA44,BC44),'Fórmulas '!$J$47:$K$71,2,),"")</f>
        <v>EXTREMO</v>
      </c>
      <c r="BE44" s="9">
        <f t="shared" si="24"/>
        <v>20</v>
      </c>
      <c r="BF44" s="9" t="s">
        <v>104</v>
      </c>
      <c r="BG44" s="9" t="s">
        <v>556</v>
      </c>
      <c r="BH44" s="50" t="s">
        <v>769</v>
      </c>
      <c r="BI44" s="9" t="s">
        <v>770</v>
      </c>
      <c r="BJ44" s="9" t="s">
        <v>503</v>
      </c>
      <c r="BK44" s="9" t="s">
        <v>503</v>
      </c>
      <c r="BL44" s="50" t="s">
        <v>771</v>
      </c>
      <c r="BM44" s="9" t="s">
        <v>503</v>
      </c>
      <c r="BN44" s="10"/>
      <c r="BO44" s="10"/>
      <c r="BP44" s="10"/>
      <c r="BQ44" s="10"/>
      <c r="BR44" s="50" t="s">
        <v>772</v>
      </c>
    </row>
  </sheetData>
  <autoFilter ref="A11:BJ44" xr:uid="{00000000-0009-0000-0000-000001000000}">
    <filterColumn colId="0">
      <filters>
        <filter val="Apoyo Técnico, Científico y Psicosocial"/>
      </filters>
    </filterColumn>
  </autoFilter>
  <mergeCells count="35">
    <mergeCell ref="BR8:BR11"/>
    <mergeCell ref="BL9:BM9"/>
    <mergeCell ref="BL10:BL11"/>
    <mergeCell ref="BM10:BM11"/>
    <mergeCell ref="BJ8:BM8"/>
    <mergeCell ref="BN9:BO9"/>
    <mergeCell ref="BN10:BN11"/>
    <mergeCell ref="BO10:BO11"/>
    <mergeCell ref="BQ2:BQ5"/>
    <mergeCell ref="BP2:BP5"/>
    <mergeCell ref="BK10:BK11"/>
    <mergeCell ref="BP10:BP11"/>
    <mergeCell ref="BQ10:BQ11"/>
    <mergeCell ref="D2:BO5"/>
    <mergeCell ref="A8:K10"/>
    <mergeCell ref="L8:AJ10"/>
    <mergeCell ref="A2:C5"/>
    <mergeCell ref="BP8:BQ9"/>
    <mergeCell ref="AK9:AO10"/>
    <mergeCell ref="AP9:AX9"/>
    <mergeCell ref="AP10:AV10"/>
    <mergeCell ref="AW10:AX11"/>
    <mergeCell ref="AY10:AY11"/>
    <mergeCell ref="BA10:BA11"/>
    <mergeCell ref="BB10:BB11"/>
    <mergeCell ref="AK8:BE8"/>
    <mergeCell ref="BC10:BC11"/>
    <mergeCell ref="BD10:BD11"/>
    <mergeCell ref="BE10:BE11"/>
    <mergeCell ref="BM40:BM42"/>
    <mergeCell ref="BF10:BF11"/>
    <mergeCell ref="BG10:BG11"/>
    <mergeCell ref="BH10:BH11"/>
    <mergeCell ref="BI10:BI11"/>
    <mergeCell ref="BJ10:BJ11"/>
  </mergeCells>
  <conditionalFormatting sqref="AF12:AF44">
    <cfRule type="containsText" dxfId="77" priority="1" operator="containsText" text="CASI SEGURO">
      <formula>NOT(ISERROR(SEARCH("CASI SEGURO",AF12)))</formula>
    </cfRule>
    <cfRule type="containsText" dxfId="76" priority="2" operator="containsText" text="PROBABLE'">
      <formula>NOT(ISERROR(SEARCH("PROBABLE'",AF12)))</formula>
    </cfRule>
    <cfRule type="containsText" dxfId="75" priority="3" operator="containsText" text="POSIBLE">
      <formula>NOT(ISERROR(SEARCH("POSIBLE",AF12)))</formula>
    </cfRule>
    <cfRule type="containsText" dxfId="74" priority="4" operator="containsText" text="IMPROBABLE">
      <formula>NOT(ISERROR(SEARCH("IMPROBABLE",AF12)))</formula>
    </cfRule>
    <cfRule type="containsText" dxfId="73" priority="5" operator="containsText" text="RARA VEZ">
      <formula>NOT(ISERROR(SEARCH("RARA VEZ",AF12)))</formula>
    </cfRule>
  </conditionalFormatting>
  <conditionalFormatting sqref="AH12:AH44">
    <cfRule type="cellIs" dxfId="72" priority="15" operator="equal">
      <formula>"CATASTRÓFICO"</formula>
    </cfRule>
    <cfRule type="cellIs" dxfId="71" priority="16" operator="equal">
      <formula>"MAYOR"</formula>
    </cfRule>
    <cfRule type="cellIs" dxfId="70" priority="17" operator="equal">
      <formula>"MODERADO"</formula>
    </cfRule>
  </conditionalFormatting>
  <conditionalFormatting sqref="AJ12:AJ44">
    <cfRule type="containsText" dxfId="69" priority="18" operator="containsText" text="BAJO">
      <formula>NOT(ISERROR(SEARCH("BAJO",AJ12)))</formula>
    </cfRule>
    <cfRule type="containsText" dxfId="68" priority="19" operator="containsText" text="MODERADO">
      <formula>NOT(ISERROR(SEARCH("MODERADO",AJ12)))</formula>
    </cfRule>
    <cfRule type="containsText" dxfId="67" priority="20" operator="containsText" text="ALTO">
      <formula>NOT(ISERROR(SEARCH("ALTO",AJ12)))</formula>
    </cfRule>
    <cfRule type="containsText" dxfId="66" priority="21" operator="containsText" text="EXTREMO">
      <formula>NOT(ISERROR(SEARCH("EXTREMO",AJ12)))</formula>
    </cfRule>
  </conditionalFormatting>
  <conditionalFormatting sqref="AZ12:AZ44">
    <cfRule type="containsText" dxfId="65" priority="6" operator="containsText" text="CASI SEGURO">
      <formula>NOT(ISERROR(SEARCH("CASI SEGURO",AZ12)))</formula>
    </cfRule>
    <cfRule type="containsText" dxfId="64" priority="7" operator="containsText" text="PROBABLE'">
      <formula>NOT(ISERROR(SEARCH("PROBABLE'",AZ12)))</formula>
    </cfRule>
    <cfRule type="containsText" dxfId="63" priority="8" operator="containsText" text="POSIBLE">
      <formula>NOT(ISERROR(SEARCH("POSIBLE",AZ12)))</formula>
    </cfRule>
    <cfRule type="containsText" dxfId="62" priority="9" stopIfTrue="1" operator="containsText" text="IMPROBABLE">
      <formula>NOT(ISERROR(SEARCH("IMPROBABLE",AZ12)))</formula>
    </cfRule>
    <cfRule type="containsText" dxfId="61" priority="10" operator="containsText" text="RARA VEZ">
      <formula>NOT(ISERROR(SEARCH("RARA VEZ",AZ12)))</formula>
    </cfRule>
  </conditionalFormatting>
  <conditionalFormatting sqref="BB12:BB44">
    <cfRule type="containsText" dxfId="60" priority="12" operator="containsText" text="MODERADO">
      <formula>NOT(ISERROR(SEARCH("MODERADO",BB12)))</formula>
    </cfRule>
    <cfRule type="containsText" dxfId="59" priority="13" operator="containsText" text="MAYO">
      <formula>NOT(ISERROR(SEARCH("MAYO",BB12)))</formula>
    </cfRule>
    <cfRule type="containsText" dxfId="58" priority="14" operator="containsText" text="CATASTRÓFICO">
      <formula>NOT(ISERROR(SEARCH("CATASTRÓFICO",BB12)))</formula>
    </cfRule>
  </conditionalFormatting>
  <conditionalFormatting sqref="BD12:BD44">
    <cfRule type="containsText" dxfId="57" priority="58" operator="containsText" text="BAJO">
      <formula>NOT(ISERROR(SEARCH("BAJO",BD12)))</formula>
    </cfRule>
    <cfRule type="containsText" dxfId="56" priority="59" operator="containsText" text="MODERADO">
      <formula>NOT(ISERROR(SEARCH("MODERADO",BD12)))</formula>
    </cfRule>
    <cfRule type="containsText" dxfId="55" priority="60" operator="containsText" text="ALTO">
      <formula>NOT(ISERROR(SEARCH("ALTO",BD12)))</formula>
    </cfRule>
    <cfRule type="containsText" dxfId="54" priority="61" operator="containsText" text="EXTREMO">
      <formula>NOT(ISERROR(SEARCH("EXTREMO",BD12)))</formula>
    </cfRule>
  </conditionalFormatting>
  <dataValidations count="1">
    <dataValidation type="list" allowBlank="1" showInputMessage="1" showErrorMessage="1" sqref="AR45:AR1048576" xr:uid="{00000000-0002-0000-0100-000000000000}">
      <formula1>#REF!</formula1>
    </dataValidation>
  </dataValidations>
  <pageMargins left="0.23622047244094491" right="0.23622047244094491" top="0.74803149606299213" bottom="0.74803149606299213" header="0.31496062992125984" footer="0.31496062992125984"/>
  <pageSetup paperSize="5" scale="10" orientation="landscape" r:id="rId1"/>
  <drawing r:id="rId2"/>
  <legacyDrawing r:id="rId3"/>
  <oleObjects>
    <mc:AlternateContent xmlns:mc="http://schemas.openxmlformats.org/markup-compatibility/2006">
      <mc:Choice Requires="x14">
        <oleObject progId="PBrush" shapeId="2049" r:id="rId4">
          <objectPr defaultSize="0" autoPict="0" r:id="rId5">
            <anchor moveWithCells="1" sizeWithCells="1">
              <from>
                <xdr:col>0</xdr:col>
                <xdr:colOff>1333500</xdr:colOff>
                <xdr:row>1</xdr:row>
                <xdr:rowOff>57150</xdr:rowOff>
              </from>
              <to>
                <xdr:col>2</xdr:col>
                <xdr:colOff>85725</xdr:colOff>
                <xdr:row>4</xdr:row>
                <xdr:rowOff>304800</xdr:rowOff>
              </to>
            </anchor>
          </objectPr>
        </oleObject>
      </mc:Choice>
      <mc:Fallback>
        <oleObject progId="PBrush" shapeId="2049" r:id="rId4"/>
      </mc:Fallback>
    </mc:AlternateContent>
  </oleObjects>
  <extLst>
    <ext xmlns:x14="http://schemas.microsoft.com/office/spreadsheetml/2009/9/main" uri="{CCE6A557-97BC-4b89-ADB6-D9C93CAAB3DF}">
      <x14:dataValidations xmlns:xm="http://schemas.microsoft.com/office/excel/2006/main" count="17">
        <x14:dataValidation type="list" allowBlank="1" showInputMessage="1" showErrorMessage="1" xr:uid="{00000000-0002-0000-0100-000001000000}">
          <x14:formula1>
            <xm:f>'Fórmulas '!$AA$5:$AA$6</xm:f>
          </x14:formula1>
          <xm:sqref>G12:H44 L12:AD1048576 E12:E1048576</xm:sqref>
        </x14:dataValidation>
        <x14:dataValidation type="list" allowBlank="1" showInputMessage="1" showErrorMessage="1" xr:uid="{00000000-0002-0000-0100-000002000000}">
          <x14:formula1>
            <xm:f>'Fórmulas '!$Q$5:$Q$7</xm:f>
          </x14:formula1>
          <xm:sqref>AO12:AO1048576</xm:sqref>
        </x14:dataValidation>
        <x14:dataValidation type="list" allowBlank="1" showInputMessage="1" showErrorMessage="1" xr:uid="{00000000-0002-0000-0100-000003000000}">
          <x14:formula1>
            <xm:f>'Fórmulas '!$B$47:$B$67</xm:f>
          </x14:formula1>
          <xm:sqref>A12:A43</xm:sqref>
        </x14:dataValidation>
        <x14:dataValidation type="list" allowBlank="1" showInputMessage="1" showErrorMessage="1" xr:uid="{00000000-0002-0000-0100-000004000000}">
          <x14:formula1>
            <xm:f>$V$5:$V$7+'Fórmulas '!$AA$5:$AA$6</xm:f>
          </x14:formula1>
          <xm:sqref>F12:F44</xm:sqref>
        </x14:dataValidation>
        <x14:dataValidation type="list" allowBlank="1" showInputMessage="1" showErrorMessage="1" xr:uid="{00000000-0002-0000-0100-000005000000}">
          <x14:formula1>
            <xm:f>'Fórmulas '!$M$13</xm:f>
          </x14:formula1>
          <xm:sqref>I12:I44</xm:sqref>
        </x14:dataValidation>
        <x14:dataValidation type="list" allowBlank="1" showInputMessage="1" showErrorMessage="1" xr:uid="{00000000-0002-0000-0100-000006000000}">
          <x14:formula1>
            <xm:f>'Fórmulas '!$B$26:$B$30</xm:f>
          </x14:formula1>
          <xm:sqref>AF12:AF44</xm:sqref>
        </x14:dataValidation>
        <x14:dataValidation type="list" allowBlank="1" showInputMessage="1" showErrorMessage="1" xr:uid="{00000000-0002-0000-0100-000007000000}">
          <x14:formula1>
            <xm:f>'Fórmulas '!$BA$5:$BB$5</xm:f>
          </x14:formula1>
          <xm:sqref>AP12:AP43</xm:sqref>
        </x14:dataValidation>
        <x14:dataValidation type="list" allowBlank="1" showInputMessage="1" showErrorMessage="1" xr:uid="{00000000-0002-0000-0100-000008000000}">
          <x14:formula1>
            <xm:f>'Fórmulas '!$BA$6:$BB$6</xm:f>
          </x14:formula1>
          <xm:sqref>AQ12:AQ43</xm:sqref>
        </x14:dataValidation>
        <x14:dataValidation type="list" allowBlank="1" showInputMessage="1" showErrorMessage="1" xr:uid="{00000000-0002-0000-0100-000009000000}">
          <x14:formula1>
            <xm:f>'Fórmulas '!$BA$7:$BB$7</xm:f>
          </x14:formula1>
          <xm:sqref>AR12:AR43</xm:sqref>
        </x14:dataValidation>
        <x14:dataValidation type="list" allowBlank="1" showInputMessage="1" showErrorMessage="1" xr:uid="{00000000-0002-0000-0100-00000A000000}">
          <x14:formula1>
            <xm:f>'Fórmulas '!$BA$8:$BB$8</xm:f>
          </x14:formula1>
          <xm:sqref>AS12:AS43</xm:sqref>
        </x14:dataValidation>
        <x14:dataValidation type="list" allowBlank="1" showInputMessage="1" showErrorMessage="1" xr:uid="{00000000-0002-0000-0100-00000B000000}">
          <x14:formula1>
            <xm:f>'Fórmulas '!$BA$9:$BB$9</xm:f>
          </x14:formula1>
          <xm:sqref>AT12:AT43</xm:sqref>
        </x14:dataValidation>
        <x14:dataValidation type="list" allowBlank="1" showInputMessage="1" showErrorMessage="1" xr:uid="{00000000-0002-0000-0100-00000C000000}">
          <x14:formula1>
            <xm:f>'Fórmulas '!$BA$10:$BB$10</xm:f>
          </x14:formula1>
          <xm:sqref>AU12:AU43</xm:sqref>
        </x14:dataValidation>
        <x14:dataValidation type="list" allowBlank="1" showInputMessage="1" showErrorMessage="1" xr:uid="{00000000-0002-0000-0100-00000D000000}">
          <x14:formula1>
            <xm:f>'Fórmulas '!$BA$11:$BB$11</xm:f>
          </x14:formula1>
          <xm:sqref>AV12:AV43</xm:sqref>
        </x14:dataValidation>
        <x14:dataValidation type="list" allowBlank="1" showInputMessage="1" showErrorMessage="1" xr:uid="{00000000-0002-0000-0100-00000E000000}">
          <x14:formula1>
            <xm:f>'Fórmulas '!$Y$5:$Y$8</xm:f>
          </x14:formula1>
          <xm:sqref>BF12:BF43</xm:sqref>
        </x14:dataValidation>
        <x14:dataValidation type="list" allowBlank="1" showInputMessage="1" showErrorMessage="1" xr:uid="{00000000-0002-0000-0100-00000F000000}">
          <x14:formula1>
            <xm:f>'Fórmulas '!$B$47:$B$66</xm:f>
          </x14:formula1>
          <xm:sqref>A44:A1048576</xm:sqref>
        </x14:dataValidation>
        <x14:dataValidation type="list" allowBlank="1" showInputMessage="1" showErrorMessage="1" xr:uid="{00000000-0002-0000-0100-000010000000}">
          <x14:formula1>
            <xm:f>'Fórmulas '!$Q$10:$Q$11</xm:f>
          </x14:formula1>
          <xm:sqref>AN12:AN1048576</xm:sqref>
        </x14:dataValidation>
        <x14:dataValidation type="list" allowBlank="1" showInputMessage="1" showErrorMessage="1" xr:uid="{00000000-0002-0000-0100-000011000000}">
          <x14:formula1>
            <xm:f>'Fórmulas '!$Y$11:$Y$12</xm:f>
          </x14:formula1>
          <xm:sqref>BF44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5"/>
  <dimension ref="A1:I355"/>
  <sheetViews>
    <sheetView showGridLines="0" topLeftCell="A184" zoomScale="120" zoomScaleNormal="120" workbookViewId="0">
      <selection activeCell="D200" sqref="D200"/>
    </sheetView>
  </sheetViews>
  <sheetFormatPr defaultColWidth="11.42578125" defaultRowHeight="15"/>
  <cols>
    <col min="1" max="1" width="18" customWidth="1"/>
    <col min="2" max="2" width="60.28515625" customWidth="1"/>
  </cols>
  <sheetData>
    <row r="1" spans="1:1" ht="26.25">
      <c r="A1" s="36" t="s">
        <v>773</v>
      </c>
    </row>
    <row r="35" spans="1:1">
      <c r="A35" t="s">
        <v>774</v>
      </c>
    </row>
    <row r="127" spans="1:1" ht="26.25">
      <c r="A127" s="36" t="s">
        <v>775</v>
      </c>
    </row>
    <row r="129" spans="1:1" ht="21">
      <c r="A129" s="40" t="s">
        <v>776</v>
      </c>
    </row>
    <row r="139" spans="1:1">
      <c r="A139" s="37"/>
    </row>
    <row r="157" spans="1:9">
      <c r="A157" s="450"/>
      <c r="B157" s="450"/>
      <c r="I157">
        <f>35*12</f>
        <v>420</v>
      </c>
    </row>
    <row r="158" spans="1:9">
      <c r="A158" s="30"/>
      <c r="B158" s="30"/>
    </row>
    <row r="159" spans="1:9" ht="13.15" customHeight="1">
      <c r="A159" s="31"/>
      <c r="B159" s="32"/>
    </row>
    <row r="160" spans="1:9" ht="21">
      <c r="A160" s="451" t="s">
        <v>777</v>
      </c>
      <c r="B160" s="451"/>
    </row>
    <row r="161" spans="1:2">
      <c r="A161" s="39"/>
      <c r="B161" s="39"/>
    </row>
    <row r="162" spans="1:2">
      <c r="A162" s="39"/>
      <c r="B162" s="39"/>
    </row>
    <row r="163" spans="1:2">
      <c r="A163" s="39"/>
      <c r="B163" s="39"/>
    </row>
    <row r="164" spans="1:2">
      <c r="A164" s="39"/>
      <c r="B164" s="39"/>
    </row>
    <row r="165" spans="1:2">
      <c r="A165" s="39"/>
      <c r="B165" s="39"/>
    </row>
    <row r="166" spans="1:2">
      <c r="A166" s="39"/>
      <c r="B166" s="39"/>
    </row>
    <row r="167" spans="1:2">
      <c r="A167" s="39"/>
      <c r="B167" s="39"/>
    </row>
    <row r="168" spans="1:2">
      <c r="A168" s="39"/>
      <c r="B168" s="39"/>
    </row>
    <row r="169" spans="1:2">
      <c r="A169" s="39"/>
      <c r="B169" s="39"/>
    </row>
    <row r="170" spans="1:2">
      <c r="A170" s="39"/>
      <c r="B170" s="39"/>
    </row>
    <row r="171" spans="1:2">
      <c r="A171" s="39"/>
      <c r="B171" s="39"/>
    </row>
    <row r="172" spans="1:2">
      <c r="A172" s="39"/>
      <c r="B172" s="39"/>
    </row>
    <row r="173" spans="1:2">
      <c r="A173" s="39"/>
      <c r="B173" s="39"/>
    </row>
    <row r="174" spans="1:2">
      <c r="A174" s="39"/>
      <c r="B174" s="39"/>
    </row>
    <row r="175" spans="1:2">
      <c r="A175" s="39"/>
      <c r="B175" s="39"/>
    </row>
    <row r="176" spans="1:2">
      <c r="A176" s="39"/>
      <c r="B176" s="39"/>
    </row>
    <row r="177" spans="1:2">
      <c r="A177" s="39"/>
      <c r="B177" s="39"/>
    </row>
    <row r="178" spans="1:2">
      <c r="A178" s="39"/>
      <c r="B178" s="39"/>
    </row>
    <row r="179" spans="1:2">
      <c r="A179" s="39"/>
      <c r="B179" s="39"/>
    </row>
    <row r="180" spans="1:2">
      <c r="A180" s="39"/>
      <c r="B180" s="39"/>
    </row>
    <row r="181" spans="1:2">
      <c r="A181" s="39"/>
      <c r="B181" s="39"/>
    </row>
    <row r="182" spans="1:2">
      <c r="A182" s="39"/>
      <c r="B182" s="39"/>
    </row>
    <row r="183" spans="1:2">
      <c r="A183" s="39"/>
      <c r="B183" s="39"/>
    </row>
    <row r="184" spans="1:2">
      <c r="A184" s="39"/>
      <c r="B184" s="39"/>
    </row>
    <row r="185" spans="1:2">
      <c r="A185" s="39"/>
      <c r="B185" s="39"/>
    </row>
    <row r="186" spans="1:2">
      <c r="A186" s="39"/>
      <c r="B186" s="39"/>
    </row>
    <row r="187" spans="1:2">
      <c r="A187" s="39"/>
      <c r="B187" s="39"/>
    </row>
    <row r="188" spans="1:2">
      <c r="A188" s="39"/>
      <c r="B188" s="39"/>
    </row>
    <row r="189" spans="1:2">
      <c r="A189" s="39"/>
      <c r="B189" s="39"/>
    </row>
    <row r="190" spans="1:2">
      <c r="A190" s="39"/>
      <c r="B190" s="39"/>
    </row>
    <row r="191" spans="1:2">
      <c r="A191" s="39"/>
      <c r="B191" s="39"/>
    </row>
    <row r="192" spans="1:2">
      <c r="A192" s="39"/>
      <c r="B192" s="39"/>
    </row>
    <row r="193" spans="1:2">
      <c r="A193" s="39"/>
      <c r="B193" s="39"/>
    </row>
    <row r="194" spans="1:2">
      <c r="A194" s="39"/>
      <c r="B194" s="39"/>
    </row>
    <row r="195" spans="1:2">
      <c r="A195" s="39"/>
      <c r="B195" s="39"/>
    </row>
    <row r="196" spans="1:2">
      <c r="A196" s="39"/>
      <c r="B196" s="39"/>
    </row>
    <row r="197" spans="1:2">
      <c r="A197" s="39"/>
      <c r="B197" s="39"/>
    </row>
    <row r="198" spans="1:2">
      <c r="A198" s="39"/>
      <c r="B198" s="39"/>
    </row>
    <row r="199" spans="1:2">
      <c r="A199" s="39"/>
      <c r="B199" s="39"/>
    </row>
    <row r="200" spans="1:2">
      <c r="A200" s="39"/>
      <c r="B200" s="39"/>
    </row>
    <row r="201" spans="1:2">
      <c r="A201" s="39"/>
      <c r="B201" s="39"/>
    </row>
    <row r="202" spans="1:2">
      <c r="A202" s="39"/>
      <c r="B202" s="39"/>
    </row>
    <row r="203" spans="1:2">
      <c r="A203" s="39"/>
      <c r="B203" s="39"/>
    </row>
    <row r="204" spans="1:2">
      <c r="A204" s="39"/>
      <c r="B204" s="39"/>
    </row>
    <row r="205" spans="1:2">
      <c r="A205" s="39"/>
      <c r="B205" s="39"/>
    </row>
    <row r="206" spans="1:2">
      <c r="A206" s="39"/>
      <c r="B206" s="39"/>
    </row>
    <row r="207" spans="1:2">
      <c r="A207" s="39"/>
      <c r="B207" s="39"/>
    </row>
    <row r="208" spans="1:2">
      <c r="A208" s="39"/>
      <c r="B208" s="39"/>
    </row>
    <row r="209" spans="1:2">
      <c r="A209" s="39"/>
      <c r="B209" s="39"/>
    </row>
    <row r="210" spans="1:2">
      <c r="A210" s="39"/>
      <c r="B210" s="39"/>
    </row>
    <row r="211" spans="1:2">
      <c r="A211" s="39"/>
      <c r="B211" s="39"/>
    </row>
    <row r="212" spans="1:2">
      <c r="A212" s="39"/>
      <c r="B212" s="39"/>
    </row>
    <row r="213" spans="1:2">
      <c r="A213" s="39"/>
      <c r="B213" s="39"/>
    </row>
    <row r="214" spans="1:2">
      <c r="A214" s="39"/>
      <c r="B214" s="39"/>
    </row>
    <row r="215" spans="1:2">
      <c r="A215" s="39"/>
      <c r="B215" s="39"/>
    </row>
    <row r="216" spans="1:2" ht="28.9" customHeight="1">
      <c r="A216" s="452" t="s">
        <v>778</v>
      </c>
      <c r="B216" s="452"/>
    </row>
    <row r="217" spans="1:2">
      <c r="A217" s="39"/>
      <c r="B217" s="39"/>
    </row>
    <row r="218" spans="1:2">
      <c r="A218" s="39"/>
      <c r="B218" s="39"/>
    </row>
    <row r="219" spans="1:2">
      <c r="A219" s="39"/>
      <c r="B219" s="39"/>
    </row>
    <row r="220" spans="1:2">
      <c r="A220" s="39"/>
      <c r="B220" s="39"/>
    </row>
    <row r="221" spans="1:2">
      <c r="A221" s="39"/>
      <c r="B221" s="39"/>
    </row>
    <row r="222" spans="1:2">
      <c r="A222" s="39"/>
      <c r="B222" s="39"/>
    </row>
    <row r="223" spans="1:2">
      <c r="A223" s="39"/>
      <c r="B223" s="39"/>
    </row>
    <row r="224" spans="1:2">
      <c r="A224" s="39"/>
      <c r="B224" s="39"/>
    </row>
    <row r="225" spans="1:2">
      <c r="A225" s="39"/>
      <c r="B225" s="39"/>
    </row>
    <row r="226" spans="1:2">
      <c r="A226" s="39"/>
      <c r="B226" s="39"/>
    </row>
    <row r="227" spans="1:2">
      <c r="A227" s="452" t="s">
        <v>779</v>
      </c>
      <c r="B227" s="452"/>
    </row>
    <row r="228" spans="1:2">
      <c r="A228" s="39"/>
      <c r="B228" s="39"/>
    </row>
    <row r="229" spans="1:2">
      <c r="A229" s="39"/>
      <c r="B229" s="39"/>
    </row>
    <row r="230" spans="1:2">
      <c r="A230" s="31"/>
      <c r="B230" s="32"/>
    </row>
    <row r="292" spans="1:1">
      <c r="A292" t="s">
        <v>780</v>
      </c>
    </row>
    <row r="321" spans="1:1" ht="23.25">
      <c r="A321" s="48" t="s">
        <v>781</v>
      </c>
    </row>
    <row r="323" spans="1:1">
      <c r="A323" t="s">
        <v>782</v>
      </c>
    </row>
    <row r="355" spans="1:1" ht="26.25">
      <c r="A355" s="36" t="s">
        <v>783</v>
      </c>
    </row>
  </sheetData>
  <mergeCells count="4">
    <mergeCell ref="A157:B157"/>
    <mergeCell ref="A160:B160"/>
    <mergeCell ref="A216:B216"/>
    <mergeCell ref="A227:B227"/>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B1:BM71"/>
  <sheetViews>
    <sheetView topLeftCell="A12" zoomScaleNormal="100" workbookViewId="0">
      <selection activeCell="B21" sqref="B21"/>
    </sheetView>
  </sheetViews>
  <sheetFormatPr defaultColWidth="11.42578125" defaultRowHeight="15"/>
  <cols>
    <col min="2" max="2" width="44.28515625" customWidth="1"/>
    <col min="3" max="3" width="25.5703125" customWidth="1"/>
    <col min="4" max="4" width="17.42578125" customWidth="1"/>
    <col min="5" max="5" width="14.85546875" bestFit="1" customWidth="1"/>
    <col min="6" max="6" width="29.28515625" customWidth="1"/>
    <col min="7" max="7" width="15.28515625" customWidth="1"/>
    <col min="11" max="11" width="13.5703125" customWidth="1"/>
    <col min="13" max="13" width="20.7109375" bestFit="1" customWidth="1"/>
    <col min="15" max="15" width="49.85546875" customWidth="1"/>
    <col min="17" max="17" width="24.7109375" bestFit="1" customWidth="1"/>
    <col min="18" max="18" width="24.7109375" customWidth="1"/>
    <col min="20" max="20" width="19.7109375" customWidth="1"/>
    <col min="25" max="25" width="37.140625" bestFit="1" customWidth="1"/>
    <col min="27" max="27" width="17" bestFit="1" customWidth="1"/>
    <col min="30" max="30" width="14" bestFit="1" customWidth="1"/>
    <col min="32" max="32" width="35.140625" bestFit="1" customWidth="1"/>
    <col min="34" max="34" width="20.28515625" customWidth="1"/>
    <col min="35" max="35" width="13.5703125" customWidth="1"/>
    <col min="36" max="36" width="13.140625" customWidth="1"/>
    <col min="37" max="37" width="20.140625" bestFit="1" customWidth="1"/>
    <col min="38" max="38" width="27.7109375" customWidth="1"/>
    <col min="39" max="39" width="32.140625" customWidth="1"/>
    <col min="40" max="40" width="26.140625" customWidth="1"/>
    <col min="41" max="41" width="18.7109375" customWidth="1"/>
    <col min="43" max="43" width="18.28515625" customWidth="1"/>
    <col min="44" max="44" width="16" customWidth="1"/>
    <col min="52" max="52" width="47.5703125" customWidth="1"/>
    <col min="63" max="63" width="13.7109375" customWidth="1"/>
  </cols>
  <sheetData>
    <row r="1" spans="2:65">
      <c r="O1" s="34" t="s">
        <v>29</v>
      </c>
    </row>
    <row r="2" spans="2:65">
      <c r="O2" s="10" t="s">
        <v>446</v>
      </c>
    </row>
    <row r="3" spans="2:65" ht="43.15" customHeight="1">
      <c r="B3" s="453" t="s">
        <v>784</v>
      </c>
      <c r="C3" s="454"/>
      <c r="E3" s="453" t="s">
        <v>785</v>
      </c>
      <c r="F3" s="454"/>
      <c r="H3" s="455" t="s">
        <v>786</v>
      </c>
      <c r="I3" s="456"/>
      <c r="J3" s="456"/>
      <c r="K3" s="457"/>
      <c r="O3" s="10" t="s">
        <v>336</v>
      </c>
      <c r="T3" t="s">
        <v>787</v>
      </c>
      <c r="AC3" s="460" t="s">
        <v>788</v>
      </c>
      <c r="AD3" s="460"/>
      <c r="AE3" s="14"/>
      <c r="AH3" s="459" t="s">
        <v>789</v>
      </c>
      <c r="AI3" s="459"/>
      <c r="AJ3" s="459"/>
      <c r="AL3" s="461" t="s">
        <v>790</v>
      </c>
      <c r="AM3" s="461"/>
      <c r="AN3" s="461"/>
      <c r="AO3" s="461"/>
      <c r="AP3" s="461"/>
      <c r="AQ3" s="461"/>
      <c r="AR3" s="461"/>
      <c r="AT3" s="459" t="s">
        <v>791</v>
      </c>
      <c r="AU3" s="459"/>
      <c r="AW3" s="460" t="s">
        <v>792</v>
      </c>
      <c r="AX3" s="460"/>
      <c r="AZ3" s="453" t="s">
        <v>793</v>
      </c>
      <c r="BA3" s="458"/>
      <c r="BB3" s="454"/>
      <c r="BF3" s="453" t="s">
        <v>794</v>
      </c>
      <c r="BG3" s="458"/>
      <c r="BH3" s="454"/>
      <c r="BK3" s="45" t="s">
        <v>8</v>
      </c>
      <c r="BL3" s="46"/>
      <c r="BM3" s="47"/>
    </row>
    <row r="4" spans="2:65" ht="28.9" customHeight="1">
      <c r="B4" s="34" t="s">
        <v>795</v>
      </c>
      <c r="C4" s="34" t="s">
        <v>796</v>
      </c>
      <c r="E4" s="34" t="s">
        <v>795</v>
      </c>
      <c r="F4" s="34" t="s">
        <v>796</v>
      </c>
      <c r="H4" s="34" t="s">
        <v>797</v>
      </c>
      <c r="I4" s="34" t="s">
        <v>798</v>
      </c>
      <c r="J4" s="34" t="s">
        <v>799</v>
      </c>
      <c r="K4" s="34" t="s">
        <v>800</v>
      </c>
      <c r="M4" s="34" t="s">
        <v>801</v>
      </c>
      <c r="O4" s="10" t="s">
        <v>468</v>
      </c>
      <c r="Q4" s="34" t="s">
        <v>802</v>
      </c>
      <c r="R4" s="44"/>
      <c r="T4" s="34" t="s">
        <v>803</v>
      </c>
      <c r="U4" s="34" t="s">
        <v>804</v>
      </c>
      <c r="V4" s="34" t="s">
        <v>805</v>
      </c>
      <c r="W4" s="34"/>
      <c r="Y4" s="34" t="s">
        <v>806</v>
      </c>
      <c r="AA4" s="34" t="s">
        <v>807</v>
      </c>
      <c r="AC4" s="34" t="s">
        <v>808</v>
      </c>
      <c r="AD4" s="34" t="s">
        <v>809</v>
      </c>
      <c r="AF4" s="34" t="s">
        <v>810</v>
      </c>
      <c r="AH4" s="34" t="s">
        <v>811</v>
      </c>
      <c r="AI4" s="34" t="s">
        <v>812</v>
      </c>
      <c r="AJ4" s="34" t="s">
        <v>813</v>
      </c>
      <c r="AL4" s="15" t="s">
        <v>814</v>
      </c>
      <c r="AM4" s="15" t="s">
        <v>815</v>
      </c>
      <c r="AN4" s="15" t="s">
        <v>816</v>
      </c>
      <c r="AO4" s="15" t="s">
        <v>817</v>
      </c>
      <c r="AP4" s="15" t="s">
        <v>818</v>
      </c>
      <c r="AQ4" s="15" t="s">
        <v>819</v>
      </c>
      <c r="AR4" s="15" t="s">
        <v>820</v>
      </c>
      <c r="AT4" s="34" t="s">
        <v>821</v>
      </c>
      <c r="AU4" s="34" t="s">
        <v>822</v>
      </c>
      <c r="AW4" s="16" t="s">
        <v>823</v>
      </c>
      <c r="AX4" s="16" t="s">
        <v>795</v>
      </c>
      <c r="AZ4" s="34" t="s">
        <v>821</v>
      </c>
      <c r="BA4" s="34" t="s">
        <v>824</v>
      </c>
      <c r="BB4" s="34" t="s">
        <v>101</v>
      </c>
      <c r="BF4" t="s">
        <v>825</v>
      </c>
      <c r="BK4" t="s">
        <v>826</v>
      </c>
    </row>
    <row r="5" spans="2:65">
      <c r="B5" s="10" t="s">
        <v>827</v>
      </c>
      <c r="C5" s="38">
        <v>0.2</v>
      </c>
      <c r="E5" s="10" t="s">
        <v>828</v>
      </c>
      <c r="F5" s="38">
        <v>0.2</v>
      </c>
      <c r="H5" s="38">
        <v>0.2</v>
      </c>
      <c r="I5" s="38">
        <v>0.2</v>
      </c>
      <c r="J5" s="17" t="str">
        <f>CONCATENATE(H5,I5)</f>
        <v>0,20,2</v>
      </c>
      <c r="K5" s="41" t="s">
        <v>829</v>
      </c>
      <c r="M5" s="10" t="s">
        <v>830</v>
      </c>
      <c r="O5" s="10" t="s">
        <v>112</v>
      </c>
      <c r="Q5" s="10" t="s">
        <v>100</v>
      </c>
      <c r="R5" s="38">
        <v>0.25</v>
      </c>
      <c r="T5" t="s">
        <v>831</v>
      </c>
      <c r="U5" t="s">
        <v>832</v>
      </c>
      <c r="V5" t="s">
        <v>833</v>
      </c>
      <c r="Y5" s="10" t="s">
        <v>512</v>
      </c>
      <c r="AA5" s="10" t="s">
        <v>102</v>
      </c>
      <c r="AC5" s="10">
        <v>1</v>
      </c>
      <c r="AD5" s="10" t="s">
        <v>834</v>
      </c>
      <c r="AF5" s="10" t="s">
        <v>835</v>
      </c>
      <c r="AH5" s="10" t="str">
        <f>CONCATENATE(AH15,"+",AI15)</f>
        <v xml:space="preserve">Fuerte+Fuerte </v>
      </c>
      <c r="AI5" s="10" t="s">
        <v>835</v>
      </c>
      <c r="AJ5" s="10">
        <v>100</v>
      </c>
      <c r="AL5" s="10" t="s">
        <v>836</v>
      </c>
      <c r="AM5" s="10" t="s">
        <v>837</v>
      </c>
      <c r="AN5" s="10" t="s">
        <v>838</v>
      </c>
      <c r="AO5" s="10" t="s">
        <v>839</v>
      </c>
      <c r="AP5" s="10" t="s">
        <v>840</v>
      </c>
      <c r="AQ5" s="10" t="s">
        <v>841</v>
      </c>
      <c r="AR5" s="10" t="s">
        <v>842</v>
      </c>
      <c r="AT5" s="10" t="s">
        <v>836</v>
      </c>
      <c r="AU5" s="10">
        <v>15</v>
      </c>
      <c r="AW5" s="19">
        <v>1</v>
      </c>
      <c r="AX5" s="9" t="s">
        <v>120</v>
      </c>
      <c r="AZ5" s="10" t="s">
        <v>69</v>
      </c>
      <c r="BA5" s="10">
        <v>15</v>
      </c>
      <c r="BB5" s="10">
        <v>0</v>
      </c>
      <c r="BF5" t="s">
        <v>843</v>
      </c>
      <c r="BK5" t="s">
        <v>844</v>
      </c>
    </row>
    <row r="6" spans="2:65">
      <c r="B6" s="10" t="s">
        <v>845</v>
      </c>
      <c r="C6" s="38">
        <v>0.4</v>
      </c>
      <c r="E6" s="10" t="s">
        <v>846</v>
      </c>
      <c r="F6" s="38">
        <v>0.4</v>
      </c>
      <c r="H6" s="38">
        <v>0.2</v>
      </c>
      <c r="I6" s="38">
        <v>0.4</v>
      </c>
      <c r="J6" s="17" t="str">
        <f t="shared" ref="J6:J9" si="0">CONCATENATE(H6,I6)</f>
        <v>0,20,4</v>
      </c>
      <c r="K6" s="41" t="s">
        <v>829</v>
      </c>
      <c r="M6" s="10" t="s">
        <v>847</v>
      </c>
      <c r="O6" s="10" t="s">
        <v>848</v>
      </c>
      <c r="Q6" s="10" t="s">
        <v>245</v>
      </c>
      <c r="R6" s="38">
        <v>0.15</v>
      </c>
      <c r="T6" t="s">
        <v>849</v>
      </c>
      <c r="U6" t="s">
        <v>850</v>
      </c>
      <c r="V6" t="s">
        <v>851</v>
      </c>
      <c r="Y6" s="10" t="s">
        <v>104</v>
      </c>
      <c r="AA6" s="10" t="s">
        <v>101</v>
      </c>
      <c r="AC6" s="10">
        <v>2</v>
      </c>
      <c r="AD6" s="10" t="s">
        <v>834</v>
      </c>
      <c r="AF6" s="10" t="s">
        <v>852</v>
      </c>
      <c r="AH6" s="10" t="str">
        <f t="shared" ref="AH6:AH13" si="1">CONCATENATE(AH16,"+",AI16)</f>
        <v xml:space="preserve">Fuerte+Moderado </v>
      </c>
      <c r="AI6" s="10" t="s">
        <v>852</v>
      </c>
      <c r="AJ6" s="10">
        <v>50</v>
      </c>
      <c r="AL6" s="10" t="s">
        <v>853</v>
      </c>
      <c r="AM6" s="10" t="s">
        <v>854</v>
      </c>
      <c r="AN6" s="10" t="s">
        <v>855</v>
      </c>
      <c r="AO6" s="10" t="s">
        <v>856</v>
      </c>
      <c r="AP6" s="10" t="s">
        <v>857</v>
      </c>
      <c r="AQ6" s="10" t="s">
        <v>858</v>
      </c>
      <c r="AR6" s="10" t="s">
        <v>859</v>
      </c>
      <c r="AT6" s="10" t="s">
        <v>853</v>
      </c>
      <c r="AU6" s="10">
        <v>0</v>
      </c>
      <c r="AW6" s="19">
        <v>2</v>
      </c>
      <c r="AX6" s="9" t="s">
        <v>246</v>
      </c>
      <c r="AZ6" s="10" t="s">
        <v>70</v>
      </c>
      <c r="BA6" s="10">
        <v>5</v>
      </c>
      <c r="BB6" s="10">
        <v>0</v>
      </c>
      <c r="BF6" t="s">
        <v>860</v>
      </c>
      <c r="BK6" t="s">
        <v>861</v>
      </c>
    </row>
    <row r="7" spans="2:65">
      <c r="B7" s="10" t="s">
        <v>862</v>
      </c>
      <c r="C7" s="38">
        <v>0.6</v>
      </c>
      <c r="E7" s="10" t="s">
        <v>852</v>
      </c>
      <c r="F7" s="38">
        <v>0.6</v>
      </c>
      <c r="H7" s="38">
        <v>0.2</v>
      </c>
      <c r="I7" s="38">
        <v>0.6</v>
      </c>
      <c r="J7" s="17" t="str">
        <f t="shared" si="0"/>
        <v>0,20,6</v>
      </c>
      <c r="K7" s="42" t="s">
        <v>121</v>
      </c>
      <c r="M7" s="10" t="s">
        <v>863</v>
      </c>
      <c r="O7" s="10" t="s">
        <v>864</v>
      </c>
      <c r="Q7" s="10" t="s">
        <v>865</v>
      </c>
      <c r="R7" s="38">
        <v>0.1</v>
      </c>
      <c r="Y7" s="10" t="s">
        <v>866</v>
      </c>
      <c r="AA7" s="10" t="s">
        <v>867</v>
      </c>
      <c r="AC7" s="10">
        <v>3</v>
      </c>
      <c r="AD7" s="10" t="s">
        <v>834</v>
      </c>
      <c r="AF7" s="10" t="s">
        <v>868</v>
      </c>
      <c r="AH7" s="10" t="str">
        <f t="shared" si="1"/>
        <v xml:space="preserve">Fuerte+Débil </v>
      </c>
      <c r="AI7" s="10" t="s">
        <v>868</v>
      </c>
      <c r="AJ7" s="10">
        <v>0</v>
      </c>
      <c r="AO7" s="10" t="s">
        <v>869</v>
      </c>
      <c r="AR7" s="10" t="s">
        <v>870</v>
      </c>
      <c r="AT7" s="10" t="s">
        <v>837</v>
      </c>
      <c r="AU7" s="10">
        <v>15</v>
      </c>
      <c r="AW7" s="19">
        <v>3</v>
      </c>
      <c r="AX7" s="9" t="s">
        <v>93</v>
      </c>
      <c r="AZ7" s="10" t="s">
        <v>71</v>
      </c>
      <c r="BA7" s="10">
        <v>15</v>
      </c>
      <c r="BB7" s="10">
        <v>0</v>
      </c>
      <c r="BF7" t="s">
        <v>871</v>
      </c>
    </row>
    <row r="8" spans="2:65">
      <c r="B8" s="10" t="s">
        <v>872</v>
      </c>
      <c r="C8" s="38">
        <v>0.8</v>
      </c>
      <c r="E8" s="10" t="s">
        <v>873</v>
      </c>
      <c r="F8" s="38">
        <v>0.8</v>
      </c>
      <c r="H8" s="38">
        <v>0.2</v>
      </c>
      <c r="I8" s="38">
        <v>0.8</v>
      </c>
      <c r="J8" s="17" t="str">
        <f t="shared" si="0"/>
        <v>0,20,8</v>
      </c>
      <c r="K8" s="20" t="s">
        <v>874</v>
      </c>
      <c r="M8" s="10" t="s">
        <v>875</v>
      </c>
      <c r="O8" s="10" t="s">
        <v>527</v>
      </c>
      <c r="Y8" s="10" t="s">
        <v>391</v>
      </c>
      <c r="AC8" s="10">
        <v>4</v>
      </c>
      <c r="AD8" s="10" t="s">
        <v>834</v>
      </c>
      <c r="AH8" s="10" t="str">
        <f t="shared" si="1"/>
        <v xml:space="preserve">Moderado+Fuerte </v>
      </c>
      <c r="AI8" s="10" t="s">
        <v>852</v>
      </c>
      <c r="AJ8" s="10">
        <v>50</v>
      </c>
      <c r="AT8" s="10" t="s">
        <v>854</v>
      </c>
      <c r="AU8" s="10">
        <v>0</v>
      </c>
      <c r="AW8" s="19">
        <v>4</v>
      </c>
      <c r="AX8" s="9" t="s">
        <v>876</v>
      </c>
      <c r="AZ8" s="10" t="s">
        <v>72</v>
      </c>
      <c r="BA8" s="10">
        <v>10</v>
      </c>
      <c r="BB8" s="10">
        <v>0</v>
      </c>
      <c r="BF8" t="s">
        <v>877</v>
      </c>
    </row>
    <row r="9" spans="2:65">
      <c r="B9" s="10" t="s">
        <v>878</v>
      </c>
      <c r="C9" s="38">
        <v>1</v>
      </c>
      <c r="E9" s="10" t="s">
        <v>879</v>
      </c>
      <c r="F9" s="38">
        <v>1</v>
      </c>
      <c r="H9" s="38">
        <v>0.2</v>
      </c>
      <c r="I9" s="38">
        <v>1</v>
      </c>
      <c r="J9" s="17" t="str">
        <f t="shared" si="0"/>
        <v>0,21</v>
      </c>
      <c r="K9" s="43" t="s">
        <v>95</v>
      </c>
      <c r="M9" s="10" t="s">
        <v>880</v>
      </c>
      <c r="O9" s="10" t="s">
        <v>198</v>
      </c>
      <c r="Q9" s="34" t="s">
        <v>881</v>
      </c>
      <c r="R9" s="34"/>
      <c r="AC9" s="10">
        <v>5</v>
      </c>
      <c r="AD9" s="10" t="s">
        <v>834</v>
      </c>
      <c r="AH9" s="10" t="str">
        <f t="shared" si="1"/>
        <v xml:space="preserve">Moderado+Moderado </v>
      </c>
      <c r="AI9" s="10" t="s">
        <v>852</v>
      </c>
      <c r="AJ9" s="10">
        <v>50</v>
      </c>
      <c r="AT9" s="10" t="s">
        <v>838</v>
      </c>
      <c r="AU9" s="10">
        <v>15</v>
      </c>
      <c r="AW9" s="19">
        <v>5</v>
      </c>
      <c r="AX9" s="9" t="s">
        <v>882</v>
      </c>
      <c r="AZ9" s="10" t="s">
        <v>73</v>
      </c>
      <c r="BA9" s="10">
        <v>15</v>
      </c>
      <c r="BB9" s="10">
        <v>0</v>
      </c>
      <c r="BF9" t="s">
        <v>883</v>
      </c>
    </row>
    <row r="10" spans="2:65">
      <c r="H10" s="38">
        <v>0.4</v>
      </c>
      <c r="I10" s="38">
        <v>0.2</v>
      </c>
      <c r="J10" s="17" t="str">
        <f t="shared" ref="J10:J29" si="2">CONCATENATE(H10,I10)</f>
        <v>0,40,2</v>
      </c>
      <c r="K10" s="18" t="s">
        <v>829</v>
      </c>
      <c r="M10" s="10" t="s">
        <v>884</v>
      </c>
      <c r="O10" s="10" t="s">
        <v>147</v>
      </c>
      <c r="Q10" s="10" t="s">
        <v>99</v>
      </c>
      <c r="R10" s="38">
        <v>0.25</v>
      </c>
      <c r="Y10" s="34" t="s">
        <v>885</v>
      </c>
      <c r="AC10" s="10">
        <v>6</v>
      </c>
      <c r="AD10" s="10" t="s">
        <v>208</v>
      </c>
      <c r="AH10" s="10" t="str">
        <f t="shared" si="1"/>
        <v xml:space="preserve">Moderado+Débil </v>
      </c>
      <c r="AI10" s="10" t="s">
        <v>868</v>
      </c>
      <c r="AJ10" s="10">
        <v>0</v>
      </c>
      <c r="AT10" s="10" t="s">
        <v>855</v>
      </c>
      <c r="AU10" s="10">
        <v>0</v>
      </c>
      <c r="AZ10" s="10" t="s">
        <v>74</v>
      </c>
      <c r="BA10" s="10">
        <v>10</v>
      </c>
      <c r="BB10" s="10">
        <v>0</v>
      </c>
      <c r="BF10" t="s">
        <v>886</v>
      </c>
    </row>
    <row r="11" spans="2:65" ht="30">
      <c r="H11" s="38">
        <v>0.4</v>
      </c>
      <c r="I11" s="38">
        <v>0.4</v>
      </c>
      <c r="J11" s="17" t="str">
        <f t="shared" si="2"/>
        <v>0,40,4</v>
      </c>
      <c r="K11" s="42" t="s">
        <v>121</v>
      </c>
      <c r="M11" s="10" t="s">
        <v>887</v>
      </c>
      <c r="O11" s="10" t="s">
        <v>888</v>
      </c>
      <c r="Q11" s="10" t="s">
        <v>889</v>
      </c>
      <c r="R11" s="38">
        <v>0.15</v>
      </c>
      <c r="Y11" s="10" t="s">
        <v>104</v>
      </c>
      <c r="AC11" s="10">
        <v>7</v>
      </c>
      <c r="AD11" s="10" t="s">
        <v>208</v>
      </c>
      <c r="AH11" s="10" t="str">
        <f t="shared" si="1"/>
        <v xml:space="preserve">Débil+Fuerte </v>
      </c>
      <c r="AI11" s="10" t="s">
        <v>868</v>
      </c>
      <c r="AJ11" s="10">
        <v>0</v>
      </c>
      <c r="AT11" s="10" t="s">
        <v>839</v>
      </c>
      <c r="AU11" s="10">
        <v>15</v>
      </c>
      <c r="AZ11" s="21" t="s">
        <v>890</v>
      </c>
      <c r="BA11" s="10">
        <v>30</v>
      </c>
      <c r="BB11" s="10">
        <v>0</v>
      </c>
    </row>
    <row r="12" spans="2:65">
      <c r="H12" s="38">
        <v>0.4</v>
      </c>
      <c r="I12" s="38">
        <v>0.6</v>
      </c>
      <c r="J12" s="17" t="str">
        <f t="shared" si="2"/>
        <v>0,40,6</v>
      </c>
      <c r="K12" s="42" t="s">
        <v>121</v>
      </c>
      <c r="M12" s="10" t="s">
        <v>891</v>
      </c>
      <c r="O12" s="10" t="s">
        <v>892</v>
      </c>
      <c r="Q12" s="10"/>
      <c r="R12" s="10"/>
      <c r="Y12" s="10" t="s">
        <v>893</v>
      </c>
      <c r="AC12" s="10">
        <v>8</v>
      </c>
      <c r="AD12" s="10" t="s">
        <v>208</v>
      </c>
      <c r="AH12" s="10" t="str">
        <f t="shared" si="1"/>
        <v xml:space="preserve">Débil+Moderado </v>
      </c>
      <c r="AI12" s="10" t="s">
        <v>868</v>
      </c>
      <c r="AJ12" s="10">
        <v>0</v>
      </c>
      <c r="AT12" s="10" t="s">
        <v>856</v>
      </c>
      <c r="AU12" s="10">
        <v>10</v>
      </c>
    </row>
    <row r="13" spans="2:65">
      <c r="B13" t="s">
        <v>894</v>
      </c>
      <c r="H13" s="38">
        <v>0.4</v>
      </c>
      <c r="I13" s="38">
        <v>0.8</v>
      </c>
      <c r="J13" s="17" t="str">
        <f t="shared" si="2"/>
        <v>0,40,8</v>
      </c>
      <c r="K13" s="20" t="s">
        <v>137</v>
      </c>
      <c r="M13" s="10" t="s">
        <v>89</v>
      </c>
      <c r="O13" s="10" t="s">
        <v>431</v>
      </c>
      <c r="Q13" s="10"/>
      <c r="AC13" s="10">
        <v>9</v>
      </c>
      <c r="AD13" s="10" t="s">
        <v>208</v>
      </c>
      <c r="AH13" s="10" t="str">
        <f t="shared" si="1"/>
        <v xml:space="preserve">Débil+Débil </v>
      </c>
      <c r="AI13" s="10" t="s">
        <v>868</v>
      </c>
      <c r="AJ13" s="10">
        <v>0</v>
      </c>
      <c r="AT13" s="10" t="s">
        <v>869</v>
      </c>
      <c r="AU13" s="10">
        <v>0</v>
      </c>
    </row>
    <row r="14" spans="2:65">
      <c r="B14" t="s">
        <v>158</v>
      </c>
      <c r="E14" s="453" t="s">
        <v>784</v>
      </c>
      <c r="F14" s="454"/>
      <c r="H14" s="38">
        <v>0.4</v>
      </c>
      <c r="I14" s="38">
        <v>1</v>
      </c>
      <c r="J14" s="17" t="str">
        <f t="shared" si="2"/>
        <v>0,41</v>
      </c>
      <c r="K14" s="18" t="s">
        <v>95</v>
      </c>
      <c r="M14" s="10" t="s">
        <v>895</v>
      </c>
      <c r="O14" s="10" t="s">
        <v>382</v>
      </c>
      <c r="AC14" s="10">
        <v>10</v>
      </c>
      <c r="AD14" s="10" t="s">
        <v>208</v>
      </c>
      <c r="AK14" s="34" t="s">
        <v>811</v>
      </c>
      <c r="AL14" s="34" t="s">
        <v>812</v>
      </c>
      <c r="AM14" s="34" t="s">
        <v>813</v>
      </c>
      <c r="AT14" s="10" t="s">
        <v>840</v>
      </c>
      <c r="AU14" s="10">
        <v>15</v>
      </c>
      <c r="BC14">
        <v>10</v>
      </c>
      <c r="BD14">
        <v>15</v>
      </c>
      <c r="BE14">
        <v>5</v>
      </c>
      <c r="BF14">
        <v>30</v>
      </c>
    </row>
    <row r="15" spans="2:65">
      <c r="B15" t="s">
        <v>292</v>
      </c>
      <c r="E15" s="34" t="s">
        <v>796</v>
      </c>
      <c r="F15" s="34" t="s">
        <v>795</v>
      </c>
      <c r="H15" s="38">
        <v>0.6</v>
      </c>
      <c r="I15" s="38">
        <v>0.2</v>
      </c>
      <c r="J15" s="17" t="str">
        <f t="shared" si="2"/>
        <v>0,60,2</v>
      </c>
      <c r="K15" s="18" t="s">
        <v>121</v>
      </c>
      <c r="M15" s="22" t="s">
        <v>896</v>
      </c>
      <c r="O15" s="10" t="s">
        <v>336</v>
      </c>
      <c r="AC15" s="10">
        <v>11</v>
      </c>
      <c r="AD15" s="10" t="s">
        <v>208</v>
      </c>
      <c r="AH15" s="10" t="s">
        <v>897</v>
      </c>
      <c r="AI15" s="10" t="s">
        <v>835</v>
      </c>
      <c r="AJ15" s="10" t="s">
        <v>897</v>
      </c>
      <c r="AK15" s="10" t="str">
        <f>CONCATENATE(AH15,"+",AI15)</f>
        <v xml:space="preserve">Fuerte+Fuerte </v>
      </c>
      <c r="AL15" s="10" t="s">
        <v>897</v>
      </c>
      <c r="AM15" s="10">
        <v>100</v>
      </c>
      <c r="AT15" s="10" t="s">
        <v>857</v>
      </c>
      <c r="AU15" s="10">
        <v>0</v>
      </c>
      <c r="AZ15" t="s">
        <v>898</v>
      </c>
      <c r="BA15" t="s">
        <v>899</v>
      </c>
      <c r="BC15">
        <v>0</v>
      </c>
      <c r="BD15">
        <v>0</v>
      </c>
      <c r="BE15">
        <v>0</v>
      </c>
      <c r="BF15">
        <v>0</v>
      </c>
    </row>
    <row r="16" spans="2:65">
      <c r="B16" t="s">
        <v>141</v>
      </c>
      <c r="E16" s="38">
        <v>0.2</v>
      </c>
      <c r="F16" s="10" t="s">
        <v>900</v>
      </c>
      <c r="H16" s="38">
        <v>0.6</v>
      </c>
      <c r="I16" s="38">
        <v>0.4</v>
      </c>
      <c r="J16" s="17" t="str">
        <f t="shared" si="2"/>
        <v>0,60,4</v>
      </c>
      <c r="K16" s="18" t="s">
        <v>121</v>
      </c>
      <c r="O16" s="10" t="s">
        <v>237</v>
      </c>
      <c r="Y16" s="34" t="s">
        <v>901</v>
      </c>
      <c r="AC16" s="10">
        <v>12</v>
      </c>
      <c r="AD16" s="10" t="s">
        <v>902</v>
      </c>
      <c r="AH16" s="10" t="s">
        <v>897</v>
      </c>
      <c r="AI16" s="10" t="s">
        <v>852</v>
      </c>
      <c r="AJ16" s="10" t="s">
        <v>852</v>
      </c>
      <c r="AK16" s="10" t="str">
        <f t="shared" ref="AK16:AK23" si="3">CONCATENATE(AH16,"+",AI16)</f>
        <v xml:space="preserve">Fuerte+Moderado </v>
      </c>
      <c r="AL16" s="10" t="s">
        <v>852</v>
      </c>
      <c r="AM16" s="10">
        <v>50</v>
      </c>
      <c r="AT16" s="10" t="s">
        <v>841</v>
      </c>
      <c r="AU16" s="10">
        <v>15</v>
      </c>
      <c r="AZ16" t="s">
        <v>903</v>
      </c>
      <c r="BA16">
        <v>0</v>
      </c>
    </row>
    <row r="17" spans="2:53">
      <c r="B17" t="s">
        <v>904</v>
      </c>
      <c r="E17" s="38">
        <v>0.4</v>
      </c>
      <c r="F17" s="10" t="s">
        <v>845</v>
      </c>
      <c r="H17" s="38">
        <v>0.6</v>
      </c>
      <c r="I17" s="38">
        <v>0.6</v>
      </c>
      <c r="J17" s="17" t="str">
        <f t="shared" si="2"/>
        <v>0,60,6</v>
      </c>
      <c r="K17" s="18" t="s">
        <v>121</v>
      </c>
      <c r="O17" s="10" t="s">
        <v>369</v>
      </c>
      <c r="Y17" s="10" t="s">
        <v>905</v>
      </c>
      <c r="AC17" s="10">
        <v>13</v>
      </c>
      <c r="AD17" s="10" t="s">
        <v>902</v>
      </c>
      <c r="AH17" s="10" t="s">
        <v>897</v>
      </c>
      <c r="AI17" s="10" t="s">
        <v>868</v>
      </c>
      <c r="AJ17" s="10" t="s">
        <v>868</v>
      </c>
      <c r="AK17" s="10" t="str">
        <f t="shared" si="3"/>
        <v xml:space="preserve">Fuerte+Débil </v>
      </c>
      <c r="AL17" s="10" t="s">
        <v>868</v>
      </c>
      <c r="AM17" s="10">
        <v>0</v>
      </c>
      <c r="AT17" s="10" t="s">
        <v>858</v>
      </c>
      <c r="AU17" s="10">
        <v>0</v>
      </c>
      <c r="AZ17" t="s">
        <v>906</v>
      </c>
      <c r="BA17">
        <v>1</v>
      </c>
    </row>
    <row r="18" spans="2:53">
      <c r="B18" t="s">
        <v>212</v>
      </c>
      <c r="E18" s="38">
        <v>0.6</v>
      </c>
      <c r="F18" s="10" t="s">
        <v>862</v>
      </c>
      <c r="H18" s="38">
        <v>0.6</v>
      </c>
      <c r="I18" s="38">
        <v>0.8</v>
      </c>
      <c r="J18" s="17" t="str">
        <f t="shared" si="2"/>
        <v>0,60,8</v>
      </c>
      <c r="K18" s="18" t="s">
        <v>874</v>
      </c>
      <c r="O18" s="10" t="s">
        <v>323</v>
      </c>
      <c r="Y18" s="10" t="s">
        <v>907</v>
      </c>
      <c r="AC18" s="10">
        <v>14</v>
      </c>
      <c r="AD18" s="10" t="s">
        <v>902</v>
      </c>
      <c r="AH18" s="10" t="s">
        <v>908</v>
      </c>
      <c r="AI18" s="10" t="s">
        <v>835</v>
      </c>
      <c r="AJ18" s="10" t="s">
        <v>852</v>
      </c>
      <c r="AK18" s="10" t="str">
        <f t="shared" si="3"/>
        <v xml:space="preserve">Moderado+Fuerte </v>
      </c>
      <c r="AL18" s="10" t="s">
        <v>852</v>
      </c>
      <c r="AM18" s="10">
        <v>50</v>
      </c>
      <c r="AT18" s="10" t="s">
        <v>842</v>
      </c>
      <c r="AU18" s="10">
        <v>10</v>
      </c>
      <c r="AZ18" t="s">
        <v>909</v>
      </c>
      <c r="BA18">
        <v>2</v>
      </c>
    </row>
    <row r="19" spans="2:53">
      <c r="B19" t="s">
        <v>247</v>
      </c>
      <c r="E19" s="38">
        <v>0.8</v>
      </c>
      <c r="F19" s="10" t="s">
        <v>910</v>
      </c>
      <c r="H19" s="38">
        <v>0.6</v>
      </c>
      <c r="I19" s="38">
        <v>1</v>
      </c>
      <c r="J19" s="17" t="str">
        <f t="shared" si="2"/>
        <v>0,61</v>
      </c>
      <c r="K19" s="18" t="s">
        <v>95</v>
      </c>
      <c r="O19" s="10" t="s">
        <v>297</v>
      </c>
      <c r="Y19" s="10"/>
      <c r="AC19" s="10">
        <v>15</v>
      </c>
      <c r="AD19" s="10" t="s">
        <v>902</v>
      </c>
      <c r="AH19" s="10" t="s">
        <v>908</v>
      </c>
      <c r="AI19" s="10" t="s">
        <v>852</v>
      </c>
      <c r="AJ19" s="10" t="s">
        <v>852</v>
      </c>
      <c r="AK19" s="10" t="str">
        <f t="shared" si="3"/>
        <v xml:space="preserve">Moderado+Moderado </v>
      </c>
      <c r="AL19" s="10" t="s">
        <v>852</v>
      </c>
      <c r="AM19" s="10">
        <v>50</v>
      </c>
      <c r="AT19" s="10" t="s">
        <v>859</v>
      </c>
      <c r="AU19" s="10">
        <v>5</v>
      </c>
    </row>
    <row r="20" spans="2:53">
      <c r="B20" t="s">
        <v>911</v>
      </c>
      <c r="E20" s="38">
        <v>1</v>
      </c>
      <c r="F20" s="10" t="s">
        <v>912</v>
      </c>
      <c r="H20" s="38">
        <v>0.8</v>
      </c>
      <c r="I20" s="38">
        <v>0.2</v>
      </c>
      <c r="J20" s="17" t="str">
        <f t="shared" si="2"/>
        <v>0,80,2</v>
      </c>
      <c r="K20" s="18" t="s">
        <v>121</v>
      </c>
      <c r="O20" s="10" t="s">
        <v>271</v>
      </c>
      <c r="Y20" s="10"/>
      <c r="AC20" s="10">
        <v>16</v>
      </c>
      <c r="AD20" s="10" t="s">
        <v>902</v>
      </c>
      <c r="AH20" s="10" t="s">
        <v>908</v>
      </c>
      <c r="AI20" s="10" t="s">
        <v>868</v>
      </c>
      <c r="AJ20" s="10" t="s">
        <v>868</v>
      </c>
      <c r="AK20" s="10" t="str">
        <f t="shared" si="3"/>
        <v xml:space="preserve">Moderado+Débil </v>
      </c>
      <c r="AL20" s="10" t="s">
        <v>868</v>
      </c>
      <c r="AM20" s="10">
        <v>0</v>
      </c>
      <c r="AT20" s="10" t="s">
        <v>870</v>
      </c>
      <c r="AU20" s="10">
        <v>0</v>
      </c>
    </row>
    <row r="21" spans="2:53">
      <c r="B21" t="s">
        <v>126</v>
      </c>
      <c r="H21" s="38">
        <v>0.8</v>
      </c>
      <c r="I21" s="38">
        <v>0.4</v>
      </c>
      <c r="J21" s="17" t="str">
        <f t="shared" si="2"/>
        <v>0,80,4</v>
      </c>
      <c r="K21" s="18" t="s">
        <v>121</v>
      </c>
      <c r="O21" s="10" t="s">
        <v>913</v>
      </c>
      <c r="Y21" s="10"/>
      <c r="AC21" s="10">
        <v>17</v>
      </c>
      <c r="AD21" s="10" t="s">
        <v>902</v>
      </c>
      <c r="AH21" s="10" t="s">
        <v>914</v>
      </c>
      <c r="AI21" s="10" t="s">
        <v>835</v>
      </c>
      <c r="AJ21" s="10" t="s">
        <v>868</v>
      </c>
      <c r="AK21" s="10" t="str">
        <f t="shared" si="3"/>
        <v xml:space="preserve">Débil+Fuerte </v>
      </c>
      <c r="AL21" s="10" t="s">
        <v>868</v>
      </c>
      <c r="AM21" s="10">
        <v>0</v>
      </c>
      <c r="AT21" s="1"/>
      <c r="AU21" s="1"/>
    </row>
    <row r="22" spans="2:53">
      <c r="B22" t="s">
        <v>105</v>
      </c>
      <c r="H22" s="38">
        <v>0.8</v>
      </c>
      <c r="I22" s="38">
        <v>0.6</v>
      </c>
      <c r="J22" s="17" t="str">
        <f t="shared" si="2"/>
        <v>0,80,6</v>
      </c>
      <c r="K22" s="20" t="s">
        <v>137</v>
      </c>
      <c r="O22" s="10" t="s">
        <v>915</v>
      </c>
      <c r="AC22" s="10">
        <v>18</v>
      </c>
      <c r="AD22" s="10" t="s">
        <v>902</v>
      </c>
      <c r="AH22" s="10" t="s">
        <v>914</v>
      </c>
      <c r="AI22" s="10" t="s">
        <v>852</v>
      </c>
      <c r="AJ22" s="10" t="s">
        <v>868</v>
      </c>
      <c r="AK22" s="10" t="str">
        <f t="shared" si="3"/>
        <v xml:space="preserve">Débil+Moderado </v>
      </c>
      <c r="AL22" s="10" t="s">
        <v>868</v>
      </c>
      <c r="AM22" s="10">
        <v>0</v>
      </c>
      <c r="AT22" s="1"/>
      <c r="AU22" s="1"/>
    </row>
    <row r="23" spans="2:53">
      <c r="H23" s="38">
        <v>0.8</v>
      </c>
      <c r="I23" s="38">
        <v>0.8</v>
      </c>
      <c r="J23" s="17" t="str">
        <f t="shared" si="2"/>
        <v>0,80,8</v>
      </c>
      <c r="K23" s="18" t="s">
        <v>137</v>
      </c>
      <c r="O23" s="10" t="s">
        <v>916</v>
      </c>
      <c r="AC23" s="10">
        <v>19</v>
      </c>
      <c r="AD23" s="10" t="s">
        <v>902</v>
      </c>
      <c r="AH23" s="10" t="s">
        <v>914</v>
      </c>
      <c r="AI23" s="10" t="s">
        <v>868</v>
      </c>
      <c r="AJ23" s="10" t="s">
        <v>868</v>
      </c>
      <c r="AK23" s="10" t="str">
        <f t="shared" si="3"/>
        <v xml:space="preserve">Débil+Débil </v>
      </c>
      <c r="AL23" s="10" t="s">
        <v>868</v>
      </c>
      <c r="AM23" s="10">
        <v>0</v>
      </c>
    </row>
    <row r="24" spans="2:53">
      <c r="B24" s="453" t="s">
        <v>917</v>
      </c>
      <c r="C24" s="454"/>
      <c r="E24" s="453" t="s">
        <v>785</v>
      </c>
      <c r="F24" s="454"/>
      <c r="H24" s="38">
        <v>0.8</v>
      </c>
      <c r="I24" s="38">
        <v>1</v>
      </c>
      <c r="J24" s="17" t="str">
        <f t="shared" si="2"/>
        <v>0,81</v>
      </c>
      <c r="K24" s="18" t="s">
        <v>95</v>
      </c>
      <c r="O24" s="10" t="s">
        <v>918</v>
      </c>
    </row>
    <row r="25" spans="2:53">
      <c r="B25" s="34" t="s">
        <v>795</v>
      </c>
      <c r="C25" s="34" t="s">
        <v>796</v>
      </c>
      <c r="E25" s="34" t="s">
        <v>795</v>
      </c>
      <c r="F25" s="34" t="s">
        <v>796</v>
      </c>
      <c r="H25" s="38">
        <v>1</v>
      </c>
      <c r="I25" s="38">
        <v>0.2</v>
      </c>
      <c r="J25" s="17" t="str">
        <f t="shared" si="2"/>
        <v>10,2</v>
      </c>
      <c r="K25" s="20" t="s">
        <v>137</v>
      </c>
      <c r="O25" s="10" t="s">
        <v>919</v>
      </c>
    </row>
    <row r="26" spans="2:53">
      <c r="B26" s="10" t="s">
        <v>120</v>
      </c>
      <c r="C26" s="10">
        <v>1</v>
      </c>
      <c r="E26" s="10" t="s">
        <v>920</v>
      </c>
      <c r="F26" s="10">
        <v>1</v>
      </c>
      <c r="H26" s="38">
        <v>1</v>
      </c>
      <c r="I26" s="38">
        <v>0.4</v>
      </c>
      <c r="J26" s="17" t="str">
        <f t="shared" si="2"/>
        <v>10,4</v>
      </c>
      <c r="K26" s="20" t="s">
        <v>137</v>
      </c>
      <c r="O26" s="10" t="s">
        <v>921</v>
      </c>
    </row>
    <row r="27" spans="2:53">
      <c r="B27" s="10" t="s">
        <v>246</v>
      </c>
      <c r="C27" s="10">
        <v>2</v>
      </c>
      <c r="E27" s="10" t="s">
        <v>922</v>
      </c>
      <c r="F27" s="10">
        <v>2</v>
      </c>
      <c r="H27" s="38">
        <v>1</v>
      </c>
      <c r="I27" s="38">
        <v>0.6</v>
      </c>
      <c r="J27" s="17" t="str">
        <f t="shared" si="2"/>
        <v>10,6</v>
      </c>
      <c r="K27" s="20" t="s">
        <v>874</v>
      </c>
      <c r="O27" s="21" t="s">
        <v>923</v>
      </c>
    </row>
    <row r="28" spans="2:53">
      <c r="B28" s="120" t="s">
        <v>93</v>
      </c>
      <c r="C28" s="10">
        <v>3</v>
      </c>
      <c r="E28" s="10" t="s">
        <v>121</v>
      </c>
      <c r="F28" s="10">
        <v>3</v>
      </c>
      <c r="H28" s="38">
        <v>1</v>
      </c>
      <c r="I28" s="38">
        <v>0.8</v>
      </c>
      <c r="J28" s="17" t="str">
        <f t="shared" si="2"/>
        <v>10,8</v>
      </c>
      <c r="K28" s="20" t="s">
        <v>137</v>
      </c>
      <c r="O28" s="22" t="s">
        <v>924</v>
      </c>
    </row>
    <row r="29" spans="2:53">
      <c r="B29" s="120" t="s">
        <v>153</v>
      </c>
      <c r="C29" s="10">
        <v>4</v>
      </c>
      <c r="E29" s="10" t="s">
        <v>208</v>
      </c>
      <c r="F29" s="10">
        <v>4</v>
      </c>
      <c r="H29" s="38">
        <v>1</v>
      </c>
      <c r="I29" s="38">
        <v>1</v>
      </c>
      <c r="J29" s="17" t="str">
        <f t="shared" si="2"/>
        <v>11</v>
      </c>
      <c r="K29" s="18" t="s">
        <v>95</v>
      </c>
    </row>
    <row r="30" spans="2:53">
      <c r="B30" s="10" t="s">
        <v>882</v>
      </c>
      <c r="C30" s="10">
        <v>5</v>
      </c>
      <c r="E30" s="10" t="s">
        <v>94</v>
      </c>
      <c r="F30" s="10">
        <v>5</v>
      </c>
    </row>
    <row r="31" spans="2:53" ht="15.75" thickBot="1"/>
    <row r="32" spans="2:53" ht="24" thickBot="1">
      <c r="H32" s="23">
        <v>51</v>
      </c>
      <c r="I32" s="23">
        <v>52</v>
      </c>
      <c r="J32" s="24">
        <v>53</v>
      </c>
      <c r="K32" s="24">
        <v>54</v>
      </c>
      <c r="L32" s="24">
        <v>55</v>
      </c>
    </row>
    <row r="33" spans="2:15" ht="24.75" thickTop="1" thickBot="1">
      <c r="H33" s="25">
        <v>41</v>
      </c>
      <c r="I33" s="23">
        <v>42</v>
      </c>
      <c r="J33" s="23">
        <v>43</v>
      </c>
      <c r="K33" s="26">
        <v>44</v>
      </c>
      <c r="L33" s="26">
        <v>45</v>
      </c>
    </row>
    <row r="34" spans="2:15" ht="24" thickBot="1">
      <c r="H34" s="27">
        <v>31</v>
      </c>
      <c r="I34" s="28">
        <v>32</v>
      </c>
      <c r="J34" s="23">
        <v>33</v>
      </c>
      <c r="K34" s="29">
        <v>34</v>
      </c>
      <c r="L34" s="29">
        <v>35</v>
      </c>
    </row>
    <row r="35" spans="2:15" ht="24" thickBot="1">
      <c r="H35" s="27">
        <v>21</v>
      </c>
      <c r="I35" s="27">
        <v>22</v>
      </c>
      <c r="J35" s="28">
        <v>23</v>
      </c>
      <c r="K35" s="23">
        <v>24</v>
      </c>
      <c r="L35" s="29">
        <v>25</v>
      </c>
      <c r="O35" s="34" t="s">
        <v>925</v>
      </c>
    </row>
    <row r="36" spans="2:15" ht="24" thickBot="1">
      <c r="H36" s="27">
        <v>11</v>
      </c>
      <c r="I36" s="27">
        <v>12</v>
      </c>
      <c r="J36" s="28">
        <v>13</v>
      </c>
      <c r="K36" s="23">
        <v>14</v>
      </c>
      <c r="L36" s="29">
        <v>15</v>
      </c>
      <c r="O36" s="10" t="s">
        <v>926</v>
      </c>
    </row>
    <row r="37" spans="2:15">
      <c r="H37" s="1"/>
      <c r="I37" s="1"/>
      <c r="J37" s="1"/>
      <c r="K37" s="1"/>
      <c r="O37" s="10" t="s">
        <v>927</v>
      </c>
    </row>
    <row r="38" spans="2:15">
      <c r="H38" s="1"/>
      <c r="I38" s="1"/>
      <c r="J38" s="1"/>
      <c r="K38" s="13"/>
      <c r="L38" s="18" t="s">
        <v>829</v>
      </c>
      <c r="O38" s="10" t="s">
        <v>928</v>
      </c>
    </row>
    <row r="39" spans="2:15">
      <c r="H39" s="1"/>
      <c r="I39" s="1"/>
      <c r="J39" s="1"/>
      <c r="K39" s="12"/>
      <c r="L39" s="18" t="s">
        <v>121</v>
      </c>
      <c r="O39" s="10" t="s">
        <v>929</v>
      </c>
    </row>
    <row r="40" spans="2:15" ht="23.25">
      <c r="H40" s="1"/>
      <c r="I40" s="1"/>
      <c r="J40" s="1"/>
      <c r="K40" s="23"/>
      <c r="L40" s="18" t="s">
        <v>137</v>
      </c>
      <c r="O40" s="10" t="s">
        <v>930</v>
      </c>
    </row>
    <row r="41" spans="2:15">
      <c r="H41" s="1"/>
      <c r="I41" s="1"/>
      <c r="J41" s="1"/>
      <c r="K41" s="11"/>
      <c r="L41" s="18" t="s">
        <v>95</v>
      </c>
      <c r="O41" s="10" t="s">
        <v>931</v>
      </c>
    </row>
    <row r="42" spans="2:15">
      <c r="H42" s="1"/>
      <c r="I42" s="1"/>
      <c r="J42" s="1"/>
      <c r="K42" s="1"/>
      <c r="O42" s="10" t="s">
        <v>932</v>
      </c>
    </row>
    <row r="43" spans="2:15">
      <c r="H43" s="1"/>
      <c r="I43" s="1"/>
      <c r="J43" s="1"/>
      <c r="K43" s="1"/>
      <c r="O43" s="10" t="s">
        <v>933</v>
      </c>
    </row>
    <row r="44" spans="2:15">
      <c r="H44" s="1"/>
      <c r="I44" s="1"/>
      <c r="J44" s="1"/>
      <c r="K44" s="1"/>
    </row>
    <row r="45" spans="2:15">
      <c r="H45" s="455" t="s">
        <v>934</v>
      </c>
      <c r="I45" s="456"/>
      <c r="J45" s="456"/>
      <c r="K45" s="457"/>
    </row>
    <row r="46" spans="2:15">
      <c r="B46" s="35" t="s">
        <v>29</v>
      </c>
      <c r="C46" s="35" t="s">
        <v>935</v>
      </c>
      <c r="D46" s="21"/>
      <c r="E46" s="21"/>
      <c r="F46" s="35" t="s">
        <v>29</v>
      </c>
      <c r="G46" s="35" t="s">
        <v>936</v>
      </c>
      <c r="H46" s="34" t="s">
        <v>797</v>
      </c>
      <c r="I46" s="34" t="s">
        <v>798</v>
      </c>
      <c r="J46" s="34" t="s">
        <v>799</v>
      </c>
      <c r="K46" s="34" t="s">
        <v>800</v>
      </c>
    </row>
    <row r="47" spans="2:15" ht="150">
      <c r="B47" s="49" t="s">
        <v>446</v>
      </c>
      <c r="C47" s="50" t="s">
        <v>937</v>
      </c>
      <c r="D47" s="21"/>
      <c r="E47" s="21"/>
      <c r="F47" s="49" t="s">
        <v>446</v>
      </c>
      <c r="G47" s="8" t="s">
        <v>938</v>
      </c>
      <c r="H47" s="10">
        <v>1</v>
      </c>
      <c r="I47" s="10">
        <v>1</v>
      </c>
      <c r="J47" s="17" t="str">
        <f>CONCATENATE(H47,I47)</f>
        <v>11</v>
      </c>
      <c r="K47" s="18" t="s">
        <v>829</v>
      </c>
    </row>
    <row r="48" spans="2:15" ht="270">
      <c r="B48" s="49" t="s">
        <v>85</v>
      </c>
      <c r="C48" s="50" t="s">
        <v>939</v>
      </c>
      <c r="D48" s="21"/>
      <c r="E48" s="21"/>
      <c r="F48" s="49" t="s">
        <v>85</v>
      </c>
      <c r="G48" s="8" t="s">
        <v>940</v>
      </c>
      <c r="H48" s="10">
        <v>1</v>
      </c>
      <c r="I48" s="10">
        <v>2</v>
      </c>
      <c r="J48" s="17" t="str">
        <f t="shared" ref="J48:J71" si="4">CONCATENATE(H48,I48)</f>
        <v>12</v>
      </c>
      <c r="K48" s="18" t="s">
        <v>829</v>
      </c>
    </row>
    <row r="49" spans="2:11" ht="90">
      <c r="B49" s="49" t="s">
        <v>468</v>
      </c>
      <c r="C49" s="50" t="s">
        <v>941</v>
      </c>
      <c r="D49" s="21"/>
      <c r="E49" s="21"/>
      <c r="F49" s="49" t="s">
        <v>468</v>
      </c>
      <c r="G49" s="8" t="s">
        <v>940</v>
      </c>
      <c r="H49" s="10">
        <v>1</v>
      </c>
      <c r="I49" s="10">
        <v>3</v>
      </c>
      <c r="J49" s="17" t="str">
        <f t="shared" si="4"/>
        <v>13</v>
      </c>
      <c r="K49" s="18" t="s">
        <v>121</v>
      </c>
    </row>
    <row r="50" spans="2:11" ht="78.599999999999994" customHeight="1">
      <c r="B50" s="49" t="s">
        <v>112</v>
      </c>
      <c r="C50" s="50" t="s">
        <v>942</v>
      </c>
      <c r="D50" s="21"/>
      <c r="E50" s="21"/>
      <c r="F50" s="49" t="s">
        <v>112</v>
      </c>
      <c r="G50" s="8" t="s">
        <v>943</v>
      </c>
      <c r="H50" s="10">
        <v>1</v>
      </c>
      <c r="I50" s="10">
        <v>4</v>
      </c>
      <c r="J50" s="17" t="str">
        <f t="shared" si="4"/>
        <v>14</v>
      </c>
      <c r="K50" s="20" t="s">
        <v>137</v>
      </c>
    </row>
    <row r="51" spans="2:11" ht="240">
      <c r="B51" s="49" t="s">
        <v>848</v>
      </c>
      <c r="C51" s="50" t="s">
        <v>944</v>
      </c>
      <c r="D51" s="21"/>
      <c r="E51" s="21"/>
      <c r="F51" s="49" t="s">
        <v>848</v>
      </c>
      <c r="G51" s="8" t="s">
        <v>945</v>
      </c>
      <c r="H51" s="10">
        <v>1</v>
      </c>
      <c r="I51" s="10">
        <v>5</v>
      </c>
      <c r="J51" s="17" t="str">
        <f t="shared" si="4"/>
        <v>15</v>
      </c>
      <c r="K51" s="20" t="s">
        <v>137</v>
      </c>
    </row>
    <row r="52" spans="2:11" ht="60">
      <c r="B52" s="49" t="s">
        <v>224</v>
      </c>
      <c r="C52" s="50" t="s">
        <v>946</v>
      </c>
      <c r="D52" s="21"/>
      <c r="E52" s="21"/>
      <c r="F52" s="49" t="s">
        <v>224</v>
      </c>
      <c r="G52" s="8" t="s">
        <v>947</v>
      </c>
      <c r="H52" s="10">
        <v>2</v>
      </c>
      <c r="I52" s="10">
        <v>1</v>
      </c>
      <c r="J52" s="17" t="str">
        <f t="shared" si="4"/>
        <v>21</v>
      </c>
      <c r="K52" s="18" t="s">
        <v>829</v>
      </c>
    </row>
    <row r="53" spans="2:11" ht="360">
      <c r="B53" s="49" t="s">
        <v>132</v>
      </c>
      <c r="C53" s="50" t="s">
        <v>948</v>
      </c>
      <c r="D53" s="21"/>
      <c r="E53" s="21"/>
      <c r="F53" s="49" t="s">
        <v>132</v>
      </c>
      <c r="G53" s="8" t="s">
        <v>949</v>
      </c>
      <c r="H53" s="10">
        <v>2</v>
      </c>
      <c r="I53" s="10">
        <v>2</v>
      </c>
      <c r="J53" s="17" t="str">
        <f t="shared" si="4"/>
        <v>22</v>
      </c>
      <c r="K53" s="18" t="s">
        <v>829</v>
      </c>
    </row>
    <row r="54" spans="2:11" ht="195">
      <c r="B54" s="49" t="s">
        <v>198</v>
      </c>
      <c r="C54" s="50" t="s">
        <v>950</v>
      </c>
      <c r="D54" s="21"/>
      <c r="E54" s="21"/>
      <c r="F54" s="49" t="s">
        <v>198</v>
      </c>
      <c r="G54" s="8" t="s">
        <v>951</v>
      </c>
      <c r="H54" s="10">
        <v>2</v>
      </c>
      <c r="I54" s="10">
        <v>3</v>
      </c>
      <c r="J54" s="17" t="str">
        <f t="shared" si="4"/>
        <v>23</v>
      </c>
      <c r="K54" s="18" t="s">
        <v>121</v>
      </c>
    </row>
    <row r="55" spans="2:11" ht="240">
      <c r="B55" s="49" t="s">
        <v>147</v>
      </c>
      <c r="C55" s="50" t="s">
        <v>952</v>
      </c>
      <c r="D55" s="21"/>
      <c r="E55" s="21"/>
      <c r="F55" s="49" t="s">
        <v>147</v>
      </c>
      <c r="G55" s="8" t="s">
        <v>953</v>
      </c>
      <c r="H55" s="10">
        <v>2</v>
      </c>
      <c r="I55" s="10">
        <v>4</v>
      </c>
      <c r="J55" s="17" t="str">
        <f t="shared" si="4"/>
        <v>24</v>
      </c>
      <c r="K55" s="20" t="s">
        <v>137</v>
      </c>
    </row>
    <row r="56" spans="2:11" ht="300">
      <c r="B56" s="49" t="s">
        <v>164</v>
      </c>
      <c r="C56" s="50" t="s">
        <v>954</v>
      </c>
      <c r="D56" s="21"/>
      <c r="E56" s="21"/>
      <c r="F56" s="49" t="s">
        <v>164</v>
      </c>
      <c r="G56" s="8" t="s">
        <v>955</v>
      </c>
      <c r="H56" s="10">
        <v>2</v>
      </c>
      <c r="I56" s="10">
        <v>5</v>
      </c>
      <c r="J56" s="17" t="str">
        <f t="shared" si="4"/>
        <v>25</v>
      </c>
      <c r="K56" s="18" t="s">
        <v>95</v>
      </c>
    </row>
    <row r="57" spans="2:11" ht="170.45" customHeight="1">
      <c r="B57" s="49" t="s">
        <v>177</v>
      </c>
      <c r="C57" s="50" t="s">
        <v>956</v>
      </c>
      <c r="D57" s="21"/>
      <c r="E57" s="21"/>
      <c r="F57" s="49" t="s">
        <v>177</v>
      </c>
      <c r="G57" s="8" t="s">
        <v>947</v>
      </c>
      <c r="H57" s="10">
        <v>3</v>
      </c>
      <c r="I57" s="10">
        <v>1</v>
      </c>
      <c r="J57" s="17" t="str">
        <f t="shared" si="4"/>
        <v>31</v>
      </c>
      <c r="K57" s="18" t="s">
        <v>829</v>
      </c>
    </row>
    <row r="58" spans="2:11" ht="183.6" customHeight="1">
      <c r="B58" s="49" t="s">
        <v>431</v>
      </c>
      <c r="C58" s="50" t="s">
        <v>957</v>
      </c>
      <c r="D58" s="21"/>
      <c r="E58" s="21"/>
      <c r="F58" s="49" t="s">
        <v>431</v>
      </c>
      <c r="G58" s="8" t="s">
        <v>958</v>
      </c>
      <c r="H58" s="10">
        <v>3</v>
      </c>
      <c r="I58" s="10">
        <v>2</v>
      </c>
      <c r="J58" s="17" t="str">
        <f t="shared" si="4"/>
        <v>32</v>
      </c>
      <c r="K58" s="18" t="s">
        <v>121</v>
      </c>
    </row>
    <row r="59" spans="2:11" ht="90">
      <c r="B59" s="49" t="s">
        <v>382</v>
      </c>
      <c r="C59" s="50" t="s">
        <v>959</v>
      </c>
      <c r="D59" s="21"/>
      <c r="E59" s="21"/>
      <c r="F59" s="49" t="s">
        <v>382</v>
      </c>
      <c r="G59" s="8" t="s">
        <v>960</v>
      </c>
      <c r="H59" s="10">
        <v>3</v>
      </c>
      <c r="I59" s="10">
        <v>3</v>
      </c>
      <c r="J59" s="17" t="str">
        <f t="shared" si="4"/>
        <v>33</v>
      </c>
      <c r="K59" s="20" t="s">
        <v>137</v>
      </c>
    </row>
    <row r="60" spans="2:11" ht="105">
      <c r="B60" s="49" t="s">
        <v>336</v>
      </c>
      <c r="C60" s="50" t="s">
        <v>961</v>
      </c>
      <c r="D60" s="21"/>
      <c r="E60" s="21"/>
      <c r="F60" s="49" t="s">
        <v>336</v>
      </c>
      <c r="G60" s="8" t="s">
        <v>962</v>
      </c>
      <c r="H60" s="10">
        <v>3</v>
      </c>
      <c r="I60" s="10">
        <v>4</v>
      </c>
      <c r="J60" s="17" t="str">
        <f t="shared" si="4"/>
        <v>34</v>
      </c>
      <c r="K60" s="18" t="s">
        <v>95</v>
      </c>
    </row>
    <row r="61" spans="2:11" ht="105">
      <c r="B61" s="49" t="s">
        <v>237</v>
      </c>
      <c r="C61" s="50" t="s">
        <v>963</v>
      </c>
      <c r="D61" s="21"/>
      <c r="E61" s="21"/>
      <c r="F61" s="49" t="s">
        <v>237</v>
      </c>
      <c r="G61" s="8" t="s">
        <v>964</v>
      </c>
      <c r="H61" s="10">
        <v>3</v>
      </c>
      <c r="I61" s="10">
        <v>5</v>
      </c>
      <c r="J61" s="17" t="str">
        <f t="shared" si="4"/>
        <v>35</v>
      </c>
      <c r="K61" s="18" t="s">
        <v>95</v>
      </c>
    </row>
    <row r="62" spans="2:11" ht="91.9" customHeight="1">
      <c r="B62" s="49" t="s">
        <v>369</v>
      </c>
      <c r="C62" s="50" t="s">
        <v>965</v>
      </c>
      <c r="D62" s="21"/>
      <c r="E62" s="21"/>
      <c r="F62" s="49" t="s">
        <v>369</v>
      </c>
      <c r="G62" s="8" t="s">
        <v>966</v>
      </c>
      <c r="H62" s="10">
        <v>4</v>
      </c>
      <c r="I62" s="10">
        <v>1</v>
      </c>
      <c r="J62" s="17" t="str">
        <f t="shared" si="4"/>
        <v>41</v>
      </c>
      <c r="K62" s="18" t="s">
        <v>121</v>
      </c>
    </row>
    <row r="63" spans="2:11" ht="225">
      <c r="B63" s="49" t="s">
        <v>323</v>
      </c>
      <c r="C63" s="50" t="s">
        <v>967</v>
      </c>
      <c r="D63" s="21"/>
      <c r="E63" s="21"/>
      <c r="F63" s="49" t="s">
        <v>323</v>
      </c>
      <c r="G63" s="8" t="s">
        <v>968</v>
      </c>
      <c r="H63" s="10">
        <v>4</v>
      </c>
      <c r="I63" s="10">
        <v>2</v>
      </c>
      <c r="J63" s="17" t="str">
        <f t="shared" si="4"/>
        <v>42</v>
      </c>
      <c r="K63" s="20" t="s">
        <v>137</v>
      </c>
    </row>
    <row r="64" spans="2:11" ht="120">
      <c r="B64" s="49" t="s">
        <v>297</v>
      </c>
      <c r="C64" s="50" t="s">
        <v>969</v>
      </c>
      <c r="D64" s="21"/>
      <c r="E64" s="21"/>
      <c r="F64" s="49" t="s">
        <v>297</v>
      </c>
      <c r="G64" s="8" t="s">
        <v>970</v>
      </c>
      <c r="H64" s="10">
        <v>4</v>
      </c>
      <c r="I64" s="10">
        <v>3</v>
      </c>
      <c r="J64" s="17" t="str">
        <f t="shared" si="4"/>
        <v>43</v>
      </c>
      <c r="K64" s="20" t="s">
        <v>137</v>
      </c>
    </row>
    <row r="65" spans="2:11" ht="390">
      <c r="B65" s="49" t="s">
        <v>271</v>
      </c>
      <c r="C65" s="50" t="s">
        <v>971</v>
      </c>
      <c r="D65" s="21"/>
      <c r="E65" s="21"/>
      <c r="F65" s="49" t="s">
        <v>271</v>
      </c>
      <c r="G65" s="8" t="s">
        <v>962</v>
      </c>
      <c r="H65" s="10">
        <v>4</v>
      </c>
      <c r="I65" s="10">
        <v>4</v>
      </c>
      <c r="J65" s="17" t="str">
        <f t="shared" si="4"/>
        <v>44</v>
      </c>
      <c r="K65" s="18" t="s">
        <v>95</v>
      </c>
    </row>
    <row r="66" spans="2:11" ht="195">
      <c r="B66" s="49" t="s">
        <v>191</v>
      </c>
      <c r="C66" s="50" t="s">
        <v>972</v>
      </c>
      <c r="D66" s="21"/>
      <c r="E66" s="21"/>
      <c r="F66" s="49" t="s">
        <v>191</v>
      </c>
      <c r="G66" s="8" t="s">
        <v>973</v>
      </c>
      <c r="H66" s="10">
        <v>4</v>
      </c>
      <c r="I66" s="10">
        <v>5</v>
      </c>
      <c r="J66" s="17" t="str">
        <f t="shared" si="4"/>
        <v>45</v>
      </c>
      <c r="K66" s="18" t="s">
        <v>95</v>
      </c>
    </row>
    <row r="67" spans="2:11" ht="165">
      <c r="B67" s="164" t="s">
        <v>203</v>
      </c>
      <c r="C67" s="165" t="s">
        <v>974</v>
      </c>
      <c r="F67" s="164" t="s">
        <v>203</v>
      </c>
      <c r="G67" s="8" t="s">
        <v>975</v>
      </c>
      <c r="H67" s="10">
        <v>5</v>
      </c>
      <c r="I67" s="10">
        <v>1</v>
      </c>
      <c r="J67" s="17" t="str">
        <f t="shared" si="4"/>
        <v>51</v>
      </c>
      <c r="K67" s="20" t="s">
        <v>137</v>
      </c>
    </row>
    <row r="68" spans="2:11">
      <c r="H68" s="10">
        <v>5</v>
      </c>
      <c r="I68" s="10">
        <v>2</v>
      </c>
      <c r="J68" s="17" t="str">
        <f t="shared" si="4"/>
        <v>52</v>
      </c>
      <c r="K68" s="20" t="s">
        <v>137</v>
      </c>
    </row>
    <row r="69" spans="2:11">
      <c r="H69" s="10">
        <v>5</v>
      </c>
      <c r="I69" s="10">
        <v>3</v>
      </c>
      <c r="J69" s="17" t="str">
        <f t="shared" si="4"/>
        <v>53</v>
      </c>
      <c r="K69" s="18" t="s">
        <v>95</v>
      </c>
    </row>
    <row r="70" spans="2:11">
      <c r="H70" s="10">
        <v>5</v>
      </c>
      <c r="I70" s="10">
        <v>4</v>
      </c>
      <c r="J70" s="17" t="str">
        <f t="shared" si="4"/>
        <v>54</v>
      </c>
      <c r="K70" s="18" t="s">
        <v>95</v>
      </c>
    </row>
    <row r="71" spans="2:11">
      <c r="H71" s="10">
        <v>5</v>
      </c>
      <c r="I71" s="10">
        <v>5</v>
      </c>
      <c r="J71" s="17" t="str">
        <f t="shared" si="4"/>
        <v>55</v>
      </c>
      <c r="K71" s="18" t="s">
        <v>95</v>
      </c>
    </row>
  </sheetData>
  <autoFilter ref="H4:K29" xr:uid="{00000000-0009-0000-0000-000003000000}"/>
  <mergeCells count="14">
    <mergeCell ref="B24:C24"/>
    <mergeCell ref="E24:F24"/>
    <mergeCell ref="H45:K45"/>
    <mergeCell ref="E14:F14"/>
    <mergeCell ref="BF3:BH3"/>
    <mergeCell ref="AT3:AU3"/>
    <mergeCell ref="AW3:AX3"/>
    <mergeCell ref="AZ3:BB3"/>
    <mergeCell ref="AL3:AR3"/>
    <mergeCell ref="B3:C3"/>
    <mergeCell ref="E3:F3"/>
    <mergeCell ref="H3:K3"/>
    <mergeCell ref="AC3:AD3"/>
    <mergeCell ref="AH3:AJ3"/>
  </mergeCells>
  <conditionalFormatting sqref="H32:I32">
    <cfRule type="cellIs" dxfId="53" priority="50" stopIfTrue="1" operator="equal">
      <formula>"Moderado"</formula>
    </cfRule>
    <cfRule type="cellIs" dxfId="52" priority="51" stopIfTrue="1" operator="equal">
      <formula>"Alto"</formula>
    </cfRule>
    <cfRule type="cellIs" dxfId="51" priority="52" stopIfTrue="1" operator="equal">
      <formula>"Extremo"</formula>
    </cfRule>
  </conditionalFormatting>
  <conditionalFormatting sqref="I33:J33">
    <cfRule type="cellIs" dxfId="50" priority="47" stopIfTrue="1" operator="equal">
      <formula>"Moderado"</formula>
    </cfRule>
    <cfRule type="cellIs" dxfId="49" priority="48" stopIfTrue="1" operator="equal">
      <formula>"Alto"</formula>
    </cfRule>
    <cfRule type="cellIs" dxfId="48" priority="49" stopIfTrue="1" operator="equal">
      <formula>"Extremo"</formula>
    </cfRule>
  </conditionalFormatting>
  <conditionalFormatting sqref="J34">
    <cfRule type="cellIs" dxfId="47" priority="44" stopIfTrue="1" operator="equal">
      <formula>"Moderado"</formula>
    </cfRule>
    <cfRule type="cellIs" dxfId="46" priority="45" stopIfTrue="1" operator="equal">
      <formula>"Alto"</formula>
    </cfRule>
    <cfRule type="cellIs" dxfId="45" priority="46" stopIfTrue="1" operator="equal">
      <formula>"Extremo"</formula>
    </cfRule>
  </conditionalFormatting>
  <conditionalFormatting sqref="J37:K39 J41:K44 J40">
    <cfRule type="colorScale" priority="75">
      <colorScale>
        <cfvo type="min"/>
        <cfvo type="max"/>
        <color rgb="FFFCFCFF"/>
        <color rgb="FFF8696B"/>
      </colorScale>
    </cfRule>
  </conditionalFormatting>
  <conditionalFormatting sqref="K4:K7 K10:K12 K23:K24 K29">
    <cfRule type="containsText" dxfId="44" priority="71" operator="containsText" text="BAJO">
      <formula>NOT(ISERROR(SEARCH("BAJO",K4)))</formula>
    </cfRule>
    <cfRule type="containsText" dxfId="43" priority="72" operator="containsText" text="MODERADO">
      <formula>NOT(ISERROR(SEARCH("MODERADO",K4)))</formula>
    </cfRule>
    <cfRule type="containsText" dxfId="42" priority="73" operator="containsText" text="ALTO">
      <formula>NOT(ISERROR(SEARCH("ALTO",K4)))</formula>
    </cfRule>
    <cfRule type="containsText" dxfId="41" priority="74" operator="containsText" text="EXTREMO">
      <formula>NOT(ISERROR(SEARCH("EXTREMO",K4)))</formula>
    </cfRule>
  </conditionalFormatting>
  <conditionalFormatting sqref="K8:K9">
    <cfRule type="cellIs" dxfId="40" priority="65" stopIfTrue="1" operator="equal">
      <formula>"Moderado"</formula>
    </cfRule>
    <cfRule type="cellIs" dxfId="39" priority="66" stopIfTrue="1" operator="equal">
      <formula>"Alto"</formula>
    </cfRule>
    <cfRule type="cellIs" dxfId="38" priority="67" stopIfTrue="1" operator="equal">
      <formula>"Extremo"</formula>
    </cfRule>
  </conditionalFormatting>
  <conditionalFormatting sqref="K13">
    <cfRule type="cellIs" dxfId="37" priority="62" stopIfTrue="1" operator="equal">
      <formula>"Moderado"</formula>
    </cfRule>
    <cfRule type="cellIs" dxfId="36" priority="63" stopIfTrue="1" operator="equal">
      <formula>"Alto"</formula>
    </cfRule>
    <cfRule type="cellIs" dxfId="35" priority="64" stopIfTrue="1" operator="equal">
      <formula>"Extremo"</formula>
    </cfRule>
  </conditionalFormatting>
  <conditionalFormatting sqref="K14:K21">
    <cfRule type="containsText" dxfId="34" priority="30" operator="containsText" text="BAJO">
      <formula>NOT(ISERROR(SEARCH("BAJO",K14)))</formula>
    </cfRule>
    <cfRule type="containsText" dxfId="33" priority="31" operator="containsText" text="MODERADO">
      <formula>NOT(ISERROR(SEARCH("MODERADO",K14)))</formula>
    </cfRule>
    <cfRule type="containsText" dxfId="32" priority="32" operator="containsText" text="ALTO">
      <formula>NOT(ISERROR(SEARCH("ALTO",K14)))</formula>
    </cfRule>
    <cfRule type="containsText" dxfId="31" priority="33" operator="containsText" text="EXTREMO">
      <formula>NOT(ISERROR(SEARCH("EXTREMO",K14)))</formula>
    </cfRule>
  </conditionalFormatting>
  <conditionalFormatting sqref="K22">
    <cfRule type="cellIs" dxfId="30" priority="56" stopIfTrue="1" operator="equal">
      <formula>"Moderado"</formula>
    </cfRule>
    <cfRule type="cellIs" dxfId="29" priority="57" stopIfTrue="1" operator="equal">
      <formula>"Alto"</formula>
    </cfRule>
    <cfRule type="cellIs" dxfId="28" priority="58" stopIfTrue="1" operator="equal">
      <formula>"Extremo"</formula>
    </cfRule>
  </conditionalFormatting>
  <conditionalFormatting sqref="K25:K28">
    <cfRule type="cellIs" dxfId="27" priority="27" stopIfTrue="1" operator="equal">
      <formula>"Moderado"</formula>
    </cfRule>
    <cfRule type="cellIs" dxfId="26" priority="28" stopIfTrue="1" operator="equal">
      <formula>"Alto"</formula>
    </cfRule>
    <cfRule type="cellIs" dxfId="25" priority="29" stopIfTrue="1" operator="equal">
      <formula>"Extremo"</formula>
    </cfRule>
  </conditionalFormatting>
  <conditionalFormatting sqref="K35:K36">
    <cfRule type="cellIs" dxfId="24" priority="41" stopIfTrue="1" operator="equal">
      <formula>"Moderado"</formula>
    </cfRule>
    <cfRule type="cellIs" dxfId="23" priority="42" stopIfTrue="1" operator="equal">
      <formula>"Alto"</formula>
    </cfRule>
    <cfRule type="cellIs" dxfId="22" priority="43" stopIfTrue="1" operator="equal">
      <formula>"Extremo"</formula>
    </cfRule>
  </conditionalFormatting>
  <conditionalFormatting sqref="K40">
    <cfRule type="cellIs" dxfId="21" priority="38" stopIfTrue="1" operator="equal">
      <formula>"Moderado"</formula>
    </cfRule>
    <cfRule type="cellIs" dxfId="20" priority="39" stopIfTrue="1" operator="equal">
      <formula>"Alto"</formula>
    </cfRule>
    <cfRule type="cellIs" dxfId="19" priority="40" stopIfTrue="1" operator="equal">
      <formula>"Extremo"</formula>
    </cfRule>
  </conditionalFormatting>
  <conditionalFormatting sqref="K46:K49 K52:K54 K56:K58 K60:K62 K65:K66 K69:K71">
    <cfRule type="containsText" dxfId="18" priority="23" operator="containsText" text="BAJO">
      <formula>NOT(ISERROR(SEARCH("BAJO",K46)))</formula>
    </cfRule>
    <cfRule type="containsText" dxfId="17" priority="24" operator="containsText" text="MODERADO">
      <formula>NOT(ISERROR(SEARCH("MODERADO",K46)))</formula>
    </cfRule>
    <cfRule type="containsText" dxfId="16" priority="25" operator="containsText" text="ALTO">
      <formula>NOT(ISERROR(SEARCH("ALTO",K46)))</formula>
    </cfRule>
    <cfRule type="containsText" dxfId="15" priority="26" operator="containsText" text="EXTREMO">
      <formula>NOT(ISERROR(SEARCH("EXTREMO",K46)))</formula>
    </cfRule>
  </conditionalFormatting>
  <conditionalFormatting sqref="K50:K51">
    <cfRule type="cellIs" dxfId="14" priority="17" stopIfTrue="1" operator="equal">
      <formula>"Moderado"</formula>
    </cfRule>
    <cfRule type="cellIs" dxfId="13" priority="18" stopIfTrue="1" operator="equal">
      <formula>"Alto"</formula>
    </cfRule>
    <cfRule type="cellIs" dxfId="12" priority="19" stopIfTrue="1" operator="equal">
      <formula>"Extremo"</formula>
    </cfRule>
  </conditionalFormatting>
  <conditionalFormatting sqref="K55">
    <cfRule type="cellIs" dxfId="11" priority="14" stopIfTrue="1" operator="equal">
      <formula>"Moderado"</formula>
    </cfRule>
    <cfRule type="cellIs" dxfId="10" priority="15" stopIfTrue="1" operator="equal">
      <formula>"Alto"</formula>
    </cfRule>
    <cfRule type="cellIs" dxfId="9" priority="16" stopIfTrue="1" operator="equal">
      <formula>"Extremo"</formula>
    </cfRule>
  </conditionalFormatting>
  <conditionalFormatting sqref="K59">
    <cfRule type="cellIs" dxfId="8" priority="11" stopIfTrue="1" operator="equal">
      <formula>"Moderado"</formula>
    </cfRule>
    <cfRule type="cellIs" dxfId="7" priority="12" stopIfTrue="1" operator="equal">
      <formula>"Alto"</formula>
    </cfRule>
    <cfRule type="cellIs" dxfId="6" priority="13" stopIfTrue="1" operator="equal">
      <formula>"Extremo"</formula>
    </cfRule>
  </conditionalFormatting>
  <conditionalFormatting sqref="K63:K64">
    <cfRule type="cellIs" dxfId="5" priority="8" stopIfTrue="1" operator="equal">
      <formula>"Moderado"</formula>
    </cfRule>
    <cfRule type="cellIs" dxfId="4" priority="9" stopIfTrue="1" operator="equal">
      <formula>"Alto"</formula>
    </cfRule>
    <cfRule type="cellIs" dxfId="3" priority="10" stopIfTrue="1" operator="equal">
      <formula>"Extremo"</formula>
    </cfRule>
  </conditionalFormatting>
  <conditionalFormatting sqref="K67:K68">
    <cfRule type="cellIs" dxfId="2" priority="5" stopIfTrue="1" operator="equal">
      <formula>"Moderado"</formula>
    </cfRule>
    <cfRule type="cellIs" dxfId="1" priority="6" stopIfTrue="1" operator="equal">
      <formula>"Alto"</formula>
    </cfRule>
    <cfRule type="cellIs" dxfId="0" priority="7" stopIfTrue="1" operator="equal">
      <formula>"Extremo"</formula>
    </cfRule>
  </conditionalFormatting>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CED7AD00A26B9A45895D7116DE816D06" ma:contentTypeVersion="19" ma:contentTypeDescription="Crear nuevo documento." ma:contentTypeScope="" ma:versionID="90cc69d61dc27b348761e94f1f2fc7b4">
  <xsd:schema xmlns:xsd="http://www.w3.org/2001/XMLSchema" xmlns:xs="http://www.w3.org/2001/XMLSchema" xmlns:p="http://schemas.microsoft.com/office/2006/metadata/properties" xmlns:ns2="dbaf2d58-a71e-4670-9be5-3d64a4e8ff6a" xmlns:ns3="1fd8df80-85c6-412b-b1f4-aa47f91e445a" targetNamespace="http://schemas.microsoft.com/office/2006/metadata/properties" ma:root="true" ma:fieldsID="4722c5b923d588bdc88ab3f8fac5004b" ns2:_="" ns3:_="">
    <xsd:import namespace="dbaf2d58-a71e-4670-9be5-3d64a4e8ff6a"/>
    <xsd:import namespace="1fd8df80-85c6-412b-b1f4-aa47f91e445a"/>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ServiceAutoKeyPoints" minOccurs="0"/>
                <xsd:element ref="ns2:MediaServiceKeyPoints" minOccurs="0"/>
                <xsd:element ref="ns2:MediaServiceLocatio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baf2d58-a71e-4670-9be5-3d64a4e8ff6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c57083f5-be9c-41b3-a388-000a2fa236d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fd8df80-85c6-412b-b1f4-aa47f91e445a" elementFormDefault="qualified">
    <xsd:import namespace="http://schemas.microsoft.com/office/2006/documentManagement/types"/>
    <xsd:import namespace="http://schemas.microsoft.com/office/infopath/2007/PartnerControls"/>
    <xsd:element name="SharedWithUsers" ma:index="15"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4d9e7173-57cf-41cd-a044-63acb2be456f}" ma:internalName="TaxCatchAll" ma:showField="CatchAllData" ma:web="1fd8df80-85c6-412b-b1f4-aa47f91e44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baf2d58-a71e-4670-9be5-3d64a4e8ff6a">
      <Terms xmlns="http://schemas.microsoft.com/office/infopath/2007/PartnerControls"/>
    </lcf76f155ced4ddcb4097134ff3c332f>
    <TaxCatchAll xmlns="1fd8df80-85c6-412b-b1f4-aa47f91e445a" xsi:nil="true"/>
  </documentManagement>
</p:properties>
</file>

<file path=customXml/itemProps1.xml><?xml version="1.0" encoding="utf-8"?>
<ds:datastoreItem xmlns:ds="http://schemas.openxmlformats.org/officeDocument/2006/customXml" ds:itemID="{33426D14-814C-4BAB-BEE9-E4C93BDBFB8A}"/>
</file>

<file path=customXml/itemProps2.xml><?xml version="1.0" encoding="utf-8"?>
<ds:datastoreItem xmlns:ds="http://schemas.openxmlformats.org/officeDocument/2006/customXml" ds:itemID="{855BABE9-0AEB-48B7-9B4A-5C33E220727F}"/>
</file>

<file path=customXml/itemProps3.xml><?xml version="1.0" encoding="utf-8"?>
<ds:datastoreItem xmlns:ds="http://schemas.openxmlformats.org/officeDocument/2006/customXml" ds:itemID="{D8C44440-E582-4115-B452-950DFD91DB67}"/>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123</dc:creator>
  <cp:keywords/>
  <dc:description/>
  <cp:lastModifiedBy>Ledy Julieth Echeverri Escobar</cp:lastModifiedBy>
  <cp:revision/>
  <dcterms:created xsi:type="dcterms:W3CDTF">2021-04-21T19:33:07Z</dcterms:created>
  <dcterms:modified xsi:type="dcterms:W3CDTF">2025-07-18T19:01:31Z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0x010100CED7AD00A26B9A45895D7116DE816D06</vt:lpwstr>
  </property>
  <property fmtid="{D5CDD505-2E9C-101B-9397-08002B2CF9AE}" pid="3" name="MediaServiceImageTags">
    <vt:lpwstr/>
  </property>
</Properties>
</file>