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cheverri\Downloads\"/>
    </mc:Choice>
  </mc:AlternateContent>
  <bookViews>
    <workbookView xWindow="-120" yWindow="-120" windowWidth="29040" windowHeight="15720" tabRatio="527"/>
  </bookViews>
  <sheets>
    <sheet name="Formato" sheetId="2" r:id="rId1"/>
    <sheet name="POBLACION RURAL, DISP, INDI" sheetId="3" state="hidden" r:id="rId2"/>
    <sheet name="Proyectos Plan de Desarrollo" sheetId="4" state="hidden" r:id="rId3"/>
    <sheet name="Fotos escenario 1" sheetId="6" r:id="rId4"/>
    <sheet name="Fotos escenario 2" sheetId="8" r:id="rId5"/>
    <sheet name="Fotos escenario 3" sheetId="9" r:id="rId6"/>
    <sheet name="Fotos escenario 4" sheetId="10" r:id="rId7"/>
    <sheet name="Fotos escenario 5" sheetId="11" r:id="rId8"/>
    <sheet name="Hoja2" sheetId="7" state="hidden" r:id="rId9"/>
    <sheet name="PRESUPUESTO" sheetId="5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'POBLACION RURAL, DISP, INDI'!$B$2:$L$128</definedName>
    <definedName name="_xlnm._FilterDatabase" localSheetId="2" hidden="1">'Proyectos Plan de Desarrollo'!$B$1:$I$25</definedName>
    <definedName name="_xlnm.Print_Area" localSheetId="0">Formato!$A$1:$I$74</definedName>
    <definedName name="MUNICIPIOS">'[1]MATRIZ BASE (3)'!$J$3:$J$127</definedName>
    <definedName name="MUNICIPIOS1">[2]MUNICIPIOS!$A$1:$A$126</definedName>
    <definedName name="PROYECTOS">[3]Hoja7!$E$2:$E$19</definedName>
    <definedName name="PROYECTOS1">'[4]PROYECTOS 2012 - 2015'!$E$2:$E$19</definedName>
  </definedNames>
  <calcPr calcId="191028"/>
  <pivotCaches>
    <pivotCache cacheId="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6" i="5" l="1"/>
  <c r="H113" i="5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2" i="7"/>
  <c r="H3" i="5"/>
  <c r="D115" i="5"/>
  <c r="E115" i="5"/>
  <c r="F115" i="5"/>
  <c r="G115" i="5"/>
  <c r="H115" i="5" s="1"/>
  <c r="B67" i="2"/>
  <c r="H21" i="5"/>
  <c r="H22" i="5"/>
  <c r="H23" i="5"/>
  <c r="H24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5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4" i="5"/>
  <c r="C27" i="2"/>
  <c r="C38" i="2"/>
  <c r="C35" i="2"/>
  <c r="F38" i="2"/>
  <c r="I25" i="4"/>
  <c r="I20" i="4"/>
  <c r="I24" i="4"/>
  <c r="I23" i="4"/>
  <c r="I22" i="4"/>
  <c r="I21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C26" i="2"/>
  <c r="AE156" i="3"/>
  <c r="AD156" i="3"/>
  <c r="AC156" i="3"/>
  <c r="AF156" i="3"/>
  <c r="AA156" i="3"/>
  <c r="Z156" i="3"/>
  <c r="AB156" i="3" s="1"/>
  <c r="Y156" i="3"/>
  <c r="W156" i="3"/>
  <c r="V156" i="3"/>
  <c r="U156" i="3"/>
  <c r="X156" i="3" s="1"/>
  <c r="S156" i="3"/>
  <c r="R156" i="3"/>
  <c r="T156" i="3" s="1"/>
  <c r="Q156" i="3"/>
  <c r="AE155" i="3"/>
  <c r="AD155" i="3"/>
  <c r="AC155" i="3"/>
  <c r="AF155" i="3" s="1"/>
  <c r="AA155" i="3"/>
  <c r="Z155" i="3"/>
  <c r="Y155" i="3"/>
  <c r="W155" i="3"/>
  <c r="V155" i="3"/>
  <c r="U155" i="3"/>
  <c r="S155" i="3"/>
  <c r="R155" i="3"/>
  <c r="Q155" i="3"/>
  <c r="AE154" i="3"/>
  <c r="AD154" i="3"/>
  <c r="AC154" i="3"/>
  <c r="AF154" i="3" s="1"/>
  <c r="AA154" i="3"/>
  <c r="Z154" i="3"/>
  <c r="AB154" i="3" s="1"/>
  <c r="Y154" i="3"/>
  <c r="W154" i="3"/>
  <c r="V154" i="3"/>
  <c r="U154" i="3"/>
  <c r="X154" i="3" s="1"/>
  <c r="S154" i="3"/>
  <c r="R154" i="3"/>
  <c r="Q154" i="3"/>
  <c r="AE153" i="3"/>
  <c r="AD153" i="3"/>
  <c r="AC153" i="3"/>
  <c r="AF153" i="3" s="1"/>
  <c r="AA153" i="3"/>
  <c r="Z153" i="3"/>
  <c r="Y153" i="3"/>
  <c r="W153" i="3"/>
  <c r="V153" i="3"/>
  <c r="U153" i="3"/>
  <c r="S153" i="3"/>
  <c r="R153" i="3"/>
  <c r="Q153" i="3"/>
  <c r="AE152" i="3"/>
  <c r="AD152" i="3"/>
  <c r="AC152" i="3"/>
  <c r="AF152" i="3" s="1"/>
  <c r="AA152" i="3"/>
  <c r="Z152" i="3"/>
  <c r="Y152" i="3"/>
  <c r="AB152" i="3" s="1"/>
  <c r="W152" i="3"/>
  <c r="V152" i="3"/>
  <c r="X152" i="3" s="1"/>
  <c r="U152" i="3"/>
  <c r="S152" i="3"/>
  <c r="R152" i="3"/>
  <c r="Q152" i="3"/>
  <c r="T152" i="3" s="1"/>
  <c r="AE151" i="3"/>
  <c r="AD151" i="3"/>
  <c r="AC151" i="3"/>
  <c r="AA151" i="3"/>
  <c r="Z151" i="3"/>
  <c r="Y151" i="3"/>
  <c r="AB151" i="3" s="1"/>
  <c r="W151" i="3"/>
  <c r="V151" i="3"/>
  <c r="U151" i="3"/>
  <c r="S151" i="3"/>
  <c r="R151" i="3"/>
  <c r="Q151" i="3"/>
  <c r="AE150" i="3"/>
  <c r="AD150" i="3"/>
  <c r="AF150" i="3" s="1"/>
  <c r="AA150" i="3"/>
  <c r="Z150" i="3"/>
  <c r="W150" i="3"/>
  <c r="V150" i="3"/>
  <c r="X150" i="3" s="1"/>
  <c r="S150" i="3"/>
  <c r="R150" i="3"/>
  <c r="T150" i="3" s="1"/>
  <c r="AE149" i="3"/>
  <c r="AD149" i="3"/>
  <c r="AA149" i="3"/>
  <c r="Z149" i="3"/>
  <c r="AB149" i="3" s="1"/>
  <c r="W149" i="3"/>
  <c r="V149" i="3"/>
  <c r="X149" i="3" s="1"/>
  <c r="S149" i="3"/>
  <c r="R149" i="3"/>
  <c r="T149" i="3" s="1"/>
  <c r="AE148" i="3"/>
  <c r="AD148" i="3"/>
  <c r="AC148" i="3"/>
  <c r="AA148" i="3"/>
  <c r="Z148" i="3"/>
  <c r="Y148" i="3"/>
  <c r="W148" i="3"/>
  <c r="V148" i="3"/>
  <c r="X148" i="3" s="1"/>
  <c r="U148" i="3"/>
  <c r="S148" i="3"/>
  <c r="R148" i="3"/>
  <c r="Q148" i="3"/>
  <c r="T148" i="3" s="1"/>
  <c r="T143" i="3"/>
  <c r="S143" i="3"/>
  <c r="R143" i="3"/>
  <c r="T142" i="3"/>
  <c r="S142" i="3"/>
  <c r="R142" i="3"/>
  <c r="T141" i="3"/>
  <c r="S141" i="3"/>
  <c r="R141" i="3"/>
  <c r="T140" i="3"/>
  <c r="S140" i="3"/>
  <c r="R140" i="3"/>
  <c r="T139" i="3"/>
  <c r="S139" i="3"/>
  <c r="R139" i="3"/>
  <c r="T138" i="3"/>
  <c r="S138" i="3"/>
  <c r="R138" i="3"/>
  <c r="T137" i="3"/>
  <c r="S137" i="3"/>
  <c r="R137" i="3"/>
  <c r="T136" i="3"/>
  <c r="S136" i="3"/>
  <c r="R136" i="3"/>
  <c r="T135" i="3"/>
  <c r="S135" i="3"/>
  <c r="R135" i="3"/>
  <c r="L131" i="3"/>
  <c r="K131" i="3"/>
  <c r="I131" i="3"/>
  <c r="G131" i="3"/>
  <c r="F131" i="3"/>
  <c r="J127" i="3"/>
  <c r="H127" i="3"/>
  <c r="J126" i="3"/>
  <c r="H126" i="3"/>
  <c r="J125" i="3"/>
  <c r="H125" i="3"/>
  <c r="J124" i="3"/>
  <c r="H124" i="3"/>
  <c r="J123" i="3"/>
  <c r="H123" i="3"/>
  <c r="J122" i="3"/>
  <c r="H122" i="3"/>
  <c r="J121" i="3"/>
  <c r="H121" i="3"/>
  <c r="J120" i="3"/>
  <c r="H120" i="3"/>
  <c r="J119" i="3"/>
  <c r="H119" i="3"/>
  <c r="J118" i="3"/>
  <c r="H118" i="3"/>
  <c r="J117" i="3"/>
  <c r="H117" i="3"/>
  <c r="J116" i="3"/>
  <c r="H116" i="3"/>
  <c r="J115" i="3"/>
  <c r="H115" i="3"/>
  <c r="J114" i="3"/>
  <c r="H114" i="3"/>
  <c r="J113" i="3"/>
  <c r="H113" i="3"/>
  <c r="J112" i="3"/>
  <c r="H112" i="3"/>
  <c r="J111" i="3"/>
  <c r="H111" i="3"/>
  <c r="J110" i="3"/>
  <c r="H110" i="3"/>
  <c r="J109" i="3"/>
  <c r="H109" i="3"/>
  <c r="J108" i="3"/>
  <c r="H108" i="3"/>
  <c r="J107" i="3"/>
  <c r="H107" i="3"/>
  <c r="J106" i="3"/>
  <c r="H106" i="3"/>
  <c r="J105" i="3"/>
  <c r="H105" i="3"/>
  <c r="J104" i="3"/>
  <c r="H104" i="3"/>
  <c r="J103" i="3"/>
  <c r="H103" i="3"/>
  <c r="J102" i="3"/>
  <c r="H102" i="3"/>
  <c r="J101" i="3"/>
  <c r="H101" i="3"/>
  <c r="J100" i="3"/>
  <c r="H100" i="3"/>
  <c r="J99" i="3"/>
  <c r="H99" i="3"/>
  <c r="J98" i="3"/>
  <c r="H98" i="3"/>
  <c r="J97" i="3"/>
  <c r="H97" i="3"/>
  <c r="J96" i="3"/>
  <c r="H96" i="3"/>
  <c r="J95" i="3"/>
  <c r="H95" i="3"/>
  <c r="J94" i="3"/>
  <c r="H94" i="3"/>
  <c r="J93" i="3"/>
  <c r="H93" i="3"/>
  <c r="J92" i="3"/>
  <c r="H92" i="3"/>
  <c r="J91" i="3"/>
  <c r="H91" i="3"/>
  <c r="J90" i="3"/>
  <c r="H90" i="3"/>
  <c r="J89" i="3"/>
  <c r="H89" i="3"/>
  <c r="J88" i="3"/>
  <c r="H88" i="3"/>
  <c r="J87" i="3"/>
  <c r="H87" i="3"/>
  <c r="J86" i="3"/>
  <c r="H86" i="3"/>
  <c r="J85" i="3"/>
  <c r="H85" i="3"/>
  <c r="J84" i="3"/>
  <c r="H84" i="3"/>
  <c r="J83" i="3"/>
  <c r="H83" i="3"/>
  <c r="J82" i="3"/>
  <c r="H82" i="3"/>
  <c r="J81" i="3"/>
  <c r="E26" i="2"/>
  <c r="H81" i="3"/>
  <c r="D26" i="2"/>
  <c r="J80" i="3"/>
  <c r="H80" i="3"/>
  <c r="J79" i="3"/>
  <c r="H79" i="3"/>
  <c r="J78" i="3"/>
  <c r="H78" i="3"/>
  <c r="J77" i="3"/>
  <c r="H77" i="3"/>
  <c r="J76" i="3"/>
  <c r="H76" i="3"/>
  <c r="J75" i="3"/>
  <c r="H75" i="3"/>
  <c r="J74" i="3"/>
  <c r="H74" i="3"/>
  <c r="J73" i="3"/>
  <c r="H73" i="3"/>
  <c r="J72" i="3"/>
  <c r="H72" i="3"/>
  <c r="J71" i="3"/>
  <c r="H71" i="3"/>
  <c r="J70" i="3"/>
  <c r="H70" i="3"/>
  <c r="J69" i="3"/>
  <c r="H69" i="3"/>
  <c r="J68" i="3"/>
  <c r="H68" i="3"/>
  <c r="J67" i="3"/>
  <c r="H67" i="3"/>
  <c r="J66" i="3"/>
  <c r="H66" i="3"/>
  <c r="J65" i="3"/>
  <c r="H65" i="3"/>
  <c r="J64" i="3"/>
  <c r="H64" i="3"/>
  <c r="J63" i="3"/>
  <c r="H63" i="3"/>
  <c r="J62" i="3"/>
  <c r="H62" i="3"/>
  <c r="J61" i="3"/>
  <c r="H61" i="3"/>
  <c r="J60" i="3"/>
  <c r="H60" i="3"/>
  <c r="J59" i="3"/>
  <c r="H59" i="3"/>
  <c r="J58" i="3"/>
  <c r="H58" i="3"/>
  <c r="J57" i="3"/>
  <c r="H57" i="3"/>
  <c r="J56" i="3"/>
  <c r="H56" i="3"/>
  <c r="J55" i="3"/>
  <c r="H55" i="3"/>
  <c r="J54" i="3"/>
  <c r="H54" i="3"/>
  <c r="J53" i="3"/>
  <c r="H53" i="3"/>
  <c r="J52" i="3"/>
  <c r="H52" i="3"/>
  <c r="J51" i="3"/>
  <c r="H51" i="3"/>
  <c r="J50" i="3"/>
  <c r="H50" i="3"/>
  <c r="J49" i="3"/>
  <c r="H49" i="3"/>
  <c r="J48" i="3"/>
  <c r="H48" i="3"/>
  <c r="J47" i="3"/>
  <c r="H47" i="3"/>
  <c r="J46" i="3"/>
  <c r="H46" i="3"/>
  <c r="J45" i="3"/>
  <c r="H45" i="3"/>
  <c r="J44" i="3"/>
  <c r="H44" i="3"/>
  <c r="J43" i="3"/>
  <c r="H43" i="3"/>
  <c r="J42" i="3"/>
  <c r="H42" i="3"/>
  <c r="J41" i="3"/>
  <c r="H41" i="3"/>
  <c r="J40" i="3"/>
  <c r="H40" i="3"/>
  <c r="J39" i="3"/>
  <c r="H39" i="3"/>
  <c r="J38" i="3"/>
  <c r="H38" i="3"/>
  <c r="J37" i="3"/>
  <c r="H37" i="3"/>
  <c r="J36" i="3"/>
  <c r="H36" i="3"/>
  <c r="J35" i="3"/>
  <c r="H35" i="3"/>
  <c r="J34" i="3"/>
  <c r="H34" i="3"/>
  <c r="J33" i="3"/>
  <c r="H33" i="3"/>
  <c r="J32" i="3"/>
  <c r="H32" i="3"/>
  <c r="J31" i="3"/>
  <c r="H31" i="3"/>
  <c r="J30" i="3"/>
  <c r="H30" i="3"/>
  <c r="J29" i="3"/>
  <c r="H29" i="3"/>
  <c r="J28" i="3"/>
  <c r="H28" i="3"/>
  <c r="J27" i="3"/>
  <c r="H27" i="3"/>
  <c r="J26" i="3"/>
  <c r="H26" i="3"/>
  <c r="J25" i="3"/>
  <c r="H25" i="3"/>
  <c r="J24" i="3"/>
  <c r="H24" i="3"/>
  <c r="J23" i="3"/>
  <c r="H23" i="3"/>
  <c r="J22" i="3"/>
  <c r="H22" i="3"/>
  <c r="J21" i="3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H8" i="3"/>
  <c r="J7" i="3"/>
  <c r="H7" i="3"/>
  <c r="J6" i="3"/>
  <c r="H6" i="3"/>
  <c r="J5" i="3"/>
  <c r="H5" i="3"/>
  <c r="J4" i="3"/>
  <c r="H4" i="3"/>
  <c r="J3" i="3"/>
  <c r="H3" i="3"/>
  <c r="AB150" i="3"/>
  <c r="T154" i="3"/>
  <c r="AF149" i="3"/>
  <c r="AB153" i="3"/>
  <c r="AF148" i="3"/>
  <c r="X151" i="3"/>
  <c r="X155" i="3"/>
  <c r="T151" i="3" l="1"/>
  <c r="AB148" i="3"/>
  <c r="AF151" i="3"/>
  <c r="T153" i="3"/>
  <c r="X153" i="3"/>
  <c r="T155" i="3"/>
  <c r="AB155" i="3"/>
  <c r="C67" i="2"/>
  <c r="B58" i="2"/>
  <c r="B115" i="5"/>
  <c r="C116" i="5"/>
</calcChain>
</file>

<file path=xl/sharedStrings.xml><?xml version="1.0" encoding="utf-8"?>
<sst xmlns="http://schemas.openxmlformats.org/spreadsheetml/2006/main" count="1118" uniqueCount="353">
  <si>
    <t xml:space="preserve">FORMATO INFRAESTRUCTURA </t>
  </si>
  <si>
    <t>F-AC-09</t>
  </si>
  <si>
    <t>Versión 3</t>
  </si>
  <si>
    <t>ABEJORRAL</t>
  </si>
  <si>
    <t xml:space="preserve">523311 Escenarios Deportivos Intervenidos con Acciones de Apropiación </t>
  </si>
  <si>
    <t>Fecha aprobacion: 25/05/2022</t>
  </si>
  <si>
    <t>ABRIAQUI</t>
  </si>
  <si>
    <t>523411 Metros Cuadrados de Infraestructura deportiva construidos en el Departamento</t>
  </si>
  <si>
    <t>ALEJANDRIA</t>
  </si>
  <si>
    <t>523412 Metros cuadrados de infraestructura deportiva y recreativa existentes intervenidos con mantenimiento, remodelación, y apropiación de departamento</t>
  </si>
  <si>
    <t>AMAGA</t>
  </si>
  <si>
    <t>Por favor seleccione un indicador</t>
  </si>
  <si>
    <t>AMALFI</t>
  </si>
  <si>
    <t>Anexo 1</t>
  </si>
  <si>
    <t>ANDES</t>
  </si>
  <si>
    <t>ANGELOPOLIS</t>
  </si>
  <si>
    <t>ANGOSTURA</t>
  </si>
  <si>
    <t>ANORI</t>
  </si>
  <si>
    <t>1. Datos Generales</t>
  </si>
  <si>
    <t>NO</t>
  </si>
  <si>
    <t>ANTIOQUIA</t>
  </si>
  <si>
    <t>SÍ</t>
  </si>
  <si>
    <t>ANZA</t>
  </si>
  <si>
    <t>Municipio:</t>
  </si>
  <si>
    <t>APARTADO</t>
  </si>
  <si>
    <t>Fecha de diligenciamiento</t>
  </si>
  <si>
    <t>ARBOLETES</t>
  </si>
  <si>
    <t>Entidad proponente:</t>
  </si>
  <si>
    <t>ARGELIA</t>
  </si>
  <si>
    <t>Responsable de la entidad:</t>
  </si>
  <si>
    <t>Cargo:</t>
  </si>
  <si>
    <t>ARMENIA</t>
  </si>
  <si>
    <t>E mail:</t>
  </si>
  <si>
    <t>Teléfono:</t>
  </si>
  <si>
    <t>BARBOSA</t>
  </si>
  <si>
    <t>Responsable del diligenciamiento de la información:</t>
  </si>
  <si>
    <t>BELLO</t>
  </si>
  <si>
    <t>BELMIRA</t>
  </si>
  <si>
    <t>BETANIA</t>
  </si>
  <si>
    <t>2. Datos del Proyecto</t>
  </si>
  <si>
    <t>BETULIA</t>
  </si>
  <si>
    <t>BOLIVAR</t>
  </si>
  <si>
    <t>Nombre del proyecto:</t>
  </si>
  <si>
    <t>BRICEÑO</t>
  </si>
  <si>
    <t>BURITICA</t>
  </si>
  <si>
    <t>CACERES</t>
  </si>
  <si>
    <t>Total</t>
  </si>
  <si>
    <t>Urbana</t>
  </si>
  <si>
    <t>Rural</t>
  </si>
  <si>
    <t>CAROLINA</t>
  </si>
  <si>
    <t>Población Municipio:</t>
  </si>
  <si>
    <t>CAUCASIA</t>
  </si>
  <si>
    <t>Población que impacta</t>
  </si>
  <si>
    <t>CHIGORODO</t>
  </si>
  <si>
    <t>CISNEROS</t>
  </si>
  <si>
    <t>COCORNA</t>
  </si>
  <si>
    <t>Descripción de la población objetivo (diligenciar en cantidad)</t>
  </si>
  <si>
    <t>CONCEPCION</t>
  </si>
  <si>
    <t>Edad</t>
  </si>
  <si>
    <t>0 a 14 años</t>
  </si>
  <si>
    <t>Grupos Étnicos</t>
  </si>
  <si>
    <t>Población Indígena</t>
  </si>
  <si>
    <t>CONCORDIA</t>
  </si>
  <si>
    <t>15 a 19 años</t>
  </si>
  <si>
    <t>Población Afro colombiana</t>
  </si>
  <si>
    <t>COPACABANA</t>
  </si>
  <si>
    <t>20 a 59 años</t>
  </si>
  <si>
    <t>Población Raizal</t>
  </si>
  <si>
    <t>DABEIBA</t>
  </si>
  <si>
    <t>Mayor de 60 años</t>
  </si>
  <si>
    <t>Población ROM</t>
  </si>
  <si>
    <t>DON MATIAS</t>
  </si>
  <si>
    <t>Total Población</t>
  </si>
  <si>
    <t>Población Mayoritaria</t>
  </si>
  <si>
    <t>EBEJICO</t>
  </si>
  <si>
    <t>Género</t>
  </si>
  <si>
    <t>Masculino</t>
  </si>
  <si>
    <t>Total Grupos Étnicos</t>
  </si>
  <si>
    <t>EL BAGRE</t>
  </si>
  <si>
    <t>Femenino</t>
  </si>
  <si>
    <t>Discapacitados</t>
  </si>
  <si>
    <t>ENTRERRIOS</t>
  </si>
  <si>
    <t>ENVIGADO</t>
  </si>
  <si>
    <t>FREDONIA</t>
  </si>
  <si>
    <t>Relacione el/los escenario(s) a intervenir y su localización específica:</t>
  </si>
  <si>
    <t>FRONTINO</t>
  </si>
  <si>
    <t>Tipo de escenario</t>
  </si>
  <si>
    <t>Espacio específico del escenario a Intervenir</t>
  </si>
  <si>
    <t>Urbana (Dirección de la ubicación del escenario)</t>
  </si>
  <si>
    <t>Rural (nombre de la vereda)</t>
  </si>
  <si>
    <t>M2 que mide el escenario</t>
  </si>
  <si>
    <t>Área a intervenir (M2)</t>
  </si>
  <si>
    <t>Fotos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</si>
  <si>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</si>
  <si>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</si>
  <si>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</si>
  <si>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</si>
  <si>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</si>
  <si>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</si>
  <si>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</si>
  <si>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</si>
  <si>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 xml:space="preserve">Objetivo del proyecto: </t>
  </si>
  <si>
    <t>HISPANIA</t>
  </si>
  <si>
    <t>ITAGUI</t>
  </si>
  <si>
    <t>ITUANGO</t>
  </si>
  <si>
    <t>Diagnóstico- Situación actual:</t>
  </si>
  <si>
    <t>JARDIN</t>
  </si>
  <si>
    <t>JERICO</t>
  </si>
  <si>
    <t>LA CEJA</t>
  </si>
  <si>
    <t>LA ESTRELLA</t>
  </si>
  <si>
    <t>Presupuesto:</t>
  </si>
  <si>
    <t>LA PINTADA</t>
  </si>
  <si>
    <t>LA UNION</t>
  </si>
  <si>
    <t>LIBORINA</t>
  </si>
  <si>
    <t>MACEO</t>
  </si>
  <si>
    <t>MARINILLA</t>
  </si>
  <si>
    <t>Entidades que cofinancian el proyecto diferente a Indeportes Antioquia, al municipio y al EDM (gestión):</t>
  </si>
  <si>
    <t>MEDELLIN</t>
  </si>
  <si>
    <t>MONTEBELLO</t>
  </si>
  <si>
    <t>Entidades</t>
  </si>
  <si>
    <t>MURINDO</t>
  </si>
  <si>
    <t>MUTATA</t>
  </si>
  <si>
    <t>NARIÑO</t>
  </si>
  <si>
    <t>NECHI</t>
  </si>
  <si>
    <t>Debe coincidir con la columna "Otros" en la hoja de Presupuesto</t>
  </si>
  <si>
    <t>NECOCLI</t>
  </si>
  <si>
    <t>OLAYA</t>
  </si>
  <si>
    <t>Beneficios del proyecto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</si>
  <si>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</si>
  <si>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</si>
  <si>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</si>
  <si>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</si>
  <si>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</si>
  <si>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</si>
  <si>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</si>
  <si>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</si>
  <si>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</si>
  <si>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</si>
  <si>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</si>
  <si>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</si>
  <si>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</si>
  <si>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</si>
  <si>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</si>
  <si>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</si>
  <si>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</si>
  <si>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</si>
  <si>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</si>
  <si>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</si>
  <si>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</si>
  <si>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</si>
  <si>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</si>
  <si>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</si>
  <si>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</si>
  <si>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</si>
  <si>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</si>
  <si>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</si>
  <si>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</si>
  <si>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</si>
  <si>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</si>
  <si>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</si>
  <si>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</si>
  <si>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</si>
  <si>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</si>
  <si>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</si>
  <si>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</si>
  <si>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</si>
  <si>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</si>
  <si>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</si>
  <si>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</si>
  <si>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</si>
  <si>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</si>
  <si>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</si>
  <si>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</si>
  <si>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</si>
  <si>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</si>
  <si>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</si>
  <si>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</si>
  <si>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DATOS POR SUBREGIÓN</t>
  </si>
  <si>
    <t>MUNICIPIOS</t>
  </si>
  <si>
    <t>SUBREGIÓN</t>
  </si>
  <si>
    <t>POBLACIÓN INDIGENA 2010</t>
  </si>
  <si>
    <t>ZONA</t>
  </si>
  <si>
    <t>CONTRATOS PLAN</t>
  </si>
  <si>
    <t>POBLACION 2012</t>
  </si>
  <si>
    <t>% REPRESENTACIÓN</t>
  </si>
  <si>
    <t>POBLACION URBANA</t>
  </si>
  <si>
    <t>% POBLACIÓN URBANA</t>
  </si>
  <si>
    <t>POBLACION RURAL</t>
  </si>
  <si>
    <t>% POBLACIÓN RURAL</t>
  </si>
  <si>
    <t>Personas en situación de Discapacidad por Municipio y Subregión</t>
  </si>
  <si>
    <t>Oriente</t>
  </si>
  <si>
    <t>Páramo</t>
  </si>
  <si>
    <t>Occidente</t>
  </si>
  <si>
    <t>Cuenca rio sucio</t>
  </si>
  <si>
    <t>Embalses</t>
  </si>
  <si>
    <t>Suroeste</t>
  </si>
  <si>
    <t>Sininfaná</t>
  </si>
  <si>
    <t>Nordeste</t>
  </si>
  <si>
    <t>Mestea</t>
  </si>
  <si>
    <t>San juan</t>
  </si>
  <si>
    <t>EJE CAFETERO</t>
  </si>
  <si>
    <t>Norte</t>
  </si>
  <si>
    <t>Vertiente chorros blancos</t>
  </si>
  <si>
    <t>Rio porce</t>
  </si>
  <si>
    <t>Cauca medio</t>
  </si>
  <si>
    <t>Uraba</t>
  </si>
  <si>
    <t>Centro</t>
  </si>
  <si>
    <t>ATRATO - DARIEN</t>
  </si>
  <si>
    <t>Valle de aburra</t>
  </si>
  <si>
    <t>-</t>
  </si>
  <si>
    <t>Ríos grande y chico</t>
  </si>
  <si>
    <t>Penderisco</t>
  </si>
  <si>
    <t>Bajo cauca</t>
  </si>
  <si>
    <t>CAICEDO</t>
  </si>
  <si>
    <t>CALDAS</t>
  </si>
  <si>
    <t>Sur</t>
  </si>
  <si>
    <t>CAMPAMENTO</t>
  </si>
  <si>
    <t>CAÑASGORDAS</t>
  </si>
  <si>
    <t>CARACOLI</t>
  </si>
  <si>
    <t>Magdalena medio</t>
  </si>
  <si>
    <t>Nus</t>
  </si>
  <si>
    <t>CARAMANTA</t>
  </si>
  <si>
    <t>Cartama</t>
  </si>
  <si>
    <t>CAREPA</t>
  </si>
  <si>
    <t>CARMEN DE VIBORAL</t>
  </si>
  <si>
    <t>Valle de san nicolás</t>
  </si>
  <si>
    <t>Bosques</t>
  </si>
  <si>
    <t>Rio cauca</t>
  </si>
  <si>
    <t>Atrato medio</t>
  </si>
  <si>
    <t>Ribereña</t>
  </si>
  <si>
    <t>Minera</t>
  </si>
  <si>
    <t>TIPO DE ESTADISTICO</t>
  </si>
  <si>
    <t>SUMA</t>
  </si>
  <si>
    <t>PROMEDIO</t>
  </si>
  <si>
    <t>TOTALES</t>
  </si>
  <si>
    <t>Valores</t>
  </si>
  <si>
    <t>Rótulos de fila</t>
  </si>
  <si>
    <t>Suma de POBLACIÓN INDIGENA 2010</t>
  </si>
  <si>
    <t>Suma de POBLACION RURAL</t>
  </si>
  <si>
    <t>Suma de Personas en situación de Discapacidad por Municipio y Subregión</t>
  </si>
  <si>
    <t>PORCENTAJE INDIGENA</t>
  </si>
  <si>
    <t>PORCENTAJE RURAL</t>
  </si>
  <si>
    <t>PORCENTAJE DISCAPACIDAD</t>
  </si>
  <si>
    <t>Total general</t>
  </si>
  <si>
    <t>SUBREGION</t>
  </si>
  <si>
    <t>INDIGENA</t>
  </si>
  <si>
    <t>RURAL</t>
  </si>
  <si>
    <t>DISCAP</t>
  </si>
  <si>
    <t>TOTAL</t>
  </si>
  <si>
    <t>total</t>
  </si>
  <si>
    <t>Indicador</t>
  </si>
  <si>
    <t>Línea</t>
  </si>
  <si>
    <t>Componente</t>
  </si>
  <si>
    <t xml:space="preserve">Programa </t>
  </si>
  <si>
    <t>Proyecto</t>
  </si>
  <si>
    <t>Subproyecto</t>
  </si>
  <si>
    <t>Cód Indicador</t>
  </si>
  <si>
    <t>Área</t>
  </si>
  <si>
    <t>523441 Sistema de Información de Indeportes Antioquia ERP, Misional y Gestor Documental</t>
  </si>
  <si>
    <t>2.1 Antioquia legal</t>
  </si>
  <si>
    <t>1.1 En Antioquia no se pierde un peso</t>
  </si>
  <si>
    <t>1.1.1 Gobernación transparente</t>
  </si>
  <si>
    <t>1.1.1.8 Sistemas de Información del Departamento</t>
  </si>
  <si>
    <t xml:space="preserve">Diseño e implementación de Sistemas de información ERP, Misional y de Gestión Documental en INDEPORTES Antioquia. </t>
  </si>
  <si>
    <t>523431 Auditorias Externas al Sistema de Gestión de Calidad de Indeportes Antioquia</t>
  </si>
  <si>
    <t>1.2 Gobernación de Antioquia eficiente y eficaz</t>
  </si>
  <si>
    <t>1.2.3 Desarrollo y Fortalecimiento Institucional y del capital humano</t>
  </si>
  <si>
    <t>1.2.3.2 Fortalecimiento del Sistema Integrado de Gestión</t>
  </si>
  <si>
    <t xml:space="preserve">Fortalecimiento del Sistema de Gestión de Calidad de INDEPORTES Antioquia. </t>
  </si>
  <si>
    <t>523381 Centro de Investigación Operando en Indeportes Antioquia</t>
  </si>
  <si>
    <t xml:space="preserve">1.2.3 Desarrollo y Fortalecimiento Institucional y del capital humano </t>
  </si>
  <si>
    <t>1.2.3.6 Reorganización y ajuste funcional de las dependencias en la Gobernación de Antioquia</t>
  </si>
  <si>
    <t>Diseño e implementación del centro de investigación en Indeportes Antioquia</t>
  </si>
  <si>
    <t>523421 Política pública del Sector del Deporte, la Recreación, la Actividad Física y la Educación Física Formulada e Implementada en el Departamento de Antioquia</t>
  </si>
  <si>
    <t>1.4 Promoción de la legalidad en campos estratégicos</t>
  </si>
  <si>
    <t>1.4.5 Antioquia juega limpio</t>
  </si>
  <si>
    <t xml:space="preserve">1.4.5.1 Diseño, construcción e Implementación de la Política Pública del sector del deporte, la recreación, la actividad física y la educación física en Antioquia </t>
  </si>
  <si>
    <t>Formulación e Implementación de la política pública del deporte, la recreación, la actividad física y la educación física en el Departamento de Antioquia</t>
  </si>
  <si>
    <t>523451 Ligas con Presencia en las Regiones de Antioquia</t>
  </si>
  <si>
    <t>1.4.5.2 Descentralización del Deporte, la recreación y la actividad física en Antioquia y promoción de sus buenas prácticas</t>
  </si>
  <si>
    <t>Apoyo para descentralización de las ligas deportivas en el departamento de Antioquia</t>
  </si>
  <si>
    <t>523481 Entes Deportivos Municipales de Calidad en el Departamento de Antioquia</t>
  </si>
  <si>
    <t>Fortalecimiento de los organismos deportivos, recreativos, de educación física y actividad física del departamento de Antioquia</t>
  </si>
  <si>
    <t>523482 Organizaciones Deportivas y Recreativas y Entes Deportivos Municipales reconocidos por sus experiencias exitosas en el Departamento de Antioquia</t>
  </si>
  <si>
    <t>520181 Eventos nacionales e internacionales cofinanciados como fortalecimiento de la práctica deportiva de alto logro y reserva deportiva</t>
  </si>
  <si>
    <t>1.4.5.3 Deportistas Ejemplares</t>
  </si>
  <si>
    <t>Apoyo y participación de los deportistas antioqueños en Eventos deportivos de Carácter Nacional e Internacional Departamento de Antioquia</t>
  </si>
  <si>
    <t>523371 Deportistas y Equipos convencionales con apoyo Social, Educativo, Economico,  tecnico, medico y logistico en el departamento de Departamento de Antioquia</t>
  </si>
  <si>
    <t>Apoyo técnico, científico y social para los deportistas y equipos convencionales y paralímpicos del Departamento de Antioquia</t>
  </si>
  <si>
    <t>523372 Deportistas y Equipos Paralimpicos con apoyo Social, Educativo, Economico,  tecnico, medico y logistico en el departamento de Departamento de Antioquia</t>
  </si>
  <si>
    <t>523161 Centros de Desarrollo Deportivo Operando</t>
  </si>
  <si>
    <t>2.2 La educación como motor de transformación de Antioquia</t>
  </si>
  <si>
    <t>2.4 Antioquia en Un Mismo Equipo</t>
  </si>
  <si>
    <t>2.4.1 Iniciación y especialización para la cultura deportiva</t>
  </si>
  <si>
    <t>2.4.1.1. Centros de Iniciación, enriquecimiento motriz y desarrollo deportivo</t>
  </si>
  <si>
    <t>Fortalecimiento Centros de Desarrollo Deportivo subregiones del Departamento de Antioquia</t>
  </si>
  <si>
    <t>522861 Centros de Iniciación y Formación Deportiva Apoyados para su operación</t>
  </si>
  <si>
    <t>Fortalecimiento de los centros de enriquecimiento motriz, inciación, formación y especialización deportiva en los Municipios del Departamento de Antioquia</t>
  </si>
  <si>
    <t>523471 Mesas Municipales de Educación Física apoyadas para su operación</t>
  </si>
  <si>
    <t>2.4.1.2. Fortalecimiento del deporte, la recreación, la actividad física y la educación física en el sector escolar</t>
  </si>
  <si>
    <t>Fortalecimiento del deporte la recreación, la actividad física y la educación en el sector escolar en el Departamento de Antioquia</t>
  </si>
  <si>
    <t>523472 Establecimientos Educativos del departamento de Antioquia que reciben apoyo para la Participación en los eventos Deportivos del Sector Escolar</t>
  </si>
  <si>
    <t>523391 Sistema de Capacitación Virtual Implementado en el Departamento de Antioquia</t>
  </si>
  <si>
    <t>2.4.2 Sistema Departamental de capacitación del deporte, la recreación, la actividad física y la educación física</t>
  </si>
  <si>
    <t>2.4.2.1.Sistema Departamental virtual de capacitación del sector del deporte, la recreación y la actividad física en Antioquia.</t>
  </si>
  <si>
    <t>Capacitación virtual en deporte, recreación, educación física y actividad física en el Departamento de Antioquia</t>
  </si>
  <si>
    <t>522891 Personas del Sector del Deporte, la Recreación, la Actividad Física y la Educación Física Capacitadas en el Departamento de Antioquia</t>
  </si>
  <si>
    <t>2.4.2.2. Capacitación del sector del deporte, la recreación, la actividad física y la educación física en Antioquia</t>
  </si>
  <si>
    <t>Capacitación presencial en deporte, recreación, educación física y actividad física en el Departamento de Antioquia</t>
  </si>
  <si>
    <t>2.4.3 Infraestructura deportiva y recreativa para la calidad de vida, la educación y la actividad física</t>
  </si>
  <si>
    <t>2.4.3.1. Apropiación de escenarios deportivos y recreativos</t>
  </si>
  <si>
    <t>Mejoramiento de la apropiación de escenarios deportivos y recreativos en los municipios del Departamento de Antioquia</t>
  </si>
  <si>
    <t>2.4.3.2. Construcción, mantenimiento, adecuación y dotación de escenarios deportivos y recreativos</t>
  </si>
  <si>
    <t>Construcción, adecuación, manteniemiento y dotación de escenarios deportivos y recreativos en los municipios del Departamento de Antioquia</t>
  </si>
  <si>
    <t>523461 Personas Participando en los Juegos Municipales, Regionales, Departamentales  y de frontera en Antioquia</t>
  </si>
  <si>
    <t>2.3 Antioquia es segura y previene la violencia</t>
  </si>
  <si>
    <t>3.2 Entornos protectores que previenen la violencia</t>
  </si>
  <si>
    <t xml:space="preserve">3.2.1 Construyendo ciudadanía prevenimos la violencia </t>
  </si>
  <si>
    <t>3.2.1.2 Juegos municipales, regionales, departamentales y fronterizos para el Encuentro y la convivencia</t>
  </si>
  <si>
    <t xml:space="preserve">Apoyo y realización de los juegos deportivos municipales, subregionales, departamentales y fronterizos para el encuentro y la convivencia en el Departamento de Antioquia. </t>
  </si>
  <si>
    <t>510001 Personas participantes en los programas de actividad física  para la salud en el Departamento</t>
  </si>
  <si>
    <t>2.4 Inclusión social</t>
  </si>
  <si>
    <t>4.1 Condiciones básicas de bienestar</t>
  </si>
  <si>
    <t>4.1.1 Antioquia SANA</t>
  </si>
  <si>
    <t>4.1.1.2 Salud Pública como bien común</t>
  </si>
  <si>
    <t>Fortalecimiento proyecto por su salud muévase pues en los municipios del Departamento de Antioquia</t>
  </si>
  <si>
    <t>522911 Personas de la población Indígena,  Campesina y en situación de discapacidad  apoyados para la participando en sus eventos  recreativos</t>
  </si>
  <si>
    <t>4.5 Población incluida</t>
  </si>
  <si>
    <t>4.5.5 Cerrando brechas</t>
  </si>
  <si>
    <t>4.5.5.2 Deporte y recreación para la inclusiòn y la interculturalidad</t>
  </si>
  <si>
    <t>Apoyo y promoción de eventos recreativos para la población situación de discapacidad, campesinos e indígenas en el Departamento de Antioquia</t>
  </si>
  <si>
    <t>522871 Ludotecas apoyadas para su funcionamiento en los municipios del departamento de Antioquia</t>
  </si>
  <si>
    <t>4.5.5.2 Deporte y recreación para la inclusión y la interculturalidad</t>
  </si>
  <si>
    <t>Apoyo y fortalecimiento de las ludotecas en el departamento de Antioquia</t>
  </si>
  <si>
    <t>522901 Municipios apoyados para la Implementan de por lo menos una estrategia recreativa en el Departamento.</t>
  </si>
  <si>
    <t>Apoyo y fortalecimiento a las estrategias recreativas en el Departamento de Antioquia</t>
  </si>
  <si>
    <t>Foto 1. Panorámica del Escenario</t>
  </si>
  <si>
    <t>Foto 2. Frontal Área a intervenir</t>
  </si>
  <si>
    <t>Foto 3. Lateral área a intervenir</t>
  </si>
  <si>
    <t>Foto 4. Área a intervenir</t>
  </si>
  <si>
    <t>CATEGORIA DEL MPIO</t>
  </si>
  <si>
    <t>Presupuesto detallado con especificaciones técnicas (ingrese las filas que considere necesario). [Cifras en pesos]</t>
  </si>
  <si>
    <t>Cofinanciadores</t>
  </si>
  <si>
    <t>Componente/ Actividad</t>
  </si>
  <si>
    <t>Unidad de medida</t>
  </si>
  <si>
    <t>Cantidad</t>
  </si>
  <si>
    <t>Costo unitario</t>
  </si>
  <si>
    <t>Indeportes</t>
  </si>
  <si>
    <t>Mpio/ EDM</t>
  </si>
  <si>
    <t>Otros</t>
  </si>
  <si>
    <t>Costo total</t>
  </si>
  <si>
    <t>Porcentaje de cofinanciación Indeportes</t>
  </si>
  <si>
    <t>Porcentaje Máximo de cofinanciación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</si>
</sst>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(* #,##0_);_(* \(#,##0\);_(* &quot;-&quot;??_);_(@_)"/>
    <numFmt numFmtId="169" formatCode="_(&quot;$&quot;\ * #,##0_);_(&quot;$&quot;\ * \(#,##0\);_(&quot;$&quot;\ * &quot;-&quot;??_);_(@_)"/>
    <numFmt numFmtId="170" formatCode="0.0"/>
    <numFmt numFmtId="171" formatCode="0.0%"/>
    <numFmt numFmtId="172" formatCode="_ * #,##0.00_ ;_ * \-#,##0.00_ ;_ * &quot;-&quot;??_ ;_ @_ "/>
    <numFmt numFmtId="173" formatCode="000000"/>
  </numFmts>
  <fonts count="4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theme="0" tint="-0.34998626667073579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 tint="-0.34998626667073579"/>
      <name val="Arial"/>
      <family val="2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3">
    <xf numFmtId="0" fontId="0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Fill="0" applyBorder="0" applyAlignment="0" applyProtection="0"/>
    <xf numFmtId="172" fontId="9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9" fillId="0" borderId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7" borderId="0" applyNumberFormat="0" applyBorder="0" applyAlignment="0" applyProtection="0"/>
    <xf numFmtId="0" fontId="16" fillId="12" borderId="0" applyNumberFormat="0" applyBorder="0" applyAlignment="0" applyProtection="0"/>
    <xf numFmtId="0" fontId="17" fillId="19" borderId="0" applyNumberFormat="0" applyBorder="0" applyAlignment="0" applyProtection="0"/>
    <xf numFmtId="0" fontId="18" fillId="11" borderId="12" applyNumberFormat="0" applyAlignment="0" applyProtection="0"/>
    <xf numFmtId="0" fontId="19" fillId="20" borderId="13" applyNumberFormat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22" fillId="12" borderId="12" applyNumberFormat="0" applyAlignment="0" applyProtection="0"/>
    <xf numFmtId="0" fontId="23" fillId="23" borderId="0" applyNumberFormat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4" fillId="2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5" fillId="25" borderId="15" applyNumberFormat="0" applyFon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6" fillId="11" borderId="16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21" fillId="0" borderId="19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0" applyNumberFormat="0" applyFill="0" applyAlignment="0" applyProtection="0"/>
    <xf numFmtId="0" fontId="4" fillId="0" borderId="0"/>
  </cellStyleXfs>
  <cellXfs count="199">
    <xf numFmtId="0" fontId="0" fillId="0" borderId="0" xfId="0"/>
    <xf numFmtId="0" fontId="6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168" fontId="3" fillId="2" borderId="3" xfId="1" applyNumberFormat="1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5" borderId="3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3" fontId="11" fillId="0" borderId="3" xfId="4" quotePrefix="1" applyNumberFormat="1" applyFont="1" applyFill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3" fontId="0" fillId="0" borderId="3" xfId="3" applyNumberFormat="1" applyFon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3" fontId="12" fillId="4" borderId="3" xfId="0" applyNumberFormat="1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10" fontId="7" fillId="0" borderId="3" xfId="0" applyNumberFormat="1" applyFont="1" applyBorder="1" applyAlignment="1">
      <alignment horizontal="center"/>
    </xf>
    <xf numFmtId="170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6" borderId="3" xfId="0" applyFont="1" applyFill="1" applyBorder="1" applyAlignment="1">
      <alignment horizontal="center" wrapText="1"/>
    </xf>
    <xf numFmtId="171" fontId="0" fillId="0" borderId="0" xfId="3" applyNumberFormat="1" applyFont="1" applyAlignment="1">
      <alignment horizontal="center"/>
    </xf>
    <xf numFmtId="0" fontId="5" fillId="7" borderId="3" xfId="0" applyFont="1" applyFill="1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6" borderId="7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7" xfId="0" applyFont="1" applyBorder="1"/>
    <xf numFmtId="0" fontId="5" fillId="0" borderId="2" xfId="0" applyFont="1" applyBorder="1"/>
    <xf numFmtId="0" fontId="5" fillId="0" borderId="8" xfId="0" applyFont="1" applyBorder="1"/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4" fillId="4" borderId="4" xfId="9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4" borderId="3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173" fontId="2" fillId="4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  <protection locked="0"/>
    </xf>
    <xf numFmtId="173" fontId="2" fillId="6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6" borderId="0" xfId="0" applyFont="1" applyFill="1" applyAlignment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  <protection locked="0"/>
    </xf>
    <xf numFmtId="0" fontId="2" fillId="8" borderId="0" xfId="0" applyFont="1" applyFill="1" applyAlignment="1">
      <alignment horizontal="left" vertical="center" wrapText="1"/>
    </xf>
    <xf numFmtId="173" fontId="2" fillId="8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9" borderId="3" xfId="0" applyFont="1" applyFill="1" applyBorder="1" applyAlignment="1" applyProtection="1">
      <alignment horizontal="left" vertical="center" wrapText="1"/>
      <protection locked="0"/>
    </xf>
    <xf numFmtId="173" fontId="2" fillId="9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9" borderId="0" xfId="0" applyFont="1" applyFill="1" applyAlignment="1">
      <alignment horizontal="left" vertical="center" wrapText="1"/>
    </xf>
    <xf numFmtId="0" fontId="2" fillId="10" borderId="3" xfId="0" applyFont="1" applyFill="1" applyBorder="1" applyAlignment="1" applyProtection="1">
      <alignment horizontal="left" vertical="center" wrapText="1"/>
      <protection locked="0"/>
    </xf>
    <xf numFmtId="173" fontId="2" fillId="10" borderId="3" xfId="1" applyNumberFormat="1" applyFont="1" applyFill="1" applyBorder="1" applyAlignment="1" applyProtection="1">
      <alignment horizontal="left" vertical="center" wrapText="1"/>
      <protection locked="0" hidden="1"/>
    </xf>
    <xf numFmtId="0" fontId="2" fillId="10" borderId="0" xfId="0" applyFont="1" applyFill="1" applyAlignment="1">
      <alignment horizontal="left" vertical="center" wrapText="1"/>
    </xf>
    <xf numFmtId="0" fontId="9" fillId="0" borderId="0" xfId="9" applyAlignment="1" applyProtection="1">
      <alignment horizontal="left" vertical="center" wrapText="1"/>
      <protection locked="0"/>
    </xf>
    <xf numFmtId="0" fontId="9" fillId="4" borderId="0" xfId="9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center" wrapText="1"/>
    </xf>
    <xf numFmtId="0" fontId="0" fillId="3" borderId="0" xfId="0" applyFill="1"/>
    <xf numFmtId="168" fontId="0" fillId="3" borderId="0" xfId="0" applyNumberFormat="1" applyFill="1"/>
    <xf numFmtId="169" fontId="0" fillId="3" borderId="0" xfId="0" applyNumberFormat="1" applyFill="1"/>
    <xf numFmtId="0" fontId="35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7" fillId="3" borderId="3" xfId="0" applyFont="1" applyFill="1" applyBorder="1" applyAlignment="1">
      <alignment vertical="center" wrapText="1"/>
    </xf>
    <xf numFmtId="168" fontId="37" fillId="2" borderId="3" xfId="1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right" vertical="center" wrapText="1"/>
    </xf>
    <xf numFmtId="0" fontId="36" fillId="3" borderId="3" xfId="0" applyFont="1" applyFill="1" applyBorder="1" applyAlignment="1">
      <alignment vertical="center" wrapText="1"/>
    </xf>
    <xf numFmtId="168" fontId="36" fillId="3" borderId="3" xfId="1" applyNumberFormat="1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vertical="center" wrapText="1"/>
    </xf>
    <xf numFmtId="168" fontId="36" fillId="3" borderId="3" xfId="1" applyNumberFormat="1" applyFont="1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169" fontId="36" fillId="3" borderId="0" xfId="2" applyNumberFormat="1" applyFont="1" applyFill="1" applyBorder="1" applyAlignment="1">
      <alignment vertical="center" wrapText="1"/>
    </xf>
    <xf numFmtId="0" fontId="36" fillId="3" borderId="0" xfId="0" applyFont="1" applyFill="1" applyAlignment="1">
      <alignment horizontal="justify" vertical="center" wrapText="1"/>
    </xf>
    <xf numFmtId="169" fontId="35" fillId="3" borderId="3" xfId="2" applyNumberFormat="1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justify" vertical="center" wrapText="1"/>
    </xf>
    <xf numFmtId="169" fontId="34" fillId="4" borderId="3" xfId="2" applyNumberFormat="1" applyFont="1" applyFill="1" applyBorder="1" applyAlignment="1">
      <alignment horizontal="justify" vertical="center" wrapText="1"/>
    </xf>
    <xf numFmtId="169" fontId="34" fillId="3" borderId="3" xfId="2" applyNumberFormat="1" applyFont="1" applyFill="1" applyBorder="1" applyAlignment="1">
      <alignment horizontal="justify" vertical="center" wrapText="1"/>
    </xf>
    <xf numFmtId="0" fontId="34" fillId="4" borderId="3" xfId="0" applyFont="1" applyFill="1" applyBorder="1" applyAlignment="1">
      <alignment horizontal="justify" vertical="center" wrapText="1"/>
    </xf>
    <xf numFmtId="0" fontId="34" fillId="3" borderId="3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5" fillId="3" borderId="3" xfId="0" applyFont="1" applyFill="1" applyBorder="1" applyAlignment="1">
      <alignment horizontal="center" vertical="center" wrapText="1"/>
    </xf>
    <xf numFmtId="166" fontId="3" fillId="2" borderId="3" xfId="2" applyFont="1" applyFill="1" applyBorder="1" applyAlignment="1">
      <alignment horizontal="justify" vertical="center" wrapText="1"/>
    </xf>
    <xf numFmtId="0" fontId="34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33" fillId="3" borderId="0" xfId="0" applyFont="1" applyFill="1" applyAlignment="1">
      <alignment wrapText="1"/>
    </xf>
    <xf numFmtId="0" fontId="1" fillId="3" borderId="0" xfId="0" applyFont="1" applyFill="1" applyAlignment="1">
      <alignment vertical="center" wrapText="1"/>
    </xf>
    <xf numFmtId="0" fontId="38" fillId="3" borderId="0" xfId="0" applyFont="1" applyFill="1" applyAlignment="1">
      <alignment vertical="center" wrapText="1"/>
    </xf>
    <xf numFmtId="0" fontId="35" fillId="3" borderId="0" xfId="0" applyFont="1" applyFill="1" applyAlignment="1">
      <alignment wrapText="1"/>
    </xf>
    <xf numFmtId="0" fontId="34" fillId="2" borderId="4" xfId="0" applyFont="1" applyFill="1" applyBorder="1" applyAlignment="1">
      <alignment horizontal="center" wrapText="1"/>
    </xf>
    <xf numFmtId="14" fontId="34" fillId="2" borderId="4" xfId="0" applyNumberFormat="1" applyFont="1" applyFill="1" applyBorder="1" applyAlignment="1">
      <alignment horizontal="center" wrapText="1"/>
    </xf>
    <xf numFmtId="0" fontId="35" fillId="3" borderId="3" xfId="0" applyFont="1" applyFill="1" applyBorder="1" applyAlignment="1">
      <alignment horizontal="justify" vertical="center" wrapText="1"/>
    </xf>
    <xf numFmtId="0" fontId="34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35" fillId="3" borderId="0" xfId="0" applyFont="1" applyFill="1" applyAlignment="1">
      <alignment horizontal="justify" vertical="center" wrapText="1"/>
    </xf>
    <xf numFmtId="0" fontId="1" fillId="3" borderId="0" xfId="0" applyFont="1" applyFill="1" applyAlignment="1">
      <alignment wrapText="1"/>
    </xf>
    <xf numFmtId="0" fontId="38" fillId="3" borderId="0" xfId="0" applyFont="1" applyFill="1" applyAlignment="1">
      <alignment wrapText="1"/>
    </xf>
    <xf numFmtId="168" fontId="35" fillId="3" borderId="3" xfId="1" applyNumberFormat="1" applyFont="1" applyFill="1" applyBorder="1" applyAlignment="1">
      <alignment vertical="center" wrapText="1"/>
    </xf>
    <xf numFmtId="168" fontId="34" fillId="3" borderId="3" xfId="1" applyNumberFormat="1" applyFont="1" applyFill="1" applyBorder="1" applyAlignment="1">
      <alignment vertical="center" wrapText="1"/>
    </xf>
    <xf numFmtId="168" fontId="34" fillId="2" borderId="3" xfId="1" applyNumberFormat="1" applyFont="1" applyFill="1" applyBorder="1" applyAlignment="1">
      <alignment vertical="center" wrapText="1"/>
    </xf>
    <xf numFmtId="168" fontId="34" fillId="2" borderId="0" xfId="1" applyNumberFormat="1" applyFont="1" applyFill="1" applyBorder="1" applyAlignment="1">
      <alignment wrapText="1"/>
    </xf>
    <xf numFmtId="0" fontId="34" fillId="3" borderId="1" xfId="0" applyFont="1" applyFill="1" applyBorder="1" applyAlignment="1">
      <alignment vertical="center" wrapText="1"/>
    </xf>
    <xf numFmtId="0" fontId="34" fillId="3" borderId="0" xfId="0" applyFont="1" applyFill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5" fillId="0" borderId="3" xfId="102" applyFont="1" applyBorder="1" applyAlignment="1">
      <alignment horizontal="center" vertical="center"/>
    </xf>
    <xf numFmtId="0" fontId="5" fillId="0" borderId="3" xfId="102" applyFont="1" applyBorder="1" applyAlignment="1">
      <alignment horizontal="center" vertical="center" wrapText="1"/>
    </xf>
    <xf numFmtId="0" fontId="9" fillId="0" borderId="3" xfId="102" applyFont="1" applyBorder="1" applyAlignment="1">
      <alignment horizontal="left"/>
    </xf>
    <xf numFmtId="0" fontId="8" fillId="5" borderId="3" xfId="102" applyFont="1" applyFill="1" applyBorder="1" applyAlignment="1">
      <alignment vertical="center"/>
    </xf>
    <xf numFmtId="0" fontId="4" fillId="0" borderId="3" xfId="102" applyBorder="1" applyAlignment="1">
      <alignment horizontal="center"/>
    </xf>
    <xf numFmtId="0" fontId="4" fillId="0" borderId="0" xfId="102"/>
    <xf numFmtId="9" fontId="0" fillId="0" borderId="0" xfId="3" applyFont="1"/>
    <xf numFmtId="0" fontId="41" fillId="3" borderId="0" xfId="0" applyFont="1" applyFill="1"/>
    <xf numFmtId="167" fontId="42" fillId="3" borderId="3" xfId="1" applyFont="1" applyFill="1" applyBorder="1"/>
    <xf numFmtId="169" fontId="2" fillId="3" borderId="1" xfId="0" applyNumberFormat="1" applyFont="1" applyFill="1" applyBorder="1" applyAlignment="1">
      <alignment vertical="center"/>
    </xf>
    <xf numFmtId="169" fontId="6" fillId="3" borderId="3" xfId="0" applyNumberFormat="1" applyFont="1" applyFill="1" applyBorder="1" applyAlignment="1">
      <alignment horizontal="center" vertical="center" wrapText="1"/>
    </xf>
    <xf numFmtId="169" fontId="3" fillId="2" borderId="3" xfId="2" applyNumberFormat="1" applyFont="1" applyFill="1" applyBorder="1" applyAlignment="1">
      <alignment horizontal="center" vertical="center" wrapText="1"/>
    </xf>
    <xf numFmtId="169" fontId="3" fillId="2" borderId="3" xfId="2" applyNumberFormat="1" applyFont="1" applyFill="1" applyBorder="1" applyAlignment="1">
      <alignment horizontal="justify" vertical="center" wrapText="1"/>
    </xf>
    <xf numFmtId="169" fontId="3" fillId="3" borderId="3" xfId="2" applyNumberFormat="1" applyFont="1" applyFill="1" applyBorder="1" applyAlignment="1">
      <alignment vertical="center" wrapText="1"/>
    </xf>
    <xf numFmtId="169" fontId="0" fillId="3" borderId="0" xfId="0" applyNumberFormat="1" applyFill="1" applyAlignment="1">
      <alignment horizontal="center" vertical="center"/>
    </xf>
    <xf numFmtId="169" fontId="1" fillId="3" borderId="0" xfId="0" applyNumberFormat="1" applyFont="1" applyFill="1" applyAlignment="1">
      <alignment horizontal="left" vertical="center"/>
    </xf>
    <xf numFmtId="169" fontId="42" fillId="3" borderId="3" xfId="1" applyNumberFormat="1" applyFont="1" applyFill="1" applyBorder="1"/>
    <xf numFmtId="169" fontId="43" fillId="3" borderId="3" xfId="2" applyNumberFormat="1" applyFont="1" applyFill="1" applyBorder="1" applyAlignment="1">
      <alignment vertical="center" wrapText="1"/>
    </xf>
    <xf numFmtId="167" fontId="42" fillId="3" borderId="8" xfId="1" applyFont="1" applyFill="1" applyBorder="1"/>
    <xf numFmtId="0" fontId="1" fillId="3" borderId="3" xfId="0" applyFont="1" applyFill="1" applyBorder="1" applyAlignment="1">
      <alignment horizontal="left" vertical="center"/>
    </xf>
    <xf numFmtId="9" fontId="0" fillId="3" borderId="3" xfId="3" applyFont="1" applyFill="1" applyBorder="1" applyAlignment="1">
      <alignment horizontal="center" vertic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wrapText="1"/>
    </xf>
    <xf numFmtId="0" fontId="9" fillId="0" borderId="0" xfId="0" applyFont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  <xf numFmtId="0" fontId="46" fillId="4" borderId="3" xfId="0" applyFont="1" applyFill="1" applyBorder="1" applyAlignment="1" applyProtection="1">
      <alignment vertical="center"/>
      <protection hidden="1"/>
    </xf>
    <xf numFmtId="0" fontId="46" fillId="4" borderId="3" xfId="0" applyFont="1" applyFill="1" applyBorder="1" applyAlignment="1" applyProtection="1">
      <alignment vertical="center" wrapText="1"/>
      <protection hidden="1"/>
    </xf>
    <xf numFmtId="0" fontId="46" fillId="4" borderId="3" xfId="0" applyFont="1" applyFill="1" applyBorder="1" applyAlignment="1" applyProtection="1">
      <alignment horizontal="center" vertical="center"/>
      <protection hidden="1"/>
    </xf>
    <xf numFmtId="0" fontId="45" fillId="4" borderId="3" xfId="0" applyFont="1" applyFill="1" applyBorder="1" applyAlignment="1" applyProtection="1">
      <alignment horizontal="center" vertical="center" wrapText="1"/>
      <protection hidden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4" fillId="2" borderId="3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44" fillId="4" borderId="4" xfId="102" applyFont="1" applyFill="1" applyBorder="1" applyAlignment="1" applyProtection="1">
      <alignment horizontal="center"/>
      <protection hidden="1"/>
    </xf>
    <xf numFmtId="0" fontId="44" fillId="4" borderId="5" xfId="102" applyFont="1" applyFill="1" applyBorder="1" applyAlignment="1" applyProtection="1">
      <alignment horizontal="center"/>
      <protection hidden="1"/>
    </xf>
    <xf numFmtId="169" fontId="39" fillId="3" borderId="11" xfId="2" applyNumberFormat="1" applyFont="1" applyFill="1" applyBorder="1" applyAlignment="1">
      <alignment horizontal="center" vertical="center" wrapText="1"/>
    </xf>
    <xf numFmtId="169" fontId="39" fillId="3" borderId="31" xfId="2" applyNumberFormat="1" applyFont="1" applyFill="1" applyBorder="1" applyAlignment="1">
      <alignment horizontal="center" vertical="center" wrapText="1"/>
    </xf>
    <xf numFmtId="169" fontId="39" fillId="3" borderId="21" xfId="2" applyNumberFormat="1" applyFont="1" applyFill="1" applyBorder="1" applyAlignment="1">
      <alignment horizontal="center" vertical="center" wrapText="1"/>
    </xf>
    <xf numFmtId="169" fontId="39" fillId="3" borderId="9" xfId="2" applyNumberFormat="1" applyFont="1" applyFill="1" applyBorder="1" applyAlignment="1">
      <alignment horizontal="center" vertical="center" wrapText="1"/>
    </xf>
    <xf numFmtId="169" fontId="39" fillId="3" borderId="1" xfId="2" applyNumberFormat="1" applyFont="1" applyFill="1" applyBorder="1" applyAlignment="1">
      <alignment horizontal="center" vertical="center" wrapText="1"/>
    </xf>
    <xf numFmtId="169" fontId="39" fillId="3" borderId="22" xfId="2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4" fillId="2" borderId="3" xfId="0" applyFont="1" applyFill="1" applyBorder="1" applyAlignment="1">
      <alignment horizont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34" fillId="4" borderId="8" xfId="0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left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169" fontId="2" fillId="3" borderId="7" xfId="0" applyNumberFormat="1" applyFont="1" applyFill="1" applyBorder="1" applyAlignment="1">
      <alignment horizontal="center" vertical="center"/>
    </xf>
    <xf numFmtId="169" fontId="2" fillId="3" borderId="2" xfId="0" applyNumberFormat="1" applyFont="1" applyFill="1" applyBorder="1" applyAlignment="1">
      <alignment horizontal="center" vertical="center"/>
    </xf>
    <xf numFmtId="169" fontId="2" fillId="3" borderId="8" xfId="0" applyNumberFormat="1" applyFont="1" applyFill="1" applyBorder="1" applyAlignment="1">
      <alignment horizontal="center" vertical="center"/>
    </xf>
    <xf numFmtId="169" fontId="40" fillId="3" borderId="3" xfId="1" applyNumberFormat="1" applyFont="1" applyFill="1" applyBorder="1" applyAlignment="1">
      <alignment horizontal="center" vertical="center"/>
    </xf>
  </cellXfs>
  <cellStyles count="103"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Énfasis1 2" xfId="16"/>
    <cellStyle name="40% - Énfasis2 2" xfId="17"/>
    <cellStyle name="40% - Énfasis3 2" xfId="18"/>
    <cellStyle name="40% - Énfasis4 2" xfId="19"/>
    <cellStyle name="40% - Énfasis5 2" xfId="20"/>
    <cellStyle name="40% - Énfasis6 2" xfId="21"/>
    <cellStyle name="60% - Énfasis1 2" xfId="22"/>
    <cellStyle name="60% - Énfasis2 2" xfId="23"/>
    <cellStyle name="60% - Énfasis3 2" xfId="24"/>
    <cellStyle name="60% - Énfasis4 2" xfId="25"/>
    <cellStyle name="60% - Énfasis5 2" xfId="26"/>
    <cellStyle name="60% - Énfasis6 2" xfId="27"/>
    <cellStyle name="Buena 2" xfId="28"/>
    <cellStyle name="Cálculo 2" xfId="29"/>
    <cellStyle name="Celda de comprobación 2" xfId="30"/>
    <cellStyle name="Celda vinculada 2" xfId="31"/>
    <cellStyle name="Encabezado 4 2" xfId="32"/>
    <cellStyle name="Énfasis1 2" xfId="33"/>
    <cellStyle name="Énfasis2 2" xfId="34"/>
    <cellStyle name="Énfasis3 2" xfId="35"/>
    <cellStyle name="Énfasis4 2" xfId="36"/>
    <cellStyle name="Énfasis5 2" xfId="37"/>
    <cellStyle name="Énfasis6 2" xfId="38"/>
    <cellStyle name="Entrada 2" xfId="39"/>
    <cellStyle name="Incorrecto 2" xfId="40"/>
    <cellStyle name="Millares" xfId="1" builtinId="3"/>
    <cellStyle name="Millares [0] 2" xfId="41"/>
    <cellStyle name="Millares 11" xfId="5"/>
    <cellStyle name="Millares 2" xfId="42"/>
    <cellStyle name="Millares 2 2" xfId="43"/>
    <cellStyle name="Millares 2 3" xfId="44"/>
    <cellStyle name="Millares 3" xfId="45"/>
    <cellStyle name="Millares 3 2" xfId="46"/>
    <cellStyle name="Millares 3 3" xfId="47"/>
    <cellStyle name="Millares 4" xfId="48"/>
    <cellStyle name="Millares 5" xfId="49"/>
    <cellStyle name="Millares 6" xfId="50"/>
    <cellStyle name="Millares 7" xfId="51"/>
    <cellStyle name="Millares 8" xfId="52"/>
    <cellStyle name="Millares 9" xfId="53"/>
    <cellStyle name="Moneda" xfId="2" builtinId="4"/>
    <cellStyle name="Moneda 2" xfId="54"/>
    <cellStyle name="Moneda 2 2" xfId="55"/>
    <cellStyle name="Moneda 2 3" xfId="56"/>
    <cellStyle name="Moneda 2 4" xfId="57"/>
    <cellStyle name="Moneda 2 5" xfId="58"/>
    <cellStyle name="Moneda 2 6" xfId="59"/>
    <cellStyle name="Moneda 2 7" xfId="60"/>
    <cellStyle name="Moneda 2 8" xfId="61"/>
    <cellStyle name="Moneda 3" xfId="62"/>
    <cellStyle name="Moneda 9" xfId="63"/>
    <cellStyle name="Neutral 2" xfId="64"/>
    <cellStyle name="Normal" xfId="0" builtinId="0"/>
    <cellStyle name="Normal 10" xfId="102"/>
    <cellStyle name="Normal 16" xfId="6"/>
    <cellStyle name="Normal 2" xfId="7"/>
    <cellStyle name="Normal 2 2" xfId="65"/>
    <cellStyle name="Normal 2 2 2" xfId="66"/>
    <cellStyle name="Normal 2 2 3" xfId="9"/>
    <cellStyle name="Normal 2 2_2012-03-29_MATRIZ AJUSTADA PRESUPUESTO PLANEACION DPTAL_Definitiva Infraestructura_Subegion Uraba" xfId="67"/>
    <cellStyle name="Normal 2 3" xfId="68"/>
    <cellStyle name="Normal 2 4" xfId="69"/>
    <cellStyle name="Normal 2 4 2" xfId="70"/>
    <cellStyle name="Normal 2 5" xfId="71"/>
    <cellStyle name="Normal 2_2012-03-06_MATRIZ CONSOL PDD FINANCIERA" xfId="72"/>
    <cellStyle name="Normal 3" xfId="8"/>
    <cellStyle name="Normal 3 2" xfId="73"/>
    <cellStyle name="Normal 3 2 2" xfId="74"/>
    <cellStyle name="Normal 3_2012-03-06_MATRIZ CONSOL PDD FINANCIERA" xfId="75"/>
    <cellStyle name="Normal 4" xfId="76"/>
    <cellStyle name="Normal 4 2" xfId="77"/>
    <cellStyle name="Normal 4_2012-03-06_MATRIZ CONSOL PDD FINANCIERA" xfId="78"/>
    <cellStyle name="Normal 5" xfId="79"/>
    <cellStyle name="Normal 5 2" xfId="80"/>
    <cellStyle name="Normal 5 2 2" xfId="81"/>
    <cellStyle name="Normal 5_2012-03-06_MATRIZ CONSOL PDD FINANCIERA" xfId="82"/>
    <cellStyle name="Normal 6" xfId="83"/>
    <cellStyle name="Normal 6 2" xfId="84"/>
    <cellStyle name="Normal 7" xfId="85"/>
    <cellStyle name="Normal 7 2" xfId="86"/>
    <cellStyle name="Normal 8" xfId="87"/>
    <cellStyle name="Normal 9" xfId="88"/>
    <cellStyle name="Normal_Censos 1951-1993" xfId="4"/>
    <cellStyle name="Notas 2" xfId="89"/>
    <cellStyle name="Porcentaje" xfId="3" builtinId="5"/>
    <cellStyle name="Porcentaje 2" xfId="90"/>
    <cellStyle name="Porcentaje 3" xfId="91"/>
    <cellStyle name="Porcentual 2" xfId="92"/>
    <cellStyle name="Porcentual 3" xfId="93"/>
    <cellStyle name="Salida 2" xfId="94"/>
    <cellStyle name="Texto de advertencia 2" xfId="95"/>
    <cellStyle name="Texto explicativo 2" xfId="96"/>
    <cellStyle name="Título 1 2" xfId="97"/>
    <cellStyle name="Título 2 2" xfId="98"/>
    <cellStyle name="Título 3 2" xfId="99"/>
    <cellStyle name="Título 4" xfId="100"/>
    <cellStyle name="Total 2" xfId="101"/>
  </cellStyles>
  <dxfs count="71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tos escenario 2'!A1"/><Relationship Id="rId2" Type="http://schemas.openxmlformats.org/officeDocument/2006/relationships/hyperlink" Target="#'Fotos escenario 1'!A1"/><Relationship Id="rId1" Type="http://schemas.openxmlformats.org/officeDocument/2006/relationships/hyperlink" Target="#PRESUPUESTO!A1"/><Relationship Id="rId6" Type="http://schemas.openxmlformats.org/officeDocument/2006/relationships/hyperlink" Target="#'Fotos escenario 4'!A1"/><Relationship Id="rId5" Type="http://schemas.openxmlformats.org/officeDocument/2006/relationships/hyperlink" Target="#'Fotos escenario 5'!A1"/><Relationship Id="rId4" Type="http://schemas.openxmlformats.org/officeDocument/2006/relationships/hyperlink" Target="#'Fotos escenario 3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56</xdr:row>
      <xdr:rowOff>123825</xdr:rowOff>
    </xdr:from>
    <xdr:to>
      <xdr:col>5</xdr:col>
      <xdr:colOff>123825</xdr:colOff>
      <xdr:row>58</xdr:row>
      <xdr:rowOff>404813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48425" y="17440275"/>
          <a:ext cx="1076325" cy="766763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diligenciar presupuesto</a:t>
          </a:r>
          <a:endParaRPr lang="es-CO" sz="1000"/>
        </a:p>
      </xdr:txBody>
    </xdr:sp>
    <xdr:clientData/>
  </xdr:twoCellAnchor>
  <xdr:twoCellAnchor>
    <xdr:from>
      <xdr:col>8</xdr:col>
      <xdr:colOff>59531</xdr:colOff>
      <xdr:row>41</xdr:row>
      <xdr:rowOff>35718</xdr:rowOff>
    </xdr:from>
    <xdr:to>
      <xdr:col>8</xdr:col>
      <xdr:colOff>1143000</xdr:colOff>
      <xdr:row>41</xdr:row>
      <xdr:rowOff>511968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84531" y="12442031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57151</xdr:colOff>
      <xdr:row>42</xdr:row>
      <xdr:rowOff>57149</xdr:rowOff>
    </xdr:from>
    <xdr:to>
      <xdr:col>8</xdr:col>
      <xdr:colOff>1140620</xdr:colOff>
      <xdr:row>42</xdr:row>
      <xdr:rowOff>533399</xdr:rowOff>
    </xdr:to>
    <xdr:sp macro="" textlink="">
      <xdr:nvSpPr>
        <xdr:cNvPr id="6" name="5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82151" y="13034962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54768</xdr:colOff>
      <xdr:row>43</xdr:row>
      <xdr:rowOff>42861</xdr:rowOff>
    </xdr:from>
    <xdr:to>
      <xdr:col>8</xdr:col>
      <xdr:colOff>1138237</xdr:colOff>
      <xdr:row>43</xdr:row>
      <xdr:rowOff>519111</xdr:rowOff>
    </xdr:to>
    <xdr:sp macro="" textlink="">
      <xdr:nvSpPr>
        <xdr:cNvPr id="7" name="6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79768" y="13592174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8</xdr:col>
      <xdr:colOff>64294</xdr:colOff>
      <xdr:row>45</xdr:row>
      <xdr:rowOff>40480</xdr:rowOff>
    </xdr:from>
    <xdr:to>
      <xdr:col>8</xdr:col>
      <xdr:colOff>1147763</xdr:colOff>
      <xdr:row>45</xdr:row>
      <xdr:rowOff>516730</xdr:rowOff>
    </xdr:to>
    <xdr:sp macro="" textlink="">
      <xdr:nvSpPr>
        <xdr:cNvPr id="8" name="7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589294" y="14161293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fotos</a:t>
          </a:r>
          <a:endParaRPr lang="es-CO" sz="1000"/>
        </a:p>
      </xdr:txBody>
    </xdr:sp>
    <xdr:clientData/>
  </xdr:twoCellAnchor>
  <xdr:twoCellAnchor>
    <xdr:from>
      <xdr:col>8</xdr:col>
      <xdr:colOff>64293</xdr:colOff>
      <xdr:row>44</xdr:row>
      <xdr:rowOff>40480</xdr:rowOff>
    </xdr:from>
    <xdr:to>
      <xdr:col>8</xdr:col>
      <xdr:colOff>1147762</xdr:colOff>
      <xdr:row>44</xdr:row>
      <xdr:rowOff>516730</xdr:rowOff>
    </xdr:to>
    <xdr:sp macro="" textlink="">
      <xdr:nvSpPr>
        <xdr:cNvPr id="9" name="8 Rectángulo redondead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589293" y="14161293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 insertar  fotos</a:t>
          </a:r>
          <a:endParaRPr lang="es-CO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0</xdr:row>
          <xdr:rowOff>200025</xdr:rowOff>
        </xdr:from>
        <xdr:to>
          <xdr:col>0</xdr:col>
          <xdr:colOff>2196465</xdr:colOff>
          <xdr:row>1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528</xdr:row>
      <xdr:rowOff>0</xdr:rowOff>
    </xdr:from>
    <xdr:to>
      <xdr:col>24</xdr:col>
      <xdr:colOff>112675</xdr:colOff>
      <xdr:row>564</xdr:row>
      <xdr:rowOff>113429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30825" y="103927275"/>
          <a:ext cx="9256675" cy="697142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528</xdr:row>
      <xdr:rowOff>0</xdr:rowOff>
    </xdr:from>
    <xdr:to>
      <xdr:col>25</xdr:col>
      <xdr:colOff>122200</xdr:colOff>
      <xdr:row>564</xdr:row>
      <xdr:rowOff>113429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30825" y="103927275"/>
          <a:ext cx="10028200" cy="69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43</xdr:row>
      <xdr:rowOff>142875</xdr:rowOff>
    </xdr:from>
    <xdr:to>
      <xdr:col>8</xdr:col>
      <xdr:colOff>533400</xdr:colOff>
      <xdr:row>47</xdr:row>
      <xdr:rowOff>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581650" y="8372475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43</xdr:row>
      <xdr:rowOff>171450</xdr:rowOff>
    </xdr:from>
    <xdr:to>
      <xdr:col>8</xdr:col>
      <xdr:colOff>247650</xdr:colOff>
      <xdr:row>47</xdr:row>
      <xdr:rowOff>28575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295900" y="840105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44</xdr:row>
      <xdr:rowOff>0</xdr:rowOff>
    </xdr:from>
    <xdr:to>
      <xdr:col>8</xdr:col>
      <xdr:colOff>285750</xdr:colOff>
      <xdr:row>47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334000" y="84201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44</xdr:row>
      <xdr:rowOff>57150</xdr:rowOff>
    </xdr:from>
    <xdr:to>
      <xdr:col>8</xdr:col>
      <xdr:colOff>247650</xdr:colOff>
      <xdr:row>47</xdr:row>
      <xdr:rowOff>104775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295900" y="847725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44</xdr:row>
      <xdr:rowOff>0</xdr:rowOff>
    </xdr:from>
    <xdr:to>
      <xdr:col>8</xdr:col>
      <xdr:colOff>285750</xdr:colOff>
      <xdr:row>47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334000" y="84201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116</xdr:row>
      <xdr:rowOff>133350</xdr:rowOff>
    </xdr:from>
    <xdr:to>
      <xdr:col>7</xdr:col>
      <xdr:colOff>962025</xdr:colOff>
      <xdr:row>120</xdr:row>
      <xdr:rowOff>19050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91450" y="223647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OTROS/ARCHIVO%20PARA%20ACUERDOS%20MUNICIP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OTROS/ACUERDOS%20MUNICIPALES/MATRIZ%20DE%20EVALUACI&#211;N%20-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ector%20cuervo\NUEVO%20ARHCIVO%20ACTUALIZACI&#211;N%20DE%20PROYEC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JUSTE%20PLAN%20DE%20ACCION%20Y%20POA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omdes20/CONFIG~1/Temp/INDEPORTES/PRESUPUESTO/EJECUCI&#211;N/Ejecucion%20presupuestal%201302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BASE"/>
      <sheetName val="TABLA DINAMICA TOTAL"/>
      <sheetName val="TABLA DIN POBLACION"/>
      <sheetName val="CENTROS DE DESARROLLO DEPORTIVO"/>
      <sheetName val="ENTES MUNICIPALES DE CALIDAD"/>
      <sheetName val="BASE JUEGOS ESCOLARES - PROYEC"/>
      <sheetName val="APOPYO A DEPORTISTAS CONVENCION"/>
      <sheetName val="DEPORTISTAS PARALIMPICOS APOYAD"/>
      <sheetName val="MESAS MUNICIPALES DE ED FISICA"/>
      <sheetName val="PERSONAS CAPACITADAS"/>
      <sheetName val="ESCENARIOS APROPIADOS"/>
      <sheetName val="METROS CUADRADOS CONSTRUIDOS"/>
      <sheetName val="ESCENARIOS REMODELADOS"/>
      <sheetName val="CENTROS DE INICIACIÓN"/>
      <sheetName val="LUDOTECAS"/>
      <sheetName val="ESTRATEGIA RECREATIVA"/>
      <sheetName val="POBLACION RURAL, DISP, INDI"/>
      <sheetName val="DD"/>
      <sheetName val="h"/>
      <sheetName val="Hoja6"/>
      <sheetName val="Hoja1"/>
      <sheetName val="Hoja3"/>
      <sheetName val="Hoja2"/>
      <sheetName val="MATRIZ BASE (3)"/>
      <sheetName val="PROYECTOS DEMANDA"/>
      <sheetName val="PROYECTOS OFERTA"/>
      <sheetName val="PROYECTOS DEMAN Y OFERTA"/>
      <sheetName val="PROYECTOS POR MUN OFER Y DEMAND"/>
      <sheetName val="MATRIZ DE PROYECTOS"/>
      <sheetName val="HOJA DE RUTA POR MUNICIP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A"/>
      <sheetName val="MUNICIPIOS"/>
      <sheetName val="DATOS"/>
      <sheetName val="ORIGINAL"/>
      <sheetName val="REPETIDOS"/>
      <sheetName val="SIN PRESUPUESTO"/>
      <sheetName val="NO HACE PARTE DE LA POLITICA"/>
      <sheetName val="NO ES POSIBLE EVALUAR"/>
      <sheetName val="NO TIENE PRESUPUESTO DETALLADO"/>
      <sheetName val="NO CUMPLE PORCENTAJE DE COFINAN"/>
      <sheetName val="CIFD"/>
      <sheetName val="LUDOTECA"/>
      <sheetName val="RECREACIÓN"/>
      <sheetName val="ACTIVIDAD FÍSICA"/>
      <sheetName val="EVENTOS"/>
      <sheetName val="INFRAESTRUCTURA ADECUADA"/>
      <sheetName val="Hoja2"/>
      <sheetName val="Hoja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5"/>
      <sheetName val="Hoja6"/>
      <sheetName val="Hoja8"/>
      <sheetName val="Hoja9"/>
      <sheetName val="INFORME  - EJECUCIÓn"/>
      <sheetName val="CRON DE ACT AMPLIADO"/>
      <sheetName val="PROYECTOS A ACTUALIZAR"/>
      <sheetName val="CRON DE ACTUALI DETALLADO"/>
      <sheetName val="PROYECTOS VIEJOS"/>
      <sheetName val="PROGRAMACIÓN"/>
      <sheetName val="TABLA DINAMICA"/>
      <sheetName val="PRESUPUESTO POR INDICADOR"/>
      <sheetName val="Hoja4"/>
      <sheetName val="PRESUPUESTO POR DEPENDENCIA"/>
      <sheetName val="INFORME BANCO DE PROYECTOS"/>
      <sheetName val="Hoja12"/>
      <sheetName val="NUEVOS  - ANTIGUOS"/>
      <sheetName val="Hoja11"/>
      <sheetName val="PRESUPUESTO POR DEPENDENCIA (2)"/>
      <sheetName val="Hoja7"/>
      <sheetName val="Hoja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PROYECTOS VIEJOS"/>
      <sheetName val="RECURSOS DISPONIBLES INFRAESTRU"/>
      <sheetName val="Hoja2"/>
      <sheetName val="Hoja1"/>
      <sheetName val="PRESUPUESTO DEPEN - JUNIO 26 VI"/>
      <sheetName val="TD PROYECTOS NUEVOS"/>
      <sheetName val="Hoja4"/>
      <sheetName val="PRESUPUESTO DEPEN - JUNIO 2 NU"/>
      <sheetName val="PROYECTOS 2012 - 2015"/>
      <sheetName val="Hoja3"/>
      <sheetName val="Hoja6"/>
      <sheetName val="TD PROYECTOS NUEVOS (2)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IFA COMPLETO"/>
      <sheetName val="CALIFA DEPURADO"/>
      <sheetName val="Hoja1"/>
      <sheetName val="VALOR PROYECTOS"/>
      <sheetName val="VALOR INDICADORES"/>
      <sheetName val="Proyectos Plan de Desarrollo"/>
      <sheetName val="CODIGOS PROYECTOS"/>
      <sheetName val="EJECUCION"/>
      <sheetName val="CUADRO DINÁMICO"/>
      <sheetName val="TABLA DINÁMICA COMPLETA"/>
      <sheetName val="CUADRO TEMPORAL"/>
      <sheetName val="TABLA DINAMICA PROYECTOS"/>
      <sheetName val="EJECUCION POR PROYECTO"/>
      <sheetName val="COMPARATIVO PERIODO ANTERIOR"/>
      <sheetName val="ALTOS LOGROS"/>
      <sheetName val="COMUNICACIONES."/>
      <sheetName val="FOMENTO."/>
      <sheetName val="INFRAESTRUCTURA."/>
      <sheetName val="JUEGOS."/>
      <sheetName val="MEDICINA."/>
      <sheetName val="PLANEACIÓN."/>
      <sheetName val="SISTEMAS."/>
      <sheetName val="SUBGERENCIA ADTI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2">
          <cell r="F2">
            <v>510001</v>
          </cell>
          <cell r="G2" t="str">
            <v>Fomento y Desarrollo Deportivo</v>
          </cell>
        </row>
        <row r="3">
          <cell r="F3">
            <v>520181</v>
          </cell>
          <cell r="G3" t="str">
            <v>Altos Logros y Deporte Asociado</v>
          </cell>
          <cell r="H3">
            <v>2</v>
          </cell>
        </row>
        <row r="4">
          <cell r="F4">
            <v>522861</v>
          </cell>
          <cell r="G4" t="str">
            <v>Fomento y Desarrollo Deportivo</v>
          </cell>
          <cell r="H4">
            <v>1</v>
          </cell>
        </row>
        <row r="5">
          <cell r="F5">
            <v>522871</v>
          </cell>
          <cell r="G5" t="str">
            <v>Fomento y Desarrollo Deportivo</v>
          </cell>
          <cell r="H5">
            <v>1</v>
          </cell>
        </row>
        <row r="6">
          <cell r="F6">
            <v>522891</v>
          </cell>
          <cell r="G6" t="str">
            <v>Fomento y Desarrollo Deportivo</v>
          </cell>
          <cell r="H6">
            <v>3</v>
          </cell>
        </row>
        <row r="7">
          <cell r="F7">
            <v>522901</v>
          </cell>
          <cell r="G7" t="str">
            <v>Fomento y Desarrollo Deportivo</v>
          </cell>
          <cell r="H7">
            <v>1</v>
          </cell>
        </row>
        <row r="8">
          <cell r="F8">
            <v>522911</v>
          </cell>
          <cell r="G8" t="str">
            <v>Fomento y Desarrollo Deportivo</v>
          </cell>
        </row>
        <row r="9">
          <cell r="F9">
            <v>523161</v>
          </cell>
          <cell r="G9" t="str">
            <v>Altos Logros y Deporte Asociado</v>
          </cell>
          <cell r="H9">
            <v>1</v>
          </cell>
        </row>
        <row r="10">
          <cell r="F10">
            <v>523311</v>
          </cell>
          <cell r="G10" t="str">
            <v>Infraestructura</v>
          </cell>
          <cell r="H10">
            <v>4</v>
          </cell>
        </row>
        <row r="11">
          <cell r="F11">
            <v>523371</v>
          </cell>
          <cell r="G11" t="str">
            <v>Altos Logros y Deporte Asociado</v>
          </cell>
          <cell r="H11">
            <v>2</v>
          </cell>
        </row>
        <row r="12">
          <cell r="F12">
            <v>523372</v>
          </cell>
          <cell r="G12" t="str">
            <v>Altos Logros y Deporte Asociado</v>
          </cell>
          <cell r="H12">
            <v>2</v>
          </cell>
        </row>
        <row r="13">
          <cell r="F13">
            <v>523381</v>
          </cell>
          <cell r="G13" t="str">
            <v>Planeación</v>
          </cell>
        </row>
        <row r="14">
          <cell r="F14">
            <v>523391</v>
          </cell>
          <cell r="G14" t="str">
            <v>Fomento y Desarrollo Deportivo</v>
          </cell>
          <cell r="H14">
            <v>3</v>
          </cell>
        </row>
        <row r="15">
          <cell r="F15">
            <v>523411</v>
          </cell>
          <cell r="G15" t="str">
            <v>Infraestructura</v>
          </cell>
          <cell r="H15">
            <v>4</v>
          </cell>
        </row>
        <row r="16">
          <cell r="F16">
            <v>523412</v>
          </cell>
          <cell r="G16" t="str">
            <v>Infraestructura</v>
          </cell>
          <cell r="H16">
            <v>4</v>
          </cell>
        </row>
        <row r="17">
          <cell r="F17">
            <v>523421</v>
          </cell>
          <cell r="G17" t="str">
            <v>Planeación</v>
          </cell>
        </row>
        <row r="18">
          <cell r="F18">
            <v>523431</v>
          </cell>
          <cell r="G18" t="str">
            <v>Planeación</v>
          </cell>
        </row>
        <row r="19">
          <cell r="F19">
            <v>523441</v>
          </cell>
          <cell r="G19" t="str">
            <v>Subgerencia Administrativa y Financiera</v>
          </cell>
        </row>
        <row r="20">
          <cell r="F20">
            <v>523451</v>
          </cell>
          <cell r="G20" t="str">
            <v>Altos Logros y Deporte Asociado</v>
          </cell>
          <cell r="H20">
            <v>1</v>
          </cell>
        </row>
        <row r="21">
          <cell r="F21">
            <v>523461</v>
          </cell>
          <cell r="G21" t="str">
            <v>Fomento y Desarrollo Deportivo</v>
          </cell>
        </row>
        <row r="22">
          <cell r="F22">
            <v>523471</v>
          </cell>
          <cell r="G22" t="str">
            <v>Fomento y Desarrollo Deportivo</v>
          </cell>
          <cell r="H22">
            <v>1</v>
          </cell>
        </row>
        <row r="23">
          <cell r="F23">
            <v>523472</v>
          </cell>
          <cell r="G23" t="str">
            <v>Fomento y Desarrollo Deportivo</v>
          </cell>
          <cell r="H23">
            <v>1</v>
          </cell>
        </row>
        <row r="24">
          <cell r="F24">
            <v>523481</v>
          </cell>
          <cell r="G24" t="str">
            <v>Fomento y Desarrollo Deportivo</v>
          </cell>
          <cell r="H24">
            <v>1</v>
          </cell>
        </row>
        <row r="25">
          <cell r="F25">
            <v>523482</v>
          </cell>
          <cell r="G25" t="str">
            <v>Fomento y Desarrollo Deportivo</v>
          </cell>
          <cell r="H25">
            <v>5</v>
          </cell>
        </row>
        <row r="26">
          <cell r="F26">
            <v>0</v>
          </cell>
          <cell r="G26" t="str">
            <v>Deuda Pública.</v>
          </cell>
        </row>
        <row r="27">
          <cell r="F27">
            <v>0</v>
          </cell>
          <cell r="G27" t="str">
            <v>Infraestructura</v>
          </cell>
        </row>
        <row r="28">
          <cell r="F28">
            <v>0</v>
          </cell>
          <cell r="G28" t="str">
            <v>Altos Logros y Deporte Asociado</v>
          </cell>
        </row>
        <row r="29">
          <cell r="F29">
            <v>0</v>
          </cell>
          <cell r="G29" t="str">
            <v>Imagen Institucional</v>
          </cell>
        </row>
        <row r="30">
          <cell r="F30">
            <v>0</v>
          </cell>
          <cell r="G30" t="str">
            <v>Imagen Institucional</v>
          </cell>
        </row>
        <row r="31">
          <cell r="F31">
            <v>0</v>
          </cell>
          <cell r="G31" t="str">
            <v>Fomento y Desarrollo Deportivo</v>
          </cell>
        </row>
        <row r="32">
          <cell r="F32">
            <v>0</v>
          </cell>
          <cell r="G32" t="str">
            <v>Subgerencia Administrativa y Financiera</v>
          </cell>
        </row>
        <row r="33">
          <cell r="F33">
            <v>0</v>
          </cell>
          <cell r="G33" t="str">
            <v>Subgerencia Administrativa y Financiera</v>
          </cell>
        </row>
        <row r="34">
          <cell r="F34">
            <v>0</v>
          </cell>
          <cell r="G34" t="str">
            <v>Subgerencia Administrativa y Financiera</v>
          </cell>
        </row>
        <row r="35">
          <cell r="F35">
            <v>0</v>
          </cell>
          <cell r="G35" t="str">
            <v>Fomento y Desarrollo Deportivo</v>
          </cell>
        </row>
        <row r="36">
          <cell r="F36">
            <v>0</v>
          </cell>
          <cell r="G36" t="str">
            <v>Altos Logros y Deporte Asociado</v>
          </cell>
        </row>
        <row r="37">
          <cell r="F37">
            <v>0</v>
          </cell>
          <cell r="G37" t="str">
            <v>Fomento y Desarrollo Deportivo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OCUME~1/fomdes20/CONFIG~1/Temp/INDEPORTES/OTROS/ARCHIVO%20PARA%20ACUERDOS%20MUNICIPAL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037.25288078704" createdVersion="3" refreshedVersion="4" minRefreshableVersion="3" recordCount="125">
  <cacheSource type="worksheet">
    <worksheetSource ref="B2:M127" sheet="POBLACION RURAL, DISP, INDI" r:id="rId2"/>
  </cacheSource>
  <cacheFields count="11">
    <cacheField name="SUBREGIÓN" numFmtId="0">
      <sharedItems count="9">
        <s v="Bajo cauca"/>
        <s v="Magdalena medio"/>
        <s v="Nordeste"/>
        <s v="Norte"/>
        <s v="Occidente"/>
        <s v="Oriente"/>
        <s v="Suroeste"/>
        <s v="Uraba"/>
        <s v="Valle de aburra"/>
      </sharedItems>
    </cacheField>
    <cacheField name="POBLACIÓN INDIGENA 2010" numFmtId="0">
      <sharedItems containsMixedTypes="1" containsNumber="1" containsInteger="1" minValue="0" maxValue="11908"/>
    </cacheField>
    <cacheField name="ZONA" numFmtId="0">
      <sharedItems/>
    </cacheField>
    <cacheField name="MUNICIPIOS" numFmtId="0">
      <sharedItems/>
    </cacheField>
    <cacheField name="POBLACION 2012" numFmtId="3">
      <sharedItems containsSemiMixedTypes="0" containsString="0" containsNumber="1" containsInteger="1" minValue="2290" maxValue="2393011"/>
    </cacheField>
    <cacheField name="% REPRESENTACIÓN" numFmtId="10">
      <sharedItems containsSemiMixedTypes="0" containsString="0" containsNumber="1" minValue="3.6806412094876324E-4" maxValue="0.3846207380505331"/>
    </cacheField>
    <cacheField name="POBLACION URBANA" numFmtId="3">
      <sharedItems containsSemiMixedTypes="0" containsString="0" containsNumber="1" minValue="275" maxValue="2361134"/>
    </cacheField>
    <cacheField name="% POBLACIÓN URBANA" numFmtId="170">
      <sharedItems containsSemiMixedTypes="0" containsString="0" containsNumber="1" minValue="8.7803320561941245" maxValue="98.667912516908615"/>
    </cacheField>
    <cacheField name="POBLACION RURAL" numFmtId="3">
      <sharedItems containsSemiMixedTypes="0" containsString="0" containsNumber="1" minValue="772" maxValue="88886"/>
    </cacheField>
    <cacheField name="% POBLACIÓN RURAL" numFmtId="170">
      <sharedItems containsSemiMixedTypes="0" containsString="0" containsNumber="1" minValue="1.3320874830913856" maxValue="91.219667943805874"/>
    </cacheField>
    <cacheField name="Personas en situación de Discapacidad por Municipio y Subregión" numFmtId="0">
      <sharedItems containsString="0" containsBlank="1" containsNumber="1" containsInteger="1" minValue="139" maxValue="340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x v="0"/>
    <n v="6295"/>
    <s v="Bajo cauca"/>
    <s v="CACERES"/>
    <n v="34865"/>
    <n v="5.6037360597723275E-3"/>
    <n v="7938"/>
    <n v="22.767818729384771"/>
    <n v="26927"/>
    <n v="77.232181270615229"/>
    <m/>
  </r>
  <r>
    <x v="0"/>
    <n v="6295"/>
    <s v="Bajo cauca"/>
    <s v="CAUCASIA"/>
    <n v="104318"/>
    <n v="1.6766686886084316E-2"/>
    <n v="84830"/>
    <n v="81.318660250388234"/>
    <n v="19487.999999999996"/>
    <n v="18.681339749611762"/>
    <n v="3071"/>
  </r>
  <r>
    <x v="0"/>
    <n v="6295"/>
    <s v="Bajo cauca"/>
    <s v="EL BAGRE"/>
    <n v="48568"/>
    <n v="7.8061738979211927E-3"/>
    <n v="25798"/>
    <n v="53.117278866743533"/>
    <n v="22770"/>
    <n v="46.882721133256467"/>
    <n v="2997"/>
  </r>
  <r>
    <x v="0"/>
    <n v="6295"/>
    <s v="Bajo cauca"/>
    <s v="NECHI"/>
    <n v="24703"/>
    <n v="3.9704314322258939E-3"/>
    <n v="13004"/>
    <n v="52.641379589523538"/>
    <n v="11699"/>
    <n v="47.358620410476462"/>
    <n v="629"/>
  </r>
  <r>
    <x v="0"/>
    <n v="6295"/>
    <s v="Bajo cauca"/>
    <s v="TARAZA"/>
    <n v="39257"/>
    <n v="6.3096476838801737E-3"/>
    <n v="23750"/>
    <n v="60.498764551544951"/>
    <n v="15506.999999999998"/>
    <n v="39.501235448455049"/>
    <n v="879"/>
  </r>
  <r>
    <x v="0"/>
    <n v="6295"/>
    <s v="Bajo cauca"/>
    <s v="ZARAGOZA"/>
    <n v="29614"/>
    <n v="4.7597602086361024E-3"/>
    <n v="13543"/>
    <n v="45.73174849733234"/>
    <n v="16070.999999999998"/>
    <n v="54.268251502667653"/>
    <m/>
  </r>
  <r>
    <x v="1"/>
    <n v="68"/>
    <s v="Nus"/>
    <s v="CARACOLI"/>
    <n v="4671"/>
    <n v="7.5075437072125455E-4"/>
    <n v="2964"/>
    <n v="63.455362877328191"/>
    <n v="1707"/>
    <n v="36.544637122671801"/>
    <n v="408"/>
  </r>
  <r>
    <x v="1"/>
    <n v="68"/>
    <s v="Nus"/>
    <s v="MACEO"/>
    <n v="7102"/>
    <n v="1.1414809550122779E-3"/>
    <n v="2901"/>
    <n v="40.84764854970431"/>
    <n v="4201"/>
    <n v="59.15235145029569"/>
    <n v="1022"/>
  </r>
  <r>
    <x v="1"/>
    <n v="68"/>
    <s v="Ribereña"/>
    <s v="PUERTO BERRIO"/>
    <n v="44431"/>
    <n v="7.1412475798578595E-3"/>
    <n v="39650"/>
    <n v="89.23949494722153"/>
    <n v="4781"/>
    <n v="10.760505052778466"/>
    <n v="4018"/>
  </r>
  <r>
    <x v="1"/>
    <n v="68"/>
    <s v="Ribereña"/>
    <s v="PUERTO NARE"/>
    <n v="18103"/>
    <n v="2.9096352757796771E-3"/>
    <n v="7573"/>
    <n v="41.832845384742861"/>
    <n v="10530"/>
    <n v="58.167154615257147"/>
    <n v="1236"/>
  </r>
  <r>
    <x v="1"/>
    <n v="68"/>
    <s v="Ribereña"/>
    <s v="PUERTO TRIUNFO"/>
    <n v="18872"/>
    <n v="3.0332341006746987E-3"/>
    <n v="5749"/>
    <n v="30.463119966087326"/>
    <n v="13122.999999999998"/>
    <n v="69.536880033912666"/>
    <n v="624"/>
  </r>
  <r>
    <x v="1"/>
    <n v="68"/>
    <s v="Ribereña"/>
    <s v="YONDO"/>
    <n v="17503"/>
    <n v="2.8131992615572938E-3"/>
    <n v="8727"/>
    <n v="49.860023995886422"/>
    <n v="8776"/>
    <n v="50.139976004113585"/>
    <n v="364"/>
  </r>
  <r>
    <x v="2"/>
    <n v="567"/>
    <s v="Mestea"/>
    <s v="AMALFI"/>
    <n v="21615"/>
    <n v="3.4741074123613614E-3"/>
    <n v="11869"/>
    <n v="54.910941475826966"/>
    <n v="9746"/>
    <n v="45.089058524173026"/>
    <n v="964"/>
  </r>
  <r>
    <x v="2"/>
    <n v="567"/>
    <s v="Rio porce"/>
    <s v="ANORI"/>
    <n v="16447"/>
    <n v="2.6434718765258988E-3"/>
    <n v="6333"/>
    <n v="38.505502523256517"/>
    <n v="10114"/>
    <n v="61.494497476743483"/>
    <n v="725"/>
  </r>
  <r>
    <x v="2"/>
    <n v="567"/>
    <s v="Nus"/>
    <s v="CISNEROS"/>
    <n v="9247"/>
    <n v="1.4862397058572985E-3"/>
    <n v="7666"/>
    <n v="82.902562993403265"/>
    <n v="1580.9999999999995"/>
    <n v="17.097437006596731"/>
    <n v="438"/>
  </r>
  <r>
    <x v="2"/>
    <n v="567"/>
    <s v="Minera"/>
    <s v="REMEDIOS"/>
    <n v="27172"/>
    <n v="4.3672656307510022E-3"/>
    <n v="9864"/>
    <n v="36.302075666126896"/>
    <n v="17308"/>
    <n v="63.697924333873104"/>
    <n v="921"/>
  </r>
  <r>
    <x v="2"/>
    <n v="567"/>
    <s v="Nus"/>
    <s v="SAN ROQUE"/>
    <n v="17214"/>
    <n v="2.7667492480401793E-3"/>
    <n v="6219"/>
    <n v="36.127570582084353"/>
    <n v="10995"/>
    <n v="63.872429417915654"/>
    <n v="1507"/>
  </r>
  <r>
    <x v="2"/>
    <n v="567"/>
    <s v="Nus"/>
    <s v="SANTO DOMINGO"/>
    <n v="10759"/>
    <n v="1.7292584616977046E-3"/>
    <n v="2047.0000000000002"/>
    <n v="19.025931778046289"/>
    <n v="8712"/>
    <n v="80.974068221953715"/>
    <n v="651"/>
  </r>
  <r>
    <x v="2"/>
    <n v="567"/>
    <s v="Minera"/>
    <s v="SEGOVIA"/>
    <n v="38661"/>
    <n v="6.213854576419273E-3"/>
    <n v="30808.000000000004"/>
    <n v="79.687540415405707"/>
    <n v="7853"/>
    <n v="20.312459584594293"/>
    <n v="1072"/>
  </r>
  <r>
    <x v="2"/>
    <n v="567"/>
    <s v="Mestea"/>
    <s v="VEGACHI"/>
    <n v="9966"/>
    <n v="1.6018021962337879E-3"/>
    <n v="5923"/>
    <n v="59.43206903471804"/>
    <n v="4043.0000000000005"/>
    <n v="40.56793096528196"/>
    <n v="1154"/>
  </r>
  <r>
    <x v="2"/>
    <n v="567"/>
    <s v="Mestea"/>
    <s v="YALI"/>
    <n v="8098"/>
    <n v="1.3015647386214343E-3"/>
    <n v="3096"/>
    <n v="38.231662138799706"/>
    <n v="5002"/>
    <n v="61.768337861200294"/>
    <n v="519"/>
  </r>
  <r>
    <x v="2"/>
    <n v="567"/>
    <s v="Mestea"/>
    <s v="YOLOMBO"/>
    <n v="22730"/>
    <n v="3.6533176721246234E-3"/>
    <n v="6881"/>
    <n v="30.272767267927847"/>
    <n v="15849"/>
    <n v="69.727232732072153"/>
    <n v="1315"/>
  </r>
  <r>
    <x v="3"/>
    <n v="0"/>
    <s v="Vertiente chorros blancos"/>
    <s v="ANGOSTURA"/>
    <n v="11695"/>
    <n v="1.8796986438846227E-3"/>
    <n v="1897"/>
    <n v="16.220607097050021"/>
    <n v="9798"/>
    <n v="83.779392902949979"/>
    <m/>
  </r>
  <r>
    <x v="3"/>
    <n v="0"/>
    <s v="Ríos grande y chico"/>
    <s v="BELMIRA"/>
    <n v="6590"/>
    <n v="1.0591888895425108E-3"/>
    <n v="1854"/>
    <n v="28.133535660091049"/>
    <n v="4736"/>
    <n v="71.866464339908958"/>
    <m/>
  </r>
  <r>
    <x v="3"/>
    <n v="0"/>
    <s v="Vertiente chorros blancos"/>
    <s v="BRICEÑO"/>
    <n v="8728"/>
    <n v="1.4028225535549369E-3"/>
    <n v="2463"/>
    <n v="28.219523373052247"/>
    <n v="6265.0000000000009"/>
    <n v="71.78047662694776"/>
    <m/>
  </r>
  <r>
    <x v="3"/>
    <n v="0"/>
    <s v="Vertiente chorros blancos"/>
    <s v="CAMPAMENTO"/>
    <n v="9270"/>
    <n v="1.4899364197358232E-3"/>
    <n v="2796.0000000000005"/>
    <n v="30.161812297734631"/>
    <n v="6474"/>
    <n v="69.838187702265373"/>
    <n v="1041"/>
  </r>
  <r>
    <x v="3"/>
    <n v="0"/>
    <s v="Rio porce"/>
    <s v="CAROLINA"/>
    <n v="3734"/>
    <n v="6.0015346184396593E-4"/>
    <n v="2962.0000000000005"/>
    <n v="79.325120514193898"/>
    <n v="772"/>
    <n v="20.674879485806105"/>
    <n v="358"/>
  </r>
  <r>
    <x v="3"/>
    <n v="0"/>
    <s v="Ríos grande y chico"/>
    <s v="DON MATIAS"/>
    <n v="20828"/>
    <n v="3.3476155070396685E-3"/>
    <n v="13638.000000000002"/>
    <n v="65.479162665642406"/>
    <n v="7190"/>
    <n v="34.520837334357594"/>
    <n v="898"/>
  </r>
  <r>
    <x v="3"/>
    <n v="0"/>
    <s v="Ríos grande y chico"/>
    <s v="ENTRERRIOS"/>
    <n v="9501"/>
    <n v="1.5270642852114407E-3"/>
    <n v="4828"/>
    <n v="50.815703610146301"/>
    <n v="4673"/>
    <n v="49.184296389853699"/>
    <m/>
  </r>
  <r>
    <x v="3"/>
    <n v="0"/>
    <s v="Rio porce"/>
    <s v="GOMEZ PLATA"/>
    <n v="12353"/>
    <n v="1.985456806148503E-3"/>
    <n v="5684"/>
    <n v="46.013114223265603"/>
    <n v="6669"/>
    <n v="53.986885776734397"/>
    <n v="448"/>
  </r>
  <r>
    <x v="3"/>
    <n v="0"/>
    <s v="Rio porce"/>
    <s v="GUADALUPE"/>
    <n v="6281"/>
    <n v="1.0095243422179833E-3"/>
    <n v="2053"/>
    <n v="32.685878044897308"/>
    <n v="4228"/>
    <n v="67.314121955102692"/>
    <n v="458"/>
  </r>
  <r>
    <x v="3"/>
    <n v="0"/>
    <s v="Rio cauca"/>
    <s v="ITUANGO"/>
    <n v="22148"/>
    <n v="3.5597747383289118E-3"/>
    <n v="5882.0000000000009"/>
    <n v="26.557702727108545"/>
    <n v="16266"/>
    <n v="73.442297272891452"/>
    <n v="1708"/>
  </r>
  <r>
    <x v="3"/>
    <n v="0"/>
    <s v="Rio cauca"/>
    <s v="SAN ANDRES"/>
    <n v="6556"/>
    <n v="1.0537241820699091E-3"/>
    <n v="2503.0000000000005"/>
    <n v="38.178767541183653"/>
    <n v="4053.0000000000005"/>
    <n v="61.821232458816354"/>
    <n v="394"/>
  </r>
  <r>
    <x v="3"/>
    <n v="0"/>
    <s v="Ríos grande y chico"/>
    <s v="SAN JOSE DE LA MONTAÑA"/>
    <n v="3250"/>
    <n v="5.223617437045766E-4"/>
    <n v="2156"/>
    <n v="66.33846153846153"/>
    <n v="1094"/>
    <n v="33.661538461538463"/>
    <n v="195"/>
  </r>
  <r>
    <x v="3"/>
    <n v="0"/>
    <s v="Ríos grande y chico"/>
    <s v="SAN PEDRO"/>
    <n v="25211"/>
    <n v="4.0520805909341788E-3"/>
    <n v="13160"/>
    <n v="52.199436753797947"/>
    <n v="12051"/>
    <n v="47.800563246202053"/>
    <n v="832"/>
  </r>
  <r>
    <x v="3"/>
    <n v="0"/>
    <s v="Ríos grande y chico"/>
    <s v="SANTA ROSA DE OSOS"/>
    <n v="34295"/>
    <n v="5.512121846261063E-3"/>
    <n v="17521"/>
    <n v="51.089080040822274"/>
    <n v="16774"/>
    <n v="48.910919959177726"/>
    <n v="932"/>
  </r>
  <r>
    <x v="3"/>
    <n v="0"/>
    <s v="Rio cauca"/>
    <s v="TOLEDO"/>
    <n v="6144"/>
    <n v="9.8750478563720584E-4"/>
    <n v="1083"/>
    <n v="17.626953125"/>
    <n v="5061"/>
    <n v="82.373046875"/>
    <n v="733"/>
  </r>
  <r>
    <x v="3"/>
    <n v="0"/>
    <s v="Vertiente chorros blancos"/>
    <s v="VALDIVIA"/>
    <n v="20564"/>
    <n v="3.3051836607818196E-3"/>
    <n v="6027"/>
    <n v="29.308500291772027"/>
    <n v="14537"/>
    <n v="70.691499708227965"/>
    <m/>
  </r>
  <r>
    <x v="3"/>
    <n v="0"/>
    <s v="Vertiente chorros blancos"/>
    <s v="YARUMAL"/>
    <n v="45177"/>
    <n v="7.2611496908743566E-3"/>
    <n v="29354"/>
    <n v="64.97554065121632"/>
    <n v="15822.999999999998"/>
    <n v="35.024459348783672"/>
    <n v="1078"/>
  </r>
  <r>
    <x v="4"/>
    <n v="7106"/>
    <s v="Cuenca rio sucio"/>
    <s v="ABRIAQUI"/>
    <n v="2290"/>
    <n v="3.6806412094876324E-4"/>
    <n v="788"/>
    <n v="34.410480349344979"/>
    <n v="1502"/>
    <n v="65.589519650655021"/>
    <n v="294"/>
  </r>
  <r>
    <x v="4"/>
    <n v="7106"/>
    <s v="Cauca medio"/>
    <s v="ANTIOQUIA"/>
    <n v="24025"/>
    <n v="3.8614587361546012E-3"/>
    <n v="15064"/>
    <n v="62.701352757544228"/>
    <n v="8961"/>
    <n v="37.298647242455772"/>
    <n v="1462"/>
  </r>
  <r>
    <x v="4"/>
    <n v="7106"/>
    <s v="Cauca medio"/>
    <s v="ANZA"/>
    <n v="7529"/>
    <n v="1.2101112518005407E-3"/>
    <n v="1234"/>
    <n v="16.38995882587329"/>
    <n v="6295.0000000000009"/>
    <n v="83.610041174126721"/>
    <n v="541"/>
  </r>
  <r>
    <x v="4"/>
    <n v="7106"/>
    <s v="Cauca medio"/>
    <s v="ARMENIA"/>
    <n v="4484"/>
    <n v="7.2069847962194511E-4"/>
    <n v="1637.0000000000002"/>
    <n v="36.507582515611062"/>
    <n v="2847"/>
    <n v="63.492417484388938"/>
    <n v="361"/>
  </r>
  <r>
    <x v="4"/>
    <n v="7106"/>
    <s v="Cauca medio"/>
    <s v="BURITICA"/>
    <n v="6716"/>
    <n v="1.0794404525292112E-3"/>
    <n v="1512"/>
    <n v="22.51340083382966"/>
    <n v="5204.0000000000009"/>
    <n v="77.48659916617035"/>
    <m/>
  </r>
  <r>
    <x v="4"/>
    <n v="7106"/>
    <s v="Cauca medio"/>
    <s v="CAICEDO"/>
    <n v="8050"/>
    <n v="1.2938498574836437E-3"/>
    <n v="1583"/>
    <n v="19.664596273291927"/>
    <n v="6467"/>
    <n v="80.33540372670808"/>
    <n v="1072"/>
  </r>
  <r>
    <x v="4"/>
    <n v="7106"/>
    <s v="Cuenca rio sucio"/>
    <s v="CAÑASGORDAS"/>
    <n v="16793"/>
    <n v="2.6990833113941402E-3"/>
    <n v="6204"/>
    <n v="36.9439647472161"/>
    <n v="10589"/>
    <n v="63.056035252783893"/>
    <n v="1078"/>
  </r>
  <r>
    <x v="4"/>
    <n v="7106"/>
    <s v="Cuenca rio sucio"/>
    <s v="DABEIBA"/>
    <n v="23643"/>
    <n v="3.8000611404330172E-3"/>
    <n v="8841.0000000000018"/>
    <n v="37.393731759928947"/>
    <n v="14802.000000000002"/>
    <n v="62.60626824007106"/>
    <n v="694"/>
  </r>
  <r>
    <x v="4"/>
    <n v="7106"/>
    <s v="Cauca medio"/>
    <s v="EBEJICO"/>
    <n v="12516"/>
    <n v="2.0116552566789171E-3"/>
    <n v="2191.0000000000005"/>
    <n v="17.505592841163313"/>
    <n v="10325"/>
    <n v="82.494407158836694"/>
    <n v="815"/>
  </r>
  <r>
    <x v="4"/>
    <n v="7106"/>
    <s v="Cuenca rio sucio"/>
    <s v="FRONTINO"/>
    <n v="17587"/>
    <n v="2.8267003035484274E-3"/>
    <n v="7181.0000000000009"/>
    <n v="40.831295843520785"/>
    <n v="10406"/>
    <n v="59.168704156479215"/>
    <n v="1076"/>
  </r>
  <r>
    <x v="4"/>
    <n v="7106"/>
    <s v="Cauca medio"/>
    <s v="GIRALDO"/>
    <n v="4077"/>
    <n v="6.5528271664109508E-4"/>
    <n v="1286"/>
    <n v="31.542801079224919"/>
    <n v="2791"/>
    <n v="68.45719892077507"/>
    <n v="397"/>
  </r>
  <r>
    <x v="4"/>
    <n v="7106"/>
    <s v="Cauca medio"/>
    <s v="HELICONIA"/>
    <n v="6138"/>
    <n v="9.8654042549498186E-4"/>
    <n v="2995"/>
    <n v="48.794395568589117"/>
    <n v="3142.9999999999995"/>
    <n v="51.205604431410876"/>
    <m/>
  </r>
  <r>
    <x v="4"/>
    <n v="7106"/>
    <s v="Cauca medio"/>
    <s v="LIBORINA"/>
    <n v="9507"/>
    <n v="1.5280286453536647E-3"/>
    <n v="1782"/>
    <n v="18.74408330703692"/>
    <n v="7725"/>
    <n v="81.255916692963083"/>
    <n v="500"/>
  </r>
  <r>
    <x v="4"/>
    <n v="7106"/>
    <s v="Cauca medio"/>
    <s v="OLAYA"/>
    <n v="3132"/>
    <n v="5.0339599424084126E-4"/>
    <n v="275"/>
    <n v="8.7803320561941245"/>
    <n v="2857"/>
    <n v="91.219667943805874"/>
    <n v="139"/>
  </r>
  <r>
    <x v="4"/>
    <n v="7106"/>
    <s v="Cuenca rio sucio"/>
    <s v="PEQUE"/>
    <n v="10536"/>
    <n v="1.693416409745052E-3"/>
    <n v="1910"/>
    <n v="18.128321943811692"/>
    <n v="8626"/>
    <n v="81.871678056188301"/>
    <m/>
  </r>
  <r>
    <x v="4"/>
    <n v="7106"/>
    <s v="Cauca medio"/>
    <s v="SABANALARGA"/>
    <n v="8191"/>
    <n v="1.3165123208259038E-3"/>
    <n v="2830.0000000000005"/>
    <n v="34.550115980954708"/>
    <n v="5361"/>
    <n v="65.449884019045285"/>
    <n v="874"/>
  </r>
  <r>
    <x v="4"/>
    <n v="7106"/>
    <s v="Cauca medio"/>
    <s v="SAN JERONIMO"/>
    <n v="12369"/>
    <n v="1.9880284331944332E-3"/>
    <n v="3927"/>
    <n v="31.748726655348047"/>
    <n v="8442"/>
    <n v="68.251273344651949"/>
    <n v="509"/>
  </r>
  <r>
    <x v="4"/>
    <n v="7106"/>
    <s v="Cauca medio"/>
    <s v="SOPETRAN"/>
    <n v="14327"/>
    <n v="2.3027312929401445E-3"/>
    <n v="6665"/>
    <n v="46.520555594332379"/>
    <n v="7662"/>
    <n v="53.479444405667621"/>
    <n v="789"/>
  </r>
  <r>
    <x v="4"/>
    <n v="7106"/>
    <s v="Cuenca rio sucio"/>
    <s v="URAMITA"/>
    <n v="8261"/>
    <n v="1.3277631891518485E-3"/>
    <n v="2548"/>
    <n v="30.843723520154949"/>
    <n v="5713"/>
    <n v="69.156276479845062"/>
    <n v="632"/>
  </r>
  <r>
    <x v="5"/>
    <n v="0"/>
    <s v="Páramo"/>
    <s v="ABEJORRAL"/>
    <n v="19570"/>
    <n v="3.1454213305534043E-3"/>
    <n v="6540"/>
    <n v="33.418497700562085"/>
    <n v="13030"/>
    <n v="66.581502299437915"/>
    <m/>
  </r>
  <r>
    <x v="5"/>
    <n v="0"/>
    <s v="Embalses"/>
    <s v="ALEJANDRIA"/>
    <n v="3575"/>
    <n v="5.7459791807503433E-4"/>
    <n v="1830"/>
    <n v="51.188811188811187"/>
    <n v="1745.0000000000002"/>
    <n v="48.811188811188813"/>
    <n v="592"/>
  </r>
  <r>
    <x v="5"/>
    <n v="0"/>
    <s v="Páramo"/>
    <s v="ARGELIA"/>
    <n v="9108"/>
    <n v="1.4638986958957797E-3"/>
    <n v="2655"/>
    <n v="29.150197628458496"/>
    <n v="6453"/>
    <n v="70.8498023715415"/>
    <n v="606"/>
  </r>
  <r>
    <x v="5"/>
    <n v="0"/>
    <s v="Valle de san nicolás"/>
    <s v="CARMEN DE VIBORAL"/>
    <n v="44992"/>
    <n v="7.2314152531557886E-3"/>
    <n v="27823"/>
    <n v="61.839882645803698"/>
    <n v="17169"/>
    <n v="38.160117354196302"/>
    <n v="1703"/>
  </r>
  <r>
    <x v="5"/>
    <n v="0"/>
    <s v="Bosques"/>
    <s v="COCORNA"/>
    <n v="15013"/>
    <n v="2.4129898025344026E-3"/>
    <n v="3968"/>
    <n v="26.430426963298476"/>
    <n v="11045"/>
    <n v="73.569573036701527"/>
    <m/>
  </r>
  <r>
    <x v="5"/>
    <n v="0"/>
    <s v="Embalses"/>
    <s v="CONCEPCION"/>
    <n v="3756"/>
    <n v="6.0368944903211989E-4"/>
    <n v="1443"/>
    <n v="38.418530351437703"/>
    <n v="2313"/>
    <n v="61.581469648562305"/>
    <n v="485"/>
  </r>
  <r>
    <x v="5"/>
    <n v="0"/>
    <s v="Embalses"/>
    <s v="GRANADA"/>
    <n v="9838"/>
    <n v="1.5812291798663462E-3"/>
    <n v="3727"/>
    <n v="37.88371620248018"/>
    <n v="6111"/>
    <n v="62.11628379751982"/>
    <m/>
  </r>
  <r>
    <x v="5"/>
    <n v="0"/>
    <s v="Valle de san nicolás"/>
    <s v="GUARNE"/>
    <n v="45253"/>
    <n v="7.2733649193425249E-3"/>
    <n v="16396"/>
    <n v="36.231852031909483"/>
    <n v="28857"/>
    <n v="63.768147968090517"/>
    <m/>
  </r>
  <r>
    <x v="5"/>
    <n v="0"/>
    <s v="Embalses"/>
    <s v="GUATAPE"/>
    <n v="5458"/>
    <n v="8.7724627604294743E-4"/>
    <n v="4183"/>
    <n v="76.639794796628806"/>
    <n v="1275"/>
    <n v="23.360205203371198"/>
    <n v="315"/>
  </r>
  <r>
    <x v="5"/>
    <n v="0"/>
    <s v="Valle de san nicolás"/>
    <s v="LA CEJA"/>
    <n v="50805"/>
    <n v="8.1657195042803121E-3"/>
    <n v="43687"/>
    <n v="85.989567955909848"/>
    <n v="7118"/>
    <n v="14.010432044090148"/>
    <m/>
  </r>
  <r>
    <x v="5"/>
    <n v="0"/>
    <s v="Valle de san nicolás"/>
    <s v="LA UNION"/>
    <n v="18793"/>
    <n v="3.0205366921354179E-3"/>
    <n v="10367"/>
    <n v="55.164156866918532"/>
    <n v="8426"/>
    <n v="44.835843133081468"/>
    <n v="1120"/>
  </r>
  <r>
    <x v="5"/>
    <n v="0"/>
    <s v="Valle de san nicolás"/>
    <s v="MARINILLA"/>
    <n v="50955"/>
    <n v="8.1898285078359084E-3"/>
    <n v="39158"/>
    <n v="76.848199391620057"/>
    <n v="11797"/>
    <n v="23.151800608379943"/>
    <n v="1326"/>
  </r>
  <r>
    <x v="5"/>
    <n v="0"/>
    <s v="Páramo"/>
    <s v="NARIÑO"/>
    <n v="16730"/>
    <n v="2.68895752990079E-3"/>
    <n v="2510"/>
    <n v="15.002988643156007"/>
    <n v="14220"/>
    <n v="84.997011356843984"/>
    <n v="658"/>
  </r>
  <r>
    <x v="5"/>
    <n v="0"/>
    <s v="Embalses"/>
    <s v="PEÑOL"/>
    <n v="16020"/>
    <n v="2.5748415797376364E-3"/>
    <n v="8941"/>
    <n v="55.811485642946309"/>
    <n v="7079"/>
    <n v="44.188514357053684"/>
    <n v="1847"/>
  </r>
  <r>
    <x v="5"/>
    <n v="0"/>
    <s v="Valle de san nicolás"/>
    <s v="RETIRO"/>
    <n v="18502"/>
    <n v="2.9737652252375623E-3"/>
    <n v="9430"/>
    <n v="50.967462976975462"/>
    <n v="9072"/>
    <n v="49.032537023024538"/>
    <n v="495"/>
  </r>
  <r>
    <x v="5"/>
    <n v="0"/>
    <s v="Valle de san nicolás"/>
    <s v="RIONEGRO"/>
    <n v="114299"/>
    <n v="1.8370899982673664E-2"/>
    <n v="74594"/>
    <n v="65.262163273519462"/>
    <n v="39704.999999999993"/>
    <n v="34.737836726480545"/>
    <n v="4069"/>
  </r>
  <r>
    <x v="5"/>
    <n v="0"/>
    <s v="Embalses"/>
    <s v="SAN CARLOS"/>
    <n v="15976"/>
    <n v="2.567769605361328E-3"/>
    <n v="6069.0000000000009"/>
    <n v="37.988232348522786"/>
    <n v="9907"/>
    <n v="62.011767651477214"/>
    <n v="863"/>
  </r>
  <r>
    <x v="5"/>
    <n v="0"/>
    <s v="Bosques"/>
    <s v="SAN FRANCISCO"/>
    <n v="5625"/>
    <n v="9.0408763333484413E-4"/>
    <n v="2415"/>
    <n v="42.933333333333337"/>
    <n v="3210"/>
    <n v="57.066666666666663"/>
    <n v="267"/>
  </r>
  <r>
    <x v="5"/>
    <n v="0"/>
    <s v="Bosques"/>
    <s v="SAN LUIS"/>
    <n v="10964"/>
    <n v="1.7622074332236857E-3"/>
    <n v="4692"/>
    <n v="42.794600510762493"/>
    <n v="6272"/>
    <n v="57.205399489237507"/>
    <n v="963"/>
  </r>
  <r>
    <x v="5"/>
    <n v="0"/>
    <s v="Embalses"/>
    <s v="SAN RAFAEL"/>
    <n v="13127"/>
    <n v="2.1098592644953778E-3"/>
    <n v="6290"/>
    <n v="47.916507960691703"/>
    <n v="6837"/>
    <n v="52.083492039308297"/>
    <n v="1412"/>
  </r>
  <r>
    <x v="5"/>
    <n v="0"/>
    <s v="Valle de san nicolás"/>
    <s v="SAN VICENTE"/>
    <n v="17877"/>
    <n v="2.8733110437559129E-3"/>
    <n v="7294"/>
    <n v="40.801029255467917"/>
    <n v="10583"/>
    <n v="59.198970744532076"/>
    <n v="1670"/>
  </r>
  <r>
    <x v="5"/>
    <n v="0"/>
    <s v="Valle de san nicolás"/>
    <s v="SANTUARIO"/>
    <n v="26910"/>
    <n v="4.3251552378738949E-3"/>
    <n v="22190"/>
    <n v="82.46005202526942"/>
    <n v="4720.0000000000009"/>
    <n v="17.539947974730584"/>
    <n v="2189"/>
  </r>
  <r>
    <x v="5"/>
    <n v="0"/>
    <s v="Páramo"/>
    <s v="SONSON"/>
    <n v="36445"/>
    <n v="5.8576842305579366E-3"/>
    <n v="15272"/>
    <n v="41.904239264645355"/>
    <n v="21173"/>
    <n v="58.095760735354638"/>
    <n v="1674"/>
  </r>
  <r>
    <x v="6"/>
    <n v="4266"/>
    <s v="Sininfaná"/>
    <s v="AMAGA"/>
    <n v="28897"/>
    <n v="4.6445191716403544E-3"/>
    <n v="16075.999999999998"/>
    <n v="55.632072533480979"/>
    <n v="12821"/>
    <n v="44.367927466519014"/>
    <m/>
  </r>
  <r>
    <x v="6"/>
    <n v="4266"/>
    <s v="San juan"/>
    <s v="ANDES"/>
    <n v="44573"/>
    <n v="7.1640707698904906E-3"/>
    <n v="21623.000000000004"/>
    <n v="48.511430686738613"/>
    <n v="22950"/>
    <n v="51.488569313261387"/>
    <n v="2732"/>
  </r>
  <r>
    <x v="6"/>
    <n v="4266"/>
    <s v="Sininfaná"/>
    <s v="ANGELOPOLIS"/>
    <n v="8551"/>
    <n v="1.3743739293593338E-3"/>
    <n v="5018"/>
    <n v="58.683194947959308"/>
    <n v="3533"/>
    <n v="41.316805052040692"/>
    <n v="707"/>
  </r>
  <r>
    <x v="6"/>
    <n v="4266"/>
    <s v="San juan"/>
    <s v="BETANIA"/>
    <n v="9586"/>
    <n v="1.5407260538929451E-3"/>
    <n v="3851"/>
    <n v="40.173169205090758"/>
    <n v="5735"/>
    <n v="59.826830794909249"/>
    <n v="301"/>
  </r>
  <r>
    <x v="6"/>
    <n v="4266"/>
    <s v="Penderisco"/>
    <s v="BETULIA"/>
    <n v="17317"/>
    <n v="2.7833040971483548E-3"/>
    <n v="5631"/>
    <n v="32.517179650054864"/>
    <n v="11686"/>
    <n v="67.482820349945143"/>
    <n v="1052"/>
  </r>
  <r>
    <x v="6"/>
    <n v="4266"/>
    <s v="San juan"/>
    <s v="BOLIVAR"/>
    <n v="27458"/>
    <n v="4.4132334641970045E-3"/>
    <n v="16238"/>
    <n v="59.137591958627723"/>
    <n v="11220"/>
    <n v="40.862408041372277"/>
    <m/>
  </r>
  <r>
    <x v="6"/>
    <n v="4266"/>
    <s v="Cartama"/>
    <s v="CARAMANTA"/>
    <n v="5410"/>
    <n v="8.6953139490515675E-4"/>
    <n v="2833"/>
    <n v="52.365988909426989"/>
    <n v="2577"/>
    <n v="47.634011090573011"/>
    <n v="364"/>
  </r>
  <r>
    <x v="6"/>
    <n v="4266"/>
    <s v="Penderisco"/>
    <s v="CONCORDIA"/>
    <n v="20922"/>
    <n v="3.3627238159345085E-3"/>
    <n v="8508.0000000000018"/>
    <n v="40.665328362489248"/>
    <n v="12413.999999999998"/>
    <n v="59.334671637510752"/>
    <n v="738"/>
  </r>
  <r>
    <x v="6"/>
    <n v="4266"/>
    <s v="Sininfaná"/>
    <s v="FREDONIA"/>
    <n v="21936"/>
    <n v="3.5257006799703362E-3"/>
    <n v="8588"/>
    <n v="39.15025528811087"/>
    <n v="13348"/>
    <n v="60.84974471188913"/>
    <m/>
  </r>
  <r>
    <x v="6"/>
    <n v="4266"/>
    <s v="San juan"/>
    <s v="HISPANIA"/>
    <n v="4854"/>
    <n v="7.8016735505908154E-4"/>
    <n v="3182.9999999999995"/>
    <n v="65.574783683559943"/>
    <n v="1671"/>
    <n v="34.42521631644005"/>
    <n v="525"/>
  </r>
  <r>
    <x v="6"/>
    <n v="4266"/>
    <s v="San juan"/>
    <s v="JARDIN"/>
    <n v="13971"/>
    <n v="2.2455125911681971E-3"/>
    <n v="7154"/>
    <n v="51.206069715839952"/>
    <n v="6817"/>
    <n v="48.793930284160048"/>
    <n v="1229"/>
  </r>
  <r>
    <x v="6"/>
    <n v="4266"/>
    <s v="Cartama"/>
    <s v="JERICO"/>
    <n v="12324"/>
    <n v="1.9807957321277547E-3"/>
    <n v="8276"/>
    <n v="67.153521583901338"/>
    <n v="4048"/>
    <n v="32.84647841609867"/>
    <n v="790"/>
  </r>
  <r>
    <x v="6"/>
    <n v="4266"/>
    <s v="Cartama"/>
    <s v="LA PINTADA"/>
    <n v="6720"/>
    <n v="1.0800833592906939E-3"/>
    <n v="5801"/>
    <n v="86.324404761904759"/>
    <n v="919.00000000000011"/>
    <n v="13.675595238095239"/>
    <n v="741"/>
  </r>
  <r>
    <x v="6"/>
    <n v="4266"/>
    <s v="Cartama"/>
    <s v="MONTEBELLO"/>
    <n v="6578"/>
    <n v="1.057260169258063E-3"/>
    <n v="2008"/>
    <n v="30.525995743387046"/>
    <n v="4570"/>
    <n v="69.474004256612957"/>
    <m/>
  </r>
  <r>
    <x v="6"/>
    <n v="4266"/>
    <s v="Cartama"/>
    <s v="PUEBLORRICO"/>
    <n v="7402"/>
    <n v="1.1896989621234695E-3"/>
    <n v="3774.0000000000005"/>
    <n v="50.986219940556609"/>
    <n v="3628"/>
    <n v="49.013780059443398"/>
    <n v="502"/>
  </r>
  <r>
    <x v="6"/>
    <n v="4266"/>
    <s v="Penderisco"/>
    <s v="SALGAR"/>
    <n v="17804"/>
    <n v="2.8615779953588562E-3"/>
    <n v="8579"/>
    <n v="48.185800943608179"/>
    <n v="9225"/>
    <n v="51.814199056391821"/>
    <m/>
  </r>
  <r>
    <x v="6"/>
    <n v="4266"/>
    <s v="Cartama"/>
    <s v="SANTA BARBARA"/>
    <n v="22556"/>
    <n v="3.6253512280001324E-3"/>
    <n v="10413"/>
    <n v="46.165100195070046"/>
    <n v="12142.999999999998"/>
    <n v="53.834899804929947"/>
    <n v="1529"/>
  </r>
  <r>
    <x v="6"/>
    <n v="4266"/>
    <s v="Cartama"/>
    <s v="TAMESIS"/>
    <n v="15218"/>
    <n v="2.4459387740603839E-3"/>
    <n v="6492"/>
    <n v="42.660007885398869"/>
    <n v="8726"/>
    <n v="57.339992114601138"/>
    <n v="1125"/>
  </r>
  <r>
    <x v="6"/>
    <n v="4266"/>
    <s v="Cartama"/>
    <s v="TARSO"/>
    <n v="7542"/>
    <n v="1.2122006987753591E-3"/>
    <n v="3598"/>
    <n v="47.706178732431717"/>
    <n v="3944"/>
    <n v="52.293821267568283"/>
    <n v="496"/>
  </r>
  <r>
    <x v="6"/>
    <n v="4266"/>
    <s v="Sininfaná"/>
    <s v="TITIRIBI"/>
    <n v="14092"/>
    <n v="2.2649605207030444E-3"/>
    <n v="7728.0000000000009"/>
    <n v="54.839625319330118"/>
    <n v="6364"/>
    <n v="45.160374680669882"/>
    <n v="638"/>
  </r>
  <r>
    <x v="6"/>
    <n v="4266"/>
    <s v="Penderisco"/>
    <s v="URRAO"/>
    <n v="42847"/>
    <n v="6.8866565023107673E-3"/>
    <n v="16689"/>
    <n v="38.950218218311669"/>
    <n v="26157.999999999996"/>
    <n v="61.049781781688331"/>
    <n v="2280"/>
  </r>
  <r>
    <x v="6"/>
    <n v="4266"/>
    <s v="Cartama"/>
    <s v="VALPARAISO"/>
    <n v="6227"/>
    <n v="1.0008451009379689E-3"/>
    <n v="3364"/>
    <n v="54.022803918419783"/>
    <n v="2863"/>
    <n v="45.97719608158021"/>
    <n v="400"/>
  </r>
  <r>
    <x v="6"/>
    <n v="4266"/>
    <s v="Sininfaná"/>
    <s v="VENECIA"/>
    <n v="13314"/>
    <n v="2.1399151555946874E-3"/>
    <n v="6678"/>
    <n v="50.157728706624603"/>
    <n v="6636"/>
    <n v="49.842271293375397"/>
    <n v="1393"/>
  </r>
  <r>
    <x v="7"/>
    <n v="11908"/>
    <s v="Centro"/>
    <s v="APARTADO"/>
    <n v="162914"/>
    <n v="2.6184628035042276E-2"/>
    <n v="140490"/>
    <n v="86.235682630099319"/>
    <n v="22424"/>
    <n v="13.764317369900683"/>
    <m/>
  </r>
  <r>
    <x v="7"/>
    <n v="11908"/>
    <s v="Norte"/>
    <s v="ARBOLETES"/>
    <n v="37124"/>
    <n v="5.9668176533196008E-3"/>
    <n v="15412"/>
    <n v="41.514922960887837"/>
    <n v="21712"/>
    <n v="58.485077039112163"/>
    <n v="1755"/>
  </r>
  <r>
    <x v="7"/>
    <n v="11908"/>
    <s v="Centro"/>
    <s v="CAREPA"/>
    <n v="51710"/>
    <n v="8.3111771590657409E-3"/>
    <n v="38635"/>
    <n v="74.714755366466832"/>
    <n v="13075"/>
    <n v="25.285244633533168"/>
    <m/>
  </r>
  <r>
    <x v="7"/>
    <n v="11908"/>
    <s v="Centro"/>
    <s v="CHIGORODO"/>
    <n v="70648"/>
    <n v="1.1355019221304901E-2"/>
    <n v="61177"/>
    <n v="86.594100328388635"/>
    <n v="9471"/>
    <n v="13.405899671611369"/>
    <n v="1763"/>
  </r>
  <r>
    <x v="7"/>
    <n v="11908"/>
    <s v="Atrato medio"/>
    <s v="MURINDO"/>
    <n v="4315"/>
    <n v="6.9353566894930709E-4"/>
    <n v="993"/>
    <n v="23.012746234067208"/>
    <n v="3322"/>
    <n v="76.987253765932792"/>
    <m/>
  </r>
  <r>
    <x v="7"/>
    <n v="11908"/>
    <s v="Centro"/>
    <s v="MUTATA"/>
    <n v="19284"/>
    <n v="3.099453497107402E-3"/>
    <n v="5146.9999999999991"/>
    <n v="26.6905206388716"/>
    <n v="14137"/>
    <n v="73.309479361128396"/>
    <n v="323"/>
  </r>
  <r>
    <x v="7"/>
    <n v="11908"/>
    <s v="Norte"/>
    <s v="NECOCLI"/>
    <n v="57728"/>
    <n v="9.2784303817162461E-3"/>
    <n v="14150"/>
    <n v="24.5115022172949"/>
    <n v="43578"/>
    <n v="75.488497782705096"/>
    <n v="1612"/>
  </r>
  <r>
    <x v="7"/>
    <n v="11908"/>
    <s v="Norte"/>
    <s v="SAN JUAN DE URABA"/>
    <n v="23801"/>
    <n v="3.825455957511578E-3"/>
    <n v="7595"/>
    <n v="31.910423931767575"/>
    <n v="16206"/>
    <n v="68.089576068232432"/>
    <n v="429"/>
  </r>
  <r>
    <x v="7"/>
    <n v="11908"/>
    <s v="Norte"/>
    <s v="SAN PEDRO DE URABA"/>
    <n v="30536"/>
    <n v="4.9079502171578311E-3"/>
    <n v="13414"/>
    <n v="43.928477862195443"/>
    <n v="17122"/>
    <n v="56.071522137804564"/>
    <n v="966"/>
  </r>
  <r>
    <x v="7"/>
    <n v="11908"/>
    <s v="Centro"/>
    <s v="TURBO"/>
    <n v="147243"/>
    <n v="2.3665880070243991E-2"/>
    <n v="58357"/>
    <n v="39.63312347615846"/>
    <n v="88886"/>
    <n v="60.36687652384154"/>
    <n v="4314"/>
  </r>
  <r>
    <x v="7"/>
    <n v="11908"/>
    <s v="Atrato medio"/>
    <s v="VIGIA DEL FUERTE"/>
    <n v="5543"/>
    <n v="8.9090804472445172E-4"/>
    <n v="2085"/>
    <n v="37.615009922424683"/>
    <n v="3458"/>
    <n v="62.384990077575317"/>
    <m/>
  </r>
  <r>
    <x v="8"/>
    <s v="-"/>
    <s v="Norte"/>
    <s v="BARBOSA"/>
    <n v="47719"/>
    <n v="7.669716937796521E-3"/>
    <n v="21712"/>
    <n v="45.499696137806744"/>
    <n v="26007"/>
    <n v="54.500303862193256"/>
    <n v="1896"/>
  </r>
  <r>
    <x v="8"/>
    <s v="-"/>
    <s v="Norte"/>
    <s v="BELLO"/>
    <n v="429984"/>
    <n v="6.9109905232328822E-2"/>
    <n v="421403.99999999994"/>
    <n v="98.004576914489832"/>
    <n v="8580"/>
    <n v="1.9954230855101587"/>
    <n v="4839"/>
  </r>
  <r>
    <x v="8"/>
    <s v="-"/>
    <s v="Sur"/>
    <s v="CALDAS"/>
    <n v="75042"/>
    <n v="1.206125229879349E-2"/>
    <n v="58762"/>
    <n v="78.305482263265901"/>
    <n v="16280"/>
    <n v="21.694517736734095"/>
    <n v="2137"/>
  </r>
  <r>
    <x v="8"/>
    <s v="-"/>
    <s v="Norte"/>
    <s v="COPACABANA"/>
    <n v="67553"/>
    <n v="1.0857570114607773E-2"/>
    <n v="58781"/>
    <n v="87.014640356460845"/>
    <n v="8772"/>
    <n v="12.985359643539146"/>
    <n v="2025"/>
  </r>
  <r>
    <x v="8"/>
    <s v="-"/>
    <s v="Sur"/>
    <s v="ENVIGADO"/>
    <n v="207245"/>
    <n v="3.3309802945863075E-2"/>
    <n v="199277"/>
    <n v="96.155275157422366"/>
    <n v="7968.0000000000009"/>
    <n v="3.8447248425776257"/>
    <n v="6370"/>
  </r>
  <r>
    <x v="8"/>
    <s v="-"/>
    <s v="Norte"/>
    <s v="GIRARDOTA"/>
    <n v="50573"/>
    <n v="8.128430912114324E-3"/>
    <n v="30147.999999999996"/>
    <n v="59.612836889249202"/>
    <n v="20425"/>
    <n v="40.387163110750798"/>
    <n v="2582"/>
  </r>
  <r>
    <x v="8"/>
    <s v="-"/>
    <s v="Sur"/>
    <s v="ITAGUI"/>
    <n v="258540"/>
    <n v="4.1554278528424998E-2"/>
    <n v="236025"/>
    <n v="91.291482942678115"/>
    <n v="22515"/>
    <n v="8.7085170573218846"/>
    <n v="12075"/>
  </r>
  <r>
    <x v="8"/>
    <s v="-"/>
    <s v="Sur"/>
    <s v="LA ESTRELLA"/>
    <n v="59398"/>
    <n v="9.5468439546352139E-3"/>
    <n v="32669"/>
    <n v="55.000168355836898"/>
    <n v="26729"/>
    <n v="44.999831644163102"/>
    <n v="1951"/>
  </r>
  <r>
    <x v="8"/>
    <s v="-"/>
    <s v="Centro"/>
    <s v="MEDELLIN"/>
    <n v="2393011"/>
    <n v="0.3846207380505331"/>
    <n v="2361134"/>
    <n v="98.667912516908615"/>
    <n v="31876.999999999996"/>
    <n v="1.3320874830913856"/>
    <n v="34021"/>
  </r>
  <r>
    <x v="8"/>
    <s v="-"/>
    <s v="Sur"/>
    <s v="SABANETA"/>
    <n v="49729"/>
    <n v="7.9927775854415056E-3"/>
    <n v="39604.000000000007"/>
    <n v="79.63964688612279"/>
    <n v="10125"/>
    <n v="20.360353113877213"/>
    <n v="3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N133:Q144" firstHeaderRow="1" firstDataRow="2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  <pivotField showAll="0"/>
    <pivotField numFmtId="3" showAll="0"/>
    <pivotField numFmtId="10" showAll="0"/>
    <pivotField numFmtId="3" showAll="0"/>
    <pivotField numFmtId="170" showAll="0"/>
    <pivotField dataField="1" numFmtId="3" showAll="0"/>
    <pivotField numFmtId="170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OBLACIÓN INDIGENA 2010" fld="1" baseField="0" baseItem="0"/>
    <dataField name="Suma de POBLACION RURAL" fld="8" baseField="0" baseItem="0"/>
    <dataField name="Suma de Personas en situación de Discapacidad por Municipio y Subregión" fld="10" baseField="0" baseItem="0"/>
  </dataFields>
  <formats count="3">
    <format dxfId="6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X117"/>
  <sheetViews>
    <sheetView showGridLines="0" tabSelected="1" view="pageBreakPreview" zoomScaleNormal="100" zoomScaleSheetLayoutView="100" workbookViewId="0">
      <selection activeCell="M12" sqref="M12"/>
    </sheetView>
  </sheetViews>
  <sheetFormatPr baseColWidth="10" defaultColWidth="11.42578125" defaultRowHeight="12.75" x14ac:dyDescent="0.2"/>
  <cols>
    <col min="1" max="1" width="38" style="98" customWidth="1"/>
    <col min="2" max="2" width="23.85546875" style="98" customWidth="1"/>
    <col min="3" max="3" width="14.85546875" style="98" customWidth="1"/>
    <col min="4" max="4" width="15.85546875" style="98" customWidth="1"/>
    <col min="5" max="5" width="18.42578125" style="98" customWidth="1"/>
    <col min="6" max="6" width="11.85546875" style="98" customWidth="1"/>
    <col min="7" max="7" width="8.28515625" style="98" customWidth="1"/>
    <col min="8" max="8" width="7.5703125" style="98" customWidth="1"/>
    <col min="9" max="9" width="20.140625" style="99" customWidth="1"/>
    <col min="10" max="10" width="11.42578125" style="100"/>
    <col min="11" max="20" width="11.42578125" style="99"/>
    <col min="21" max="23" width="11.42578125" style="149"/>
    <col min="24" max="24" width="30" style="99" customWidth="1"/>
    <col min="25" max="16384" width="11.42578125" style="99"/>
  </cols>
  <sheetData>
    <row r="1" spans="1:24" ht="38.25" customHeight="1" x14ac:dyDescent="0.2">
      <c r="A1" s="166"/>
      <c r="B1" s="157" t="s">
        <v>0</v>
      </c>
      <c r="C1" s="157"/>
      <c r="D1" s="157"/>
      <c r="E1" s="157"/>
      <c r="F1" s="157"/>
      <c r="G1" s="156" t="s">
        <v>1</v>
      </c>
      <c r="H1" s="156"/>
      <c r="I1" s="154" t="s">
        <v>2</v>
      </c>
      <c r="W1" s="150" t="s">
        <v>3</v>
      </c>
      <c r="X1" s="99" t="s">
        <v>4</v>
      </c>
    </row>
    <row r="2" spans="1:24" ht="38.25" x14ac:dyDescent="0.2">
      <c r="A2" s="167"/>
      <c r="B2" s="157"/>
      <c r="C2" s="157"/>
      <c r="D2" s="157"/>
      <c r="E2" s="157"/>
      <c r="F2" s="157"/>
      <c r="G2" s="156"/>
      <c r="H2" s="156"/>
      <c r="I2" s="155" t="s">
        <v>5</v>
      </c>
      <c r="W2" s="150" t="s">
        <v>6</v>
      </c>
      <c r="X2" s="99" t="s">
        <v>7</v>
      </c>
    </row>
    <row r="3" spans="1:24" ht="3" customHeight="1" x14ac:dyDescent="0.2">
      <c r="W3" s="150" t="s">
        <v>8</v>
      </c>
      <c r="X3" s="99" t="s">
        <v>9</v>
      </c>
    </row>
    <row r="4" spans="1:24" ht="3" customHeight="1" x14ac:dyDescent="0.2">
      <c r="W4" s="150" t="s">
        <v>10</v>
      </c>
      <c r="X4" s="99" t="s">
        <v>11</v>
      </c>
    </row>
    <row r="5" spans="1:24" ht="2.25" customHeight="1" x14ac:dyDescent="0.2">
      <c r="W5" s="150" t="s">
        <v>12</v>
      </c>
    </row>
    <row r="6" spans="1:24" ht="9.75" customHeight="1" x14ac:dyDescent="0.2">
      <c r="H6" s="98" t="s">
        <v>13</v>
      </c>
      <c r="W6" s="150" t="s">
        <v>14</v>
      </c>
    </row>
    <row r="7" spans="1:24" ht="1.5" customHeight="1" x14ac:dyDescent="0.2">
      <c r="A7" s="174"/>
      <c r="B7" s="174"/>
      <c r="C7" s="174"/>
      <c r="D7" s="174"/>
      <c r="E7" s="174"/>
      <c r="F7" s="174"/>
      <c r="G7" s="174"/>
      <c r="H7" s="174"/>
      <c r="W7" s="150" t="s">
        <v>15</v>
      </c>
    </row>
    <row r="8" spans="1:24" ht="26.25" customHeight="1" x14ac:dyDescent="0.2">
      <c r="A8" s="174"/>
      <c r="B8" s="174"/>
      <c r="C8" s="174"/>
      <c r="D8" s="174"/>
      <c r="E8" s="174"/>
      <c r="F8" s="174"/>
      <c r="G8" s="174"/>
      <c r="H8" s="174"/>
      <c r="W8" s="150" t="s">
        <v>16</v>
      </c>
    </row>
    <row r="9" spans="1:24" x14ac:dyDescent="0.2">
      <c r="A9" s="76"/>
      <c r="B9" s="76"/>
      <c r="C9" s="76"/>
      <c r="D9" s="76"/>
      <c r="E9" s="76"/>
      <c r="F9" s="76"/>
      <c r="G9" s="76"/>
      <c r="H9" s="76"/>
      <c r="I9" s="101"/>
      <c r="J9" s="102"/>
      <c r="K9" s="101"/>
      <c r="L9" s="101"/>
      <c r="M9" s="101"/>
      <c r="W9" s="150" t="s">
        <v>17</v>
      </c>
    </row>
    <row r="10" spans="1:24" x14ac:dyDescent="0.2">
      <c r="A10" s="103" t="s">
        <v>18</v>
      </c>
      <c r="J10" s="100" t="s">
        <v>19</v>
      </c>
      <c r="W10" s="150" t="s">
        <v>20</v>
      </c>
    </row>
    <row r="11" spans="1:24" x14ac:dyDescent="0.2">
      <c r="J11" s="100" t="s">
        <v>21</v>
      </c>
      <c r="W11" s="150" t="s">
        <v>22</v>
      </c>
    </row>
    <row r="12" spans="1:24" ht="18" customHeight="1" x14ac:dyDescent="0.2">
      <c r="A12" s="89" t="s">
        <v>23</v>
      </c>
      <c r="B12" s="104"/>
      <c r="W12" s="150" t="s">
        <v>24</v>
      </c>
    </row>
    <row r="13" spans="1:24" ht="19.5" customHeight="1" x14ac:dyDescent="0.2">
      <c r="A13" s="89" t="s">
        <v>25</v>
      </c>
      <c r="B13" s="105"/>
      <c r="W13" s="150" t="s">
        <v>26</v>
      </c>
    </row>
    <row r="14" spans="1:24" ht="19.5" customHeight="1" x14ac:dyDescent="0.2">
      <c r="A14" s="89" t="s">
        <v>27</v>
      </c>
      <c r="B14" s="176"/>
      <c r="C14" s="176"/>
      <c r="D14" s="176"/>
      <c r="E14" s="176"/>
      <c r="W14" s="150" t="s">
        <v>28</v>
      </c>
    </row>
    <row r="15" spans="1:24" ht="23.25" customHeight="1" x14ac:dyDescent="0.2">
      <c r="A15" s="89" t="s">
        <v>29</v>
      </c>
      <c r="B15" s="158"/>
      <c r="C15" s="163"/>
      <c r="D15" s="159"/>
      <c r="E15" s="106" t="s">
        <v>30</v>
      </c>
      <c r="F15" s="161"/>
      <c r="G15" s="161"/>
      <c r="H15" s="161"/>
      <c r="W15" s="150" t="s">
        <v>31</v>
      </c>
    </row>
    <row r="16" spans="1:24" ht="19.5" customHeight="1" x14ac:dyDescent="0.2">
      <c r="A16" s="89" t="s">
        <v>32</v>
      </c>
      <c r="B16" s="158"/>
      <c r="C16" s="163"/>
      <c r="D16" s="159"/>
      <c r="E16" s="106" t="s">
        <v>33</v>
      </c>
      <c r="F16" s="162"/>
      <c r="G16" s="162"/>
      <c r="H16" s="107"/>
      <c r="I16" s="108"/>
      <c r="W16" s="150" t="s">
        <v>34</v>
      </c>
    </row>
    <row r="17" spans="1:23" ht="27.75" customHeight="1" x14ac:dyDescent="0.2">
      <c r="A17" s="93" t="s">
        <v>35</v>
      </c>
      <c r="B17" s="158"/>
      <c r="C17" s="163"/>
      <c r="D17" s="159"/>
      <c r="E17" s="106" t="s">
        <v>30</v>
      </c>
      <c r="F17" s="158"/>
      <c r="G17" s="159"/>
      <c r="H17" s="107"/>
      <c r="I17" s="108"/>
      <c r="W17" s="150" t="s">
        <v>36</v>
      </c>
    </row>
    <row r="18" spans="1:23" ht="19.5" customHeight="1" x14ac:dyDescent="0.2">
      <c r="A18" s="89" t="s">
        <v>32</v>
      </c>
      <c r="B18" s="158"/>
      <c r="C18" s="163"/>
      <c r="D18" s="159"/>
      <c r="E18" s="106" t="s">
        <v>33</v>
      </c>
      <c r="F18" s="158"/>
      <c r="G18" s="159"/>
      <c r="H18" s="107"/>
      <c r="I18" s="108"/>
      <c r="W18" s="150" t="s">
        <v>37</v>
      </c>
    </row>
    <row r="19" spans="1:23" x14ac:dyDescent="0.2">
      <c r="A19" s="107"/>
      <c r="W19" s="150" t="s">
        <v>38</v>
      </c>
    </row>
    <row r="20" spans="1:23" x14ac:dyDescent="0.2">
      <c r="A20" s="109" t="s">
        <v>39</v>
      </c>
      <c r="W20" s="150" t="s">
        <v>40</v>
      </c>
    </row>
    <row r="21" spans="1:23" x14ac:dyDescent="0.2">
      <c r="A21" s="107"/>
      <c r="W21" s="150" t="s">
        <v>41</v>
      </c>
    </row>
    <row r="22" spans="1:23" ht="38.25" customHeight="1" x14ac:dyDescent="0.2">
      <c r="A22" s="106" t="s">
        <v>42</v>
      </c>
      <c r="B22" s="158"/>
      <c r="C22" s="163"/>
      <c r="D22" s="163"/>
      <c r="E22" s="163"/>
      <c r="F22" s="163"/>
      <c r="G22" s="163"/>
      <c r="H22" s="159"/>
      <c r="W22" s="150" t="s">
        <v>43</v>
      </c>
    </row>
    <row r="23" spans="1:23" x14ac:dyDescent="0.2">
      <c r="A23" s="107"/>
      <c r="W23" s="150" t="s">
        <v>44</v>
      </c>
    </row>
    <row r="24" spans="1:23" x14ac:dyDescent="0.2">
      <c r="A24" s="107"/>
      <c r="W24" s="150" t="s">
        <v>45</v>
      </c>
    </row>
    <row r="25" spans="1:23" s="110" customFormat="1" x14ac:dyDescent="0.2">
      <c r="A25" s="103"/>
      <c r="B25" s="96"/>
      <c r="C25" s="96" t="s">
        <v>46</v>
      </c>
      <c r="D25" s="96" t="s">
        <v>47</v>
      </c>
      <c r="E25" s="96" t="s">
        <v>48</v>
      </c>
      <c r="F25" s="103"/>
      <c r="G25" s="103"/>
      <c r="H25" s="103"/>
      <c r="J25" s="111"/>
      <c r="U25" s="151"/>
      <c r="V25" s="151"/>
      <c r="W25" s="150" t="s">
        <v>49</v>
      </c>
    </row>
    <row r="26" spans="1:23" ht="17.25" customHeight="1" x14ac:dyDescent="0.2">
      <c r="B26" s="106" t="s">
        <v>50</v>
      </c>
      <c r="C26" s="112" t="str">
        <f>+IF(B12="","",VLOOKUP(B12,'POBLACION RURAL, DISP, INDI'!$A$3:$L$128,6,FALSE))</f>
        <v/>
      </c>
      <c r="D26" s="112" t="str">
        <f>+IF(B12="","",VLOOKUP(B12,'POBLACION RURAL, DISP, INDI'!$A$3:$L$128,8,FALSE))</f>
        <v/>
      </c>
      <c r="E26" s="112" t="str">
        <f>+IF(B12="","",VLOOKUP(B12,'POBLACION RURAL, DISP, INDI'!$A$3:$L$128,10,FALSE))</f>
        <v/>
      </c>
      <c r="W26" s="150" t="s">
        <v>51</v>
      </c>
    </row>
    <row r="27" spans="1:23" ht="17.25" customHeight="1" x14ac:dyDescent="0.2">
      <c r="B27" s="106" t="s">
        <v>52</v>
      </c>
      <c r="C27" s="113">
        <f>SUM(D27:E27)</f>
        <v>0</v>
      </c>
      <c r="D27" s="114"/>
      <c r="E27" s="114"/>
      <c r="W27" s="150" t="s">
        <v>53</v>
      </c>
    </row>
    <row r="28" spans="1:23" x14ac:dyDescent="0.2">
      <c r="A28" s="77"/>
      <c r="W28" s="150" t="s">
        <v>54</v>
      </c>
    </row>
    <row r="29" spans="1:23" x14ac:dyDescent="0.2">
      <c r="A29" s="77"/>
      <c r="W29" s="150" t="s">
        <v>55</v>
      </c>
    </row>
    <row r="30" spans="1:23" ht="25.5" x14ac:dyDescent="0.2">
      <c r="A30" s="77" t="s">
        <v>56</v>
      </c>
      <c r="W30" s="150" t="s">
        <v>57</v>
      </c>
    </row>
    <row r="31" spans="1:23" ht="25.5" x14ac:dyDescent="0.2">
      <c r="A31" s="177" t="s">
        <v>58</v>
      </c>
      <c r="B31" s="78" t="s">
        <v>59</v>
      </c>
      <c r="C31" s="79"/>
      <c r="D31" s="181" t="s">
        <v>60</v>
      </c>
      <c r="E31" s="78" t="s">
        <v>61</v>
      </c>
      <c r="F31" s="80"/>
      <c r="W31" s="150" t="s">
        <v>62</v>
      </c>
    </row>
    <row r="32" spans="1:23" ht="25.5" x14ac:dyDescent="0.2">
      <c r="A32" s="178"/>
      <c r="B32" s="78" t="s">
        <v>63</v>
      </c>
      <c r="C32" s="79"/>
      <c r="D32" s="182"/>
      <c r="E32" s="78" t="s">
        <v>64</v>
      </c>
      <c r="F32" s="80"/>
      <c r="W32" s="150" t="s">
        <v>65</v>
      </c>
    </row>
    <row r="33" spans="1:23" x14ac:dyDescent="0.2">
      <c r="A33" s="178"/>
      <c r="B33" s="78" t="s">
        <v>66</v>
      </c>
      <c r="C33" s="79"/>
      <c r="D33" s="182"/>
      <c r="E33" s="78" t="s">
        <v>67</v>
      </c>
      <c r="F33" s="80"/>
      <c r="W33" s="150" t="s">
        <v>68</v>
      </c>
    </row>
    <row r="34" spans="1:23" ht="25.5" x14ac:dyDescent="0.2">
      <c r="A34" s="178"/>
      <c r="B34" s="78" t="s">
        <v>69</v>
      </c>
      <c r="C34" s="79"/>
      <c r="D34" s="182"/>
      <c r="E34" s="78" t="s">
        <v>70</v>
      </c>
      <c r="F34" s="80"/>
      <c r="W34" s="150" t="s">
        <v>71</v>
      </c>
    </row>
    <row r="35" spans="1:23" ht="25.5" x14ac:dyDescent="0.2">
      <c r="A35" s="179"/>
      <c r="B35" s="81" t="s">
        <v>72</v>
      </c>
      <c r="C35" s="82" t="str">
        <f>IF(AND(C31="",C32="",C33="",C34=""),"",IF(C27="","",IF(C27=SUM(C31:C34),SUM(C31:C34),"NO COINCIDE")))</f>
        <v/>
      </c>
      <c r="D35" s="182"/>
      <c r="E35" s="78" t="s">
        <v>73</v>
      </c>
      <c r="F35" s="80"/>
      <c r="W35" s="150" t="s">
        <v>74</v>
      </c>
    </row>
    <row r="36" spans="1:23" x14ac:dyDescent="0.2">
      <c r="A36" s="180" t="s">
        <v>75</v>
      </c>
      <c r="B36" s="78" t="s">
        <v>76</v>
      </c>
      <c r="C36" s="115"/>
      <c r="D36" s="182"/>
      <c r="E36" s="78" t="s">
        <v>77</v>
      </c>
      <c r="F36" s="83"/>
      <c r="W36" s="150" t="s">
        <v>78</v>
      </c>
    </row>
    <row r="37" spans="1:23" ht="25.5" x14ac:dyDescent="0.2">
      <c r="A37" s="180"/>
      <c r="B37" s="78" t="s">
        <v>79</v>
      </c>
      <c r="C37" s="79"/>
      <c r="D37" s="182"/>
      <c r="E37" s="78" t="s">
        <v>80</v>
      </c>
      <c r="F37" s="83"/>
      <c r="W37" s="150" t="s">
        <v>81</v>
      </c>
    </row>
    <row r="38" spans="1:23" x14ac:dyDescent="0.2">
      <c r="A38" s="180"/>
      <c r="B38" s="81" t="s">
        <v>72</v>
      </c>
      <c r="C38" s="82" t="str">
        <f>IF(AND(C36="",C37=""),"",IF(C27="","",IF(C27=SUM(C36:C37),SUM(C36:C37),"NO COINCIDE")))</f>
        <v/>
      </c>
      <c r="D38" s="183"/>
      <c r="E38" s="81" t="s">
        <v>46</v>
      </c>
      <c r="F38" s="84" t="str">
        <f>IF(AND(F31="",F32="",F33="",F34="",F35="",F36="",F37=""),"",IF(C27="","",IF(C27=SUM(F31:F37),SUM(F31:F37),"NO COINCIDE")))</f>
        <v/>
      </c>
      <c r="W38" s="150" t="s">
        <v>82</v>
      </c>
    </row>
    <row r="39" spans="1:23" x14ac:dyDescent="0.2">
      <c r="W39" s="150" t="s">
        <v>83</v>
      </c>
    </row>
    <row r="40" spans="1:23" ht="25.5" customHeight="1" x14ac:dyDescent="0.2">
      <c r="A40" s="160" t="s">
        <v>84</v>
      </c>
      <c r="B40" s="160"/>
      <c r="W40" s="150" t="s">
        <v>85</v>
      </c>
    </row>
    <row r="41" spans="1:23" s="110" customFormat="1" ht="57.75" customHeight="1" x14ac:dyDescent="0.2">
      <c r="A41" s="96" t="s">
        <v>86</v>
      </c>
      <c r="B41" s="96" t="s">
        <v>87</v>
      </c>
      <c r="C41" s="184" t="s">
        <v>88</v>
      </c>
      <c r="D41" s="164"/>
      <c r="E41" s="164" t="s">
        <v>89</v>
      </c>
      <c r="F41" s="165"/>
      <c r="G41" s="96" t="s">
        <v>90</v>
      </c>
      <c r="H41" s="96" t="s">
        <v>91</v>
      </c>
      <c r="I41" s="96" t="s">
        <v>92</v>
      </c>
      <c r="J41" s="111"/>
      <c r="U41" s="151"/>
      <c r="V41" s="151"/>
      <c r="W41" s="150" t="s">
        <v>93</v>
      </c>
    </row>
    <row r="42" spans="1:23" s="110" customFormat="1" ht="45" customHeight="1" x14ac:dyDescent="0.2">
      <c r="A42" s="118"/>
      <c r="B42" s="118"/>
      <c r="C42" s="158"/>
      <c r="D42" s="159"/>
      <c r="E42" s="158"/>
      <c r="F42" s="159"/>
      <c r="G42" s="118"/>
      <c r="H42" s="118"/>
      <c r="I42" s="118"/>
      <c r="J42" s="111"/>
      <c r="U42" s="151"/>
      <c r="V42" s="151"/>
      <c r="W42" s="150" t="s">
        <v>94</v>
      </c>
    </row>
    <row r="43" spans="1:23" s="110" customFormat="1" ht="45" customHeight="1" x14ac:dyDescent="0.2">
      <c r="A43" s="118"/>
      <c r="B43" s="118"/>
      <c r="C43" s="158"/>
      <c r="D43" s="159"/>
      <c r="E43" s="158"/>
      <c r="F43" s="159"/>
      <c r="G43" s="118"/>
      <c r="H43" s="118"/>
      <c r="I43" s="118"/>
      <c r="J43" s="111"/>
      <c r="U43" s="151"/>
      <c r="V43" s="151"/>
      <c r="W43" s="150" t="s">
        <v>95</v>
      </c>
    </row>
    <row r="44" spans="1:23" s="110" customFormat="1" ht="45" customHeight="1" x14ac:dyDescent="0.2">
      <c r="A44" s="118"/>
      <c r="B44" s="118"/>
      <c r="C44" s="158"/>
      <c r="D44" s="159"/>
      <c r="E44" s="158"/>
      <c r="F44" s="159"/>
      <c r="G44" s="118"/>
      <c r="H44" s="118"/>
      <c r="I44" s="118"/>
      <c r="J44" s="111"/>
      <c r="U44" s="151"/>
      <c r="V44" s="151"/>
      <c r="W44" s="150" t="s">
        <v>96</v>
      </c>
    </row>
    <row r="45" spans="1:23" s="110" customFormat="1" ht="45" customHeight="1" x14ac:dyDescent="0.2">
      <c r="A45" s="118"/>
      <c r="B45" s="118"/>
      <c r="C45" s="158"/>
      <c r="D45" s="159"/>
      <c r="E45" s="158"/>
      <c r="F45" s="159"/>
      <c r="G45" s="118"/>
      <c r="H45" s="118"/>
      <c r="I45" s="118"/>
      <c r="J45" s="111"/>
      <c r="U45" s="151"/>
      <c r="V45" s="151"/>
      <c r="W45" s="150" t="s">
        <v>97</v>
      </c>
    </row>
    <row r="46" spans="1:23" ht="45" customHeight="1" x14ac:dyDescent="0.2">
      <c r="A46" s="118"/>
      <c r="B46" s="118"/>
      <c r="C46" s="158"/>
      <c r="D46" s="159"/>
      <c r="E46" s="158"/>
      <c r="F46" s="159"/>
      <c r="G46" s="118"/>
      <c r="H46" s="118"/>
      <c r="I46" s="118"/>
      <c r="W46" s="150" t="s">
        <v>98</v>
      </c>
    </row>
    <row r="47" spans="1:23" ht="16.5" customHeight="1" x14ac:dyDescent="0.2">
      <c r="A47" s="117"/>
      <c r="B47" s="117"/>
      <c r="C47" s="117"/>
      <c r="D47" s="117"/>
      <c r="E47" s="117"/>
      <c r="F47" s="117"/>
      <c r="G47" s="117"/>
      <c r="H47" s="117"/>
      <c r="W47" s="150" t="s">
        <v>99</v>
      </c>
    </row>
    <row r="48" spans="1:23" ht="12.75" customHeight="1" x14ac:dyDescent="0.2">
      <c r="W48" s="150" t="s">
        <v>100</v>
      </c>
    </row>
    <row r="49" spans="1:23" x14ac:dyDescent="0.2">
      <c r="A49" s="175" t="s">
        <v>101</v>
      </c>
      <c r="B49" s="176"/>
      <c r="C49" s="176"/>
      <c r="D49" s="176"/>
      <c r="E49" s="176"/>
      <c r="F49" s="176"/>
      <c r="G49" s="176"/>
      <c r="H49" s="176"/>
      <c r="W49" s="150" t="s">
        <v>102</v>
      </c>
    </row>
    <row r="50" spans="1:23" x14ac:dyDescent="0.2">
      <c r="A50" s="175"/>
      <c r="B50" s="176"/>
      <c r="C50" s="176"/>
      <c r="D50" s="176"/>
      <c r="E50" s="176"/>
      <c r="F50" s="176"/>
      <c r="G50" s="176"/>
      <c r="H50" s="176"/>
      <c r="W50" s="150" t="s">
        <v>103</v>
      </c>
    </row>
    <row r="51" spans="1:23" x14ac:dyDescent="0.2">
      <c r="A51" s="77"/>
      <c r="W51" s="150" t="s">
        <v>104</v>
      </c>
    </row>
    <row r="52" spans="1:23" x14ac:dyDescent="0.2">
      <c r="A52" s="175" t="s">
        <v>105</v>
      </c>
      <c r="B52" s="176"/>
      <c r="C52" s="176"/>
      <c r="D52" s="176"/>
      <c r="E52" s="176"/>
      <c r="F52" s="176"/>
      <c r="G52" s="176"/>
      <c r="H52" s="176"/>
      <c r="W52" s="150" t="s">
        <v>106</v>
      </c>
    </row>
    <row r="53" spans="1:23" x14ac:dyDescent="0.2">
      <c r="A53" s="175"/>
      <c r="B53" s="176"/>
      <c r="C53" s="176"/>
      <c r="D53" s="176"/>
      <c r="E53" s="176"/>
      <c r="F53" s="176"/>
      <c r="G53" s="176"/>
      <c r="H53" s="176"/>
      <c r="W53" s="150" t="s">
        <v>107</v>
      </c>
    </row>
    <row r="54" spans="1:23" x14ac:dyDescent="0.2">
      <c r="A54" s="175"/>
      <c r="B54" s="176"/>
      <c r="C54" s="176"/>
      <c r="D54" s="176"/>
      <c r="E54" s="176"/>
      <c r="F54" s="176"/>
      <c r="G54" s="176"/>
      <c r="H54" s="176"/>
      <c r="W54" s="150" t="s">
        <v>108</v>
      </c>
    </row>
    <row r="55" spans="1:23" ht="36" customHeight="1" x14ac:dyDescent="0.2">
      <c r="A55" s="107"/>
      <c r="W55" s="150" t="s">
        <v>109</v>
      </c>
    </row>
    <row r="56" spans="1:23" ht="25.5" x14ac:dyDescent="0.2">
      <c r="A56" s="116" t="s">
        <v>110</v>
      </c>
      <c r="B56" s="116"/>
      <c r="C56" s="116"/>
      <c r="D56" s="116"/>
      <c r="E56" s="116"/>
      <c r="F56" s="160"/>
      <c r="G56" s="160"/>
      <c r="H56" s="160"/>
      <c r="W56" s="150" t="s">
        <v>111</v>
      </c>
    </row>
    <row r="57" spans="1:23" x14ac:dyDescent="0.2">
      <c r="A57" s="77"/>
      <c r="B57" s="77"/>
      <c r="C57" s="77"/>
      <c r="D57" s="77"/>
      <c r="E57" s="77"/>
      <c r="F57" s="117"/>
      <c r="G57" s="117"/>
      <c r="H57" s="117"/>
      <c r="W57" s="150" t="s">
        <v>112</v>
      </c>
    </row>
    <row r="58" spans="1:23" ht="12.75" customHeight="1" x14ac:dyDescent="0.2">
      <c r="A58" s="85"/>
      <c r="B58" s="168" t="str">
        <f>+IF(PRESUPUESTO!H115=0,"POR FAVOR DILIGENCIE LA HOJA DE PRESUPUESTO",PRESUPUESTO!H115)</f>
        <v>POR FAVOR DILIGENCIE LA HOJA DE PRESUPUESTO</v>
      </c>
      <c r="C58" s="169"/>
      <c r="D58" s="170"/>
      <c r="E58" s="86"/>
      <c r="F58" s="87"/>
      <c r="G58" s="87"/>
      <c r="H58" s="87"/>
      <c r="I58" s="110"/>
      <c r="W58" s="150" t="s">
        <v>113</v>
      </c>
    </row>
    <row r="59" spans="1:23" ht="34.5" customHeight="1" x14ac:dyDescent="0.2">
      <c r="B59" s="171"/>
      <c r="C59" s="172"/>
      <c r="D59" s="173"/>
      <c r="W59" s="150" t="s">
        <v>114</v>
      </c>
    </row>
    <row r="60" spans="1:23" x14ac:dyDescent="0.2">
      <c r="A60" s="94"/>
      <c r="B60" s="94"/>
      <c r="C60" s="94"/>
      <c r="D60" s="94"/>
      <c r="E60" s="94"/>
      <c r="W60" s="150" t="s">
        <v>115</v>
      </c>
    </row>
    <row r="61" spans="1:23" x14ac:dyDescent="0.2">
      <c r="A61" s="188" t="s">
        <v>116</v>
      </c>
      <c r="B61" s="188"/>
      <c r="C61" s="188"/>
      <c r="D61" s="188"/>
      <c r="E61" s="188"/>
      <c r="W61" s="150" t="s">
        <v>117</v>
      </c>
    </row>
    <row r="62" spans="1:23" ht="25.5" x14ac:dyDescent="0.2">
      <c r="A62" s="95"/>
      <c r="B62" s="95"/>
      <c r="C62" s="95"/>
      <c r="D62" s="95"/>
      <c r="E62" s="95"/>
      <c r="W62" s="150" t="s">
        <v>118</v>
      </c>
    </row>
    <row r="63" spans="1:23" s="110" customFormat="1" ht="25.5" customHeight="1" x14ac:dyDescent="0.2">
      <c r="A63" s="96" t="s">
        <v>119</v>
      </c>
      <c r="B63" s="88" t="s">
        <v>46</v>
      </c>
      <c r="C63" s="98"/>
      <c r="D63" s="98"/>
      <c r="E63" s="98"/>
      <c r="F63" s="98"/>
      <c r="G63" s="98"/>
      <c r="H63" s="98"/>
      <c r="I63" s="99"/>
      <c r="J63" s="111"/>
      <c r="U63" s="151"/>
      <c r="V63" s="151"/>
      <c r="W63" s="150" t="s">
        <v>120</v>
      </c>
    </row>
    <row r="64" spans="1:23" ht="37.5" customHeight="1" x14ac:dyDescent="0.2">
      <c r="A64" s="92"/>
      <c r="B64" s="90"/>
      <c r="W64" s="150" t="s">
        <v>121</v>
      </c>
    </row>
    <row r="65" spans="1:23" x14ac:dyDescent="0.2">
      <c r="A65" s="92"/>
      <c r="B65" s="90"/>
      <c r="W65" s="150" t="s">
        <v>122</v>
      </c>
    </row>
    <row r="66" spans="1:23" x14ac:dyDescent="0.2">
      <c r="A66" s="92"/>
      <c r="B66" s="90"/>
      <c r="W66" s="150" t="s">
        <v>123</v>
      </c>
    </row>
    <row r="67" spans="1:23" ht="51" customHeight="1" x14ac:dyDescent="0.2">
      <c r="A67" s="89" t="s">
        <v>46</v>
      </c>
      <c r="B67" s="91">
        <f>SUM(B63:B66)</f>
        <v>0</v>
      </c>
      <c r="C67" s="82" t="str">
        <f>+IF(B67=PRESUPUESTO!G115,"","NO COINCIDE")</f>
        <v/>
      </c>
      <c r="D67" s="189" t="s">
        <v>124</v>
      </c>
      <c r="E67" s="189"/>
      <c r="F67" s="189"/>
      <c r="G67" s="189"/>
      <c r="W67" s="150" t="s">
        <v>125</v>
      </c>
    </row>
    <row r="68" spans="1:23" x14ac:dyDescent="0.2">
      <c r="W68" s="150" t="s">
        <v>126</v>
      </c>
    </row>
    <row r="69" spans="1:23" x14ac:dyDescent="0.2">
      <c r="A69" s="98" t="s">
        <v>127</v>
      </c>
      <c r="W69" s="150" t="s">
        <v>128</v>
      </c>
    </row>
    <row r="70" spans="1:23" x14ac:dyDescent="0.2">
      <c r="A70" s="185"/>
      <c r="B70" s="186"/>
      <c r="C70" s="186"/>
      <c r="D70" s="186"/>
      <c r="E70" s="186"/>
      <c r="F70" s="186"/>
      <c r="G70" s="186"/>
      <c r="H70" s="187"/>
      <c r="W70" s="150" t="s">
        <v>129</v>
      </c>
    </row>
    <row r="71" spans="1:23" ht="25.5" x14ac:dyDescent="0.2">
      <c r="A71" s="185"/>
      <c r="B71" s="186"/>
      <c r="C71" s="186"/>
      <c r="D71" s="186"/>
      <c r="E71" s="186"/>
      <c r="F71" s="186"/>
      <c r="G71" s="186"/>
      <c r="H71" s="187"/>
      <c r="W71" s="150" t="s">
        <v>130</v>
      </c>
    </row>
    <row r="72" spans="1:23" ht="25.5" x14ac:dyDescent="0.2">
      <c r="A72" s="185"/>
      <c r="B72" s="186"/>
      <c r="C72" s="186"/>
      <c r="D72" s="186"/>
      <c r="E72" s="186"/>
      <c r="F72" s="186"/>
      <c r="G72" s="186"/>
      <c r="H72" s="187"/>
      <c r="W72" s="150" t="s">
        <v>131</v>
      </c>
    </row>
    <row r="73" spans="1:23" ht="25.5" x14ac:dyDescent="0.2">
      <c r="A73" s="185"/>
      <c r="B73" s="186"/>
      <c r="C73" s="186"/>
      <c r="D73" s="186"/>
      <c r="E73" s="186"/>
      <c r="F73" s="186"/>
      <c r="G73" s="186"/>
      <c r="H73" s="187"/>
      <c r="W73" s="150" t="s">
        <v>132</v>
      </c>
    </row>
    <row r="74" spans="1:23" ht="25.5" x14ac:dyDescent="0.2">
      <c r="A74" s="95"/>
      <c r="B74" s="95"/>
      <c r="C74" s="95"/>
      <c r="D74" s="95"/>
      <c r="W74" s="150" t="s">
        <v>133</v>
      </c>
    </row>
    <row r="75" spans="1:23" ht="16.5" customHeight="1" x14ac:dyDescent="0.2">
      <c r="W75" s="150" t="s">
        <v>134</v>
      </c>
    </row>
    <row r="76" spans="1:23" ht="16.5" customHeight="1" x14ac:dyDescent="0.2">
      <c r="W76" s="150" t="s">
        <v>135</v>
      </c>
    </row>
    <row r="77" spans="1:23" ht="16.5" customHeight="1" x14ac:dyDescent="0.2">
      <c r="W77" s="150" t="s">
        <v>136</v>
      </c>
    </row>
    <row r="78" spans="1:23" ht="16.5" customHeight="1" x14ac:dyDescent="0.2">
      <c r="W78" s="150" t="s">
        <v>137</v>
      </c>
    </row>
    <row r="79" spans="1:23" x14ac:dyDescent="0.2">
      <c r="W79" s="150" t="s">
        <v>138</v>
      </c>
    </row>
    <row r="80" spans="1:23" x14ac:dyDescent="0.2">
      <c r="W80" s="150" t="s">
        <v>139</v>
      </c>
    </row>
    <row r="81" spans="23:23" ht="25.5" x14ac:dyDescent="0.2">
      <c r="W81" s="150" t="s">
        <v>140</v>
      </c>
    </row>
    <row r="82" spans="23:23" ht="25.5" x14ac:dyDescent="0.2">
      <c r="W82" s="150" t="s">
        <v>141</v>
      </c>
    </row>
    <row r="83" spans="23:23" ht="38.25" x14ac:dyDescent="0.2">
      <c r="W83" s="150" t="s">
        <v>142</v>
      </c>
    </row>
    <row r="84" spans="23:23" ht="25.5" x14ac:dyDescent="0.2">
      <c r="W84" s="150" t="s">
        <v>143</v>
      </c>
    </row>
    <row r="85" spans="23:23" ht="38.25" x14ac:dyDescent="0.2">
      <c r="W85" s="150" t="s">
        <v>144</v>
      </c>
    </row>
    <row r="86" spans="23:23" ht="25.5" x14ac:dyDescent="0.2">
      <c r="W86" s="150" t="s">
        <v>145</v>
      </c>
    </row>
    <row r="87" spans="23:23" x14ac:dyDescent="0.2">
      <c r="W87" s="150" t="s">
        <v>146</v>
      </c>
    </row>
    <row r="88" spans="23:23" ht="25.5" x14ac:dyDescent="0.2">
      <c r="W88" s="150" t="s">
        <v>147</v>
      </c>
    </row>
    <row r="89" spans="23:23" ht="38.25" x14ac:dyDescent="0.2">
      <c r="W89" s="150" t="s">
        <v>148</v>
      </c>
    </row>
    <row r="90" spans="23:23" ht="25.5" x14ac:dyDescent="0.2">
      <c r="W90" s="150" t="s">
        <v>149</v>
      </c>
    </row>
    <row r="91" spans="23:23" ht="25.5" x14ac:dyDescent="0.2">
      <c r="W91" s="152" t="s">
        <v>150</v>
      </c>
    </row>
    <row r="92" spans="23:23" ht="25.5" x14ac:dyDescent="0.2">
      <c r="W92" s="152" t="s">
        <v>151</v>
      </c>
    </row>
    <row r="93" spans="23:23" ht="25.5" x14ac:dyDescent="0.2">
      <c r="W93" s="152" t="s">
        <v>152</v>
      </c>
    </row>
    <row r="94" spans="23:23" ht="38.25" x14ac:dyDescent="0.2">
      <c r="W94" s="149" t="s">
        <v>153</v>
      </c>
    </row>
    <row r="95" spans="23:23" ht="25.5" x14ac:dyDescent="0.2">
      <c r="W95" s="149" t="s">
        <v>154</v>
      </c>
    </row>
    <row r="96" spans="23:23" ht="25.5" x14ac:dyDescent="0.2">
      <c r="W96" s="149" t="s">
        <v>155</v>
      </c>
    </row>
    <row r="97" spans="23:23" x14ac:dyDescent="0.2">
      <c r="W97" s="149" t="s">
        <v>156</v>
      </c>
    </row>
    <row r="98" spans="23:23" x14ac:dyDescent="0.2">
      <c r="W98" s="149" t="s">
        <v>157</v>
      </c>
    </row>
    <row r="99" spans="23:23" x14ac:dyDescent="0.2">
      <c r="W99" s="149" t="s">
        <v>158</v>
      </c>
    </row>
    <row r="100" spans="23:23" x14ac:dyDescent="0.2">
      <c r="W100" s="149" t="s">
        <v>159</v>
      </c>
    </row>
    <row r="101" spans="23:23" x14ac:dyDescent="0.2">
      <c r="W101" s="149" t="s">
        <v>160</v>
      </c>
    </row>
    <row r="102" spans="23:23" x14ac:dyDescent="0.2">
      <c r="W102" s="149" t="s">
        <v>161</v>
      </c>
    </row>
    <row r="103" spans="23:23" x14ac:dyDescent="0.2">
      <c r="W103" s="149" t="s">
        <v>162</v>
      </c>
    </row>
    <row r="104" spans="23:23" x14ac:dyDescent="0.2">
      <c r="W104" s="149" t="s">
        <v>163</v>
      </c>
    </row>
    <row r="105" spans="23:23" x14ac:dyDescent="0.2">
      <c r="W105" s="149" t="s">
        <v>164</v>
      </c>
    </row>
    <row r="106" spans="23:23" x14ac:dyDescent="0.2">
      <c r="W106" s="149" t="s">
        <v>165</v>
      </c>
    </row>
    <row r="107" spans="23:23" x14ac:dyDescent="0.2">
      <c r="W107" s="149" t="s">
        <v>166</v>
      </c>
    </row>
    <row r="108" spans="23:23" x14ac:dyDescent="0.2">
      <c r="W108" s="149" t="s">
        <v>167</v>
      </c>
    </row>
    <row r="109" spans="23:23" ht="25.5" x14ac:dyDescent="0.2">
      <c r="W109" s="149" t="s">
        <v>168</v>
      </c>
    </row>
    <row r="110" spans="23:23" x14ac:dyDescent="0.2">
      <c r="W110" s="149" t="s">
        <v>169</v>
      </c>
    </row>
    <row r="111" spans="23:23" x14ac:dyDescent="0.2">
      <c r="W111" s="149" t="s">
        <v>170</v>
      </c>
    </row>
    <row r="112" spans="23:23" ht="25.5" x14ac:dyDescent="0.2">
      <c r="W112" s="149" t="s">
        <v>171</v>
      </c>
    </row>
    <row r="113" spans="23:23" x14ac:dyDescent="0.2">
      <c r="W113" s="149" t="s">
        <v>172</v>
      </c>
    </row>
    <row r="114" spans="23:23" x14ac:dyDescent="0.2">
      <c r="W114" s="149" t="s">
        <v>173</v>
      </c>
    </row>
    <row r="115" spans="23:23" x14ac:dyDescent="0.2">
      <c r="W115" s="149" t="s">
        <v>174</v>
      </c>
    </row>
    <row r="116" spans="23:23" x14ac:dyDescent="0.2">
      <c r="W116" s="149" t="s">
        <v>175</v>
      </c>
    </row>
    <row r="117" spans="23:23" x14ac:dyDescent="0.2">
      <c r="W117" s="149" t="s">
        <v>176</v>
      </c>
    </row>
  </sheetData>
  <sheetProtection formatCells="0" formatColumns="0" formatRows="0" insertColumns="0" insertRows="0"/>
  <protectedRanges>
    <protectedRange sqref="B12:B14 B15:D18 F15 F16:G18 B22 A70:H73 D27:E27 C31:C34 C36:C37 F31:F37 A42:I46 B49 B52 A64:B66" name="Rango1"/>
  </protectedRanges>
  <dataConsolidate/>
  <mergeCells count="42">
    <mergeCell ref="E45:F45"/>
    <mergeCell ref="E44:F44"/>
    <mergeCell ref="E43:F43"/>
    <mergeCell ref="E42:F42"/>
    <mergeCell ref="A73:H73"/>
    <mergeCell ref="A72:H72"/>
    <mergeCell ref="A71:H71"/>
    <mergeCell ref="A70:H70"/>
    <mergeCell ref="A61:E61"/>
    <mergeCell ref="D67:G67"/>
    <mergeCell ref="A1:A2"/>
    <mergeCell ref="B58:D59"/>
    <mergeCell ref="A7:H8"/>
    <mergeCell ref="B17:D17"/>
    <mergeCell ref="A49:A50"/>
    <mergeCell ref="A52:A54"/>
    <mergeCell ref="B49:H50"/>
    <mergeCell ref="B52:H54"/>
    <mergeCell ref="A31:A35"/>
    <mergeCell ref="A36:A38"/>
    <mergeCell ref="D31:D38"/>
    <mergeCell ref="C41:D41"/>
    <mergeCell ref="F56:H56"/>
    <mergeCell ref="B14:E14"/>
    <mergeCell ref="B15:D15"/>
    <mergeCell ref="B22:H22"/>
    <mergeCell ref="G1:H2"/>
    <mergeCell ref="B1:F2"/>
    <mergeCell ref="C46:D46"/>
    <mergeCell ref="C45:D45"/>
    <mergeCell ref="C44:D44"/>
    <mergeCell ref="C43:D43"/>
    <mergeCell ref="C42:D42"/>
    <mergeCell ref="A40:B40"/>
    <mergeCell ref="F15:H15"/>
    <mergeCell ref="F16:G16"/>
    <mergeCell ref="F17:G17"/>
    <mergeCell ref="B16:D16"/>
    <mergeCell ref="B18:D18"/>
    <mergeCell ref="F18:G18"/>
    <mergeCell ref="E41:F41"/>
    <mergeCell ref="E46:F46"/>
  </mergeCells>
  <conditionalFormatting sqref="C35 C38 F38">
    <cfRule type="cellIs" dxfId="70" priority="10" operator="equal">
      <formula>"NO COINCIDE"</formula>
    </cfRule>
  </conditionalFormatting>
  <conditionalFormatting sqref="B58">
    <cfRule type="cellIs" dxfId="69" priority="9" operator="equal">
      <formula>"POR FAVOR DILIGENCIE LA HOJA DE PRESUPUESTO"</formula>
    </cfRule>
  </conditionalFormatting>
  <conditionalFormatting sqref="X3">
    <cfRule type="duplicateValues" dxfId="68" priority="5"/>
    <cfRule type="duplicateValues" dxfId="67" priority="6"/>
  </conditionalFormatting>
  <conditionalFormatting sqref="W1:W90">
    <cfRule type="cellIs" dxfId="66" priority="2" operator="equal">
      <formula>"Escriba un número"</formula>
    </cfRule>
  </conditionalFormatting>
  <conditionalFormatting sqref="C67">
    <cfRule type="cellIs" dxfId="65" priority="1" operator="equal">
      <formula>"NO COINCIDE"</formula>
    </cfRule>
  </conditionalFormatting>
  <dataValidations count="10">
    <dataValidation type="whole" operator="greaterThan" allowBlank="1" showInputMessage="1" showErrorMessage="1" error="Por favor escriba un número" sqref="D26 B67">
      <formula1>1</formula1>
    </dataValidation>
    <dataValidation operator="greaterThan" allowBlank="1" showInputMessage="1" showErrorMessage="1" error="Por favor escriba un número" sqref="E26 C35 F38 B63 C27 E46:E47 F47"/>
    <dataValidation type="date" operator="greaterThan" allowBlank="1" showInputMessage="1" showErrorMessage="1" error="Por favor escriba una fecha en el formato DD/MM/AAAA" sqref="B13">
      <formula1>41319</formula1>
    </dataValidation>
    <dataValidation allowBlank="1" showInputMessage="1" showErrorMessage="1" error="Por favor escriba una X" sqref="C38"/>
    <dataValidation type="whole" operator="greaterThan" allowBlank="1" showInputMessage="1" showErrorMessage="1" error="Por favor escriba un número" sqref="G42:H47 B64:B66">
      <formula1>0</formula1>
    </dataValidation>
    <dataValidation type="whole" operator="greaterThan" allowBlank="1" showInputMessage="1" showErrorMessage="1" error="Por favor escriba un número" prompt="Por favor escriba el número de personas que serán beneficiadas con este proyecto" sqref="D27:E27">
      <formula1>1</formula1>
    </dataValidation>
    <dataValidation type="whole" operator="greaterThan" allowBlank="1" showInputMessage="1" showErrorMessage="1" error="Por favor escriba un número" prompt="Personas que serán beneficiadas en este proyecto desagregadas por edad. Tenga en cuenta que el número debe coincidir con el total" sqref="C31:C34">
      <formula1>0</formula1>
    </dataValidation>
    <dataValidation type="whole" operator="greaterThan" allowBlank="1" showInputMessage="1" showErrorMessage="1" error="Por favor escriba un número" prompt="Personas que serán beneficiadas por este proyecto desagregadas por género. Tenga en cuenta que el número debe coincidir con el total" sqref="C36:C37">
      <formula1>0</formula1>
    </dataValidation>
    <dataValidation type="whole" operator="greaterThan" allowBlank="1" showInputMessage="1" showErrorMessage="1" error="Por favor escriba un número" prompt="Personas que serán beneficiadas por este proyecto desagregadas por tipo de población. Tenga en cuenta que el número debe coincidir con el total." sqref="F31:F37">
      <formula1>0</formula1>
    </dataValidation>
    <dataValidation type="list" allowBlank="1" showInputMessage="1" showErrorMessage="1" error="Por favor elija un municipio de la lista" sqref="B12">
      <formula1>$W$1:$W$117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&amp;C&amp;G</oddFooter>
  </headerFooter>
  <rowBreaks count="2" manualBreakCount="2">
    <brk id="48" max="8" man="1"/>
    <brk id="60" max="8" man="1"/>
  </rowBreaks>
  <drawing r:id="rId2"/>
  <legacyDrawing r:id="rId3"/>
  <legacyDrawingHF r:id="rId4"/>
  <oleObjects>
    <mc:AlternateContent xmlns:mc="http://schemas.openxmlformats.org/markup-compatibility/2006">
      <mc:Choice Requires="x14">
        <oleObject progId="PBrush" shapeId="1027" r:id="rId5">
          <objectPr defaultSize="0" autoPict="0" r:id="rId6">
            <anchor moveWithCells="1" sizeWithCells="1">
              <from>
                <xdr:col>0</xdr:col>
                <xdr:colOff>447675</xdr:colOff>
                <xdr:row>0</xdr:row>
                <xdr:rowOff>200025</xdr:rowOff>
              </from>
              <to>
                <xdr:col>0</xdr:col>
                <xdr:colOff>2200275</xdr:colOff>
                <xdr:row>1</xdr:row>
                <xdr:rowOff>228600</xdr:rowOff>
              </to>
            </anchor>
          </objectPr>
        </oleObject>
      </mc:Choice>
      <mc:Fallback>
        <oleObject progId="PBrush" shapeId="1027" r:id="rId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H118"/>
  <sheetViews>
    <sheetView view="pageBreakPreview" zoomScale="70" zoomScaleNormal="100" zoomScaleSheetLayoutView="70" workbookViewId="0">
      <selection activeCell="H115" sqref="H115"/>
    </sheetView>
  </sheetViews>
  <sheetFormatPr baseColWidth="10" defaultColWidth="11.42578125" defaultRowHeight="15" x14ac:dyDescent="0.25"/>
  <cols>
    <col min="1" max="1" width="37.85546875" style="73" customWidth="1"/>
    <col min="2" max="2" width="15.42578125" style="73" customWidth="1"/>
    <col min="3" max="3" width="11.5703125" style="73" customWidth="1"/>
    <col min="4" max="4" width="32.140625" style="73" customWidth="1"/>
    <col min="5" max="6" width="26" style="142" customWidth="1"/>
    <col min="7" max="7" width="26" style="75" customWidth="1"/>
    <col min="8" max="8" width="39.5703125" style="75" customWidth="1"/>
    <col min="9" max="16384" width="11.42578125" style="73"/>
  </cols>
  <sheetData>
    <row r="1" spans="1:8" x14ac:dyDescent="0.25">
      <c r="A1" s="45" t="s">
        <v>341</v>
      </c>
      <c r="B1" s="45"/>
      <c r="C1" s="45"/>
      <c r="D1" s="45"/>
      <c r="E1" s="195" t="s">
        <v>342</v>
      </c>
      <c r="F1" s="196"/>
      <c r="G1" s="197"/>
      <c r="H1" s="137"/>
    </row>
    <row r="2" spans="1:8" ht="25.5" x14ac:dyDescent="0.25">
      <c r="A2" s="1" t="s">
        <v>343</v>
      </c>
      <c r="B2" s="1" t="s">
        <v>344</v>
      </c>
      <c r="C2" s="1" t="s">
        <v>345</v>
      </c>
      <c r="D2" s="1" t="s">
        <v>346</v>
      </c>
      <c r="E2" s="138" t="s">
        <v>347</v>
      </c>
      <c r="F2" s="138" t="s">
        <v>348</v>
      </c>
      <c r="G2" s="138" t="s">
        <v>349</v>
      </c>
      <c r="H2" s="138" t="s">
        <v>350</v>
      </c>
    </row>
    <row r="3" spans="1:8" x14ac:dyDescent="0.25">
      <c r="A3" s="2"/>
      <c r="B3" s="2"/>
      <c r="C3" s="3"/>
      <c r="D3" s="97"/>
      <c r="E3" s="139"/>
      <c r="F3" s="139"/>
      <c r="G3" s="140"/>
      <c r="H3" s="141">
        <f>SUM(E3:G3)</f>
        <v>0</v>
      </c>
    </row>
    <row r="4" spans="1:8" x14ac:dyDescent="0.25">
      <c r="A4" s="2"/>
      <c r="B4" s="2"/>
      <c r="C4" s="3"/>
      <c r="D4" s="97"/>
      <c r="E4" s="139"/>
      <c r="F4" s="139"/>
      <c r="G4" s="140"/>
      <c r="H4" s="141">
        <f t="shared" ref="H4:H24" si="0">SUM(E4:G4)</f>
        <v>0</v>
      </c>
    </row>
    <row r="5" spans="1:8" x14ac:dyDescent="0.25">
      <c r="A5" s="2"/>
      <c r="B5" s="2"/>
      <c r="C5" s="3"/>
      <c r="D5" s="97"/>
      <c r="E5" s="139"/>
      <c r="F5" s="139"/>
      <c r="G5" s="140"/>
      <c r="H5" s="141">
        <f t="shared" si="0"/>
        <v>0</v>
      </c>
    </row>
    <row r="6" spans="1:8" x14ac:dyDescent="0.25">
      <c r="A6" s="2"/>
      <c r="B6" s="2"/>
      <c r="C6" s="3"/>
      <c r="D6" s="97"/>
      <c r="E6" s="139"/>
      <c r="F6" s="139"/>
      <c r="G6" s="140"/>
      <c r="H6" s="141">
        <f t="shared" si="0"/>
        <v>0</v>
      </c>
    </row>
    <row r="7" spans="1:8" x14ac:dyDescent="0.25">
      <c r="A7" s="2"/>
      <c r="B7" s="2"/>
      <c r="C7" s="3"/>
      <c r="D7" s="97"/>
      <c r="E7" s="139"/>
      <c r="F7" s="139"/>
      <c r="G7" s="140"/>
      <c r="H7" s="141">
        <f t="shared" si="0"/>
        <v>0</v>
      </c>
    </row>
    <row r="8" spans="1:8" x14ac:dyDescent="0.25">
      <c r="A8" s="2"/>
      <c r="B8" s="2"/>
      <c r="C8" s="3"/>
      <c r="D8" s="97"/>
      <c r="E8" s="139"/>
      <c r="F8" s="139"/>
      <c r="G8" s="140"/>
      <c r="H8" s="141">
        <f t="shared" si="0"/>
        <v>0</v>
      </c>
    </row>
    <row r="9" spans="1:8" x14ac:dyDescent="0.25">
      <c r="A9" s="2"/>
      <c r="B9" s="2"/>
      <c r="C9" s="3"/>
      <c r="D9" s="97"/>
      <c r="E9" s="139"/>
      <c r="F9" s="139"/>
      <c r="G9" s="140"/>
      <c r="H9" s="141">
        <f t="shared" si="0"/>
        <v>0</v>
      </c>
    </row>
    <row r="10" spans="1:8" x14ac:dyDescent="0.25">
      <c r="A10" s="2"/>
      <c r="B10" s="2"/>
      <c r="C10" s="3"/>
      <c r="D10" s="97"/>
      <c r="E10" s="139"/>
      <c r="F10" s="139"/>
      <c r="G10" s="140"/>
      <c r="H10" s="141">
        <f t="shared" si="0"/>
        <v>0</v>
      </c>
    </row>
    <row r="11" spans="1:8" x14ac:dyDescent="0.25">
      <c r="A11" s="2"/>
      <c r="B11" s="2"/>
      <c r="C11" s="3"/>
      <c r="D11" s="97"/>
      <c r="E11" s="139"/>
      <c r="F11" s="139"/>
      <c r="G11" s="140"/>
      <c r="H11" s="141">
        <f t="shared" si="0"/>
        <v>0</v>
      </c>
    </row>
    <row r="12" spans="1:8" x14ac:dyDescent="0.25">
      <c r="A12" s="2"/>
      <c r="B12" s="2"/>
      <c r="C12" s="3"/>
      <c r="D12" s="97"/>
      <c r="E12" s="139"/>
      <c r="F12" s="139"/>
      <c r="G12" s="140"/>
      <c r="H12" s="141">
        <f t="shared" si="0"/>
        <v>0</v>
      </c>
    </row>
    <row r="13" spans="1:8" x14ac:dyDescent="0.25">
      <c r="A13" s="2"/>
      <c r="B13" s="2"/>
      <c r="C13" s="3"/>
      <c r="D13" s="97"/>
      <c r="E13" s="139"/>
      <c r="F13" s="139"/>
      <c r="G13" s="140"/>
      <c r="H13" s="141">
        <f t="shared" si="0"/>
        <v>0</v>
      </c>
    </row>
    <row r="14" spans="1:8" x14ac:dyDescent="0.25">
      <c r="A14" s="2"/>
      <c r="B14" s="2"/>
      <c r="C14" s="3"/>
      <c r="D14" s="97"/>
      <c r="E14" s="139"/>
      <c r="F14" s="139"/>
      <c r="G14" s="140"/>
      <c r="H14" s="141">
        <f t="shared" si="0"/>
        <v>0</v>
      </c>
    </row>
    <row r="15" spans="1:8" x14ac:dyDescent="0.25">
      <c r="A15" s="2"/>
      <c r="B15" s="2"/>
      <c r="C15" s="3"/>
      <c r="D15" s="97"/>
      <c r="E15" s="139"/>
      <c r="F15" s="139"/>
      <c r="G15" s="140"/>
      <c r="H15" s="141">
        <f t="shared" si="0"/>
        <v>0</v>
      </c>
    </row>
    <row r="16" spans="1:8" x14ac:dyDescent="0.25">
      <c r="A16" s="2"/>
      <c r="B16" s="2"/>
      <c r="C16" s="3"/>
      <c r="D16" s="97"/>
      <c r="E16" s="139"/>
      <c r="F16" s="139"/>
      <c r="G16" s="140"/>
      <c r="H16" s="141">
        <f t="shared" si="0"/>
        <v>0</v>
      </c>
    </row>
    <row r="17" spans="1:8" x14ac:dyDescent="0.25">
      <c r="A17" s="2"/>
      <c r="B17" s="2"/>
      <c r="C17" s="3"/>
      <c r="D17" s="97"/>
      <c r="E17" s="139"/>
      <c r="F17" s="139"/>
      <c r="G17" s="140"/>
      <c r="H17" s="141">
        <f t="shared" si="0"/>
        <v>0</v>
      </c>
    </row>
    <row r="18" spans="1:8" x14ac:dyDescent="0.25">
      <c r="A18" s="2"/>
      <c r="B18" s="2"/>
      <c r="C18" s="3"/>
      <c r="D18" s="97"/>
      <c r="E18" s="139"/>
      <c r="F18" s="139"/>
      <c r="G18" s="140"/>
      <c r="H18" s="141">
        <f t="shared" si="0"/>
        <v>0</v>
      </c>
    </row>
    <row r="19" spans="1:8" x14ac:dyDescent="0.25">
      <c r="A19" s="2"/>
      <c r="B19" s="2"/>
      <c r="C19" s="3"/>
      <c r="D19" s="97"/>
      <c r="E19" s="139"/>
      <c r="F19" s="139"/>
      <c r="G19" s="140"/>
      <c r="H19" s="141">
        <f t="shared" si="0"/>
        <v>0</v>
      </c>
    </row>
    <row r="20" spans="1:8" x14ac:dyDescent="0.25">
      <c r="A20" s="2"/>
      <c r="B20" s="2"/>
      <c r="C20" s="3"/>
      <c r="D20" s="97"/>
      <c r="E20" s="139"/>
      <c r="F20" s="139"/>
      <c r="G20" s="140"/>
      <c r="H20" s="141">
        <f t="shared" si="0"/>
        <v>0</v>
      </c>
    </row>
    <row r="21" spans="1:8" x14ac:dyDescent="0.25">
      <c r="A21" s="2"/>
      <c r="B21" s="2"/>
      <c r="C21" s="3"/>
      <c r="D21" s="97"/>
      <c r="E21" s="139"/>
      <c r="F21" s="139"/>
      <c r="G21" s="140"/>
      <c r="H21" s="141">
        <f>SUM(E21:G21)</f>
        <v>0</v>
      </c>
    </row>
    <row r="22" spans="1:8" x14ac:dyDescent="0.25">
      <c r="A22" s="2"/>
      <c r="B22" s="2"/>
      <c r="C22" s="3"/>
      <c r="D22" s="97"/>
      <c r="E22" s="139"/>
      <c r="F22" s="139"/>
      <c r="G22" s="140"/>
      <c r="H22" s="141">
        <f t="shared" si="0"/>
        <v>0</v>
      </c>
    </row>
    <row r="23" spans="1:8" x14ac:dyDescent="0.25">
      <c r="A23" s="2"/>
      <c r="B23" s="2"/>
      <c r="C23" s="3"/>
      <c r="D23" s="97"/>
      <c r="E23" s="139"/>
      <c r="F23" s="139"/>
      <c r="G23" s="140"/>
      <c r="H23" s="141">
        <f t="shared" si="0"/>
        <v>0</v>
      </c>
    </row>
    <row r="24" spans="1:8" x14ac:dyDescent="0.25">
      <c r="A24" s="2"/>
      <c r="B24" s="2"/>
      <c r="C24" s="3"/>
      <c r="D24" s="97"/>
      <c r="E24" s="139"/>
      <c r="F24" s="139"/>
      <c r="G24" s="140"/>
      <c r="H24" s="141">
        <f t="shared" si="0"/>
        <v>0</v>
      </c>
    </row>
    <row r="25" spans="1:8" x14ac:dyDescent="0.25">
      <c r="A25" s="2"/>
      <c r="B25" s="2"/>
      <c r="C25" s="3"/>
      <c r="D25" s="97"/>
      <c r="E25" s="139"/>
      <c r="F25" s="139"/>
      <c r="G25" s="140"/>
      <c r="H25" s="141">
        <f t="shared" ref="H25:H85" si="1">SUM(E25:G25)</f>
        <v>0</v>
      </c>
    </row>
    <row r="26" spans="1:8" x14ac:dyDescent="0.25">
      <c r="A26" s="2"/>
      <c r="B26" s="2"/>
      <c r="C26" s="3"/>
      <c r="D26" s="97"/>
      <c r="E26" s="139"/>
      <c r="F26" s="139"/>
      <c r="G26" s="140"/>
      <c r="H26" s="141">
        <f t="shared" si="1"/>
        <v>0</v>
      </c>
    </row>
    <row r="27" spans="1:8" x14ac:dyDescent="0.25">
      <c r="A27" s="2"/>
      <c r="B27" s="2"/>
      <c r="C27" s="3"/>
      <c r="D27" s="97"/>
      <c r="E27" s="139"/>
      <c r="F27" s="139"/>
      <c r="G27" s="140"/>
      <c r="H27" s="141">
        <f t="shared" si="1"/>
        <v>0</v>
      </c>
    </row>
    <row r="28" spans="1:8" x14ac:dyDescent="0.25">
      <c r="A28" s="2"/>
      <c r="B28" s="2"/>
      <c r="C28" s="3"/>
      <c r="D28" s="97"/>
      <c r="E28" s="139"/>
      <c r="F28" s="139"/>
      <c r="G28" s="140"/>
      <c r="H28" s="141">
        <f t="shared" si="1"/>
        <v>0</v>
      </c>
    </row>
    <row r="29" spans="1:8" x14ac:dyDescent="0.25">
      <c r="A29" s="2"/>
      <c r="B29" s="2"/>
      <c r="C29" s="3"/>
      <c r="D29" s="97"/>
      <c r="E29" s="139"/>
      <c r="F29" s="139"/>
      <c r="G29" s="140"/>
      <c r="H29" s="141">
        <f t="shared" si="1"/>
        <v>0</v>
      </c>
    </row>
    <row r="30" spans="1:8" x14ac:dyDescent="0.25">
      <c r="A30" s="2"/>
      <c r="B30" s="2"/>
      <c r="C30" s="3"/>
      <c r="D30" s="97"/>
      <c r="E30" s="139"/>
      <c r="F30" s="139"/>
      <c r="G30" s="140"/>
      <c r="H30" s="141">
        <f t="shared" si="1"/>
        <v>0</v>
      </c>
    </row>
    <row r="31" spans="1:8" x14ac:dyDescent="0.25">
      <c r="A31" s="2"/>
      <c r="B31" s="2"/>
      <c r="C31" s="3"/>
      <c r="D31" s="97"/>
      <c r="E31" s="139"/>
      <c r="F31" s="139"/>
      <c r="G31" s="140"/>
      <c r="H31" s="141">
        <f t="shared" si="1"/>
        <v>0</v>
      </c>
    </row>
    <row r="32" spans="1:8" x14ac:dyDescent="0.25">
      <c r="A32" s="2"/>
      <c r="B32" s="2"/>
      <c r="C32" s="3"/>
      <c r="D32" s="97"/>
      <c r="E32" s="139"/>
      <c r="F32" s="139"/>
      <c r="G32" s="140"/>
      <c r="H32" s="141">
        <f t="shared" si="1"/>
        <v>0</v>
      </c>
    </row>
    <row r="33" spans="1:8" x14ac:dyDescent="0.25">
      <c r="A33" s="2"/>
      <c r="B33" s="2"/>
      <c r="C33" s="3"/>
      <c r="D33" s="97"/>
      <c r="E33" s="139"/>
      <c r="F33" s="139"/>
      <c r="G33" s="140"/>
      <c r="H33" s="141">
        <f t="shared" si="1"/>
        <v>0</v>
      </c>
    </row>
    <row r="34" spans="1:8" x14ac:dyDescent="0.25">
      <c r="A34" s="2"/>
      <c r="B34" s="2"/>
      <c r="C34" s="3"/>
      <c r="D34" s="97"/>
      <c r="E34" s="139"/>
      <c r="F34" s="139"/>
      <c r="G34" s="140"/>
      <c r="H34" s="141">
        <f t="shared" si="1"/>
        <v>0</v>
      </c>
    </row>
    <row r="35" spans="1:8" x14ac:dyDescent="0.25">
      <c r="A35" s="2"/>
      <c r="B35" s="2"/>
      <c r="C35" s="3"/>
      <c r="D35" s="97"/>
      <c r="E35" s="139"/>
      <c r="F35" s="139"/>
      <c r="G35" s="140"/>
      <c r="H35" s="141">
        <f t="shared" si="1"/>
        <v>0</v>
      </c>
    </row>
    <row r="36" spans="1:8" x14ac:dyDescent="0.25">
      <c r="A36" s="2"/>
      <c r="B36" s="2"/>
      <c r="C36" s="3"/>
      <c r="D36" s="97"/>
      <c r="E36" s="139"/>
      <c r="F36" s="139"/>
      <c r="G36" s="140"/>
      <c r="H36" s="141">
        <f t="shared" si="1"/>
        <v>0</v>
      </c>
    </row>
    <row r="37" spans="1:8" x14ac:dyDescent="0.25">
      <c r="A37" s="2"/>
      <c r="B37" s="2"/>
      <c r="C37" s="3"/>
      <c r="D37" s="97"/>
      <c r="E37" s="139"/>
      <c r="F37" s="139"/>
      <c r="G37" s="140"/>
      <c r="H37" s="141">
        <f t="shared" si="1"/>
        <v>0</v>
      </c>
    </row>
    <row r="38" spans="1:8" x14ac:dyDescent="0.25">
      <c r="A38" s="2"/>
      <c r="B38" s="2"/>
      <c r="C38" s="3"/>
      <c r="D38" s="97"/>
      <c r="E38" s="139"/>
      <c r="F38" s="139"/>
      <c r="G38" s="140"/>
      <c r="H38" s="141">
        <f t="shared" si="1"/>
        <v>0</v>
      </c>
    </row>
    <row r="39" spans="1:8" x14ac:dyDescent="0.25">
      <c r="A39" s="2"/>
      <c r="B39" s="2"/>
      <c r="C39" s="3"/>
      <c r="D39" s="97"/>
      <c r="E39" s="139"/>
      <c r="F39" s="139"/>
      <c r="G39" s="140"/>
      <c r="H39" s="141">
        <f t="shared" si="1"/>
        <v>0</v>
      </c>
    </row>
    <row r="40" spans="1:8" x14ac:dyDescent="0.25">
      <c r="A40" s="2"/>
      <c r="B40" s="2"/>
      <c r="C40" s="3"/>
      <c r="D40" s="97"/>
      <c r="E40" s="139"/>
      <c r="F40" s="139"/>
      <c r="G40" s="140"/>
      <c r="H40" s="141">
        <f t="shared" si="1"/>
        <v>0</v>
      </c>
    </row>
    <row r="41" spans="1:8" x14ac:dyDescent="0.25">
      <c r="A41" s="2"/>
      <c r="B41" s="2"/>
      <c r="C41" s="3"/>
      <c r="D41" s="97"/>
      <c r="E41" s="139"/>
      <c r="F41" s="139"/>
      <c r="G41" s="140"/>
      <c r="H41" s="141">
        <f t="shared" si="1"/>
        <v>0</v>
      </c>
    </row>
    <row r="42" spans="1:8" x14ac:dyDescent="0.25">
      <c r="A42" s="2"/>
      <c r="B42" s="2"/>
      <c r="C42" s="3"/>
      <c r="D42" s="97"/>
      <c r="E42" s="139"/>
      <c r="F42" s="139"/>
      <c r="G42" s="140"/>
      <c r="H42" s="141">
        <f t="shared" si="1"/>
        <v>0</v>
      </c>
    </row>
    <row r="43" spans="1:8" x14ac:dyDescent="0.25">
      <c r="A43" s="2"/>
      <c r="B43" s="2"/>
      <c r="C43" s="3"/>
      <c r="D43" s="97"/>
      <c r="E43" s="139"/>
      <c r="F43" s="139"/>
      <c r="G43" s="140"/>
      <c r="H43" s="141">
        <f t="shared" si="1"/>
        <v>0</v>
      </c>
    </row>
    <row r="44" spans="1:8" x14ac:dyDescent="0.25">
      <c r="A44" s="2"/>
      <c r="B44" s="2"/>
      <c r="C44" s="3"/>
      <c r="D44" s="97"/>
      <c r="E44" s="139"/>
      <c r="F44" s="139"/>
      <c r="G44" s="140"/>
      <c r="H44" s="141">
        <f t="shared" si="1"/>
        <v>0</v>
      </c>
    </row>
    <row r="45" spans="1:8" x14ac:dyDescent="0.25">
      <c r="A45" s="2"/>
      <c r="B45" s="2"/>
      <c r="C45" s="3"/>
      <c r="D45" s="97"/>
      <c r="E45" s="139"/>
      <c r="F45" s="139"/>
      <c r="G45" s="140"/>
      <c r="H45" s="141">
        <f t="shared" si="1"/>
        <v>0</v>
      </c>
    </row>
    <row r="46" spans="1:8" x14ac:dyDescent="0.25">
      <c r="A46" s="2"/>
      <c r="B46" s="2"/>
      <c r="C46" s="3"/>
      <c r="D46" s="97"/>
      <c r="E46" s="139"/>
      <c r="F46" s="139"/>
      <c r="G46" s="140"/>
      <c r="H46" s="141">
        <f t="shared" si="1"/>
        <v>0</v>
      </c>
    </row>
    <row r="47" spans="1:8" x14ac:dyDescent="0.25">
      <c r="A47" s="2"/>
      <c r="B47" s="2"/>
      <c r="C47" s="3"/>
      <c r="D47" s="97"/>
      <c r="E47" s="139"/>
      <c r="F47" s="139"/>
      <c r="G47" s="140"/>
      <c r="H47" s="141">
        <f t="shared" si="1"/>
        <v>0</v>
      </c>
    </row>
    <row r="48" spans="1:8" x14ac:dyDescent="0.25">
      <c r="A48" s="2"/>
      <c r="B48" s="2"/>
      <c r="C48" s="3"/>
      <c r="D48" s="97"/>
      <c r="E48" s="139"/>
      <c r="F48" s="139"/>
      <c r="G48" s="140"/>
      <c r="H48" s="141">
        <f t="shared" si="1"/>
        <v>0</v>
      </c>
    </row>
    <row r="49" spans="1:8" x14ac:dyDescent="0.25">
      <c r="A49" s="2"/>
      <c r="B49" s="2"/>
      <c r="C49" s="3"/>
      <c r="D49" s="97"/>
      <c r="E49" s="139"/>
      <c r="F49" s="139"/>
      <c r="G49" s="140"/>
      <c r="H49" s="141">
        <f t="shared" si="1"/>
        <v>0</v>
      </c>
    </row>
    <row r="50" spans="1:8" x14ac:dyDescent="0.25">
      <c r="A50" s="2"/>
      <c r="B50" s="2"/>
      <c r="C50" s="3"/>
      <c r="D50" s="97"/>
      <c r="E50" s="139"/>
      <c r="F50" s="139"/>
      <c r="G50" s="140"/>
      <c r="H50" s="141">
        <f t="shared" si="1"/>
        <v>0</v>
      </c>
    </row>
    <row r="51" spans="1:8" x14ac:dyDescent="0.25">
      <c r="A51" s="2"/>
      <c r="B51" s="2"/>
      <c r="C51" s="3"/>
      <c r="D51" s="97"/>
      <c r="E51" s="139"/>
      <c r="F51" s="139"/>
      <c r="G51" s="140"/>
      <c r="H51" s="141">
        <f t="shared" si="1"/>
        <v>0</v>
      </c>
    </row>
    <row r="52" spans="1:8" x14ac:dyDescent="0.25">
      <c r="A52" s="2"/>
      <c r="B52" s="2"/>
      <c r="C52" s="3"/>
      <c r="D52" s="97"/>
      <c r="E52" s="139"/>
      <c r="F52" s="139"/>
      <c r="G52" s="140"/>
      <c r="H52" s="141">
        <f t="shared" si="1"/>
        <v>0</v>
      </c>
    </row>
    <row r="53" spans="1:8" x14ac:dyDescent="0.25">
      <c r="A53" s="2"/>
      <c r="B53" s="2"/>
      <c r="C53" s="3"/>
      <c r="D53" s="97"/>
      <c r="E53" s="139"/>
      <c r="F53" s="139"/>
      <c r="G53" s="140"/>
      <c r="H53" s="141">
        <f t="shared" si="1"/>
        <v>0</v>
      </c>
    </row>
    <row r="54" spans="1:8" x14ac:dyDescent="0.25">
      <c r="A54" s="2"/>
      <c r="B54" s="2"/>
      <c r="C54" s="3"/>
      <c r="D54" s="97"/>
      <c r="E54" s="139"/>
      <c r="F54" s="139"/>
      <c r="G54" s="140"/>
      <c r="H54" s="141">
        <f t="shared" si="1"/>
        <v>0</v>
      </c>
    </row>
    <row r="55" spans="1:8" x14ac:dyDescent="0.25">
      <c r="A55" s="2"/>
      <c r="B55" s="2"/>
      <c r="C55" s="3"/>
      <c r="D55" s="97"/>
      <c r="E55" s="139"/>
      <c r="F55" s="139"/>
      <c r="G55" s="140"/>
      <c r="H55" s="141">
        <f t="shared" si="1"/>
        <v>0</v>
      </c>
    </row>
    <row r="56" spans="1:8" x14ac:dyDescent="0.25">
      <c r="A56" s="2"/>
      <c r="B56" s="2"/>
      <c r="C56" s="3"/>
      <c r="D56" s="97"/>
      <c r="E56" s="139"/>
      <c r="F56" s="139"/>
      <c r="G56" s="140"/>
      <c r="H56" s="141">
        <f t="shared" si="1"/>
        <v>0</v>
      </c>
    </row>
    <row r="57" spans="1:8" x14ac:dyDescent="0.25">
      <c r="A57" s="2"/>
      <c r="B57" s="2"/>
      <c r="C57" s="3"/>
      <c r="D57" s="97"/>
      <c r="E57" s="139"/>
      <c r="F57" s="139"/>
      <c r="G57" s="140"/>
      <c r="H57" s="141">
        <f t="shared" si="1"/>
        <v>0</v>
      </c>
    </row>
    <row r="58" spans="1:8" x14ac:dyDescent="0.25">
      <c r="A58" s="2"/>
      <c r="B58" s="2"/>
      <c r="C58" s="3"/>
      <c r="D58" s="97"/>
      <c r="E58" s="139"/>
      <c r="F58" s="139"/>
      <c r="G58" s="140"/>
      <c r="H58" s="141">
        <f t="shared" si="1"/>
        <v>0</v>
      </c>
    </row>
    <row r="59" spans="1:8" x14ac:dyDescent="0.25">
      <c r="A59" s="2"/>
      <c r="B59" s="2"/>
      <c r="C59" s="3"/>
      <c r="D59" s="97"/>
      <c r="E59" s="139"/>
      <c r="F59" s="139"/>
      <c r="G59" s="140"/>
      <c r="H59" s="141">
        <f t="shared" si="1"/>
        <v>0</v>
      </c>
    </row>
    <row r="60" spans="1:8" x14ac:dyDescent="0.25">
      <c r="A60" s="2"/>
      <c r="B60" s="2"/>
      <c r="C60" s="3"/>
      <c r="D60" s="97"/>
      <c r="E60" s="139"/>
      <c r="F60" s="139"/>
      <c r="G60" s="140"/>
      <c r="H60" s="141">
        <f t="shared" si="1"/>
        <v>0</v>
      </c>
    </row>
    <row r="61" spans="1:8" x14ac:dyDescent="0.25">
      <c r="A61" s="2"/>
      <c r="B61" s="2"/>
      <c r="C61" s="3"/>
      <c r="D61" s="97"/>
      <c r="E61" s="139"/>
      <c r="F61" s="139"/>
      <c r="G61" s="140"/>
      <c r="H61" s="141">
        <f t="shared" si="1"/>
        <v>0</v>
      </c>
    </row>
    <row r="62" spans="1:8" x14ac:dyDescent="0.25">
      <c r="A62" s="2"/>
      <c r="B62" s="2"/>
      <c r="C62" s="3"/>
      <c r="D62" s="97"/>
      <c r="E62" s="139"/>
      <c r="F62" s="139"/>
      <c r="G62" s="140"/>
      <c r="H62" s="141">
        <f t="shared" si="1"/>
        <v>0</v>
      </c>
    </row>
    <row r="63" spans="1:8" x14ac:dyDescent="0.25">
      <c r="A63" s="2"/>
      <c r="B63" s="2"/>
      <c r="C63" s="3"/>
      <c r="D63" s="97"/>
      <c r="E63" s="139"/>
      <c r="F63" s="139"/>
      <c r="G63" s="140"/>
      <c r="H63" s="141">
        <f t="shared" si="1"/>
        <v>0</v>
      </c>
    </row>
    <row r="64" spans="1:8" x14ac:dyDescent="0.25">
      <c r="A64" s="2"/>
      <c r="B64" s="2"/>
      <c r="C64" s="3"/>
      <c r="D64" s="97"/>
      <c r="E64" s="139"/>
      <c r="F64" s="139"/>
      <c r="G64" s="140"/>
      <c r="H64" s="141">
        <f t="shared" si="1"/>
        <v>0</v>
      </c>
    </row>
    <row r="65" spans="1:8" x14ac:dyDescent="0.25">
      <c r="A65" s="2"/>
      <c r="B65" s="2"/>
      <c r="C65" s="3"/>
      <c r="D65" s="97"/>
      <c r="E65" s="139"/>
      <c r="F65" s="139"/>
      <c r="G65" s="140"/>
      <c r="H65" s="141">
        <f t="shared" si="1"/>
        <v>0</v>
      </c>
    </row>
    <row r="66" spans="1:8" x14ac:dyDescent="0.25">
      <c r="A66" s="2"/>
      <c r="B66" s="2"/>
      <c r="C66" s="3"/>
      <c r="D66" s="97"/>
      <c r="E66" s="139"/>
      <c r="F66" s="139"/>
      <c r="G66" s="140"/>
      <c r="H66" s="141">
        <f t="shared" si="1"/>
        <v>0</v>
      </c>
    </row>
    <row r="67" spans="1:8" x14ac:dyDescent="0.25">
      <c r="A67" s="2"/>
      <c r="B67" s="2"/>
      <c r="C67" s="3"/>
      <c r="D67" s="97"/>
      <c r="E67" s="139"/>
      <c r="F67" s="139"/>
      <c r="G67" s="140"/>
      <c r="H67" s="141">
        <f t="shared" si="1"/>
        <v>0</v>
      </c>
    </row>
    <row r="68" spans="1:8" x14ac:dyDescent="0.25">
      <c r="A68" s="2"/>
      <c r="B68" s="2"/>
      <c r="C68" s="3"/>
      <c r="D68" s="97"/>
      <c r="E68" s="139"/>
      <c r="F68" s="139"/>
      <c r="G68" s="140"/>
      <c r="H68" s="141">
        <f t="shared" si="1"/>
        <v>0</v>
      </c>
    </row>
    <row r="69" spans="1:8" x14ac:dyDescent="0.25">
      <c r="A69" s="2"/>
      <c r="B69" s="2"/>
      <c r="C69" s="3"/>
      <c r="D69" s="97"/>
      <c r="E69" s="139"/>
      <c r="F69" s="139"/>
      <c r="G69" s="140"/>
      <c r="H69" s="141">
        <f t="shared" si="1"/>
        <v>0</v>
      </c>
    </row>
    <row r="70" spans="1:8" x14ac:dyDescent="0.25">
      <c r="A70" s="2"/>
      <c r="B70" s="2"/>
      <c r="C70" s="3"/>
      <c r="D70" s="97"/>
      <c r="E70" s="139"/>
      <c r="F70" s="139"/>
      <c r="G70" s="140"/>
      <c r="H70" s="141">
        <f t="shared" si="1"/>
        <v>0</v>
      </c>
    </row>
    <row r="71" spans="1:8" x14ac:dyDescent="0.25">
      <c r="A71" s="2"/>
      <c r="B71" s="2"/>
      <c r="C71" s="3"/>
      <c r="D71" s="97"/>
      <c r="E71" s="139"/>
      <c r="F71" s="139"/>
      <c r="G71" s="140"/>
      <c r="H71" s="141">
        <f t="shared" si="1"/>
        <v>0</v>
      </c>
    </row>
    <row r="72" spans="1:8" x14ac:dyDescent="0.25">
      <c r="A72" s="2"/>
      <c r="B72" s="2"/>
      <c r="C72" s="3"/>
      <c r="D72" s="97"/>
      <c r="E72" s="139"/>
      <c r="F72" s="139"/>
      <c r="G72" s="140"/>
      <c r="H72" s="141">
        <f t="shared" si="1"/>
        <v>0</v>
      </c>
    </row>
    <row r="73" spans="1:8" x14ac:dyDescent="0.25">
      <c r="A73" s="2"/>
      <c r="B73" s="2"/>
      <c r="C73" s="3"/>
      <c r="D73" s="97"/>
      <c r="E73" s="139"/>
      <c r="F73" s="139"/>
      <c r="G73" s="140"/>
      <c r="H73" s="141">
        <f t="shared" si="1"/>
        <v>0</v>
      </c>
    </row>
    <row r="74" spans="1:8" x14ac:dyDescent="0.25">
      <c r="A74" s="2"/>
      <c r="B74" s="2"/>
      <c r="C74" s="3"/>
      <c r="D74" s="97"/>
      <c r="E74" s="139"/>
      <c r="F74" s="139"/>
      <c r="G74" s="140"/>
      <c r="H74" s="141">
        <f t="shared" si="1"/>
        <v>0</v>
      </c>
    </row>
    <row r="75" spans="1:8" x14ac:dyDescent="0.25">
      <c r="A75" s="2"/>
      <c r="B75" s="2"/>
      <c r="C75" s="3"/>
      <c r="D75" s="97"/>
      <c r="E75" s="139"/>
      <c r="F75" s="139"/>
      <c r="G75" s="140"/>
      <c r="H75" s="141">
        <f t="shared" si="1"/>
        <v>0</v>
      </c>
    </row>
    <row r="76" spans="1:8" x14ac:dyDescent="0.25">
      <c r="A76" s="2"/>
      <c r="B76" s="2"/>
      <c r="C76" s="3"/>
      <c r="D76" s="97"/>
      <c r="E76" s="139"/>
      <c r="F76" s="139"/>
      <c r="G76" s="140"/>
      <c r="H76" s="141">
        <f t="shared" si="1"/>
        <v>0</v>
      </c>
    </row>
    <row r="77" spans="1:8" x14ac:dyDescent="0.25">
      <c r="A77" s="2"/>
      <c r="B77" s="2"/>
      <c r="C77" s="3"/>
      <c r="D77" s="97"/>
      <c r="E77" s="139"/>
      <c r="F77" s="139"/>
      <c r="G77" s="140"/>
      <c r="H77" s="141">
        <f t="shared" si="1"/>
        <v>0</v>
      </c>
    </row>
    <row r="78" spans="1:8" x14ac:dyDescent="0.25">
      <c r="A78" s="2"/>
      <c r="B78" s="2"/>
      <c r="C78" s="3"/>
      <c r="D78" s="97"/>
      <c r="E78" s="139"/>
      <c r="F78" s="139"/>
      <c r="G78" s="140"/>
      <c r="H78" s="141">
        <f t="shared" si="1"/>
        <v>0</v>
      </c>
    </row>
    <row r="79" spans="1:8" x14ac:dyDescent="0.25">
      <c r="A79" s="2"/>
      <c r="B79" s="2"/>
      <c r="C79" s="3"/>
      <c r="D79" s="97"/>
      <c r="E79" s="139"/>
      <c r="F79" s="139"/>
      <c r="G79" s="140"/>
      <c r="H79" s="141">
        <f t="shared" si="1"/>
        <v>0</v>
      </c>
    </row>
    <row r="80" spans="1:8" x14ac:dyDescent="0.25">
      <c r="A80" s="2"/>
      <c r="B80" s="2"/>
      <c r="C80" s="3"/>
      <c r="D80" s="97"/>
      <c r="E80" s="139"/>
      <c r="F80" s="139"/>
      <c r="G80" s="140"/>
      <c r="H80" s="141">
        <f t="shared" si="1"/>
        <v>0</v>
      </c>
    </row>
    <row r="81" spans="1:8" x14ac:dyDescent="0.25">
      <c r="A81" s="2"/>
      <c r="B81" s="2"/>
      <c r="C81" s="3"/>
      <c r="D81" s="97"/>
      <c r="E81" s="139"/>
      <c r="F81" s="139"/>
      <c r="G81" s="140"/>
      <c r="H81" s="141">
        <f t="shared" si="1"/>
        <v>0</v>
      </c>
    </row>
    <row r="82" spans="1:8" x14ac:dyDescent="0.25">
      <c r="A82" s="2"/>
      <c r="B82" s="2"/>
      <c r="C82" s="3"/>
      <c r="D82" s="97"/>
      <c r="E82" s="139"/>
      <c r="F82" s="139"/>
      <c r="G82" s="140"/>
      <c r="H82" s="141">
        <f t="shared" si="1"/>
        <v>0</v>
      </c>
    </row>
    <row r="83" spans="1:8" x14ac:dyDescent="0.25">
      <c r="A83" s="2"/>
      <c r="B83" s="2"/>
      <c r="C83" s="3"/>
      <c r="D83" s="97"/>
      <c r="E83" s="139"/>
      <c r="F83" s="139"/>
      <c r="G83" s="140"/>
      <c r="H83" s="141">
        <f t="shared" si="1"/>
        <v>0</v>
      </c>
    </row>
    <row r="84" spans="1:8" x14ac:dyDescent="0.25">
      <c r="A84" s="2"/>
      <c r="B84" s="2"/>
      <c r="C84" s="3"/>
      <c r="D84" s="97"/>
      <c r="E84" s="139"/>
      <c r="F84" s="139"/>
      <c r="G84" s="140"/>
      <c r="H84" s="141">
        <f t="shared" si="1"/>
        <v>0</v>
      </c>
    </row>
    <row r="85" spans="1:8" x14ac:dyDescent="0.25">
      <c r="A85" s="2"/>
      <c r="B85" s="2"/>
      <c r="C85" s="3"/>
      <c r="D85" s="97"/>
      <c r="E85" s="139"/>
      <c r="F85" s="139"/>
      <c r="G85" s="140"/>
      <c r="H85" s="141">
        <f t="shared" si="1"/>
        <v>0</v>
      </c>
    </row>
    <row r="86" spans="1:8" x14ac:dyDescent="0.25">
      <c r="A86" s="2"/>
      <c r="B86" s="2"/>
      <c r="C86" s="3"/>
      <c r="D86" s="97"/>
      <c r="E86" s="139"/>
      <c r="F86" s="139"/>
      <c r="G86" s="140"/>
      <c r="H86" s="141">
        <f t="shared" ref="H86:H114" si="2">SUM(E86:G86)</f>
        <v>0</v>
      </c>
    </row>
    <row r="87" spans="1:8" x14ac:dyDescent="0.25">
      <c r="A87" s="2"/>
      <c r="B87" s="2"/>
      <c r="C87" s="3"/>
      <c r="D87" s="97"/>
      <c r="E87" s="139"/>
      <c r="F87" s="139"/>
      <c r="G87" s="140"/>
      <c r="H87" s="141">
        <f t="shared" si="2"/>
        <v>0</v>
      </c>
    </row>
    <row r="88" spans="1:8" x14ac:dyDescent="0.25">
      <c r="A88" s="2"/>
      <c r="B88" s="2"/>
      <c r="C88" s="3"/>
      <c r="D88" s="97"/>
      <c r="E88" s="139"/>
      <c r="F88" s="139"/>
      <c r="G88" s="140"/>
      <c r="H88" s="141">
        <f t="shared" si="2"/>
        <v>0</v>
      </c>
    </row>
    <row r="89" spans="1:8" x14ac:dyDescent="0.25">
      <c r="A89" s="2"/>
      <c r="B89" s="2"/>
      <c r="C89" s="3"/>
      <c r="D89" s="97"/>
      <c r="E89" s="139"/>
      <c r="F89" s="139"/>
      <c r="G89" s="140"/>
      <c r="H89" s="141">
        <f t="shared" si="2"/>
        <v>0</v>
      </c>
    </row>
    <row r="90" spans="1:8" x14ac:dyDescent="0.25">
      <c r="A90" s="2"/>
      <c r="B90" s="2"/>
      <c r="C90" s="3"/>
      <c r="D90" s="97"/>
      <c r="E90" s="139"/>
      <c r="F90" s="139"/>
      <c r="G90" s="140"/>
      <c r="H90" s="141">
        <f t="shared" si="2"/>
        <v>0</v>
      </c>
    </row>
    <row r="91" spans="1:8" x14ac:dyDescent="0.25">
      <c r="A91" s="2"/>
      <c r="B91" s="2"/>
      <c r="C91" s="3"/>
      <c r="D91" s="97"/>
      <c r="E91" s="139"/>
      <c r="F91" s="139"/>
      <c r="G91" s="140"/>
      <c r="H91" s="141">
        <f t="shared" si="2"/>
        <v>0</v>
      </c>
    </row>
    <row r="92" spans="1:8" x14ac:dyDescent="0.25">
      <c r="A92" s="2"/>
      <c r="B92" s="2"/>
      <c r="C92" s="3"/>
      <c r="D92" s="97"/>
      <c r="E92" s="139"/>
      <c r="F92" s="139"/>
      <c r="G92" s="140"/>
      <c r="H92" s="141">
        <f t="shared" si="2"/>
        <v>0</v>
      </c>
    </row>
    <row r="93" spans="1:8" x14ac:dyDescent="0.25">
      <c r="A93" s="2"/>
      <c r="B93" s="2"/>
      <c r="C93" s="3"/>
      <c r="D93" s="97"/>
      <c r="E93" s="139"/>
      <c r="F93" s="139"/>
      <c r="G93" s="140"/>
      <c r="H93" s="141">
        <f t="shared" si="2"/>
        <v>0</v>
      </c>
    </row>
    <row r="94" spans="1:8" x14ac:dyDescent="0.25">
      <c r="A94" s="2"/>
      <c r="B94" s="2"/>
      <c r="C94" s="3"/>
      <c r="D94" s="97"/>
      <c r="E94" s="139"/>
      <c r="F94" s="139"/>
      <c r="G94" s="140"/>
      <c r="H94" s="141">
        <f t="shared" si="2"/>
        <v>0</v>
      </c>
    </row>
    <row r="95" spans="1:8" x14ac:dyDescent="0.25">
      <c r="A95" s="2"/>
      <c r="B95" s="2"/>
      <c r="C95" s="3"/>
      <c r="D95" s="97"/>
      <c r="E95" s="139"/>
      <c r="F95" s="139"/>
      <c r="G95" s="140"/>
      <c r="H95" s="141">
        <f t="shared" si="2"/>
        <v>0</v>
      </c>
    </row>
    <row r="96" spans="1:8" x14ac:dyDescent="0.25">
      <c r="A96" s="2"/>
      <c r="B96" s="2"/>
      <c r="C96" s="3"/>
      <c r="D96" s="97"/>
      <c r="E96" s="139"/>
      <c r="F96" s="139"/>
      <c r="G96" s="140"/>
      <c r="H96" s="141">
        <f t="shared" si="2"/>
        <v>0</v>
      </c>
    </row>
    <row r="97" spans="1:8" x14ac:dyDescent="0.25">
      <c r="A97" s="2"/>
      <c r="B97" s="2"/>
      <c r="C97" s="3"/>
      <c r="D97" s="97"/>
      <c r="E97" s="139"/>
      <c r="F97" s="139"/>
      <c r="G97" s="140"/>
      <c r="H97" s="141">
        <f t="shared" si="2"/>
        <v>0</v>
      </c>
    </row>
    <row r="98" spans="1:8" x14ac:dyDescent="0.25">
      <c r="A98" s="2"/>
      <c r="B98" s="2"/>
      <c r="C98" s="3"/>
      <c r="D98" s="97"/>
      <c r="E98" s="139"/>
      <c r="F98" s="139"/>
      <c r="G98" s="140"/>
      <c r="H98" s="141">
        <f t="shared" si="2"/>
        <v>0</v>
      </c>
    </row>
    <row r="99" spans="1:8" x14ac:dyDescent="0.25">
      <c r="A99" s="2"/>
      <c r="B99" s="2"/>
      <c r="C99" s="3"/>
      <c r="D99" s="97"/>
      <c r="E99" s="139"/>
      <c r="F99" s="139"/>
      <c r="G99" s="140"/>
      <c r="H99" s="141">
        <f t="shared" si="2"/>
        <v>0</v>
      </c>
    </row>
    <row r="100" spans="1:8" x14ac:dyDescent="0.25">
      <c r="A100" s="2"/>
      <c r="B100" s="2"/>
      <c r="C100" s="3"/>
      <c r="D100" s="97"/>
      <c r="E100" s="139"/>
      <c r="F100" s="139"/>
      <c r="G100" s="140"/>
      <c r="H100" s="141">
        <f t="shared" si="2"/>
        <v>0</v>
      </c>
    </row>
    <row r="101" spans="1:8" x14ac:dyDescent="0.25">
      <c r="A101" s="2"/>
      <c r="B101" s="2"/>
      <c r="C101" s="3"/>
      <c r="D101" s="97"/>
      <c r="E101" s="139"/>
      <c r="F101" s="139"/>
      <c r="G101" s="140"/>
      <c r="H101" s="141">
        <f t="shared" si="2"/>
        <v>0</v>
      </c>
    </row>
    <row r="102" spans="1:8" x14ac:dyDescent="0.25">
      <c r="A102" s="2"/>
      <c r="B102" s="2"/>
      <c r="C102" s="3"/>
      <c r="D102" s="97"/>
      <c r="E102" s="139"/>
      <c r="F102" s="139"/>
      <c r="G102" s="140"/>
      <c r="H102" s="141">
        <f t="shared" si="2"/>
        <v>0</v>
      </c>
    </row>
    <row r="103" spans="1:8" x14ac:dyDescent="0.25">
      <c r="A103" s="2"/>
      <c r="B103" s="2"/>
      <c r="C103" s="3"/>
      <c r="D103" s="97"/>
      <c r="E103" s="139"/>
      <c r="F103" s="139"/>
      <c r="G103" s="140"/>
      <c r="H103" s="141">
        <f t="shared" si="2"/>
        <v>0</v>
      </c>
    </row>
    <row r="104" spans="1:8" x14ac:dyDescent="0.25">
      <c r="A104" s="2"/>
      <c r="B104" s="2"/>
      <c r="C104" s="3"/>
      <c r="D104" s="97"/>
      <c r="E104" s="139"/>
      <c r="F104" s="139"/>
      <c r="G104" s="140"/>
      <c r="H104" s="141">
        <f t="shared" si="2"/>
        <v>0</v>
      </c>
    </row>
    <row r="105" spans="1:8" x14ac:dyDescent="0.25">
      <c r="A105" s="2"/>
      <c r="B105" s="2"/>
      <c r="C105" s="3"/>
      <c r="D105" s="97"/>
      <c r="E105" s="139"/>
      <c r="F105" s="139"/>
      <c r="G105" s="140"/>
      <c r="H105" s="141">
        <f t="shared" si="2"/>
        <v>0</v>
      </c>
    </row>
    <row r="106" spans="1:8" x14ac:dyDescent="0.25">
      <c r="A106" s="2"/>
      <c r="B106" s="2"/>
      <c r="C106" s="3"/>
      <c r="D106" s="97"/>
      <c r="E106" s="139"/>
      <c r="F106" s="139"/>
      <c r="G106" s="140"/>
      <c r="H106" s="141">
        <f t="shared" si="2"/>
        <v>0</v>
      </c>
    </row>
    <row r="107" spans="1:8" x14ac:dyDescent="0.25">
      <c r="A107" s="2"/>
      <c r="B107" s="2"/>
      <c r="C107" s="3"/>
      <c r="D107" s="97"/>
      <c r="E107" s="139"/>
      <c r="F107" s="139"/>
      <c r="G107" s="140"/>
      <c r="H107" s="141">
        <f t="shared" si="2"/>
        <v>0</v>
      </c>
    </row>
    <row r="108" spans="1:8" x14ac:dyDescent="0.25">
      <c r="A108" s="2"/>
      <c r="B108" s="2"/>
      <c r="C108" s="3"/>
      <c r="D108" s="97"/>
      <c r="E108" s="139"/>
      <c r="F108" s="139"/>
      <c r="G108" s="140"/>
      <c r="H108" s="141">
        <f t="shared" si="2"/>
        <v>0</v>
      </c>
    </row>
    <row r="109" spans="1:8" x14ac:dyDescent="0.25">
      <c r="A109" s="2"/>
      <c r="B109" s="2"/>
      <c r="C109" s="3"/>
      <c r="D109" s="97"/>
      <c r="E109" s="139"/>
      <c r="F109" s="139"/>
      <c r="G109" s="140"/>
      <c r="H109" s="141">
        <f t="shared" si="2"/>
        <v>0</v>
      </c>
    </row>
    <row r="110" spans="1:8" x14ac:dyDescent="0.25">
      <c r="A110" s="2"/>
      <c r="B110" s="2"/>
      <c r="C110" s="3"/>
      <c r="D110" s="97"/>
      <c r="E110" s="139"/>
      <c r="F110" s="139"/>
      <c r="G110" s="140"/>
      <c r="H110" s="141">
        <f t="shared" si="2"/>
        <v>0</v>
      </c>
    </row>
    <row r="111" spans="1:8" x14ac:dyDescent="0.25">
      <c r="A111" s="2"/>
      <c r="B111" s="2"/>
      <c r="C111" s="3"/>
      <c r="D111" s="97"/>
      <c r="E111" s="139"/>
      <c r="F111" s="139"/>
      <c r="G111" s="140"/>
      <c r="H111" s="141">
        <f t="shared" si="2"/>
        <v>0</v>
      </c>
    </row>
    <row r="112" spans="1:8" x14ac:dyDescent="0.25">
      <c r="A112" s="2"/>
      <c r="B112" s="2"/>
      <c r="C112" s="3"/>
      <c r="D112" s="97"/>
      <c r="E112" s="139"/>
      <c r="F112" s="139"/>
      <c r="G112" s="140"/>
      <c r="H112" s="141">
        <f t="shared" si="2"/>
        <v>0</v>
      </c>
    </row>
    <row r="113" spans="1:8" x14ac:dyDescent="0.25">
      <c r="A113" s="2"/>
      <c r="B113" s="2"/>
      <c r="C113" s="3"/>
      <c r="D113" s="97"/>
      <c r="E113" s="139"/>
      <c r="F113" s="139"/>
      <c r="G113" s="140"/>
      <c r="H113" s="141">
        <f>SUM(E113:G113)</f>
        <v>0</v>
      </c>
    </row>
    <row r="114" spans="1:8" x14ac:dyDescent="0.25">
      <c r="A114" s="2"/>
      <c r="B114" s="2"/>
      <c r="C114" s="3"/>
      <c r="D114" s="97"/>
      <c r="E114" s="139"/>
      <c r="F114" s="139"/>
      <c r="G114" s="140"/>
      <c r="H114" s="141">
        <f t="shared" si="2"/>
        <v>0</v>
      </c>
    </row>
    <row r="115" spans="1:8" s="135" customFormat="1" ht="67.5" customHeight="1" x14ac:dyDescent="0.3">
      <c r="A115" s="153" t="s">
        <v>351</v>
      </c>
      <c r="B115" s="148">
        <f>IFERROR(E115/H115,0)</f>
        <v>0</v>
      </c>
      <c r="C115" s="146"/>
      <c r="D115" s="136">
        <f t="shared" ref="D115:G115" si="3">SUM(D3:D114)</f>
        <v>0</v>
      </c>
      <c r="E115" s="144">
        <f t="shared" si="3"/>
        <v>0</v>
      </c>
      <c r="F115" s="144">
        <f t="shared" si="3"/>
        <v>0</v>
      </c>
      <c r="G115" s="144">
        <f t="shared" si="3"/>
        <v>0</v>
      </c>
      <c r="H115" s="145">
        <f>SUM(E115:G115)</f>
        <v>0</v>
      </c>
    </row>
    <row r="116" spans="1:8" ht="67.5" customHeight="1" x14ac:dyDescent="0.25">
      <c r="A116" s="147" t="s">
        <v>352</v>
      </c>
      <c r="B116" s="148" t="str">
        <f>IFERROR(VLOOKUP(Formato!B12,Hoja2!$A$2:$D$126,4,FALSE),"")</f>
        <v/>
      </c>
      <c r="C116" s="198" t="e">
        <f>+IF(E115&gt;100000000,"El presupuesto cofinanciado es mayor al permitido ($100.000.000)",IF((E115/H115)&gt;B116,"El presupuesto excede el porcentaje máximo de cofinanciación","Ok"))</f>
        <v>#DIV/0!</v>
      </c>
      <c r="D116" s="198"/>
      <c r="E116" s="198"/>
      <c r="F116" s="198"/>
      <c r="G116" s="198"/>
      <c r="H116" s="198"/>
    </row>
    <row r="117" spans="1:8" x14ac:dyDescent="0.25">
      <c r="C117" s="74"/>
      <c r="D117" s="75"/>
    </row>
    <row r="118" spans="1:8" s="44" customFormat="1" ht="12.75" x14ac:dyDescent="0.2">
      <c r="A118" s="119"/>
      <c r="B118" s="119"/>
      <c r="C118" s="119"/>
      <c r="D118" s="119"/>
      <c r="E118" s="143"/>
      <c r="F118" s="143"/>
      <c r="G118" s="143"/>
      <c r="H118" s="143"/>
    </row>
  </sheetData>
  <sheetProtection password="C41E" sheet="1" objects="1" scenarios="1" formatCells="0" formatColumns="0" formatRows="0" insertColumns="0" insertRows="0"/>
  <protectedRanges>
    <protectedRange sqref="A3:G114" name="Rango1"/>
  </protectedRanges>
  <mergeCells count="2">
    <mergeCell ref="E1:G1"/>
    <mergeCell ref="C116:H116"/>
  </mergeCells>
  <conditionalFormatting sqref="C116">
    <cfRule type="cellIs" dxfId="0" priority="1" operator="notEqual">
      <formula>"Ok"</formula>
    </cfRule>
    <cfRule type="cellIs" priority="2" operator="notEqual">
      <formula>"ok"</formula>
    </cfRule>
    <cfRule type="cellIs" priority="3" operator="notEqual">
      <formula>"Ok"</formula>
    </cfRule>
  </conditionalFormatting>
  <dataValidations count="2">
    <dataValidation type="whole" operator="greaterThan" allowBlank="1" showInputMessage="1" showErrorMessage="1" error="Por favor escriba un número" sqref="C3:D114">
      <formula1>0</formula1>
    </dataValidation>
    <dataValidation type="whole" operator="greaterThan" allowBlank="1" showInputMessage="1" showErrorMessage="1" error="Por favor seleccione la X" sqref="E3:G114">
      <formula1>-1</formula1>
    </dataValidation>
  </dataValidations>
  <pageMargins left="0.70866141732283472" right="0.70866141732283472" top="0.74803149606299213" bottom="0.74803149606299213" header="0.31496062992125984" footer="0.31496062992125984"/>
  <pageSetup scale="42" orientation="portrait" r:id="rId1"/>
  <headerFooter>
    <oddFooter>&amp;C&amp;G</oddFooter>
  </headerFooter>
  <rowBreaks count="1" manualBreakCount="1">
    <brk id="80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F157"/>
  <sheetViews>
    <sheetView workbookViewId="0">
      <selection activeCell="G13" sqref="A10:G13"/>
    </sheetView>
  </sheetViews>
  <sheetFormatPr baseColWidth="10" defaultColWidth="11.42578125" defaultRowHeight="15" x14ac:dyDescent="0.25"/>
  <cols>
    <col min="1" max="1" width="40.42578125" style="28" customWidth="1"/>
    <col min="2" max="2" width="17" customWidth="1"/>
    <col min="3" max="3" width="33.85546875" customWidth="1"/>
    <col min="4" max="4" width="26" customWidth="1"/>
    <col min="5" max="5" width="21.7109375" bestFit="1" customWidth="1"/>
    <col min="6" max="6" width="12.5703125" style="29" customWidth="1"/>
    <col min="7" max="10" width="17.42578125" style="29" customWidth="1"/>
    <col min="11" max="11" width="18" style="29" bestFit="1" customWidth="1"/>
    <col min="12" max="12" width="19.7109375" style="29" customWidth="1"/>
  </cols>
  <sheetData>
    <row r="1" spans="1:12" x14ac:dyDescent="0.25">
      <c r="A1" s="42"/>
      <c r="B1" s="41" t="s">
        <v>177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s="7" customFormat="1" ht="99.75" customHeight="1" x14ac:dyDescent="0.25">
      <c r="A2" s="4" t="s">
        <v>178</v>
      </c>
      <c r="B2" s="4" t="s">
        <v>179</v>
      </c>
      <c r="C2" s="5" t="s">
        <v>180</v>
      </c>
      <c r="D2" s="4" t="s">
        <v>181</v>
      </c>
      <c r="E2" s="4" t="s">
        <v>182</v>
      </c>
      <c r="F2" s="6" t="s">
        <v>183</v>
      </c>
      <c r="G2" s="5" t="s">
        <v>184</v>
      </c>
      <c r="H2" s="5" t="s">
        <v>185</v>
      </c>
      <c r="I2" s="5" t="s">
        <v>186</v>
      </c>
      <c r="J2" s="5" t="s">
        <v>187</v>
      </c>
      <c r="K2" s="5" t="s">
        <v>188</v>
      </c>
      <c r="L2" s="5" t="s">
        <v>189</v>
      </c>
    </row>
    <row r="3" spans="1:12" x14ac:dyDescent="0.25">
      <c r="A3" s="12" t="s">
        <v>3</v>
      </c>
      <c r="B3" s="8" t="s">
        <v>190</v>
      </c>
      <c r="C3" s="9">
        <v>0</v>
      </c>
      <c r="D3" s="10" t="s">
        <v>191</v>
      </c>
      <c r="E3" s="11"/>
      <c r="F3" s="13">
        <v>19570</v>
      </c>
      <c r="G3" s="14">
        <v>3.1454213305534043E-3</v>
      </c>
      <c r="H3" s="15">
        <f t="shared" ref="H3:H66" si="0">+F3*(I3/100)</f>
        <v>6540</v>
      </c>
      <c r="I3" s="16">
        <v>33.418497700562085</v>
      </c>
      <c r="J3" s="15">
        <f t="shared" ref="J3:J66" si="1">+F3*(K3/100)</f>
        <v>13030</v>
      </c>
      <c r="K3" s="16">
        <v>66.581502299437915</v>
      </c>
      <c r="L3" s="17"/>
    </row>
    <row r="4" spans="1:12" x14ac:dyDescent="0.25">
      <c r="A4" s="12" t="s">
        <v>6</v>
      </c>
      <c r="B4" s="8" t="s">
        <v>192</v>
      </c>
      <c r="C4" s="9">
        <v>7106</v>
      </c>
      <c r="D4" s="10" t="s">
        <v>193</v>
      </c>
      <c r="E4" s="11"/>
      <c r="F4" s="13">
        <v>2290</v>
      </c>
      <c r="G4" s="14">
        <v>3.6806412094876324E-4</v>
      </c>
      <c r="H4" s="15">
        <f t="shared" si="0"/>
        <v>788</v>
      </c>
      <c r="I4" s="16">
        <v>34.410480349344979</v>
      </c>
      <c r="J4" s="15">
        <f t="shared" si="1"/>
        <v>1502</v>
      </c>
      <c r="K4" s="16">
        <v>65.589519650655021</v>
      </c>
      <c r="L4" s="17">
        <v>294</v>
      </c>
    </row>
    <row r="5" spans="1:12" x14ac:dyDescent="0.25">
      <c r="A5" s="12" t="s">
        <v>8</v>
      </c>
      <c r="B5" s="8" t="s">
        <v>190</v>
      </c>
      <c r="C5" s="9">
        <v>0</v>
      </c>
      <c r="D5" s="10" t="s">
        <v>194</v>
      </c>
      <c r="E5" s="11"/>
      <c r="F5" s="13">
        <v>3575</v>
      </c>
      <c r="G5" s="14">
        <v>5.7459791807503433E-4</v>
      </c>
      <c r="H5" s="15">
        <f t="shared" si="0"/>
        <v>1830</v>
      </c>
      <c r="I5" s="16">
        <v>51.188811188811187</v>
      </c>
      <c r="J5" s="15">
        <f t="shared" si="1"/>
        <v>1745.0000000000002</v>
      </c>
      <c r="K5" s="16">
        <v>48.811188811188813</v>
      </c>
      <c r="L5" s="17">
        <v>592</v>
      </c>
    </row>
    <row r="6" spans="1:12" x14ac:dyDescent="0.25">
      <c r="A6" s="12" t="s">
        <v>10</v>
      </c>
      <c r="B6" s="8" t="s">
        <v>195</v>
      </c>
      <c r="C6" s="9">
        <v>4266</v>
      </c>
      <c r="D6" s="10" t="s">
        <v>196</v>
      </c>
      <c r="E6" s="11"/>
      <c r="F6" s="13">
        <v>28897</v>
      </c>
      <c r="G6" s="14">
        <v>4.6445191716403544E-3</v>
      </c>
      <c r="H6" s="15">
        <f t="shared" si="0"/>
        <v>16075.999999999998</v>
      </c>
      <c r="I6" s="16">
        <v>55.632072533480979</v>
      </c>
      <c r="J6" s="15">
        <f t="shared" si="1"/>
        <v>12821</v>
      </c>
      <c r="K6" s="16">
        <v>44.367927466519014</v>
      </c>
      <c r="L6" s="17"/>
    </row>
    <row r="7" spans="1:12" x14ac:dyDescent="0.25">
      <c r="A7" s="12" t="s">
        <v>12</v>
      </c>
      <c r="B7" s="8" t="s">
        <v>197</v>
      </c>
      <c r="C7" s="9">
        <v>567</v>
      </c>
      <c r="D7" s="10" t="s">
        <v>198</v>
      </c>
      <c r="E7" s="11"/>
      <c r="F7" s="13">
        <v>21615</v>
      </c>
      <c r="G7" s="14">
        <v>3.4741074123613614E-3</v>
      </c>
      <c r="H7" s="15">
        <f t="shared" si="0"/>
        <v>11869</v>
      </c>
      <c r="I7" s="16">
        <v>54.910941475826966</v>
      </c>
      <c r="J7" s="15">
        <f t="shared" si="1"/>
        <v>9746</v>
      </c>
      <c r="K7" s="16">
        <v>45.089058524173026</v>
      </c>
      <c r="L7" s="17">
        <v>964</v>
      </c>
    </row>
    <row r="8" spans="1:12" x14ac:dyDescent="0.25">
      <c r="A8" s="12" t="s">
        <v>14</v>
      </c>
      <c r="B8" s="8" t="s">
        <v>195</v>
      </c>
      <c r="C8" s="9">
        <v>4266</v>
      </c>
      <c r="D8" s="10" t="s">
        <v>199</v>
      </c>
      <c r="E8" s="11" t="s">
        <v>200</v>
      </c>
      <c r="F8" s="13">
        <v>44573</v>
      </c>
      <c r="G8" s="14">
        <v>7.1640707698904906E-3</v>
      </c>
      <c r="H8" s="15">
        <f t="shared" si="0"/>
        <v>21623.000000000004</v>
      </c>
      <c r="I8" s="16">
        <v>48.511430686738613</v>
      </c>
      <c r="J8" s="15">
        <f t="shared" si="1"/>
        <v>22950</v>
      </c>
      <c r="K8" s="16">
        <v>51.488569313261387</v>
      </c>
      <c r="L8" s="17">
        <v>2732</v>
      </c>
    </row>
    <row r="9" spans="1:12" x14ac:dyDescent="0.25">
      <c r="A9" s="12" t="s">
        <v>15</v>
      </c>
      <c r="B9" s="8" t="s">
        <v>195</v>
      </c>
      <c r="C9" s="9">
        <v>4266</v>
      </c>
      <c r="D9" s="10" t="s">
        <v>196</v>
      </c>
      <c r="E9" s="11"/>
      <c r="F9" s="13">
        <v>8551</v>
      </c>
      <c r="G9" s="14">
        <v>1.3743739293593338E-3</v>
      </c>
      <c r="H9" s="15">
        <f t="shared" si="0"/>
        <v>5018</v>
      </c>
      <c r="I9" s="16">
        <v>58.683194947959308</v>
      </c>
      <c r="J9" s="15">
        <f t="shared" si="1"/>
        <v>3533</v>
      </c>
      <c r="K9" s="16">
        <v>41.316805052040692</v>
      </c>
      <c r="L9" s="17">
        <v>707</v>
      </c>
    </row>
    <row r="10" spans="1:12" x14ac:dyDescent="0.25">
      <c r="A10" s="12" t="s">
        <v>16</v>
      </c>
      <c r="B10" s="8" t="s">
        <v>201</v>
      </c>
      <c r="C10" s="9">
        <v>0</v>
      </c>
      <c r="D10" s="10" t="s">
        <v>202</v>
      </c>
      <c r="E10" s="11"/>
      <c r="F10" s="13">
        <v>11695</v>
      </c>
      <c r="G10" s="14">
        <v>1.8796986438846227E-3</v>
      </c>
      <c r="H10" s="15">
        <f t="shared" si="0"/>
        <v>1897</v>
      </c>
      <c r="I10" s="16">
        <v>16.220607097050021</v>
      </c>
      <c r="J10" s="15">
        <f t="shared" si="1"/>
        <v>9798</v>
      </c>
      <c r="K10" s="16">
        <v>83.779392902949979</v>
      </c>
      <c r="L10" s="17"/>
    </row>
    <row r="11" spans="1:12" x14ac:dyDescent="0.25">
      <c r="A11" s="12" t="s">
        <v>17</v>
      </c>
      <c r="B11" s="8" t="s">
        <v>197</v>
      </c>
      <c r="C11" s="9">
        <v>567</v>
      </c>
      <c r="D11" s="10" t="s">
        <v>203</v>
      </c>
      <c r="E11" s="11"/>
      <c r="F11" s="13">
        <v>16447</v>
      </c>
      <c r="G11" s="14">
        <v>2.6434718765258988E-3</v>
      </c>
      <c r="H11" s="15">
        <f t="shared" si="0"/>
        <v>6333</v>
      </c>
      <c r="I11" s="16">
        <v>38.505502523256517</v>
      </c>
      <c r="J11" s="15">
        <f t="shared" si="1"/>
        <v>10114</v>
      </c>
      <c r="K11" s="16">
        <v>61.494497476743483</v>
      </c>
      <c r="L11" s="17">
        <v>725</v>
      </c>
    </row>
    <row r="12" spans="1:12" x14ac:dyDescent="0.25">
      <c r="A12" s="12" t="s">
        <v>20</v>
      </c>
      <c r="B12" s="8" t="s">
        <v>192</v>
      </c>
      <c r="C12" s="9">
        <v>7106</v>
      </c>
      <c r="D12" s="10" t="s">
        <v>204</v>
      </c>
      <c r="E12" s="11"/>
      <c r="F12" s="13">
        <v>24025</v>
      </c>
      <c r="G12" s="14">
        <v>3.8614587361546012E-3</v>
      </c>
      <c r="H12" s="15">
        <f t="shared" si="0"/>
        <v>15064</v>
      </c>
      <c r="I12" s="16">
        <v>62.701352757544228</v>
      </c>
      <c r="J12" s="15">
        <f t="shared" si="1"/>
        <v>8961</v>
      </c>
      <c r="K12" s="16">
        <v>37.298647242455772</v>
      </c>
      <c r="L12" s="17">
        <v>1462</v>
      </c>
    </row>
    <row r="13" spans="1:12" x14ac:dyDescent="0.25">
      <c r="A13" s="12" t="s">
        <v>22</v>
      </c>
      <c r="B13" s="8" t="s">
        <v>192</v>
      </c>
      <c r="C13" s="9">
        <v>7106</v>
      </c>
      <c r="D13" s="10" t="s">
        <v>204</v>
      </c>
      <c r="E13" s="11"/>
      <c r="F13" s="13">
        <v>7529</v>
      </c>
      <c r="G13" s="14">
        <v>1.2101112518005407E-3</v>
      </c>
      <c r="H13" s="15">
        <f t="shared" si="0"/>
        <v>1234</v>
      </c>
      <c r="I13" s="16">
        <v>16.38995882587329</v>
      </c>
      <c r="J13" s="15">
        <f t="shared" si="1"/>
        <v>6295.0000000000009</v>
      </c>
      <c r="K13" s="16">
        <v>83.610041174126721</v>
      </c>
      <c r="L13" s="17">
        <v>541</v>
      </c>
    </row>
    <row r="14" spans="1:12" x14ac:dyDescent="0.25">
      <c r="A14" s="12" t="s">
        <v>24</v>
      </c>
      <c r="B14" s="8" t="s">
        <v>205</v>
      </c>
      <c r="C14" s="9">
        <v>11908</v>
      </c>
      <c r="D14" s="10" t="s">
        <v>206</v>
      </c>
      <c r="E14" s="11" t="s">
        <v>207</v>
      </c>
      <c r="F14" s="13">
        <v>162914</v>
      </c>
      <c r="G14" s="14">
        <v>2.6184628035042276E-2</v>
      </c>
      <c r="H14" s="15">
        <f t="shared" si="0"/>
        <v>140490</v>
      </c>
      <c r="I14" s="16">
        <v>86.235682630099319</v>
      </c>
      <c r="J14" s="15">
        <f t="shared" si="1"/>
        <v>22424</v>
      </c>
      <c r="K14" s="16">
        <v>13.764317369900683</v>
      </c>
      <c r="L14" s="17"/>
    </row>
    <row r="15" spans="1:12" x14ac:dyDescent="0.25">
      <c r="A15" s="12" t="s">
        <v>26</v>
      </c>
      <c r="B15" s="8" t="s">
        <v>205</v>
      </c>
      <c r="C15" s="9">
        <v>11908</v>
      </c>
      <c r="D15" s="10" t="s">
        <v>201</v>
      </c>
      <c r="E15" s="11" t="s">
        <v>207</v>
      </c>
      <c r="F15" s="13">
        <v>37124</v>
      </c>
      <c r="G15" s="14">
        <v>5.9668176533196008E-3</v>
      </c>
      <c r="H15" s="15">
        <f t="shared" si="0"/>
        <v>15412</v>
      </c>
      <c r="I15" s="16">
        <v>41.514922960887837</v>
      </c>
      <c r="J15" s="15">
        <f t="shared" si="1"/>
        <v>21712</v>
      </c>
      <c r="K15" s="16">
        <v>58.485077039112163</v>
      </c>
      <c r="L15" s="17">
        <v>1755</v>
      </c>
    </row>
    <row r="16" spans="1:12" x14ac:dyDescent="0.25">
      <c r="A16" s="12" t="s">
        <v>28</v>
      </c>
      <c r="B16" s="8" t="s">
        <v>190</v>
      </c>
      <c r="C16" s="9">
        <v>0</v>
      </c>
      <c r="D16" s="10" t="s">
        <v>191</v>
      </c>
      <c r="E16" s="11" t="s">
        <v>200</v>
      </c>
      <c r="F16" s="13">
        <v>9108</v>
      </c>
      <c r="G16" s="14">
        <v>1.4638986958957797E-3</v>
      </c>
      <c r="H16" s="15">
        <f t="shared" si="0"/>
        <v>2655</v>
      </c>
      <c r="I16" s="16">
        <v>29.150197628458496</v>
      </c>
      <c r="J16" s="15">
        <f t="shared" si="1"/>
        <v>6453</v>
      </c>
      <c r="K16" s="16">
        <v>70.8498023715415</v>
      </c>
      <c r="L16" s="17">
        <v>606</v>
      </c>
    </row>
    <row r="17" spans="1:12" x14ac:dyDescent="0.25">
      <c r="A17" s="12" t="s">
        <v>31</v>
      </c>
      <c r="B17" s="8" t="s">
        <v>192</v>
      </c>
      <c r="C17" s="9">
        <v>7106</v>
      </c>
      <c r="D17" s="10" t="s">
        <v>204</v>
      </c>
      <c r="E17" s="11"/>
      <c r="F17" s="13">
        <v>4484</v>
      </c>
      <c r="G17" s="14">
        <v>7.2069847962194511E-4</v>
      </c>
      <c r="H17" s="15">
        <f t="shared" si="0"/>
        <v>1637.0000000000002</v>
      </c>
      <c r="I17" s="16">
        <v>36.507582515611062</v>
      </c>
      <c r="J17" s="15">
        <f t="shared" si="1"/>
        <v>2847</v>
      </c>
      <c r="K17" s="16">
        <v>63.492417484388938</v>
      </c>
      <c r="L17" s="17">
        <v>361</v>
      </c>
    </row>
    <row r="18" spans="1:12" x14ac:dyDescent="0.25">
      <c r="A18" s="12" t="s">
        <v>34</v>
      </c>
      <c r="B18" s="8" t="s">
        <v>208</v>
      </c>
      <c r="C18" s="18" t="s">
        <v>209</v>
      </c>
      <c r="D18" s="10" t="s">
        <v>201</v>
      </c>
      <c r="E18" s="11"/>
      <c r="F18" s="13">
        <v>47719</v>
      </c>
      <c r="G18" s="14">
        <v>7.669716937796521E-3</v>
      </c>
      <c r="H18" s="15">
        <f t="shared" si="0"/>
        <v>21712</v>
      </c>
      <c r="I18" s="16">
        <v>45.499696137806744</v>
      </c>
      <c r="J18" s="15">
        <f t="shared" si="1"/>
        <v>26007</v>
      </c>
      <c r="K18" s="16">
        <v>54.500303862193256</v>
      </c>
      <c r="L18" s="17">
        <v>1896</v>
      </c>
    </row>
    <row r="19" spans="1:12" x14ac:dyDescent="0.25">
      <c r="A19" s="12" t="s">
        <v>36</v>
      </c>
      <c r="B19" s="8" t="s">
        <v>208</v>
      </c>
      <c r="C19" s="18" t="s">
        <v>209</v>
      </c>
      <c r="D19" s="10" t="s">
        <v>201</v>
      </c>
      <c r="E19" s="11"/>
      <c r="F19" s="13">
        <v>429984</v>
      </c>
      <c r="G19" s="14">
        <v>6.9109905232328822E-2</v>
      </c>
      <c r="H19" s="15">
        <f t="shared" si="0"/>
        <v>421403.99999999994</v>
      </c>
      <c r="I19" s="16">
        <v>98.004576914489832</v>
      </c>
      <c r="J19" s="15">
        <f t="shared" si="1"/>
        <v>8580</v>
      </c>
      <c r="K19" s="16">
        <v>1.9954230855101587</v>
      </c>
      <c r="L19" s="17">
        <v>4839</v>
      </c>
    </row>
    <row r="20" spans="1:12" x14ac:dyDescent="0.25">
      <c r="A20" s="12" t="s">
        <v>37</v>
      </c>
      <c r="B20" s="8" t="s">
        <v>201</v>
      </c>
      <c r="C20" s="9">
        <v>0</v>
      </c>
      <c r="D20" s="10" t="s">
        <v>210</v>
      </c>
      <c r="E20" s="11"/>
      <c r="F20" s="13">
        <v>6590</v>
      </c>
      <c r="G20" s="14">
        <v>1.0591888895425108E-3</v>
      </c>
      <c r="H20" s="15">
        <f t="shared" si="0"/>
        <v>1854</v>
      </c>
      <c r="I20" s="16">
        <v>28.133535660091049</v>
      </c>
      <c r="J20" s="15">
        <f t="shared" si="1"/>
        <v>4736</v>
      </c>
      <c r="K20" s="16">
        <v>71.866464339908958</v>
      </c>
      <c r="L20" s="17"/>
    </row>
    <row r="21" spans="1:12" x14ac:dyDescent="0.25">
      <c r="A21" s="12" t="s">
        <v>38</v>
      </c>
      <c r="B21" s="8" t="s">
        <v>195</v>
      </c>
      <c r="C21" s="9">
        <v>4266</v>
      </c>
      <c r="D21" s="10" t="s">
        <v>199</v>
      </c>
      <c r="E21" s="11"/>
      <c r="F21" s="13">
        <v>9586</v>
      </c>
      <c r="G21" s="14">
        <v>1.5407260538929451E-3</v>
      </c>
      <c r="H21" s="15">
        <f t="shared" si="0"/>
        <v>3851</v>
      </c>
      <c r="I21" s="16">
        <v>40.173169205090758</v>
      </c>
      <c r="J21" s="15">
        <f t="shared" si="1"/>
        <v>5735</v>
      </c>
      <c r="K21" s="16">
        <v>59.826830794909249</v>
      </c>
      <c r="L21" s="17">
        <v>301</v>
      </c>
    </row>
    <row r="22" spans="1:12" x14ac:dyDescent="0.25">
      <c r="A22" s="12" t="s">
        <v>40</v>
      </c>
      <c r="B22" s="8" t="s">
        <v>195</v>
      </c>
      <c r="C22" s="9">
        <v>4266</v>
      </c>
      <c r="D22" s="10" t="s">
        <v>211</v>
      </c>
      <c r="E22" s="11"/>
      <c r="F22" s="13">
        <v>17317</v>
      </c>
      <c r="G22" s="14">
        <v>2.7833040971483548E-3</v>
      </c>
      <c r="H22" s="15">
        <f t="shared" si="0"/>
        <v>5631</v>
      </c>
      <c r="I22" s="16">
        <v>32.517179650054864</v>
      </c>
      <c r="J22" s="15">
        <f t="shared" si="1"/>
        <v>11686</v>
      </c>
      <c r="K22" s="16">
        <v>67.482820349945143</v>
      </c>
      <c r="L22" s="17">
        <v>1052</v>
      </c>
    </row>
    <row r="23" spans="1:12" x14ac:dyDescent="0.25">
      <c r="A23" s="12" t="s">
        <v>41</v>
      </c>
      <c r="B23" s="8" t="s">
        <v>195</v>
      </c>
      <c r="C23" s="9">
        <v>4266</v>
      </c>
      <c r="D23" s="10" t="s">
        <v>199</v>
      </c>
      <c r="E23" s="11"/>
      <c r="F23" s="13">
        <v>27458</v>
      </c>
      <c r="G23" s="14">
        <v>4.4132334641970045E-3</v>
      </c>
      <c r="H23" s="15">
        <f t="shared" si="0"/>
        <v>16238</v>
      </c>
      <c r="I23" s="16">
        <v>59.137591958627723</v>
      </c>
      <c r="J23" s="15">
        <f t="shared" si="1"/>
        <v>11220</v>
      </c>
      <c r="K23" s="16">
        <v>40.862408041372277</v>
      </c>
      <c r="L23" s="17"/>
    </row>
    <row r="24" spans="1:12" x14ac:dyDescent="0.25">
      <c r="A24" s="12" t="s">
        <v>43</v>
      </c>
      <c r="B24" s="8" t="s">
        <v>201</v>
      </c>
      <c r="C24" s="9">
        <v>0</v>
      </c>
      <c r="D24" s="10" t="s">
        <v>202</v>
      </c>
      <c r="E24" s="11"/>
      <c r="F24" s="13">
        <v>8728</v>
      </c>
      <c r="G24" s="14">
        <v>1.4028225535549369E-3</v>
      </c>
      <c r="H24" s="15">
        <f t="shared" si="0"/>
        <v>2463</v>
      </c>
      <c r="I24" s="16">
        <v>28.219523373052247</v>
      </c>
      <c r="J24" s="15">
        <f t="shared" si="1"/>
        <v>6265.0000000000009</v>
      </c>
      <c r="K24" s="16">
        <v>71.78047662694776</v>
      </c>
      <c r="L24" s="17"/>
    </row>
    <row r="25" spans="1:12" x14ac:dyDescent="0.25">
      <c r="A25" s="12" t="s">
        <v>44</v>
      </c>
      <c r="B25" s="8" t="s">
        <v>192</v>
      </c>
      <c r="C25" s="9">
        <v>7106</v>
      </c>
      <c r="D25" s="10" t="s">
        <v>204</v>
      </c>
      <c r="E25" s="11"/>
      <c r="F25" s="13">
        <v>6716</v>
      </c>
      <c r="G25" s="14">
        <v>1.0794404525292112E-3</v>
      </c>
      <c r="H25" s="15">
        <f t="shared" si="0"/>
        <v>1512</v>
      </c>
      <c r="I25" s="16">
        <v>22.51340083382966</v>
      </c>
      <c r="J25" s="15">
        <f t="shared" si="1"/>
        <v>5204.0000000000009</v>
      </c>
      <c r="K25" s="16">
        <v>77.48659916617035</v>
      </c>
      <c r="L25" s="17"/>
    </row>
    <row r="26" spans="1:12" x14ac:dyDescent="0.25">
      <c r="A26" s="12" t="s">
        <v>45</v>
      </c>
      <c r="B26" s="8" t="s">
        <v>212</v>
      </c>
      <c r="C26" s="9">
        <v>6295</v>
      </c>
      <c r="D26" s="10" t="s">
        <v>212</v>
      </c>
      <c r="E26" s="11"/>
      <c r="F26" s="13">
        <v>34865</v>
      </c>
      <c r="G26" s="14">
        <v>5.6037360597723275E-3</v>
      </c>
      <c r="H26" s="15">
        <f t="shared" si="0"/>
        <v>7938</v>
      </c>
      <c r="I26" s="16">
        <v>22.767818729384771</v>
      </c>
      <c r="J26" s="15">
        <f t="shared" si="1"/>
        <v>26927</v>
      </c>
      <c r="K26" s="16">
        <v>77.232181270615229</v>
      </c>
      <c r="L26" s="17"/>
    </row>
    <row r="27" spans="1:12" x14ac:dyDescent="0.25">
      <c r="A27" s="12" t="s">
        <v>213</v>
      </c>
      <c r="B27" s="8" t="s">
        <v>192</v>
      </c>
      <c r="C27" s="9">
        <v>7106</v>
      </c>
      <c r="D27" s="10" t="s">
        <v>204</v>
      </c>
      <c r="E27" s="11"/>
      <c r="F27" s="13">
        <v>8050</v>
      </c>
      <c r="G27" s="14">
        <v>1.2938498574836437E-3</v>
      </c>
      <c r="H27" s="15">
        <f t="shared" si="0"/>
        <v>1583</v>
      </c>
      <c r="I27" s="16">
        <v>19.664596273291927</v>
      </c>
      <c r="J27" s="15">
        <f t="shared" si="1"/>
        <v>6467</v>
      </c>
      <c r="K27" s="16">
        <v>80.33540372670808</v>
      </c>
      <c r="L27" s="17">
        <v>1072</v>
      </c>
    </row>
    <row r="28" spans="1:12" x14ac:dyDescent="0.25">
      <c r="A28" s="12" t="s">
        <v>214</v>
      </c>
      <c r="B28" s="8" t="s">
        <v>208</v>
      </c>
      <c r="C28" s="18" t="s">
        <v>209</v>
      </c>
      <c r="D28" s="10" t="s">
        <v>215</v>
      </c>
      <c r="E28" s="11"/>
      <c r="F28" s="13">
        <v>75042</v>
      </c>
      <c r="G28" s="14">
        <v>1.206125229879349E-2</v>
      </c>
      <c r="H28" s="15">
        <f t="shared" si="0"/>
        <v>58762</v>
      </c>
      <c r="I28" s="16">
        <v>78.305482263265901</v>
      </c>
      <c r="J28" s="15">
        <f t="shared" si="1"/>
        <v>16280</v>
      </c>
      <c r="K28" s="16">
        <v>21.694517736734095</v>
      </c>
      <c r="L28" s="17">
        <v>2137</v>
      </c>
    </row>
    <row r="29" spans="1:12" x14ac:dyDescent="0.25">
      <c r="A29" s="12" t="s">
        <v>216</v>
      </c>
      <c r="B29" s="8" t="s">
        <v>201</v>
      </c>
      <c r="C29" s="9">
        <v>0</v>
      </c>
      <c r="D29" s="10" t="s">
        <v>202</v>
      </c>
      <c r="E29" s="11"/>
      <c r="F29" s="13">
        <v>9270</v>
      </c>
      <c r="G29" s="14">
        <v>1.4899364197358232E-3</v>
      </c>
      <c r="H29" s="15">
        <f t="shared" si="0"/>
        <v>2796.0000000000005</v>
      </c>
      <c r="I29" s="16">
        <v>30.161812297734631</v>
      </c>
      <c r="J29" s="15">
        <f t="shared" si="1"/>
        <v>6474</v>
      </c>
      <c r="K29" s="16">
        <v>69.838187702265373</v>
      </c>
      <c r="L29" s="17">
        <v>1041</v>
      </c>
    </row>
    <row r="30" spans="1:12" x14ac:dyDescent="0.25">
      <c r="A30" s="12" t="s">
        <v>217</v>
      </c>
      <c r="B30" s="8" t="s">
        <v>192</v>
      </c>
      <c r="C30" s="9">
        <v>7106</v>
      </c>
      <c r="D30" s="10" t="s">
        <v>193</v>
      </c>
      <c r="E30" s="11"/>
      <c r="F30" s="13">
        <v>16793</v>
      </c>
      <c r="G30" s="14">
        <v>2.6990833113941402E-3</v>
      </c>
      <c r="H30" s="15">
        <f t="shared" si="0"/>
        <v>6204</v>
      </c>
      <c r="I30" s="16">
        <v>36.9439647472161</v>
      </c>
      <c r="J30" s="15">
        <f t="shared" si="1"/>
        <v>10589</v>
      </c>
      <c r="K30" s="16">
        <v>63.056035252783893</v>
      </c>
      <c r="L30" s="17">
        <v>1078</v>
      </c>
    </row>
    <row r="31" spans="1:12" x14ac:dyDescent="0.25">
      <c r="A31" s="12" t="s">
        <v>218</v>
      </c>
      <c r="B31" s="8" t="s">
        <v>219</v>
      </c>
      <c r="C31" s="9">
        <v>68</v>
      </c>
      <c r="D31" s="10" t="s">
        <v>220</v>
      </c>
      <c r="E31" s="11"/>
      <c r="F31" s="13">
        <v>4671</v>
      </c>
      <c r="G31" s="14">
        <v>7.5075437072125455E-4</v>
      </c>
      <c r="H31" s="15">
        <f t="shared" si="0"/>
        <v>2964</v>
      </c>
      <c r="I31" s="16">
        <v>63.455362877328191</v>
      </c>
      <c r="J31" s="15">
        <f t="shared" si="1"/>
        <v>1707</v>
      </c>
      <c r="K31" s="16">
        <v>36.544637122671801</v>
      </c>
      <c r="L31" s="17">
        <v>408</v>
      </c>
    </row>
    <row r="32" spans="1:12" x14ac:dyDescent="0.25">
      <c r="A32" s="12" t="s">
        <v>221</v>
      </c>
      <c r="B32" s="8" t="s">
        <v>195</v>
      </c>
      <c r="C32" s="9">
        <v>4266</v>
      </c>
      <c r="D32" s="10" t="s">
        <v>222</v>
      </c>
      <c r="E32" s="11" t="s">
        <v>200</v>
      </c>
      <c r="F32" s="13">
        <v>5410</v>
      </c>
      <c r="G32" s="14">
        <v>8.6953139490515675E-4</v>
      </c>
      <c r="H32" s="15">
        <f t="shared" si="0"/>
        <v>2833</v>
      </c>
      <c r="I32" s="16">
        <v>52.365988909426989</v>
      </c>
      <c r="J32" s="15">
        <f t="shared" si="1"/>
        <v>2577</v>
      </c>
      <c r="K32" s="16">
        <v>47.634011090573011</v>
      </c>
      <c r="L32" s="17">
        <v>364</v>
      </c>
    </row>
    <row r="33" spans="1:12" x14ac:dyDescent="0.25">
      <c r="A33" s="12" t="s">
        <v>223</v>
      </c>
      <c r="B33" s="8" t="s">
        <v>205</v>
      </c>
      <c r="C33" s="9">
        <v>11908</v>
      </c>
      <c r="D33" s="10" t="s">
        <v>206</v>
      </c>
      <c r="E33" s="11" t="s">
        <v>207</v>
      </c>
      <c r="F33" s="13">
        <v>51710</v>
      </c>
      <c r="G33" s="14">
        <v>8.3111771590657409E-3</v>
      </c>
      <c r="H33" s="15">
        <f t="shared" si="0"/>
        <v>38635</v>
      </c>
      <c r="I33" s="16">
        <v>74.714755366466832</v>
      </c>
      <c r="J33" s="15">
        <f t="shared" si="1"/>
        <v>13075</v>
      </c>
      <c r="K33" s="16">
        <v>25.285244633533168</v>
      </c>
      <c r="L33" s="17"/>
    </row>
    <row r="34" spans="1:12" x14ac:dyDescent="0.25">
      <c r="A34" s="12" t="s">
        <v>224</v>
      </c>
      <c r="B34" s="8" t="s">
        <v>190</v>
      </c>
      <c r="C34" s="9">
        <v>0</v>
      </c>
      <c r="D34" s="10" t="s">
        <v>225</v>
      </c>
      <c r="E34" s="11"/>
      <c r="F34" s="13">
        <v>44992</v>
      </c>
      <c r="G34" s="14">
        <v>7.2314152531557886E-3</v>
      </c>
      <c r="H34" s="15">
        <f t="shared" si="0"/>
        <v>27823</v>
      </c>
      <c r="I34" s="16">
        <v>61.839882645803698</v>
      </c>
      <c r="J34" s="15">
        <f t="shared" si="1"/>
        <v>17169</v>
      </c>
      <c r="K34" s="16">
        <v>38.160117354196302</v>
      </c>
      <c r="L34" s="17">
        <v>1703</v>
      </c>
    </row>
    <row r="35" spans="1:12" x14ac:dyDescent="0.25">
      <c r="A35" s="12" t="s">
        <v>49</v>
      </c>
      <c r="B35" s="8" t="s">
        <v>201</v>
      </c>
      <c r="C35" s="9">
        <v>0</v>
      </c>
      <c r="D35" s="10" t="s">
        <v>203</v>
      </c>
      <c r="E35" s="11"/>
      <c r="F35" s="13">
        <v>3734</v>
      </c>
      <c r="G35" s="14">
        <v>6.0015346184396593E-4</v>
      </c>
      <c r="H35" s="15">
        <f t="shared" si="0"/>
        <v>2962.0000000000005</v>
      </c>
      <c r="I35" s="16">
        <v>79.325120514193898</v>
      </c>
      <c r="J35" s="15">
        <f t="shared" si="1"/>
        <v>772</v>
      </c>
      <c r="K35" s="16">
        <v>20.674879485806105</v>
      </c>
      <c r="L35" s="17">
        <v>358</v>
      </c>
    </row>
    <row r="36" spans="1:12" x14ac:dyDescent="0.25">
      <c r="A36" s="12" t="s">
        <v>51</v>
      </c>
      <c r="B36" s="8" t="s">
        <v>212</v>
      </c>
      <c r="C36" s="9">
        <v>6295</v>
      </c>
      <c r="D36" s="10" t="s">
        <v>212</v>
      </c>
      <c r="E36" s="11"/>
      <c r="F36" s="13">
        <v>104318</v>
      </c>
      <c r="G36" s="14">
        <v>1.6766686886084316E-2</v>
      </c>
      <c r="H36" s="15">
        <f t="shared" si="0"/>
        <v>84830</v>
      </c>
      <c r="I36" s="16">
        <v>81.318660250388234</v>
      </c>
      <c r="J36" s="15">
        <f t="shared" si="1"/>
        <v>19487.999999999996</v>
      </c>
      <c r="K36" s="16">
        <v>18.681339749611762</v>
      </c>
      <c r="L36" s="17">
        <v>3071</v>
      </c>
    </row>
    <row r="37" spans="1:12" x14ac:dyDescent="0.25">
      <c r="A37" s="12" t="s">
        <v>53</v>
      </c>
      <c r="B37" s="8" t="s">
        <v>205</v>
      </c>
      <c r="C37" s="9">
        <v>11908</v>
      </c>
      <c r="D37" s="10" t="s">
        <v>206</v>
      </c>
      <c r="E37" s="11" t="s">
        <v>207</v>
      </c>
      <c r="F37" s="13">
        <v>70648</v>
      </c>
      <c r="G37" s="14">
        <v>1.1355019221304901E-2</v>
      </c>
      <c r="H37" s="15">
        <f t="shared" si="0"/>
        <v>61177</v>
      </c>
      <c r="I37" s="16">
        <v>86.594100328388635</v>
      </c>
      <c r="J37" s="15">
        <f t="shared" si="1"/>
        <v>9471</v>
      </c>
      <c r="K37" s="16">
        <v>13.405899671611369</v>
      </c>
      <c r="L37" s="17">
        <v>1763</v>
      </c>
    </row>
    <row r="38" spans="1:12" x14ac:dyDescent="0.25">
      <c r="A38" s="12" t="s">
        <v>54</v>
      </c>
      <c r="B38" s="8" t="s">
        <v>197</v>
      </c>
      <c r="C38" s="9">
        <v>567</v>
      </c>
      <c r="D38" s="10" t="s">
        <v>220</v>
      </c>
      <c r="E38" s="11"/>
      <c r="F38" s="13">
        <v>9247</v>
      </c>
      <c r="G38" s="14">
        <v>1.4862397058572985E-3</v>
      </c>
      <c r="H38" s="15">
        <f t="shared" si="0"/>
        <v>7666</v>
      </c>
      <c r="I38" s="16">
        <v>82.902562993403265</v>
      </c>
      <c r="J38" s="15">
        <f t="shared" si="1"/>
        <v>1580.9999999999995</v>
      </c>
      <c r="K38" s="16">
        <v>17.097437006596731</v>
      </c>
      <c r="L38" s="17">
        <v>438</v>
      </c>
    </row>
    <row r="39" spans="1:12" x14ac:dyDescent="0.25">
      <c r="A39" s="12" t="s">
        <v>55</v>
      </c>
      <c r="B39" s="8" t="s">
        <v>190</v>
      </c>
      <c r="C39" s="9">
        <v>0</v>
      </c>
      <c r="D39" s="10" t="s">
        <v>226</v>
      </c>
      <c r="E39" s="11"/>
      <c r="F39" s="13">
        <v>15013</v>
      </c>
      <c r="G39" s="14">
        <v>2.4129898025344026E-3</v>
      </c>
      <c r="H39" s="15">
        <f t="shared" si="0"/>
        <v>3968</v>
      </c>
      <c r="I39" s="16">
        <v>26.430426963298476</v>
      </c>
      <c r="J39" s="15">
        <f t="shared" si="1"/>
        <v>11045</v>
      </c>
      <c r="K39" s="16">
        <v>73.569573036701527</v>
      </c>
      <c r="L39" s="17"/>
    </row>
    <row r="40" spans="1:12" x14ac:dyDescent="0.25">
      <c r="A40" s="12" t="s">
        <v>57</v>
      </c>
      <c r="B40" s="8" t="s">
        <v>190</v>
      </c>
      <c r="C40" s="9">
        <v>0</v>
      </c>
      <c r="D40" s="10" t="s">
        <v>194</v>
      </c>
      <c r="E40" s="11"/>
      <c r="F40" s="13">
        <v>3756</v>
      </c>
      <c r="G40" s="14">
        <v>6.0368944903211989E-4</v>
      </c>
      <c r="H40" s="15">
        <f t="shared" si="0"/>
        <v>1443</v>
      </c>
      <c r="I40" s="16">
        <v>38.418530351437703</v>
      </c>
      <c r="J40" s="15">
        <f t="shared" si="1"/>
        <v>2313</v>
      </c>
      <c r="K40" s="16">
        <v>61.581469648562305</v>
      </c>
      <c r="L40" s="17">
        <v>485</v>
      </c>
    </row>
    <row r="41" spans="1:12" x14ac:dyDescent="0.25">
      <c r="A41" s="12" t="s">
        <v>62</v>
      </c>
      <c r="B41" s="8" t="s">
        <v>195</v>
      </c>
      <c r="C41" s="9">
        <v>4266</v>
      </c>
      <c r="D41" s="10" t="s">
        <v>211</v>
      </c>
      <c r="E41" s="11"/>
      <c r="F41" s="13">
        <v>20922</v>
      </c>
      <c r="G41" s="14">
        <v>3.3627238159345085E-3</v>
      </c>
      <c r="H41" s="15">
        <f t="shared" si="0"/>
        <v>8508.0000000000018</v>
      </c>
      <c r="I41" s="16">
        <v>40.665328362489248</v>
      </c>
      <c r="J41" s="15">
        <f t="shared" si="1"/>
        <v>12413.999999999998</v>
      </c>
      <c r="K41" s="16">
        <v>59.334671637510752</v>
      </c>
      <c r="L41" s="17">
        <v>738</v>
      </c>
    </row>
    <row r="42" spans="1:12" x14ac:dyDescent="0.25">
      <c r="A42" s="12" t="s">
        <v>65</v>
      </c>
      <c r="B42" s="8" t="s">
        <v>208</v>
      </c>
      <c r="C42" s="18" t="s">
        <v>209</v>
      </c>
      <c r="D42" s="10" t="s">
        <v>201</v>
      </c>
      <c r="E42" s="11"/>
      <c r="F42" s="13">
        <v>67553</v>
      </c>
      <c r="G42" s="14">
        <v>1.0857570114607773E-2</v>
      </c>
      <c r="H42" s="15">
        <f t="shared" si="0"/>
        <v>58781</v>
      </c>
      <c r="I42" s="16">
        <v>87.014640356460845</v>
      </c>
      <c r="J42" s="15">
        <f t="shared" si="1"/>
        <v>8772</v>
      </c>
      <c r="K42" s="16">
        <v>12.985359643539146</v>
      </c>
      <c r="L42" s="17">
        <v>2025</v>
      </c>
    </row>
    <row r="43" spans="1:12" x14ac:dyDescent="0.25">
      <c r="A43" s="12" t="s">
        <v>68</v>
      </c>
      <c r="B43" s="8" t="s">
        <v>192</v>
      </c>
      <c r="C43" s="9">
        <v>7106</v>
      </c>
      <c r="D43" s="10" t="s">
        <v>193</v>
      </c>
      <c r="E43" s="11"/>
      <c r="F43" s="13">
        <v>23643</v>
      </c>
      <c r="G43" s="14">
        <v>3.8000611404330172E-3</v>
      </c>
      <c r="H43" s="15">
        <f t="shared" si="0"/>
        <v>8841.0000000000018</v>
      </c>
      <c r="I43" s="16">
        <v>37.393731759928947</v>
      </c>
      <c r="J43" s="15">
        <f t="shared" si="1"/>
        <v>14802.000000000002</v>
      </c>
      <c r="K43" s="16">
        <v>62.60626824007106</v>
      </c>
      <c r="L43" s="17">
        <v>694</v>
      </c>
    </row>
    <row r="44" spans="1:12" x14ac:dyDescent="0.25">
      <c r="A44" s="12" t="s">
        <v>71</v>
      </c>
      <c r="B44" s="8" t="s">
        <v>201</v>
      </c>
      <c r="C44" s="9">
        <v>0</v>
      </c>
      <c r="D44" s="10" t="s">
        <v>210</v>
      </c>
      <c r="E44" s="11"/>
      <c r="F44" s="13">
        <v>20828</v>
      </c>
      <c r="G44" s="14">
        <v>3.3476155070396685E-3</v>
      </c>
      <c r="H44" s="15">
        <f t="shared" si="0"/>
        <v>13638.000000000002</v>
      </c>
      <c r="I44" s="16">
        <v>65.479162665642406</v>
      </c>
      <c r="J44" s="15">
        <f t="shared" si="1"/>
        <v>7190</v>
      </c>
      <c r="K44" s="16">
        <v>34.520837334357594</v>
      </c>
      <c r="L44" s="17">
        <v>898</v>
      </c>
    </row>
    <row r="45" spans="1:12" x14ac:dyDescent="0.25">
      <c r="A45" s="12" t="s">
        <v>74</v>
      </c>
      <c r="B45" s="8" t="s">
        <v>192</v>
      </c>
      <c r="C45" s="9">
        <v>7106</v>
      </c>
      <c r="D45" s="10" t="s">
        <v>204</v>
      </c>
      <c r="E45" s="11"/>
      <c r="F45" s="13">
        <v>12516</v>
      </c>
      <c r="G45" s="14">
        <v>2.0116552566789171E-3</v>
      </c>
      <c r="H45" s="15">
        <f t="shared" si="0"/>
        <v>2191.0000000000005</v>
      </c>
      <c r="I45" s="16">
        <v>17.505592841163313</v>
      </c>
      <c r="J45" s="15">
        <f t="shared" si="1"/>
        <v>10325</v>
      </c>
      <c r="K45" s="16">
        <v>82.494407158836694</v>
      </c>
      <c r="L45" s="17">
        <v>815</v>
      </c>
    </row>
    <row r="46" spans="1:12" x14ac:dyDescent="0.25">
      <c r="A46" s="12" t="s">
        <v>78</v>
      </c>
      <c r="B46" s="8" t="s">
        <v>212</v>
      </c>
      <c r="C46" s="9">
        <v>6295</v>
      </c>
      <c r="D46" s="10" t="s">
        <v>212</v>
      </c>
      <c r="E46" s="11"/>
      <c r="F46" s="13">
        <v>48568</v>
      </c>
      <c r="G46" s="14">
        <v>7.8061738979211927E-3</v>
      </c>
      <c r="H46" s="15">
        <f t="shared" si="0"/>
        <v>25798</v>
      </c>
      <c r="I46" s="16">
        <v>53.117278866743533</v>
      </c>
      <c r="J46" s="15">
        <f t="shared" si="1"/>
        <v>22770</v>
      </c>
      <c r="K46" s="16">
        <v>46.882721133256467</v>
      </c>
      <c r="L46" s="17">
        <v>2997</v>
      </c>
    </row>
    <row r="47" spans="1:12" x14ac:dyDescent="0.25">
      <c r="A47" s="12" t="s">
        <v>81</v>
      </c>
      <c r="B47" s="8" t="s">
        <v>201</v>
      </c>
      <c r="C47" s="9">
        <v>0</v>
      </c>
      <c r="D47" s="10" t="s">
        <v>210</v>
      </c>
      <c r="E47" s="11"/>
      <c r="F47" s="13">
        <v>9501</v>
      </c>
      <c r="G47" s="14">
        <v>1.5270642852114407E-3</v>
      </c>
      <c r="H47" s="15">
        <f t="shared" si="0"/>
        <v>4828</v>
      </c>
      <c r="I47" s="16">
        <v>50.815703610146301</v>
      </c>
      <c r="J47" s="15">
        <f t="shared" si="1"/>
        <v>4673</v>
      </c>
      <c r="K47" s="16">
        <v>49.184296389853699</v>
      </c>
      <c r="L47" s="17"/>
    </row>
    <row r="48" spans="1:12" x14ac:dyDescent="0.25">
      <c r="A48" s="12" t="s">
        <v>82</v>
      </c>
      <c r="B48" s="8" t="s">
        <v>208</v>
      </c>
      <c r="C48" s="18" t="s">
        <v>209</v>
      </c>
      <c r="D48" s="10" t="s">
        <v>215</v>
      </c>
      <c r="E48" s="11"/>
      <c r="F48" s="13">
        <v>207245</v>
      </c>
      <c r="G48" s="14">
        <v>3.3309802945863075E-2</v>
      </c>
      <c r="H48" s="15">
        <f t="shared" si="0"/>
        <v>199277</v>
      </c>
      <c r="I48" s="16">
        <v>96.155275157422366</v>
      </c>
      <c r="J48" s="15">
        <f t="shared" si="1"/>
        <v>7968.0000000000009</v>
      </c>
      <c r="K48" s="16">
        <v>3.8447248425776257</v>
      </c>
      <c r="L48" s="17">
        <v>6370</v>
      </c>
    </row>
    <row r="49" spans="1:12" x14ac:dyDescent="0.25">
      <c r="A49" s="12" t="s">
        <v>83</v>
      </c>
      <c r="B49" s="8" t="s">
        <v>195</v>
      </c>
      <c r="C49" s="9">
        <v>4266</v>
      </c>
      <c r="D49" s="10" t="s">
        <v>196</v>
      </c>
      <c r="E49" s="11"/>
      <c r="F49" s="13">
        <v>21936</v>
      </c>
      <c r="G49" s="14">
        <v>3.5257006799703362E-3</v>
      </c>
      <c r="H49" s="15">
        <f t="shared" si="0"/>
        <v>8588</v>
      </c>
      <c r="I49" s="16">
        <v>39.15025528811087</v>
      </c>
      <c r="J49" s="15">
        <f t="shared" si="1"/>
        <v>13348</v>
      </c>
      <c r="K49" s="16">
        <v>60.84974471188913</v>
      </c>
      <c r="L49" s="17"/>
    </row>
    <row r="50" spans="1:12" x14ac:dyDescent="0.25">
      <c r="A50" s="12" t="s">
        <v>85</v>
      </c>
      <c r="B50" s="8" t="s">
        <v>192</v>
      </c>
      <c r="C50" s="9">
        <v>7106</v>
      </c>
      <c r="D50" s="10" t="s">
        <v>193</v>
      </c>
      <c r="E50" s="11"/>
      <c r="F50" s="13">
        <v>17587</v>
      </c>
      <c r="G50" s="14">
        <v>2.8267003035484274E-3</v>
      </c>
      <c r="H50" s="15">
        <f t="shared" si="0"/>
        <v>7181.0000000000009</v>
      </c>
      <c r="I50" s="16">
        <v>40.831295843520785</v>
      </c>
      <c r="J50" s="15">
        <f t="shared" si="1"/>
        <v>10406</v>
      </c>
      <c r="K50" s="16">
        <v>59.168704156479215</v>
      </c>
      <c r="L50" s="17">
        <v>1076</v>
      </c>
    </row>
    <row r="51" spans="1:12" x14ac:dyDescent="0.25">
      <c r="A51" s="12" t="s">
        <v>93</v>
      </c>
      <c r="B51" s="8" t="s">
        <v>192</v>
      </c>
      <c r="C51" s="9">
        <v>7106</v>
      </c>
      <c r="D51" s="10" t="s">
        <v>204</v>
      </c>
      <c r="E51" s="11"/>
      <c r="F51" s="13">
        <v>4077</v>
      </c>
      <c r="G51" s="14">
        <v>6.5528271664109508E-4</v>
      </c>
      <c r="H51" s="15">
        <f t="shared" si="0"/>
        <v>1286</v>
      </c>
      <c r="I51" s="16">
        <v>31.542801079224919</v>
      </c>
      <c r="J51" s="15">
        <f t="shared" si="1"/>
        <v>2791</v>
      </c>
      <c r="K51" s="16">
        <v>68.45719892077507</v>
      </c>
      <c r="L51" s="17">
        <v>397</v>
      </c>
    </row>
    <row r="52" spans="1:12" x14ac:dyDescent="0.25">
      <c r="A52" s="12" t="s">
        <v>94</v>
      </c>
      <c r="B52" s="8" t="s">
        <v>208</v>
      </c>
      <c r="C52" s="18" t="s">
        <v>209</v>
      </c>
      <c r="D52" s="10" t="s">
        <v>201</v>
      </c>
      <c r="E52" s="11"/>
      <c r="F52" s="13">
        <v>50573</v>
      </c>
      <c r="G52" s="14">
        <v>8.128430912114324E-3</v>
      </c>
      <c r="H52" s="15">
        <f t="shared" si="0"/>
        <v>30147.999999999996</v>
      </c>
      <c r="I52" s="16">
        <v>59.612836889249202</v>
      </c>
      <c r="J52" s="15">
        <f t="shared" si="1"/>
        <v>20425</v>
      </c>
      <c r="K52" s="16">
        <v>40.387163110750798</v>
      </c>
      <c r="L52" s="17">
        <v>2582</v>
      </c>
    </row>
    <row r="53" spans="1:12" x14ac:dyDescent="0.25">
      <c r="A53" s="12" t="s">
        <v>95</v>
      </c>
      <c r="B53" s="8" t="s">
        <v>201</v>
      </c>
      <c r="C53" s="9">
        <v>0</v>
      </c>
      <c r="D53" s="10" t="s">
        <v>203</v>
      </c>
      <c r="E53" s="11"/>
      <c r="F53" s="13">
        <v>12353</v>
      </c>
      <c r="G53" s="14">
        <v>1.985456806148503E-3</v>
      </c>
      <c r="H53" s="15">
        <f t="shared" si="0"/>
        <v>5684</v>
      </c>
      <c r="I53" s="16">
        <v>46.013114223265603</v>
      </c>
      <c r="J53" s="15">
        <f t="shared" si="1"/>
        <v>6669</v>
      </c>
      <c r="K53" s="16">
        <v>53.986885776734397</v>
      </c>
      <c r="L53" s="17">
        <v>448</v>
      </c>
    </row>
    <row r="54" spans="1:12" x14ac:dyDescent="0.25">
      <c r="A54" s="12" t="s">
        <v>96</v>
      </c>
      <c r="B54" s="8" t="s">
        <v>190</v>
      </c>
      <c r="C54" s="9">
        <v>0</v>
      </c>
      <c r="D54" s="10" t="s">
        <v>194</v>
      </c>
      <c r="E54" s="11"/>
      <c r="F54" s="13">
        <v>9838</v>
      </c>
      <c r="G54" s="14">
        <v>1.5812291798663462E-3</v>
      </c>
      <c r="H54" s="15">
        <f t="shared" si="0"/>
        <v>3727</v>
      </c>
      <c r="I54" s="16">
        <v>37.88371620248018</v>
      </c>
      <c r="J54" s="15">
        <f t="shared" si="1"/>
        <v>6111</v>
      </c>
      <c r="K54" s="16">
        <v>62.11628379751982</v>
      </c>
      <c r="L54" s="17"/>
    </row>
    <row r="55" spans="1:12" x14ac:dyDescent="0.25">
      <c r="A55" s="12" t="s">
        <v>97</v>
      </c>
      <c r="B55" s="8" t="s">
        <v>201</v>
      </c>
      <c r="C55" s="9">
        <v>0</v>
      </c>
      <c r="D55" s="10" t="s">
        <v>203</v>
      </c>
      <c r="E55" s="11"/>
      <c r="F55" s="13">
        <v>6281</v>
      </c>
      <c r="G55" s="14">
        <v>1.0095243422179833E-3</v>
      </c>
      <c r="H55" s="15">
        <f t="shared" si="0"/>
        <v>2053</v>
      </c>
      <c r="I55" s="16">
        <v>32.685878044897308</v>
      </c>
      <c r="J55" s="15">
        <f t="shared" si="1"/>
        <v>4228</v>
      </c>
      <c r="K55" s="16">
        <v>67.314121955102692</v>
      </c>
      <c r="L55" s="17">
        <v>458</v>
      </c>
    </row>
    <row r="56" spans="1:12" x14ac:dyDescent="0.25">
      <c r="A56" s="12" t="s">
        <v>98</v>
      </c>
      <c r="B56" s="8" t="s">
        <v>190</v>
      </c>
      <c r="C56" s="9">
        <v>0</v>
      </c>
      <c r="D56" s="10" t="s">
        <v>225</v>
      </c>
      <c r="E56" s="11"/>
      <c r="F56" s="13">
        <v>45253</v>
      </c>
      <c r="G56" s="14">
        <v>7.2733649193425249E-3</v>
      </c>
      <c r="H56" s="15">
        <f t="shared" si="0"/>
        <v>16396</v>
      </c>
      <c r="I56" s="16">
        <v>36.231852031909483</v>
      </c>
      <c r="J56" s="15">
        <f t="shared" si="1"/>
        <v>28857</v>
      </c>
      <c r="K56" s="16">
        <v>63.768147968090517</v>
      </c>
      <c r="L56" s="17"/>
    </row>
    <row r="57" spans="1:12" x14ac:dyDescent="0.25">
      <c r="A57" s="12" t="s">
        <v>99</v>
      </c>
      <c r="B57" s="8" t="s">
        <v>190</v>
      </c>
      <c r="C57" s="9">
        <v>0</v>
      </c>
      <c r="D57" s="10" t="s">
        <v>194</v>
      </c>
      <c r="E57" s="11"/>
      <c r="F57" s="13">
        <v>5458</v>
      </c>
      <c r="G57" s="14">
        <v>8.7724627604294743E-4</v>
      </c>
      <c r="H57" s="15">
        <f t="shared" si="0"/>
        <v>4183</v>
      </c>
      <c r="I57" s="16">
        <v>76.639794796628806</v>
      </c>
      <c r="J57" s="15">
        <f t="shared" si="1"/>
        <v>1275</v>
      </c>
      <c r="K57" s="16">
        <v>23.360205203371198</v>
      </c>
      <c r="L57" s="17">
        <v>315</v>
      </c>
    </row>
    <row r="58" spans="1:12" x14ac:dyDescent="0.25">
      <c r="A58" s="12" t="s">
        <v>100</v>
      </c>
      <c r="B58" s="8" t="s">
        <v>192</v>
      </c>
      <c r="C58" s="9">
        <v>7106</v>
      </c>
      <c r="D58" s="10" t="s">
        <v>204</v>
      </c>
      <c r="E58" s="11"/>
      <c r="F58" s="13">
        <v>6138</v>
      </c>
      <c r="G58" s="14">
        <v>9.8654042549498186E-4</v>
      </c>
      <c r="H58" s="15">
        <f t="shared" si="0"/>
        <v>2995</v>
      </c>
      <c r="I58" s="16">
        <v>48.794395568589117</v>
      </c>
      <c r="J58" s="15">
        <f t="shared" si="1"/>
        <v>3142.9999999999995</v>
      </c>
      <c r="K58" s="16">
        <v>51.205604431410876</v>
      </c>
      <c r="L58" s="19"/>
    </row>
    <row r="59" spans="1:12" x14ac:dyDescent="0.25">
      <c r="A59" s="12" t="s">
        <v>102</v>
      </c>
      <c r="B59" s="8" t="s">
        <v>195</v>
      </c>
      <c r="C59" s="9">
        <v>4266</v>
      </c>
      <c r="D59" s="10" t="s">
        <v>199</v>
      </c>
      <c r="E59" s="11"/>
      <c r="F59" s="13">
        <v>4854</v>
      </c>
      <c r="G59" s="14">
        <v>7.8016735505908154E-4</v>
      </c>
      <c r="H59" s="15">
        <f t="shared" si="0"/>
        <v>3182.9999999999995</v>
      </c>
      <c r="I59" s="16">
        <v>65.574783683559943</v>
      </c>
      <c r="J59" s="15">
        <f t="shared" si="1"/>
        <v>1671</v>
      </c>
      <c r="K59" s="16">
        <v>34.42521631644005</v>
      </c>
      <c r="L59" s="17">
        <v>525</v>
      </c>
    </row>
    <row r="60" spans="1:12" x14ac:dyDescent="0.25">
      <c r="A60" s="12" t="s">
        <v>103</v>
      </c>
      <c r="B60" s="8" t="s">
        <v>208</v>
      </c>
      <c r="C60" s="18" t="s">
        <v>209</v>
      </c>
      <c r="D60" s="10" t="s">
        <v>215</v>
      </c>
      <c r="E60" s="11"/>
      <c r="F60" s="13">
        <v>258540</v>
      </c>
      <c r="G60" s="14">
        <v>4.1554278528424998E-2</v>
      </c>
      <c r="H60" s="15">
        <f t="shared" si="0"/>
        <v>236025</v>
      </c>
      <c r="I60" s="16">
        <v>91.291482942678115</v>
      </c>
      <c r="J60" s="15">
        <f t="shared" si="1"/>
        <v>22515</v>
      </c>
      <c r="K60" s="16">
        <v>8.7085170573218846</v>
      </c>
      <c r="L60" s="17">
        <v>12075</v>
      </c>
    </row>
    <row r="61" spans="1:12" x14ac:dyDescent="0.25">
      <c r="A61" s="12" t="s">
        <v>104</v>
      </c>
      <c r="B61" s="8" t="s">
        <v>201</v>
      </c>
      <c r="C61" s="9">
        <v>0</v>
      </c>
      <c r="D61" s="10" t="s">
        <v>227</v>
      </c>
      <c r="E61" s="11"/>
      <c r="F61" s="13">
        <v>22148</v>
      </c>
      <c r="G61" s="14">
        <v>3.5597747383289118E-3</v>
      </c>
      <c r="H61" s="15">
        <f t="shared" si="0"/>
        <v>5882.0000000000009</v>
      </c>
      <c r="I61" s="16">
        <v>26.557702727108545</v>
      </c>
      <c r="J61" s="15">
        <f t="shared" si="1"/>
        <v>16266</v>
      </c>
      <c r="K61" s="16">
        <v>73.442297272891452</v>
      </c>
      <c r="L61" s="17">
        <v>1708</v>
      </c>
    </row>
    <row r="62" spans="1:12" x14ac:dyDescent="0.25">
      <c r="A62" s="12" t="s">
        <v>106</v>
      </c>
      <c r="B62" s="8" t="s">
        <v>195</v>
      </c>
      <c r="C62" s="9">
        <v>4266</v>
      </c>
      <c r="D62" s="10" t="s">
        <v>199</v>
      </c>
      <c r="E62" s="11" t="s">
        <v>200</v>
      </c>
      <c r="F62" s="13">
        <v>13971</v>
      </c>
      <c r="G62" s="14">
        <v>2.2455125911681971E-3</v>
      </c>
      <c r="H62" s="15">
        <f t="shared" si="0"/>
        <v>7154</v>
      </c>
      <c r="I62" s="16">
        <v>51.206069715839952</v>
      </c>
      <c r="J62" s="15">
        <f t="shared" si="1"/>
        <v>6817</v>
      </c>
      <c r="K62" s="16">
        <v>48.793930284160048</v>
      </c>
      <c r="L62" s="17">
        <v>1229</v>
      </c>
    </row>
    <row r="63" spans="1:12" x14ac:dyDescent="0.25">
      <c r="A63" s="12" t="s">
        <v>107</v>
      </c>
      <c r="B63" s="8" t="s">
        <v>195</v>
      </c>
      <c r="C63" s="9">
        <v>4266</v>
      </c>
      <c r="D63" s="10" t="s">
        <v>222</v>
      </c>
      <c r="E63" s="11"/>
      <c r="F63" s="13">
        <v>12324</v>
      </c>
      <c r="G63" s="14">
        <v>1.9807957321277547E-3</v>
      </c>
      <c r="H63" s="15">
        <f t="shared" si="0"/>
        <v>8276</v>
      </c>
      <c r="I63" s="16">
        <v>67.153521583901338</v>
      </c>
      <c r="J63" s="15">
        <f t="shared" si="1"/>
        <v>4048</v>
      </c>
      <c r="K63" s="16">
        <v>32.84647841609867</v>
      </c>
      <c r="L63" s="17">
        <v>790</v>
      </c>
    </row>
    <row r="64" spans="1:12" x14ac:dyDescent="0.25">
      <c r="A64" s="12" t="s">
        <v>108</v>
      </c>
      <c r="B64" s="8" t="s">
        <v>190</v>
      </c>
      <c r="C64" s="9">
        <v>0</v>
      </c>
      <c r="D64" s="10" t="s">
        <v>225</v>
      </c>
      <c r="E64" s="11"/>
      <c r="F64" s="13">
        <v>50805</v>
      </c>
      <c r="G64" s="14">
        <v>8.1657195042803121E-3</v>
      </c>
      <c r="H64" s="15">
        <f t="shared" si="0"/>
        <v>43687</v>
      </c>
      <c r="I64" s="16">
        <v>85.989567955909848</v>
      </c>
      <c r="J64" s="15">
        <f t="shared" si="1"/>
        <v>7118</v>
      </c>
      <c r="K64" s="16">
        <v>14.010432044090148</v>
      </c>
      <c r="L64" s="19"/>
    </row>
    <row r="65" spans="1:12" x14ac:dyDescent="0.25">
      <c r="A65" s="12" t="s">
        <v>109</v>
      </c>
      <c r="B65" s="8" t="s">
        <v>208</v>
      </c>
      <c r="C65" s="18" t="s">
        <v>209</v>
      </c>
      <c r="D65" s="10" t="s">
        <v>215</v>
      </c>
      <c r="E65" s="11"/>
      <c r="F65" s="13">
        <v>59398</v>
      </c>
      <c r="G65" s="14">
        <v>9.5468439546352139E-3</v>
      </c>
      <c r="H65" s="15">
        <f t="shared" si="0"/>
        <v>32669</v>
      </c>
      <c r="I65" s="16">
        <v>55.000168355836898</v>
      </c>
      <c r="J65" s="15">
        <f t="shared" si="1"/>
        <v>26729</v>
      </c>
      <c r="K65" s="16">
        <v>44.999831644163102</v>
      </c>
      <c r="L65" s="17">
        <v>1951</v>
      </c>
    </row>
    <row r="66" spans="1:12" x14ac:dyDescent="0.25">
      <c r="A66" s="12" t="s">
        <v>111</v>
      </c>
      <c r="B66" s="8" t="s">
        <v>195</v>
      </c>
      <c r="C66" s="9">
        <v>4266</v>
      </c>
      <c r="D66" s="10" t="s">
        <v>222</v>
      </c>
      <c r="E66" s="11" t="s">
        <v>200</v>
      </c>
      <c r="F66" s="13">
        <v>6720</v>
      </c>
      <c r="G66" s="14">
        <v>1.0800833592906939E-3</v>
      </c>
      <c r="H66" s="15">
        <f t="shared" si="0"/>
        <v>5801</v>
      </c>
      <c r="I66" s="16">
        <v>86.324404761904759</v>
      </c>
      <c r="J66" s="15">
        <f t="shared" si="1"/>
        <v>919.00000000000011</v>
      </c>
      <c r="K66" s="16">
        <v>13.675595238095239</v>
      </c>
      <c r="L66" s="17">
        <v>741</v>
      </c>
    </row>
    <row r="67" spans="1:12" x14ac:dyDescent="0.25">
      <c r="A67" s="12" t="s">
        <v>112</v>
      </c>
      <c r="B67" s="8" t="s">
        <v>190</v>
      </c>
      <c r="C67" s="9">
        <v>0</v>
      </c>
      <c r="D67" s="10" t="s">
        <v>225</v>
      </c>
      <c r="E67" s="11"/>
      <c r="F67" s="13">
        <v>18793</v>
      </c>
      <c r="G67" s="14">
        <v>3.0205366921354179E-3</v>
      </c>
      <c r="H67" s="15">
        <f t="shared" ref="H67:H127" si="2">+F67*(I67/100)</f>
        <v>10367</v>
      </c>
      <c r="I67" s="16">
        <v>55.164156866918532</v>
      </c>
      <c r="J67" s="15">
        <f t="shared" ref="J67:J127" si="3">+F67*(K67/100)</f>
        <v>8426</v>
      </c>
      <c r="K67" s="16">
        <v>44.835843133081468</v>
      </c>
      <c r="L67" s="17">
        <v>1120</v>
      </c>
    </row>
    <row r="68" spans="1:12" x14ac:dyDescent="0.25">
      <c r="A68" s="12" t="s">
        <v>113</v>
      </c>
      <c r="B68" s="8" t="s">
        <v>192</v>
      </c>
      <c r="C68" s="9">
        <v>7106</v>
      </c>
      <c r="D68" s="10" t="s">
        <v>204</v>
      </c>
      <c r="E68" s="11"/>
      <c r="F68" s="13">
        <v>9507</v>
      </c>
      <c r="G68" s="14">
        <v>1.5280286453536647E-3</v>
      </c>
      <c r="H68" s="15">
        <f t="shared" si="2"/>
        <v>1782</v>
      </c>
      <c r="I68" s="16">
        <v>18.74408330703692</v>
      </c>
      <c r="J68" s="15">
        <f t="shared" si="3"/>
        <v>7725</v>
      </c>
      <c r="K68" s="16">
        <v>81.255916692963083</v>
      </c>
      <c r="L68" s="17">
        <v>500</v>
      </c>
    </row>
    <row r="69" spans="1:12" x14ac:dyDescent="0.25">
      <c r="A69" s="12" t="s">
        <v>114</v>
      </c>
      <c r="B69" s="8" t="s">
        <v>219</v>
      </c>
      <c r="C69" s="9">
        <v>68</v>
      </c>
      <c r="D69" s="10" t="s">
        <v>220</v>
      </c>
      <c r="E69" s="11"/>
      <c r="F69" s="13">
        <v>7102</v>
      </c>
      <c r="G69" s="14">
        <v>1.1414809550122779E-3</v>
      </c>
      <c r="H69" s="15">
        <f t="shared" si="2"/>
        <v>2901</v>
      </c>
      <c r="I69" s="16">
        <v>40.84764854970431</v>
      </c>
      <c r="J69" s="15">
        <f t="shared" si="3"/>
        <v>4201</v>
      </c>
      <c r="K69" s="16">
        <v>59.15235145029569</v>
      </c>
      <c r="L69" s="17">
        <v>1022</v>
      </c>
    </row>
    <row r="70" spans="1:12" x14ac:dyDescent="0.25">
      <c r="A70" s="12" t="s">
        <v>115</v>
      </c>
      <c r="B70" s="8" t="s">
        <v>190</v>
      </c>
      <c r="C70" s="9">
        <v>0</v>
      </c>
      <c r="D70" s="10" t="s">
        <v>225</v>
      </c>
      <c r="E70" s="11"/>
      <c r="F70" s="13">
        <v>50955</v>
      </c>
      <c r="G70" s="14">
        <v>8.1898285078359084E-3</v>
      </c>
      <c r="H70" s="15">
        <f t="shared" si="2"/>
        <v>39158</v>
      </c>
      <c r="I70" s="16">
        <v>76.848199391620057</v>
      </c>
      <c r="J70" s="15">
        <f t="shared" si="3"/>
        <v>11797</v>
      </c>
      <c r="K70" s="16">
        <v>23.151800608379943</v>
      </c>
      <c r="L70" s="17">
        <v>1326</v>
      </c>
    </row>
    <row r="71" spans="1:12" x14ac:dyDescent="0.25">
      <c r="A71" s="12" t="s">
        <v>117</v>
      </c>
      <c r="B71" s="8" t="s">
        <v>208</v>
      </c>
      <c r="C71" s="18" t="s">
        <v>209</v>
      </c>
      <c r="D71" s="10" t="s">
        <v>206</v>
      </c>
      <c r="E71" s="11"/>
      <c r="F71" s="13">
        <v>2393011</v>
      </c>
      <c r="G71" s="14">
        <v>0.3846207380505331</v>
      </c>
      <c r="H71" s="15">
        <f t="shared" si="2"/>
        <v>2361134</v>
      </c>
      <c r="I71" s="16">
        <v>98.667912516908615</v>
      </c>
      <c r="J71" s="15">
        <f t="shared" si="3"/>
        <v>31876.999999999996</v>
      </c>
      <c r="K71" s="16">
        <v>1.3320874830913856</v>
      </c>
      <c r="L71" s="17">
        <v>34021</v>
      </c>
    </row>
    <row r="72" spans="1:12" x14ac:dyDescent="0.25">
      <c r="A72" s="12" t="s">
        <v>118</v>
      </c>
      <c r="B72" s="8" t="s">
        <v>195</v>
      </c>
      <c r="C72" s="9">
        <v>4266</v>
      </c>
      <c r="D72" s="10" t="s">
        <v>222</v>
      </c>
      <c r="E72" s="11"/>
      <c r="F72" s="13">
        <v>6578</v>
      </c>
      <c r="G72" s="14">
        <v>1.057260169258063E-3</v>
      </c>
      <c r="H72" s="15">
        <f t="shared" si="2"/>
        <v>2008</v>
      </c>
      <c r="I72" s="16">
        <v>30.525995743387046</v>
      </c>
      <c r="J72" s="15">
        <f t="shared" si="3"/>
        <v>4570</v>
      </c>
      <c r="K72" s="16">
        <v>69.474004256612957</v>
      </c>
      <c r="L72" s="19"/>
    </row>
    <row r="73" spans="1:12" x14ac:dyDescent="0.25">
      <c r="A73" s="12" t="s">
        <v>120</v>
      </c>
      <c r="B73" s="8" t="s">
        <v>205</v>
      </c>
      <c r="C73" s="9">
        <v>11908</v>
      </c>
      <c r="D73" s="10" t="s">
        <v>228</v>
      </c>
      <c r="E73" s="11" t="s">
        <v>207</v>
      </c>
      <c r="F73" s="13">
        <v>4315</v>
      </c>
      <c r="G73" s="14">
        <v>6.9353566894930709E-4</v>
      </c>
      <c r="H73" s="15">
        <f t="shared" si="2"/>
        <v>993</v>
      </c>
      <c r="I73" s="16">
        <v>23.012746234067208</v>
      </c>
      <c r="J73" s="15">
        <f t="shared" si="3"/>
        <v>3322</v>
      </c>
      <c r="K73" s="16">
        <v>76.987253765932792</v>
      </c>
      <c r="L73" s="19"/>
    </row>
    <row r="74" spans="1:12" x14ac:dyDescent="0.25">
      <c r="A74" s="12" t="s">
        <v>121</v>
      </c>
      <c r="B74" s="8" t="s">
        <v>205</v>
      </c>
      <c r="C74" s="9">
        <v>11908</v>
      </c>
      <c r="D74" s="10" t="s">
        <v>206</v>
      </c>
      <c r="E74" s="11" t="s">
        <v>207</v>
      </c>
      <c r="F74" s="13">
        <v>19284</v>
      </c>
      <c r="G74" s="14">
        <v>3.099453497107402E-3</v>
      </c>
      <c r="H74" s="15">
        <f t="shared" si="2"/>
        <v>5146.9999999999991</v>
      </c>
      <c r="I74" s="16">
        <v>26.6905206388716</v>
      </c>
      <c r="J74" s="15">
        <f t="shared" si="3"/>
        <v>14137</v>
      </c>
      <c r="K74" s="16">
        <v>73.309479361128396</v>
      </c>
      <c r="L74" s="17">
        <v>323</v>
      </c>
    </row>
    <row r="75" spans="1:12" x14ac:dyDescent="0.25">
      <c r="A75" s="12" t="s">
        <v>122</v>
      </c>
      <c r="B75" s="8" t="s">
        <v>190</v>
      </c>
      <c r="C75" s="9">
        <v>0</v>
      </c>
      <c r="D75" s="10" t="s">
        <v>191</v>
      </c>
      <c r="E75" s="11" t="s">
        <v>200</v>
      </c>
      <c r="F75" s="13">
        <v>16730</v>
      </c>
      <c r="G75" s="14">
        <v>2.68895752990079E-3</v>
      </c>
      <c r="H75" s="15">
        <f t="shared" si="2"/>
        <v>2510</v>
      </c>
      <c r="I75" s="16">
        <v>15.002988643156007</v>
      </c>
      <c r="J75" s="15">
        <f t="shared" si="3"/>
        <v>14220</v>
      </c>
      <c r="K75" s="16">
        <v>84.997011356843984</v>
      </c>
      <c r="L75" s="17">
        <v>658</v>
      </c>
    </row>
    <row r="76" spans="1:12" x14ac:dyDescent="0.25">
      <c r="A76" s="12" t="s">
        <v>123</v>
      </c>
      <c r="B76" s="8" t="s">
        <v>212</v>
      </c>
      <c r="C76" s="9">
        <v>6295</v>
      </c>
      <c r="D76" s="10" t="s">
        <v>212</v>
      </c>
      <c r="E76" s="11"/>
      <c r="F76" s="13">
        <v>24703</v>
      </c>
      <c r="G76" s="14">
        <v>3.9704314322258939E-3</v>
      </c>
      <c r="H76" s="15">
        <f t="shared" si="2"/>
        <v>13004</v>
      </c>
      <c r="I76" s="16">
        <v>52.641379589523538</v>
      </c>
      <c r="J76" s="15">
        <f t="shared" si="3"/>
        <v>11699</v>
      </c>
      <c r="K76" s="16">
        <v>47.358620410476462</v>
      </c>
      <c r="L76" s="17">
        <v>629</v>
      </c>
    </row>
    <row r="77" spans="1:12" x14ac:dyDescent="0.25">
      <c r="A77" s="12" t="s">
        <v>125</v>
      </c>
      <c r="B77" s="8" t="s">
        <v>205</v>
      </c>
      <c r="C77" s="9">
        <v>11908</v>
      </c>
      <c r="D77" s="10" t="s">
        <v>201</v>
      </c>
      <c r="E77" s="11" t="s">
        <v>207</v>
      </c>
      <c r="F77" s="13">
        <v>57728</v>
      </c>
      <c r="G77" s="14">
        <v>9.2784303817162461E-3</v>
      </c>
      <c r="H77" s="15">
        <f t="shared" si="2"/>
        <v>14150</v>
      </c>
      <c r="I77" s="16">
        <v>24.5115022172949</v>
      </c>
      <c r="J77" s="15">
        <f t="shared" si="3"/>
        <v>43578</v>
      </c>
      <c r="K77" s="16">
        <v>75.488497782705096</v>
      </c>
      <c r="L77" s="17">
        <v>1612</v>
      </c>
    </row>
    <row r="78" spans="1:12" x14ac:dyDescent="0.25">
      <c r="A78" s="12" t="s">
        <v>126</v>
      </c>
      <c r="B78" s="8" t="s">
        <v>192</v>
      </c>
      <c r="C78" s="9">
        <v>7106</v>
      </c>
      <c r="D78" s="10" t="s">
        <v>204</v>
      </c>
      <c r="E78" s="11"/>
      <c r="F78" s="13">
        <v>3132</v>
      </c>
      <c r="G78" s="14">
        <v>5.0339599424084126E-4</v>
      </c>
      <c r="H78" s="15">
        <f t="shared" si="2"/>
        <v>275</v>
      </c>
      <c r="I78" s="16">
        <v>8.7803320561941245</v>
      </c>
      <c r="J78" s="15">
        <f t="shared" si="3"/>
        <v>2857</v>
      </c>
      <c r="K78" s="16">
        <v>91.219667943805874</v>
      </c>
      <c r="L78" s="17">
        <v>139</v>
      </c>
    </row>
    <row r="79" spans="1:12" x14ac:dyDescent="0.25">
      <c r="A79" s="12" t="s">
        <v>128</v>
      </c>
      <c r="B79" s="8" t="s">
        <v>190</v>
      </c>
      <c r="C79" s="9">
        <v>0</v>
      </c>
      <c r="D79" s="10" t="s">
        <v>194</v>
      </c>
      <c r="E79" s="11"/>
      <c r="F79" s="13">
        <v>16020</v>
      </c>
      <c r="G79" s="14">
        <v>2.5748415797376364E-3</v>
      </c>
      <c r="H79" s="15">
        <f t="shared" si="2"/>
        <v>8941</v>
      </c>
      <c r="I79" s="16">
        <v>55.811485642946309</v>
      </c>
      <c r="J79" s="15">
        <f t="shared" si="3"/>
        <v>7079</v>
      </c>
      <c r="K79" s="16">
        <v>44.188514357053684</v>
      </c>
      <c r="L79" s="17">
        <v>1847</v>
      </c>
    </row>
    <row r="80" spans="1:12" x14ac:dyDescent="0.25">
      <c r="A80" s="12" t="s">
        <v>129</v>
      </c>
      <c r="B80" s="8" t="s">
        <v>192</v>
      </c>
      <c r="C80" s="9">
        <v>7106</v>
      </c>
      <c r="D80" s="10" t="s">
        <v>193</v>
      </c>
      <c r="E80" s="11"/>
      <c r="F80" s="13">
        <v>10536</v>
      </c>
      <c r="G80" s="14">
        <v>1.693416409745052E-3</v>
      </c>
      <c r="H80" s="15">
        <f t="shared" si="2"/>
        <v>1910</v>
      </c>
      <c r="I80" s="16">
        <v>18.128321943811692</v>
      </c>
      <c r="J80" s="15">
        <f t="shared" si="3"/>
        <v>8626</v>
      </c>
      <c r="K80" s="16">
        <v>81.871678056188301</v>
      </c>
      <c r="L80" s="19"/>
    </row>
    <row r="81" spans="1:12" x14ac:dyDescent="0.25">
      <c r="A81" s="12" t="s">
        <v>130</v>
      </c>
      <c r="B81" s="8" t="s">
        <v>195</v>
      </c>
      <c r="C81" s="9">
        <v>4266</v>
      </c>
      <c r="D81" s="10" t="s">
        <v>222</v>
      </c>
      <c r="E81" s="11"/>
      <c r="F81" s="13">
        <v>7402</v>
      </c>
      <c r="G81" s="14">
        <v>1.1896989621234695E-3</v>
      </c>
      <c r="H81" s="15">
        <f t="shared" si="2"/>
        <v>3774.0000000000005</v>
      </c>
      <c r="I81" s="16">
        <v>50.986219940556609</v>
      </c>
      <c r="J81" s="15">
        <f t="shared" si="3"/>
        <v>3628</v>
      </c>
      <c r="K81" s="16">
        <v>49.013780059443398</v>
      </c>
      <c r="L81" s="17">
        <v>502</v>
      </c>
    </row>
    <row r="82" spans="1:12" x14ac:dyDescent="0.25">
      <c r="A82" s="12" t="s">
        <v>131</v>
      </c>
      <c r="B82" s="8" t="s">
        <v>219</v>
      </c>
      <c r="C82" s="9">
        <v>68</v>
      </c>
      <c r="D82" s="10" t="s">
        <v>229</v>
      </c>
      <c r="E82" s="11"/>
      <c r="F82" s="13">
        <v>44431</v>
      </c>
      <c r="G82" s="14">
        <v>7.1412475798578595E-3</v>
      </c>
      <c r="H82" s="15">
        <f t="shared" si="2"/>
        <v>39650</v>
      </c>
      <c r="I82" s="16">
        <v>89.23949494722153</v>
      </c>
      <c r="J82" s="15">
        <f t="shared" si="3"/>
        <v>4781</v>
      </c>
      <c r="K82" s="16">
        <v>10.760505052778466</v>
      </c>
      <c r="L82" s="17">
        <v>4018</v>
      </c>
    </row>
    <row r="83" spans="1:12" x14ac:dyDescent="0.25">
      <c r="A83" s="12" t="s">
        <v>132</v>
      </c>
      <c r="B83" s="8" t="s">
        <v>219</v>
      </c>
      <c r="C83" s="9">
        <v>68</v>
      </c>
      <c r="D83" s="10" t="s">
        <v>229</v>
      </c>
      <c r="E83" s="11"/>
      <c r="F83" s="13">
        <v>18103</v>
      </c>
      <c r="G83" s="14">
        <v>2.9096352757796771E-3</v>
      </c>
      <c r="H83" s="15">
        <f t="shared" si="2"/>
        <v>7573</v>
      </c>
      <c r="I83" s="16">
        <v>41.832845384742861</v>
      </c>
      <c r="J83" s="15">
        <f t="shared" si="3"/>
        <v>10530</v>
      </c>
      <c r="K83" s="16">
        <v>58.167154615257147</v>
      </c>
      <c r="L83" s="17">
        <v>1236</v>
      </c>
    </row>
    <row r="84" spans="1:12" x14ac:dyDescent="0.25">
      <c r="A84" s="12" t="s">
        <v>133</v>
      </c>
      <c r="B84" s="8" t="s">
        <v>219</v>
      </c>
      <c r="C84" s="9">
        <v>68</v>
      </c>
      <c r="D84" s="10" t="s">
        <v>229</v>
      </c>
      <c r="E84" s="11"/>
      <c r="F84" s="13">
        <v>18872</v>
      </c>
      <c r="G84" s="14">
        <v>3.0332341006746987E-3</v>
      </c>
      <c r="H84" s="15">
        <f t="shared" si="2"/>
        <v>5749</v>
      </c>
      <c r="I84" s="16">
        <v>30.463119966087326</v>
      </c>
      <c r="J84" s="15">
        <f t="shared" si="3"/>
        <v>13122.999999999998</v>
      </c>
      <c r="K84" s="16">
        <v>69.536880033912666</v>
      </c>
      <c r="L84" s="17">
        <v>624</v>
      </c>
    </row>
    <row r="85" spans="1:12" x14ac:dyDescent="0.25">
      <c r="A85" s="12" t="s">
        <v>134</v>
      </c>
      <c r="B85" s="8" t="s">
        <v>197</v>
      </c>
      <c r="C85" s="9">
        <v>567</v>
      </c>
      <c r="D85" s="10" t="s">
        <v>230</v>
      </c>
      <c r="E85" s="11"/>
      <c r="F85" s="13">
        <v>27172</v>
      </c>
      <c r="G85" s="14">
        <v>4.3672656307510022E-3</v>
      </c>
      <c r="H85" s="15">
        <f t="shared" si="2"/>
        <v>9864</v>
      </c>
      <c r="I85" s="16">
        <v>36.302075666126896</v>
      </c>
      <c r="J85" s="15">
        <f t="shared" si="3"/>
        <v>17308</v>
      </c>
      <c r="K85" s="16">
        <v>63.697924333873104</v>
      </c>
      <c r="L85" s="17">
        <v>921</v>
      </c>
    </row>
    <row r="86" spans="1:12" x14ac:dyDescent="0.25">
      <c r="A86" s="12" t="s">
        <v>135</v>
      </c>
      <c r="B86" s="8" t="s">
        <v>190</v>
      </c>
      <c r="C86" s="9">
        <v>0</v>
      </c>
      <c r="D86" s="10" t="s">
        <v>225</v>
      </c>
      <c r="E86" s="11"/>
      <c r="F86" s="13">
        <v>18502</v>
      </c>
      <c r="G86" s="14">
        <v>2.9737652252375623E-3</v>
      </c>
      <c r="H86" s="15">
        <f t="shared" si="2"/>
        <v>9430</v>
      </c>
      <c r="I86" s="16">
        <v>50.967462976975462</v>
      </c>
      <c r="J86" s="15">
        <f t="shared" si="3"/>
        <v>9072</v>
      </c>
      <c r="K86" s="16">
        <v>49.032537023024538</v>
      </c>
      <c r="L86" s="17">
        <v>495</v>
      </c>
    </row>
    <row r="87" spans="1:12" x14ac:dyDescent="0.25">
      <c r="A87" s="12" t="s">
        <v>136</v>
      </c>
      <c r="B87" s="8" t="s">
        <v>190</v>
      </c>
      <c r="C87" s="9">
        <v>0</v>
      </c>
      <c r="D87" s="10" t="s">
        <v>225</v>
      </c>
      <c r="E87" s="11"/>
      <c r="F87" s="13">
        <v>114299</v>
      </c>
      <c r="G87" s="14">
        <v>1.8370899982673664E-2</v>
      </c>
      <c r="H87" s="15">
        <f t="shared" si="2"/>
        <v>74594</v>
      </c>
      <c r="I87" s="16">
        <v>65.262163273519462</v>
      </c>
      <c r="J87" s="15">
        <f t="shared" si="3"/>
        <v>39704.999999999993</v>
      </c>
      <c r="K87" s="16">
        <v>34.737836726480545</v>
      </c>
      <c r="L87" s="17">
        <v>4069</v>
      </c>
    </row>
    <row r="88" spans="1:12" x14ac:dyDescent="0.25">
      <c r="A88" s="12" t="s">
        <v>137</v>
      </c>
      <c r="B88" s="8" t="s">
        <v>192</v>
      </c>
      <c r="C88" s="9">
        <v>7106</v>
      </c>
      <c r="D88" s="10" t="s">
        <v>204</v>
      </c>
      <c r="E88" s="11"/>
      <c r="F88" s="13">
        <v>8191</v>
      </c>
      <c r="G88" s="14">
        <v>1.3165123208259038E-3</v>
      </c>
      <c r="H88" s="15">
        <f t="shared" si="2"/>
        <v>2830.0000000000005</v>
      </c>
      <c r="I88" s="16">
        <v>34.550115980954708</v>
      </c>
      <c r="J88" s="15">
        <f t="shared" si="3"/>
        <v>5361</v>
      </c>
      <c r="K88" s="16">
        <v>65.449884019045285</v>
      </c>
      <c r="L88" s="17">
        <v>874</v>
      </c>
    </row>
    <row r="89" spans="1:12" x14ac:dyDescent="0.25">
      <c r="A89" s="12" t="s">
        <v>138</v>
      </c>
      <c r="B89" s="8" t="s">
        <v>208</v>
      </c>
      <c r="C89" s="18" t="s">
        <v>209</v>
      </c>
      <c r="D89" s="10" t="s">
        <v>215</v>
      </c>
      <c r="E89" s="11"/>
      <c r="F89" s="13">
        <v>49729</v>
      </c>
      <c r="G89" s="14">
        <v>7.9927775854415056E-3</v>
      </c>
      <c r="H89" s="15">
        <f t="shared" si="2"/>
        <v>39604.000000000007</v>
      </c>
      <c r="I89" s="16">
        <v>79.63964688612279</v>
      </c>
      <c r="J89" s="15">
        <f t="shared" si="3"/>
        <v>10125</v>
      </c>
      <c r="K89" s="16">
        <v>20.360353113877213</v>
      </c>
      <c r="L89" s="17">
        <v>3388</v>
      </c>
    </row>
    <row r="90" spans="1:12" x14ac:dyDescent="0.25">
      <c r="A90" s="12" t="s">
        <v>139</v>
      </c>
      <c r="B90" s="8" t="s">
        <v>195</v>
      </c>
      <c r="C90" s="9">
        <v>4266</v>
      </c>
      <c r="D90" s="10" t="s">
        <v>211</v>
      </c>
      <c r="E90" s="11" t="s">
        <v>200</v>
      </c>
      <c r="F90" s="13">
        <v>17804</v>
      </c>
      <c r="G90" s="14">
        <v>2.8615779953588562E-3</v>
      </c>
      <c r="H90" s="15">
        <f t="shared" si="2"/>
        <v>8579</v>
      </c>
      <c r="I90" s="16">
        <v>48.185800943608179</v>
      </c>
      <c r="J90" s="15">
        <f t="shared" si="3"/>
        <v>9225</v>
      </c>
      <c r="K90" s="16">
        <v>51.814199056391821</v>
      </c>
      <c r="L90" s="19"/>
    </row>
    <row r="91" spans="1:12" x14ac:dyDescent="0.25">
      <c r="A91" s="12" t="s">
        <v>140</v>
      </c>
      <c r="B91" s="8" t="s">
        <v>201</v>
      </c>
      <c r="C91" s="9">
        <v>0</v>
      </c>
      <c r="D91" s="10" t="s">
        <v>227</v>
      </c>
      <c r="E91" s="11"/>
      <c r="F91" s="13">
        <v>6556</v>
      </c>
      <c r="G91" s="14">
        <v>1.0537241820699091E-3</v>
      </c>
      <c r="H91" s="15">
        <f t="shared" si="2"/>
        <v>2503.0000000000005</v>
      </c>
      <c r="I91" s="16">
        <v>38.178767541183653</v>
      </c>
      <c r="J91" s="15">
        <f t="shared" si="3"/>
        <v>4053.0000000000005</v>
      </c>
      <c r="K91" s="16">
        <v>61.821232458816354</v>
      </c>
      <c r="L91" s="17">
        <v>394</v>
      </c>
    </row>
    <row r="92" spans="1:12" x14ac:dyDescent="0.25">
      <c r="A92" s="12" t="s">
        <v>141</v>
      </c>
      <c r="B92" s="8" t="s">
        <v>190</v>
      </c>
      <c r="C92" s="9">
        <v>0</v>
      </c>
      <c r="D92" s="10" t="s">
        <v>194</v>
      </c>
      <c r="E92" s="11"/>
      <c r="F92" s="13">
        <v>15976</v>
      </c>
      <c r="G92" s="14">
        <v>2.567769605361328E-3</v>
      </c>
      <c r="H92" s="15">
        <f t="shared" si="2"/>
        <v>6069.0000000000009</v>
      </c>
      <c r="I92" s="16">
        <v>37.988232348522786</v>
      </c>
      <c r="J92" s="15">
        <f t="shared" si="3"/>
        <v>9907</v>
      </c>
      <c r="K92" s="16">
        <v>62.011767651477214</v>
      </c>
      <c r="L92" s="17">
        <v>863</v>
      </c>
    </row>
    <row r="93" spans="1:12" x14ac:dyDescent="0.25">
      <c r="A93" s="12" t="s">
        <v>142</v>
      </c>
      <c r="B93" s="8" t="s">
        <v>190</v>
      </c>
      <c r="C93" s="9">
        <v>0</v>
      </c>
      <c r="D93" s="10" t="s">
        <v>226</v>
      </c>
      <c r="E93" s="11"/>
      <c r="F93" s="13">
        <v>5625</v>
      </c>
      <c r="G93" s="14">
        <v>9.0408763333484413E-4</v>
      </c>
      <c r="H93" s="15">
        <f t="shared" si="2"/>
        <v>2415</v>
      </c>
      <c r="I93" s="16">
        <v>42.933333333333337</v>
      </c>
      <c r="J93" s="15">
        <f t="shared" si="3"/>
        <v>3210</v>
      </c>
      <c r="K93" s="16">
        <v>57.066666666666663</v>
      </c>
      <c r="L93" s="17">
        <v>267</v>
      </c>
    </row>
    <row r="94" spans="1:12" x14ac:dyDescent="0.25">
      <c r="A94" s="12" t="s">
        <v>143</v>
      </c>
      <c r="B94" s="8" t="s">
        <v>192</v>
      </c>
      <c r="C94" s="9">
        <v>7106</v>
      </c>
      <c r="D94" s="10" t="s">
        <v>204</v>
      </c>
      <c r="E94" s="11"/>
      <c r="F94" s="13">
        <v>12369</v>
      </c>
      <c r="G94" s="14">
        <v>1.9880284331944332E-3</v>
      </c>
      <c r="H94" s="15">
        <f t="shared" si="2"/>
        <v>3927</v>
      </c>
      <c r="I94" s="16">
        <v>31.748726655348047</v>
      </c>
      <c r="J94" s="15">
        <f t="shared" si="3"/>
        <v>8442</v>
      </c>
      <c r="K94" s="16">
        <v>68.251273344651949</v>
      </c>
      <c r="L94" s="17">
        <v>509</v>
      </c>
    </row>
    <row r="95" spans="1:12" x14ac:dyDescent="0.25">
      <c r="A95" s="12" t="s">
        <v>144</v>
      </c>
      <c r="B95" s="8" t="s">
        <v>201</v>
      </c>
      <c r="C95" s="9">
        <v>0</v>
      </c>
      <c r="D95" s="10" t="s">
        <v>210</v>
      </c>
      <c r="E95" s="11"/>
      <c r="F95" s="13">
        <v>3250</v>
      </c>
      <c r="G95" s="14">
        <v>5.223617437045766E-4</v>
      </c>
      <c r="H95" s="15">
        <f t="shared" si="2"/>
        <v>2156</v>
      </c>
      <c r="I95" s="16">
        <v>66.33846153846153</v>
      </c>
      <c r="J95" s="15">
        <f t="shared" si="3"/>
        <v>1094</v>
      </c>
      <c r="K95" s="16">
        <v>33.661538461538463</v>
      </c>
      <c r="L95" s="17">
        <v>195</v>
      </c>
    </row>
    <row r="96" spans="1:12" x14ac:dyDescent="0.25">
      <c r="A96" s="12" t="s">
        <v>145</v>
      </c>
      <c r="B96" s="8" t="s">
        <v>205</v>
      </c>
      <c r="C96" s="9">
        <v>11908</v>
      </c>
      <c r="D96" s="10" t="s">
        <v>201</v>
      </c>
      <c r="E96" s="11" t="s">
        <v>207</v>
      </c>
      <c r="F96" s="13">
        <v>23801</v>
      </c>
      <c r="G96" s="14">
        <v>3.825455957511578E-3</v>
      </c>
      <c r="H96" s="15">
        <f t="shared" si="2"/>
        <v>7595</v>
      </c>
      <c r="I96" s="16">
        <v>31.910423931767575</v>
      </c>
      <c r="J96" s="15">
        <f t="shared" si="3"/>
        <v>16206</v>
      </c>
      <c r="K96" s="16">
        <v>68.089576068232432</v>
      </c>
      <c r="L96" s="17">
        <v>429</v>
      </c>
    </row>
    <row r="97" spans="1:12" x14ac:dyDescent="0.25">
      <c r="A97" s="12" t="s">
        <v>146</v>
      </c>
      <c r="B97" s="8" t="s">
        <v>190</v>
      </c>
      <c r="C97" s="9">
        <v>0</v>
      </c>
      <c r="D97" s="10" t="s">
        <v>226</v>
      </c>
      <c r="E97" s="11"/>
      <c r="F97" s="13">
        <v>10964</v>
      </c>
      <c r="G97" s="14">
        <v>1.7622074332236857E-3</v>
      </c>
      <c r="H97" s="15">
        <f t="shared" si="2"/>
        <v>4692</v>
      </c>
      <c r="I97" s="16">
        <v>42.794600510762493</v>
      </c>
      <c r="J97" s="15">
        <f t="shared" si="3"/>
        <v>6272</v>
      </c>
      <c r="K97" s="16">
        <v>57.205399489237507</v>
      </c>
      <c r="L97" s="17">
        <v>963</v>
      </c>
    </row>
    <row r="98" spans="1:12" x14ac:dyDescent="0.25">
      <c r="A98" s="12" t="s">
        <v>147</v>
      </c>
      <c r="B98" s="8" t="s">
        <v>201</v>
      </c>
      <c r="C98" s="9">
        <v>0</v>
      </c>
      <c r="D98" s="10" t="s">
        <v>210</v>
      </c>
      <c r="E98" s="11"/>
      <c r="F98" s="13">
        <v>25211</v>
      </c>
      <c r="G98" s="14">
        <v>4.0520805909341788E-3</v>
      </c>
      <c r="H98" s="15">
        <f t="shared" si="2"/>
        <v>13160</v>
      </c>
      <c r="I98" s="16">
        <v>52.199436753797947</v>
      </c>
      <c r="J98" s="15">
        <f t="shared" si="3"/>
        <v>12051</v>
      </c>
      <c r="K98" s="16">
        <v>47.800563246202053</v>
      </c>
      <c r="L98" s="17">
        <v>832</v>
      </c>
    </row>
    <row r="99" spans="1:12" x14ac:dyDescent="0.25">
      <c r="A99" s="12" t="s">
        <v>148</v>
      </c>
      <c r="B99" s="8" t="s">
        <v>205</v>
      </c>
      <c r="C99" s="9">
        <v>11908</v>
      </c>
      <c r="D99" s="10" t="s">
        <v>201</v>
      </c>
      <c r="E99" s="11" t="s">
        <v>207</v>
      </c>
      <c r="F99" s="13">
        <v>30536</v>
      </c>
      <c r="G99" s="14">
        <v>4.9079502171578311E-3</v>
      </c>
      <c r="H99" s="15">
        <f t="shared" si="2"/>
        <v>13414</v>
      </c>
      <c r="I99" s="16">
        <v>43.928477862195443</v>
      </c>
      <c r="J99" s="15">
        <f t="shared" si="3"/>
        <v>17122</v>
      </c>
      <c r="K99" s="16">
        <v>56.071522137804564</v>
      </c>
      <c r="L99" s="17">
        <v>966</v>
      </c>
    </row>
    <row r="100" spans="1:12" x14ac:dyDescent="0.25">
      <c r="A100" s="12" t="s">
        <v>149</v>
      </c>
      <c r="B100" s="8" t="s">
        <v>190</v>
      </c>
      <c r="C100" s="9">
        <v>0</v>
      </c>
      <c r="D100" s="10" t="s">
        <v>194</v>
      </c>
      <c r="E100" s="11"/>
      <c r="F100" s="13">
        <v>13127</v>
      </c>
      <c r="G100" s="14">
        <v>2.1098592644953778E-3</v>
      </c>
      <c r="H100" s="15">
        <f t="shared" si="2"/>
        <v>6290</v>
      </c>
      <c r="I100" s="16">
        <v>47.916507960691703</v>
      </c>
      <c r="J100" s="15">
        <f t="shared" si="3"/>
        <v>6837</v>
      </c>
      <c r="K100" s="16">
        <v>52.083492039308297</v>
      </c>
      <c r="L100" s="17">
        <v>1412</v>
      </c>
    </row>
    <row r="101" spans="1:12" x14ac:dyDescent="0.25">
      <c r="A101" s="12" t="s">
        <v>150</v>
      </c>
      <c r="B101" s="8" t="s">
        <v>197</v>
      </c>
      <c r="C101" s="9">
        <v>567</v>
      </c>
      <c r="D101" s="10" t="s">
        <v>220</v>
      </c>
      <c r="E101" s="11"/>
      <c r="F101" s="13">
        <v>17214</v>
      </c>
      <c r="G101" s="14">
        <v>2.7667492480401793E-3</v>
      </c>
      <c r="H101" s="15">
        <f t="shared" si="2"/>
        <v>6219</v>
      </c>
      <c r="I101" s="16">
        <v>36.127570582084353</v>
      </c>
      <c r="J101" s="15">
        <f t="shared" si="3"/>
        <v>10995</v>
      </c>
      <c r="K101" s="16">
        <v>63.872429417915654</v>
      </c>
      <c r="L101" s="17">
        <v>1507</v>
      </c>
    </row>
    <row r="102" spans="1:12" x14ac:dyDescent="0.25">
      <c r="A102" s="12" t="s">
        <v>151</v>
      </c>
      <c r="B102" s="8" t="s">
        <v>190</v>
      </c>
      <c r="C102" s="9">
        <v>0</v>
      </c>
      <c r="D102" s="10" t="s">
        <v>225</v>
      </c>
      <c r="E102" s="11"/>
      <c r="F102" s="13">
        <v>17877</v>
      </c>
      <c r="G102" s="14">
        <v>2.8733110437559129E-3</v>
      </c>
      <c r="H102" s="15">
        <f t="shared" si="2"/>
        <v>7294</v>
      </c>
      <c r="I102" s="16">
        <v>40.801029255467917</v>
      </c>
      <c r="J102" s="15">
        <f t="shared" si="3"/>
        <v>10583</v>
      </c>
      <c r="K102" s="16">
        <v>59.198970744532076</v>
      </c>
      <c r="L102" s="17">
        <v>1670</v>
      </c>
    </row>
    <row r="103" spans="1:12" x14ac:dyDescent="0.25">
      <c r="A103" s="12" t="s">
        <v>152</v>
      </c>
      <c r="B103" s="8" t="s">
        <v>195</v>
      </c>
      <c r="C103" s="9">
        <v>4266</v>
      </c>
      <c r="D103" s="10" t="s">
        <v>222</v>
      </c>
      <c r="E103" s="11"/>
      <c r="F103" s="13">
        <v>22556</v>
      </c>
      <c r="G103" s="14">
        <v>3.6253512280001324E-3</v>
      </c>
      <c r="H103" s="15">
        <f t="shared" si="2"/>
        <v>10413</v>
      </c>
      <c r="I103" s="16">
        <v>46.165100195070046</v>
      </c>
      <c r="J103" s="15">
        <f t="shared" si="3"/>
        <v>12142.999999999998</v>
      </c>
      <c r="K103" s="16">
        <v>53.834899804929947</v>
      </c>
      <c r="L103" s="17">
        <v>1529</v>
      </c>
    </row>
    <row r="104" spans="1:12" x14ac:dyDescent="0.25">
      <c r="A104" s="12" t="s">
        <v>153</v>
      </c>
      <c r="B104" s="8" t="s">
        <v>201</v>
      </c>
      <c r="C104" s="9">
        <v>0</v>
      </c>
      <c r="D104" s="10" t="s">
        <v>210</v>
      </c>
      <c r="E104" s="11"/>
      <c r="F104" s="13">
        <v>34295</v>
      </c>
      <c r="G104" s="14">
        <v>5.512121846261063E-3</v>
      </c>
      <c r="H104" s="15">
        <f t="shared" si="2"/>
        <v>17521</v>
      </c>
      <c r="I104" s="16">
        <v>51.089080040822274</v>
      </c>
      <c r="J104" s="15">
        <f t="shared" si="3"/>
        <v>16774</v>
      </c>
      <c r="K104" s="16">
        <v>48.910919959177726</v>
      </c>
      <c r="L104" s="17">
        <v>932</v>
      </c>
    </row>
    <row r="105" spans="1:12" x14ac:dyDescent="0.25">
      <c r="A105" s="12" t="s">
        <v>154</v>
      </c>
      <c r="B105" s="8" t="s">
        <v>197</v>
      </c>
      <c r="C105" s="9">
        <v>567</v>
      </c>
      <c r="D105" s="10" t="s">
        <v>220</v>
      </c>
      <c r="E105" s="11"/>
      <c r="F105" s="13">
        <v>10759</v>
      </c>
      <c r="G105" s="14">
        <v>1.7292584616977046E-3</v>
      </c>
      <c r="H105" s="15">
        <f t="shared" si="2"/>
        <v>2047.0000000000002</v>
      </c>
      <c r="I105" s="16">
        <v>19.025931778046289</v>
      </c>
      <c r="J105" s="15">
        <f t="shared" si="3"/>
        <v>8712</v>
      </c>
      <c r="K105" s="16">
        <v>80.974068221953715</v>
      </c>
      <c r="L105" s="17">
        <v>651</v>
      </c>
    </row>
    <row r="106" spans="1:12" x14ac:dyDescent="0.25">
      <c r="A106" s="12" t="s">
        <v>155</v>
      </c>
      <c r="B106" s="8" t="s">
        <v>190</v>
      </c>
      <c r="C106" s="9">
        <v>0</v>
      </c>
      <c r="D106" s="10" t="s">
        <v>225</v>
      </c>
      <c r="E106" s="11"/>
      <c r="F106" s="13">
        <v>26910</v>
      </c>
      <c r="G106" s="14">
        <v>4.3251552378738949E-3</v>
      </c>
      <c r="H106" s="15">
        <f t="shared" si="2"/>
        <v>22190</v>
      </c>
      <c r="I106" s="16">
        <v>82.46005202526942</v>
      </c>
      <c r="J106" s="15">
        <f t="shared" si="3"/>
        <v>4720.0000000000009</v>
      </c>
      <c r="K106" s="16">
        <v>17.539947974730584</v>
      </c>
      <c r="L106" s="17">
        <v>2189</v>
      </c>
    </row>
    <row r="107" spans="1:12" x14ac:dyDescent="0.25">
      <c r="A107" s="12" t="s">
        <v>156</v>
      </c>
      <c r="B107" s="8" t="s">
        <v>197</v>
      </c>
      <c r="C107" s="9">
        <v>567</v>
      </c>
      <c r="D107" s="10" t="s">
        <v>230</v>
      </c>
      <c r="E107" s="11"/>
      <c r="F107" s="13">
        <v>38661</v>
      </c>
      <c r="G107" s="14">
        <v>6.213854576419273E-3</v>
      </c>
      <c r="H107" s="15">
        <f t="shared" si="2"/>
        <v>30808.000000000004</v>
      </c>
      <c r="I107" s="16">
        <v>79.687540415405707</v>
      </c>
      <c r="J107" s="15">
        <f t="shared" si="3"/>
        <v>7853</v>
      </c>
      <c r="K107" s="16">
        <v>20.312459584594293</v>
      </c>
      <c r="L107" s="17">
        <v>1072</v>
      </c>
    </row>
    <row r="108" spans="1:12" x14ac:dyDescent="0.25">
      <c r="A108" s="12" t="s">
        <v>157</v>
      </c>
      <c r="B108" s="8" t="s">
        <v>190</v>
      </c>
      <c r="C108" s="9">
        <v>0</v>
      </c>
      <c r="D108" s="10" t="s">
        <v>191</v>
      </c>
      <c r="E108" s="11" t="s">
        <v>200</v>
      </c>
      <c r="F108" s="13">
        <v>36445</v>
      </c>
      <c r="G108" s="14">
        <v>5.8576842305579366E-3</v>
      </c>
      <c r="H108" s="15">
        <f t="shared" si="2"/>
        <v>15272</v>
      </c>
      <c r="I108" s="16">
        <v>41.904239264645355</v>
      </c>
      <c r="J108" s="15">
        <f t="shared" si="3"/>
        <v>21173</v>
      </c>
      <c r="K108" s="16">
        <v>58.095760735354638</v>
      </c>
      <c r="L108" s="17">
        <v>1674</v>
      </c>
    </row>
    <row r="109" spans="1:12" x14ac:dyDescent="0.25">
      <c r="A109" s="12" t="s">
        <v>158</v>
      </c>
      <c r="B109" s="8" t="s">
        <v>192</v>
      </c>
      <c r="C109" s="9">
        <v>7106</v>
      </c>
      <c r="D109" s="10" t="s">
        <v>204</v>
      </c>
      <c r="E109" s="11"/>
      <c r="F109" s="13">
        <v>14327</v>
      </c>
      <c r="G109" s="14">
        <v>2.3027312929401445E-3</v>
      </c>
      <c r="H109" s="15">
        <f t="shared" si="2"/>
        <v>6665</v>
      </c>
      <c r="I109" s="16">
        <v>46.520555594332379</v>
      </c>
      <c r="J109" s="15">
        <f t="shared" si="3"/>
        <v>7662</v>
      </c>
      <c r="K109" s="16">
        <v>53.479444405667621</v>
      </c>
      <c r="L109" s="17">
        <v>789</v>
      </c>
    </row>
    <row r="110" spans="1:12" x14ac:dyDescent="0.25">
      <c r="A110" s="12" t="s">
        <v>159</v>
      </c>
      <c r="B110" s="8" t="s">
        <v>195</v>
      </c>
      <c r="C110" s="9">
        <v>4266</v>
      </c>
      <c r="D110" s="10" t="s">
        <v>222</v>
      </c>
      <c r="E110" s="11" t="s">
        <v>200</v>
      </c>
      <c r="F110" s="13">
        <v>15218</v>
      </c>
      <c r="G110" s="14">
        <v>2.4459387740603839E-3</v>
      </c>
      <c r="H110" s="15">
        <f t="shared" si="2"/>
        <v>6492</v>
      </c>
      <c r="I110" s="16">
        <v>42.660007885398869</v>
      </c>
      <c r="J110" s="15">
        <f t="shared" si="3"/>
        <v>8726</v>
      </c>
      <c r="K110" s="16">
        <v>57.339992114601138</v>
      </c>
      <c r="L110" s="17">
        <v>1125</v>
      </c>
    </row>
    <row r="111" spans="1:12" x14ac:dyDescent="0.25">
      <c r="A111" s="12" t="s">
        <v>160</v>
      </c>
      <c r="B111" s="8" t="s">
        <v>212</v>
      </c>
      <c r="C111" s="9">
        <v>6295</v>
      </c>
      <c r="D111" s="10" t="s">
        <v>212</v>
      </c>
      <c r="E111" s="11"/>
      <c r="F111" s="13">
        <v>39257</v>
      </c>
      <c r="G111" s="14">
        <v>6.3096476838801737E-3</v>
      </c>
      <c r="H111" s="15">
        <f t="shared" si="2"/>
        <v>23750</v>
      </c>
      <c r="I111" s="16">
        <v>60.498764551544951</v>
      </c>
      <c r="J111" s="15">
        <f t="shared" si="3"/>
        <v>15506.999999999998</v>
      </c>
      <c r="K111" s="16">
        <v>39.501235448455049</v>
      </c>
      <c r="L111" s="17">
        <v>879</v>
      </c>
    </row>
    <row r="112" spans="1:12" x14ac:dyDescent="0.25">
      <c r="A112" s="12" t="s">
        <v>161</v>
      </c>
      <c r="B112" s="8" t="s">
        <v>195</v>
      </c>
      <c r="C112" s="9">
        <v>4266</v>
      </c>
      <c r="D112" s="10" t="s">
        <v>222</v>
      </c>
      <c r="E112" s="11"/>
      <c r="F112" s="13">
        <v>7542</v>
      </c>
      <c r="G112" s="14">
        <v>1.2122006987753591E-3</v>
      </c>
      <c r="H112" s="15">
        <f t="shared" si="2"/>
        <v>3598</v>
      </c>
      <c r="I112" s="16">
        <v>47.706178732431717</v>
      </c>
      <c r="J112" s="15">
        <f t="shared" si="3"/>
        <v>3944</v>
      </c>
      <c r="K112" s="16">
        <v>52.293821267568283</v>
      </c>
      <c r="L112" s="17">
        <v>496</v>
      </c>
    </row>
    <row r="113" spans="1:12" x14ac:dyDescent="0.25">
      <c r="A113" s="12" t="s">
        <v>162</v>
      </c>
      <c r="B113" s="8" t="s">
        <v>195</v>
      </c>
      <c r="C113" s="9">
        <v>4266</v>
      </c>
      <c r="D113" s="10" t="s">
        <v>196</v>
      </c>
      <c r="E113" s="11"/>
      <c r="F113" s="13">
        <v>14092</v>
      </c>
      <c r="G113" s="14">
        <v>2.2649605207030444E-3</v>
      </c>
      <c r="H113" s="15">
        <f t="shared" si="2"/>
        <v>7728.0000000000009</v>
      </c>
      <c r="I113" s="16">
        <v>54.839625319330118</v>
      </c>
      <c r="J113" s="15">
        <f t="shared" si="3"/>
        <v>6364</v>
      </c>
      <c r="K113" s="16">
        <v>45.160374680669882</v>
      </c>
      <c r="L113" s="17">
        <v>638</v>
      </c>
    </row>
    <row r="114" spans="1:12" x14ac:dyDescent="0.25">
      <c r="A114" s="12" t="s">
        <v>163</v>
      </c>
      <c r="B114" s="8" t="s">
        <v>201</v>
      </c>
      <c r="C114" s="9">
        <v>0</v>
      </c>
      <c r="D114" s="10" t="s">
        <v>227</v>
      </c>
      <c r="E114" s="11"/>
      <c r="F114" s="13">
        <v>6144</v>
      </c>
      <c r="G114" s="14">
        <v>9.8750478563720584E-4</v>
      </c>
      <c r="H114" s="15">
        <f t="shared" si="2"/>
        <v>1083</v>
      </c>
      <c r="I114" s="16">
        <v>17.626953125</v>
      </c>
      <c r="J114" s="15">
        <f t="shared" si="3"/>
        <v>5061</v>
      </c>
      <c r="K114" s="16">
        <v>82.373046875</v>
      </c>
      <c r="L114" s="17">
        <v>733</v>
      </c>
    </row>
    <row r="115" spans="1:12" x14ac:dyDescent="0.25">
      <c r="A115" s="12" t="s">
        <v>164</v>
      </c>
      <c r="B115" s="8" t="s">
        <v>205</v>
      </c>
      <c r="C115" s="9">
        <v>11908</v>
      </c>
      <c r="D115" s="10" t="s">
        <v>206</v>
      </c>
      <c r="E115" s="11" t="s">
        <v>207</v>
      </c>
      <c r="F115" s="13">
        <v>147243</v>
      </c>
      <c r="G115" s="14">
        <v>2.3665880070243991E-2</v>
      </c>
      <c r="H115" s="15">
        <f t="shared" si="2"/>
        <v>58357</v>
      </c>
      <c r="I115" s="16">
        <v>39.63312347615846</v>
      </c>
      <c r="J115" s="15">
        <f t="shared" si="3"/>
        <v>88886</v>
      </c>
      <c r="K115" s="16">
        <v>60.36687652384154</v>
      </c>
      <c r="L115" s="17">
        <v>4314</v>
      </c>
    </row>
    <row r="116" spans="1:12" x14ac:dyDescent="0.25">
      <c r="A116" s="12" t="s">
        <v>165</v>
      </c>
      <c r="B116" s="8" t="s">
        <v>192</v>
      </c>
      <c r="C116" s="9">
        <v>7106</v>
      </c>
      <c r="D116" s="10" t="s">
        <v>193</v>
      </c>
      <c r="E116" s="11"/>
      <c r="F116" s="13">
        <v>8261</v>
      </c>
      <c r="G116" s="14">
        <v>1.3277631891518485E-3</v>
      </c>
      <c r="H116" s="15">
        <f t="shared" si="2"/>
        <v>2548</v>
      </c>
      <c r="I116" s="16">
        <v>30.843723520154949</v>
      </c>
      <c r="J116" s="15">
        <f t="shared" si="3"/>
        <v>5713</v>
      </c>
      <c r="K116" s="16">
        <v>69.156276479845062</v>
      </c>
      <c r="L116" s="17">
        <v>632</v>
      </c>
    </row>
    <row r="117" spans="1:12" x14ac:dyDescent="0.25">
      <c r="A117" s="12" t="s">
        <v>166</v>
      </c>
      <c r="B117" s="8" t="s">
        <v>195</v>
      </c>
      <c r="C117" s="9">
        <v>4266</v>
      </c>
      <c r="D117" s="10" t="s">
        <v>211</v>
      </c>
      <c r="E117" s="11"/>
      <c r="F117" s="13">
        <v>42847</v>
      </c>
      <c r="G117" s="14">
        <v>6.8866565023107673E-3</v>
      </c>
      <c r="H117" s="15">
        <f t="shared" si="2"/>
        <v>16689</v>
      </c>
      <c r="I117" s="16">
        <v>38.950218218311669</v>
      </c>
      <c r="J117" s="15">
        <f t="shared" si="3"/>
        <v>26157.999999999996</v>
      </c>
      <c r="K117" s="16">
        <v>61.049781781688331</v>
      </c>
      <c r="L117" s="17">
        <v>2280</v>
      </c>
    </row>
    <row r="118" spans="1:12" x14ac:dyDescent="0.25">
      <c r="A118" s="12" t="s">
        <v>167</v>
      </c>
      <c r="B118" s="8" t="s">
        <v>201</v>
      </c>
      <c r="C118" s="9">
        <v>0</v>
      </c>
      <c r="D118" s="10" t="s">
        <v>202</v>
      </c>
      <c r="E118" s="11"/>
      <c r="F118" s="13">
        <v>20564</v>
      </c>
      <c r="G118" s="14">
        <v>3.3051836607818196E-3</v>
      </c>
      <c r="H118" s="15">
        <f t="shared" si="2"/>
        <v>6027</v>
      </c>
      <c r="I118" s="16">
        <v>29.308500291772027</v>
      </c>
      <c r="J118" s="15">
        <f t="shared" si="3"/>
        <v>14537</v>
      </c>
      <c r="K118" s="16">
        <v>70.691499708227965</v>
      </c>
      <c r="L118" s="19"/>
    </row>
    <row r="119" spans="1:12" x14ac:dyDescent="0.25">
      <c r="A119" s="12" t="s">
        <v>168</v>
      </c>
      <c r="B119" s="8" t="s">
        <v>195</v>
      </c>
      <c r="C119" s="9">
        <v>4266</v>
      </c>
      <c r="D119" s="10" t="s">
        <v>222</v>
      </c>
      <c r="E119" s="11"/>
      <c r="F119" s="13">
        <v>6227</v>
      </c>
      <c r="G119" s="14">
        <v>1.0008451009379689E-3</v>
      </c>
      <c r="H119" s="15">
        <f t="shared" si="2"/>
        <v>3364</v>
      </c>
      <c r="I119" s="16">
        <v>54.022803918419783</v>
      </c>
      <c r="J119" s="15">
        <f t="shared" si="3"/>
        <v>2863</v>
      </c>
      <c r="K119" s="16">
        <v>45.97719608158021</v>
      </c>
      <c r="L119" s="17">
        <v>400</v>
      </c>
    </row>
    <row r="120" spans="1:12" x14ac:dyDescent="0.25">
      <c r="A120" s="12" t="s">
        <v>169</v>
      </c>
      <c r="B120" s="8" t="s">
        <v>197</v>
      </c>
      <c r="C120" s="9">
        <v>567</v>
      </c>
      <c r="D120" s="10" t="s">
        <v>198</v>
      </c>
      <c r="E120" s="11"/>
      <c r="F120" s="13">
        <v>9966</v>
      </c>
      <c r="G120" s="14">
        <v>1.6018021962337879E-3</v>
      </c>
      <c r="H120" s="15">
        <f t="shared" si="2"/>
        <v>5923</v>
      </c>
      <c r="I120" s="16">
        <v>59.43206903471804</v>
      </c>
      <c r="J120" s="15">
        <f t="shared" si="3"/>
        <v>4043.0000000000005</v>
      </c>
      <c r="K120" s="16">
        <v>40.56793096528196</v>
      </c>
      <c r="L120" s="17">
        <v>1154</v>
      </c>
    </row>
    <row r="121" spans="1:12" x14ac:dyDescent="0.25">
      <c r="A121" s="12" t="s">
        <v>170</v>
      </c>
      <c r="B121" s="8" t="s">
        <v>195</v>
      </c>
      <c r="C121" s="9">
        <v>4266</v>
      </c>
      <c r="D121" s="10" t="s">
        <v>196</v>
      </c>
      <c r="E121" s="11"/>
      <c r="F121" s="13">
        <v>13314</v>
      </c>
      <c r="G121" s="14">
        <v>2.1399151555946874E-3</v>
      </c>
      <c r="H121" s="15">
        <f t="shared" si="2"/>
        <v>6678</v>
      </c>
      <c r="I121" s="16">
        <v>50.157728706624603</v>
      </c>
      <c r="J121" s="15">
        <f t="shared" si="3"/>
        <v>6636</v>
      </c>
      <c r="K121" s="16">
        <v>49.842271293375397</v>
      </c>
      <c r="L121" s="17">
        <v>1393</v>
      </c>
    </row>
    <row r="122" spans="1:12" x14ac:dyDescent="0.25">
      <c r="A122" s="12" t="s">
        <v>171</v>
      </c>
      <c r="B122" s="8" t="s">
        <v>205</v>
      </c>
      <c r="C122" s="9">
        <v>11908</v>
      </c>
      <c r="D122" s="10" t="s">
        <v>228</v>
      </c>
      <c r="E122" s="11" t="s">
        <v>207</v>
      </c>
      <c r="F122" s="13">
        <v>5543</v>
      </c>
      <c r="G122" s="14">
        <v>8.9090804472445172E-4</v>
      </c>
      <c r="H122" s="15">
        <f t="shared" si="2"/>
        <v>2085</v>
      </c>
      <c r="I122" s="16">
        <v>37.615009922424683</v>
      </c>
      <c r="J122" s="15">
        <f t="shared" si="3"/>
        <v>3458</v>
      </c>
      <c r="K122" s="16">
        <v>62.384990077575317</v>
      </c>
      <c r="L122" s="19"/>
    </row>
    <row r="123" spans="1:12" x14ac:dyDescent="0.25">
      <c r="A123" s="12" t="s">
        <v>172</v>
      </c>
      <c r="B123" s="8" t="s">
        <v>197</v>
      </c>
      <c r="C123" s="9">
        <v>567</v>
      </c>
      <c r="D123" s="10" t="s">
        <v>198</v>
      </c>
      <c r="E123" s="11"/>
      <c r="F123" s="13">
        <v>8098</v>
      </c>
      <c r="G123" s="14">
        <v>1.3015647386214343E-3</v>
      </c>
      <c r="H123" s="15">
        <f t="shared" si="2"/>
        <v>3096</v>
      </c>
      <c r="I123" s="16">
        <v>38.231662138799706</v>
      </c>
      <c r="J123" s="15">
        <f t="shared" si="3"/>
        <v>5002</v>
      </c>
      <c r="K123" s="16">
        <v>61.768337861200294</v>
      </c>
      <c r="L123" s="17">
        <v>519</v>
      </c>
    </row>
    <row r="124" spans="1:12" x14ac:dyDescent="0.25">
      <c r="A124" s="12" t="s">
        <v>173</v>
      </c>
      <c r="B124" s="8" t="s">
        <v>201</v>
      </c>
      <c r="C124" s="9">
        <v>0</v>
      </c>
      <c r="D124" s="10" t="s">
        <v>202</v>
      </c>
      <c r="E124" s="11"/>
      <c r="F124" s="13">
        <v>45177</v>
      </c>
      <c r="G124" s="14">
        <v>7.2611496908743566E-3</v>
      </c>
      <c r="H124" s="15">
        <f t="shared" si="2"/>
        <v>29354</v>
      </c>
      <c r="I124" s="16">
        <v>64.97554065121632</v>
      </c>
      <c r="J124" s="15">
        <f t="shared" si="3"/>
        <v>15822.999999999998</v>
      </c>
      <c r="K124" s="16">
        <v>35.024459348783672</v>
      </c>
      <c r="L124" s="17">
        <v>1078</v>
      </c>
    </row>
    <row r="125" spans="1:12" x14ac:dyDescent="0.25">
      <c r="A125" s="12" t="s">
        <v>174</v>
      </c>
      <c r="B125" s="8" t="s">
        <v>197</v>
      </c>
      <c r="C125" s="9">
        <v>567</v>
      </c>
      <c r="D125" s="10" t="s">
        <v>198</v>
      </c>
      <c r="E125" s="11"/>
      <c r="F125" s="13">
        <v>22730</v>
      </c>
      <c r="G125" s="14">
        <v>3.6533176721246234E-3</v>
      </c>
      <c r="H125" s="15">
        <f t="shared" si="2"/>
        <v>6881</v>
      </c>
      <c r="I125" s="16">
        <v>30.272767267927847</v>
      </c>
      <c r="J125" s="15">
        <f t="shared" si="3"/>
        <v>15849</v>
      </c>
      <c r="K125" s="16">
        <v>69.727232732072153</v>
      </c>
      <c r="L125" s="17">
        <v>1315</v>
      </c>
    </row>
    <row r="126" spans="1:12" x14ac:dyDescent="0.25">
      <c r="A126" s="12" t="s">
        <v>175</v>
      </c>
      <c r="B126" s="8" t="s">
        <v>219</v>
      </c>
      <c r="C126" s="9">
        <v>68</v>
      </c>
      <c r="D126" s="10" t="s">
        <v>229</v>
      </c>
      <c r="E126" s="11"/>
      <c r="F126" s="13">
        <v>17503</v>
      </c>
      <c r="G126" s="14">
        <v>2.8131992615572938E-3</v>
      </c>
      <c r="H126" s="15">
        <f t="shared" si="2"/>
        <v>8727</v>
      </c>
      <c r="I126" s="16">
        <v>49.860023995886422</v>
      </c>
      <c r="J126" s="15">
        <f t="shared" si="3"/>
        <v>8776</v>
      </c>
      <c r="K126" s="16">
        <v>50.139976004113585</v>
      </c>
      <c r="L126" s="17">
        <v>364</v>
      </c>
    </row>
    <row r="127" spans="1:12" x14ac:dyDescent="0.25">
      <c r="A127" s="12" t="s">
        <v>176</v>
      </c>
      <c r="B127" s="8" t="s">
        <v>212</v>
      </c>
      <c r="C127" s="9">
        <v>6295</v>
      </c>
      <c r="D127" s="10" t="s">
        <v>212</v>
      </c>
      <c r="E127" s="11"/>
      <c r="F127" s="13">
        <v>29614</v>
      </c>
      <c r="G127" s="14">
        <v>4.7597602086361024E-3</v>
      </c>
      <c r="H127" s="15">
        <f t="shared" si="2"/>
        <v>13543</v>
      </c>
      <c r="I127" s="16">
        <v>45.73174849733234</v>
      </c>
      <c r="J127" s="15">
        <f t="shared" si="3"/>
        <v>16070.999999999998</v>
      </c>
      <c r="K127" s="16">
        <v>54.268251502667653</v>
      </c>
      <c r="L127" s="19"/>
    </row>
    <row r="128" spans="1:12" x14ac:dyDescent="0.25">
      <c r="A128" s="20"/>
      <c r="F128" s="21">
        <v>6221742</v>
      </c>
      <c r="G128" s="19"/>
      <c r="H128" s="19"/>
      <c r="I128" s="19"/>
      <c r="J128" s="19"/>
      <c r="K128" s="19"/>
      <c r="L128" s="19"/>
    </row>
    <row r="130" spans="1:24" ht="28.5" x14ac:dyDescent="0.25">
      <c r="A130" s="24"/>
      <c r="B130" s="22" t="s">
        <v>231</v>
      </c>
      <c r="C130" s="23"/>
      <c r="D130" s="24"/>
      <c r="E130" s="24"/>
      <c r="F130" s="24" t="s">
        <v>232</v>
      </c>
      <c r="G130" s="24" t="s">
        <v>232</v>
      </c>
      <c r="H130" s="24"/>
      <c r="I130" s="24" t="s">
        <v>233</v>
      </c>
      <c r="J130" s="24"/>
      <c r="K130" s="24" t="s">
        <v>233</v>
      </c>
      <c r="L130" s="24" t="s">
        <v>232</v>
      </c>
    </row>
    <row r="131" spans="1:24" x14ac:dyDescent="0.25">
      <c r="A131" s="24"/>
      <c r="B131" s="22" t="s">
        <v>234</v>
      </c>
      <c r="C131" s="23"/>
      <c r="D131" s="24"/>
      <c r="E131" s="24"/>
      <c r="F131" s="25">
        <f>+SUM(F107:F117)</f>
        <v>370037</v>
      </c>
      <c r="G131" s="26">
        <f>+SUM(G107:G117)</f>
        <v>5.9474822324680134E-2</v>
      </c>
      <c r="H131" s="26"/>
      <c r="I131" s="27">
        <f>+AVERAGE(I107:I117)</f>
        <v>45.533720918428564</v>
      </c>
      <c r="J131" s="27"/>
      <c r="K131" s="27">
        <f>+AVERAGE(K107:K117)</f>
        <v>54.466279081571436</v>
      </c>
      <c r="L131" s="25">
        <f>+SUM(L107:L117)</f>
        <v>14632</v>
      </c>
    </row>
    <row r="133" spans="1:24" x14ac:dyDescent="0.25">
      <c r="O133" t="s">
        <v>235</v>
      </c>
      <c r="R133" s="29"/>
      <c r="S133" s="29"/>
      <c r="T133" s="29"/>
      <c r="U133" s="29"/>
      <c r="V133" s="29"/>
      <c r="W133" s="29"/>
      <c r="X133" s="29"/>
    </row>
    <row r="134" spans="1:24" ht="135" x14ac:dyDescent="0.25">
      <c r="N134" t="s">
        <v>236</v>
      </c>
      <c r="O134" s="30" t="s">
        <v>237</v>
      </c>
      <c r="P134" s="30" t="s">
        <v>238</v>
      </c>
      <c r="Q134" s="30" t="s">
        <v>239</v>
      </c>
      <c r="R134" s="31" t="s">
        <v>240</v>
      </c>
      <c r="S134" s="31" t="s">
        <v>241</v>
      </c>
      <c r="T134" s="31" t="s">
        <v>242</v>
      </c>
      <c r="U134" s="29"/>
      <c r="V134" s="29"/>
      <c r="W134" s="29"/>
      <c r="X134" s="29"/>
    </row>
    <row r="135" spans="1:24" x14ac:dyDescent="0.25">
      <c r="N135" s="28" t="s">
        <v>212</v>
      </c>
      <c r="O135">
        <v>37770</v>
      </c>
      <c r="P135">
        <v>112462</v>
      </c>
      <c r="Q135">
        <v>7576</v>
      </c>
      <c r="R135" s="32">
        <f t="shared" ref="R135:R143" si="4">+O135/$O$144</f>
        <v>9.2580790650247075E-2</v>
      </c>
      <c r="S135" s="32">
        <f t="shared" ref="S135:S143" si="5">+P135/$P$144</f>
        <v>8.1039267243957297E-2</v>
      </c>
      <c r="T135" s="32">
        <f t="shared" ref="T135:T143" si="6">+Q135/$Q$144</f>
        <v>4.5347890628741082E-2</v>
      </c>
      <c r="U135" s="29"/>
      <c r="V135" s="29"/>
      <c r="W135" s="29"/>
      <c r="X135" s="29"/>
    </row>
    <row r="136" spans="1:24" x14ac:dyDescent="0.25">
      <c r="N136" s="28" t="s">
        <v>219</v>
      </c>
      <c r="O136">
        <v>408</v>
      </c>
      <c r="P136">
        <v>43118</v>
      </c>
      <c r="Q136">
        <v>7672</v>
      </c>
      <c r="R136" s="32">
        <f t="shared" si="4"/>
        <v>1.0000784375245118E-3</v>
      </c>
      <c r="S136" s="32">
        <f t="shared" si="5"/>
        <v>3.107050492633023E-2</v>
      </c>
      <c r="T136" s="32">
        <f t="shared" si="6"/>
        <v>4.5922520710625865E-2</v>
      </c>
      <c r="U136" s="29"/>
      <c r="V136" s="29"/>
      <c r="W136" s="29"/>
      <c r="X136" s="29"/>
    </row>
    <row r="137" spans="1:24" x14ac:dyDescent="0.25">
      <c r="N137" s="28" t="s">
        <v>197</v>
      </c>
      <c r="O137">
        <v>5670</v>
      </c>
      <c r="P137">
        <v>91203</v>
      </c>
      <c r="Q137">
        <v>9266</v>
      </c>
      <c r="R137" s="32">
        <f t="shared" si="4"/>
        <v>1.3898148874421524E-2</v>
      </c>
      <c r="S137" s="32">
        <f t="shared" si="5"/>
        <v>6.5720192513476883E-2</v>
      </c>
      <c r="T137" s="32">
        <f t="shared" si="6"/>
        <v>5.5463774361921181E-2</v>
      </c>
      <c r="U137" s="29"/>
      <c r="V137" s="29"/>
      <c r="W137" s="29"/>
      <c r="X137" s="29"/>
    </row>
    <row r="138" spans="1:24" x14ac:dyDescent="0.25">
      <c r="N138" s="28" t="s">
        <v>201</v>
      </c>
      <c r="O138">
        <v>0</v>
      </c>
      <c r="P138">
        <v>136464</v>
      </c>
      <c r="Q138">
        <v>9075</v>
      </c>
      <c r="R138" s="32">
        <f t="shared" si="4"/>
        <v>0</v>
      </c>
      <c r="S138" s="32">
        <f t="shared" si="5"/>
        <v>9.8334927043618181E-2</v>
      </c>
      <c r="T138" s="32">
        <f t="shared" si="6"/>
        <v>5.4320499928171243E-2</v>
      </c>
      <c r="U138" s="29"/>
      <c r="V138" s="29"/>
      <c r="W138" s="29"/>
      <c r="X138" s="29"/>
    </row>
    <row r="139" spans="1:24" x14ac:dyDescent="0.25">
      <c r="N139" s="28" t="s">
        <v>192</v>
      </c>
      <c r="O139">
        <v>135014</v>
      </c>
      <c r="P139">
        <v>129718</v>
      </c>
      <c r="Q139">
        <v>11233</v>
      </c>
      <c r="R139" s="32">
        <f t="shared" si="4"/>
        <v>0.33094262295081966</v>
      </c>
      <c r="S139" s="32">
        <f t="shared" si="5"/>
        <v>9.3473810427981474E-2</v>
      </c>
      <c r="T139" s="32">
        <f t="shared" si="6"/>
        <v>6.7237705310539672E-2</v>
      </c>
      <c r="U139" s="29"/>
      <c r="V139" s="29"/>
      <c r="W139" s="29"/>
      <c r="X139" s="29"/>
    </row>
    <row r="140" spans="1:24" x14ac:dyDescent="0.25">
      <c r="N140" s="28" t="s">
        <v>190</v>
      </c>
      <c r="O140">
        <v>0</v>
      </c>
      <c r="P140">
        <v>248117</v>
      </c>
      <c r="Q140">
        <v>22254</v>
      </c>
      <c r="R140" s="32">
        <f t="shared" si="4"/>
        <v>0</v>
      </c>
      <c r="S140" s="32">
        <f t="shared" si="5"/>
        <v>0.17879123500176905</v>
      </c>
      <c r="T140" s="32">
        <f t="shared" si="6"/>
        <v>0.1332064358569171</v>
      </c>
      <c r="U140" s="29"/>
      <c r="V140" s="29"/>
      <c r="W140" s="29"/>
      <c r="X140" s="29"/>
    </row>
    <row r="141" spans="1:24" x14ac:dyDescent="0.25">
      <c r="N141" s="28" t="s">
        <v>195</v>
      </c>
      <c r="O141">
        <v>98118</v>
      </c>
      <c r="P141">
        <v>193996</v>
      </c>
      <c r="Q141">
        <v>17542</v>
      </c>
      <c r="R141" s="32">
        <f t="shared" si="4"/>
        <v>0.24050415718879911</v>
      </c>
      <c r="S141" s="32">
        <f t="shared" si="5"/>
        <v>0.13979205143300616</v>
      </c>
      <c r="T141" s="32">
        <f t="shared" si="6"/>
        <v>0.10500167600440549</v>
      </c>
      <c r="U141" s="29"/>
      <c r="V141" s="29"/>
      <c r="W141" s="29"/>
      <c r="X141" s="29"/>
    </row>
    <row r="142" spans="1:24" x14ac:dyDescent="0.25">
      <c r="N142" s="28" t="s">
        <v>205</v>
      </c>
      <c r="O142">
        <v>130988</v>
      </c>
      <c r="P142">
        <v>253391</v>
      </c>
      <c r="Q142">
        <v>11162</v>
      </c>
      <c r="R142" s="32">
        <f t="shared" si="4"/>
        <v>0.32107420189818808</v>
      </c>
      <c r="S142" s="32">
        <f t="shared" si="5"/>
        <v>0.18259163954236615</v>
      </c>
      <c r="T142" s="32">
        <f t="shared" si="6"/>
        <v>6.6812718479145716E-2</v>
      </c>
      <c r="U142" s="29"/>
      <c r="V142" s="29"/>
      <c r="W142" s="29"/>
      <c r="X142" s="29"/>
    </row>
    <row r="143" spans="1:24" x14ac:dyDescent="0.25">
      <c r="N143" s="28" t="s">
        <v>208</v>
      </c>
      <c r="O143">
        <v>0</v>
      </c>
      <c r="P143">
        <v>179278</v>
      </c>
      <c r="Q143">
        <v>71284</v>
      </c>
      <c r="R143" s="32">
        <f t="shared" si="4"/>
        <v>0</v>
      </c>
      <c r="S143" s="32">
        <f t="shared" si="5"/>
        <v>0.12918637186749457</v>
      </c>
      <c r="T143" s="32">
        <f t="shared" si="6"/>
        <v>0.42668677871953264</v>
      </c>
      <c r="U143" s="29"/>
      <c r="V143" s="29"/>
      <c r="W143" s="29"/>
      <c r="X143" s="29"/>
    </row>
    <row r="144" spans="1:24" x14ac:dyDescent="0.25">
      <c r="N144" s="28" t="s">
        <v>243</v>
      </c>
      <c r="O144">
        <v>407968</v>
      </c>
      <c r="P144">
        <v>1387747</v>
      </c>
      <c r="Q144">
        <v>167064</v>
      </c>
      <c r="R144" s="33"/>
      <c r="S144" s="33"/>
      <c r="T144" s="33"/>
      <c r="U144" s="29"/>
      <c r="V144" s="29"/>
      <c r="W144" s="29"/>
      <c r="X144" s="29"/>
    </row>
    <row r="145" spans="13:32" x14ac:dyDescent="0.25">
      <c r="Q145" s="28">
        <v>700</v>
      </c>
      <c r="R145">
        <v>2500</v>
      </c>
      <c r="S145" s="29">
        <v>1000</v>
      </c>
      <c r="T145" s="29"/>
      <c r="U145" s="29">
        <v>700</v>
      </c>
      <c r="V145">
        <v>2500</v>
      </c>
      <c r="W145" s="29">
        <v>1000</v>
      </c>
      <c r="X145" s="29"/>
      <c r="Y145" s="29">
        <v>700</v>
      </c>
      <c r="Z145">
        <v>2500</v>
      </c>
      <c r="AA145" s="29">
        <v>2000</v>
      </c>
      <c r="AC145" s="29">
        <v>700</v>
      </c>
      <c r="AD145">
        <v>2500</v>
      </c>
      <c r="AE145">
        <v>3000</v>
      </c>
    </row>
    <row r="146" spans="13:32" x14ac:dyDescent="0.25">
      <c r="Q146" s="190">
        <v>2012</v>
      </c>
      <c r="R146" s="190"/>
      <c r="S146" s="190"/>
      <c r="T146" s="29"/>
      <c r="U146" s="191">
        <v>2013</v>
      </c>
      <c r="V146" s="192"/>
      <c r="W146" s="193"/>
      <c r="X146" s="29"/>
      <c r="Y146" s="34">
        <v>2014</v>
      </c>
      <c r="Z146" s="35"/>
      <c r="AA146" s="36"/>
      <c r="AC146" s="34">
        <v>2015</v>
      </c>
      <c r="AD146" s="35"/>
      <c r="AE146" s="36"/>
    </row>
    <row r="147" spans="13:32" ht="60" x14ac:dyDescent="0.25">
      <c r="M147" s="31" t="s">
        <v>244</v>
      </c>
      <c r="N147" s="31" t="s">
        <v>240</v>
      </c>
      <c r="O147" s="31" t="s">
        <v>241</v>
      </c>
      <c r="P147" s="37" t="s">
        <v>242</v>
      </c>
      <c r="Q147" s="38" t="s">
        <v>245</v>
      </c>
      <c r="R147" s="39" t="s">
        <v>246</v>
      </c>
      <c r="S147" s="39" t="s">
        <v>247</v>
      </c>
      <c r="T147" s="29" t="s">
        <v>248</v>
      </c>
      <c r="U147" s="20" t="s">
        <v>245</v>
      </c>
      <c r="V147" s="19" t="s">
        <v>246</v>
      </c>
      <c r="W147" s="19" t="s">
        <v>247</v>
      </c>
      <c r="X147" s="29" t="s">
        <v>248</v>
      </c>
      <c r="Y147" s="20" t="s">
        <v>245</v>
      </c>
      <c r="Z147" s="19" t="s">
        <v>246</v>
      </c>
      <c r="AA147" s="19" t="s">
        <v>247</v>
      </c>
      <c r="AB147" s="40" t="s">
        <v>248</v>
      </c>
      <c r="AC147" s="20" t="s">
        <v>245</v>
      </c>
      <c r="AD147" s="19" t="s">
        <v>246</v>
      </c>
      <c r="AE147" s="19" t="s">
        <v>247</v>
      </c>
      <c r="AF147" s="40" t="s">
        <v>249</v>
      </c>
    </row>
    <row r="148" spans="13:32" x14ac:dyDescent="0.25">
      <c r="M148" s="28" t="s">
        <v>212</v>
      </c>
      <c r="N148" s="32">
        <v>9.2580790650247075E-2</v>
      </c>
      <c r="O148" s="32">
        <v>8.1039267243957297E-2</v>
      </c>
      <c r="P148" s="32">
        <v>4.5347890628741082E-2</v>
      </c>
      <c r="Q148" s="28">
        <f>+$Q$145*N148</f>
        <v>64.806553455172946</v>
      </c>
      <c r="R148" s="29">
        <f t="shared" ref="R148:R156" si="7">+$R$145*O148</f>
        <v>202.59816810989324</v>
      </c>
      <c r="S148" s="29">
        <f t="shared" ref="S148:S156" si="8">+$S$145*P148</f>
        <v>45.347890628741084</v>
      </c>
      <c r="T148" s="29">
        <f>ROUND(SUM(Q148:S148),0)</f>
        <v>313</v>
      </c>
      <c r="U148" s="29">
        <f>+$U$145*N148</f>
        <v>64.806553455172946</v>
      </c>
      <c r="V148" s="29">
        <f t="shared" ref="V148:V156" si="9">+$V$145*O148</f>
        <v>202.59816810989324</v>
      </c>
      <c r="W148" s="29">
        <f t="shared" ref="W148:W156" si="10">+P148*$W$145</f>
        <v>45.347890628741084</v>
      </c>
      <c r="X148" s="29">
        <f>ROUND(SUM(U148:W148),0)</f>
        <v>313</v>
      </c>
      <c r="Y148" s="29">
        <f>+$Y$145*N148</f>
        <v>64.806553455172946</v>
      </c>
      <c r="Z148" s="29">
        <f t="shared" ref="Z148:Z156" si="11">+$Z$145*O148</f>
        <v>202.59816810989324</v>
      </c>
      <c r="AA148">
        <f t="shared" ref="AA148:AA156" si="12">+$AA$145*P148</f>
        <v>90.695781257482167</v>
      </c>
      <c r="AB148" s="29">
        <f>ROUND(SUM(Y148:AA148),0)</f>
        <v>358</v>
      </c>
      <c r="AC148">
        <f>+$AC$145*N148</f>
        <v>64.806553455172946</v>
      </c>
      <c r="AD148">
        <f t="shared" ref="AD148:AD156" si="13">+$AD$145*O148</f>
        <v>202.59816810989324</v>
      </c>
      <c r="AE148">
        <f t="shared" ref="AE148:AE156" si="14">+$AE$145*P148</f>
        <v>136.04367188622325</v>
      </c>
      <c r="AF148" s="29">
        <f>ROUND(SUM(AC148:AE148),0)</f>
        <v>403</v>
      </c>
    </row>
    <row r="149" spans="13:32" x14ac:dyDescent="0.25">
      <c r="M149" s="28" t="s">
        <v>219</v>
      </c>
      <c r="N149" s="32">
        <v>1.0000784375245118E-3</v>
      </c>
      <c r="O149" s="32">
        <v>3.107050492633023E-2</v>
      </c>
      <c r="P149" s="32">
        <v>4.5922520710625865E-2</v>
      </c>
      <c r="Q149" s="28">
        <v>0</v>
      </c>
      <c r="R149" s="29">
        <f t="shared" si="7"/>
        <v>77.676262315825582</v>
      </c>
      <c r="S149" s="29">
        <f t="shared" si="8"/>
        <v>45.922520710625868</v>
      </c>
      <c r="T149" s="29">
        <f t="shared" ref="T149:T156" si="15">ROUND(SUM(Q149:S149),0)</f>
        <v>124</v>
      </c>
      <c r="U149" s="29">
        <v>0</v>
      </c>
      <c r="V149" s="29">
        <f t="shared" si="9"/>
        <v>77.676262315825582</v>
      </c>
      <c r="W149" s="29">
        <f t="shared" si="10"/>
        <v>45.922520710625868</v>
      </c>
      <c r="X149" s="29">
        <f t="shared" ref="X149:X156" si="16">ROUND(SUM(U149:W149),0)</f>
        <v>124</v>
      </c>
      <c r="Y149" s="29">
        <v>0</v>
      </c>
      <c r="Z149" s="29">
        <f t="shared" si="11"/>
        <v>77.676262315825582</v>
      </c>
      <c r="AA149">
        <f t="shared" si="12"/>
        <v>91.845041421251736</v>
      </c>
      <c r="AB149" s="29">
        <f t="shared" ref="AB149:AB156" si="17">ROUND(SUM(Y149:AA149),0)</f>
        <v>170</v>
      </c>
      <c r="AC149">
        <v>0</v>
      </c>
      <c r="AD149">
        <f t="shared" si="13"/>
        <v>77.676262315825582</v>
      </c>
      <c r="AE149">
        <f t="shared" si="14"/>
        <v>137.76756213187758</v>
      </c>
      <c r="AF149" s="29">
        <f t="shared" ref="AF149:AF156" si="18">ROUND(SUM(AC149:AE149),0)</f>
        <v>215</v>
      </c>
    </row>
    <row r="150" spans="13:32" x14ac:dyDescent="0.25">
      <c r="M150" s="28" t="s">
        <v>197</v>
      </c>
      <c r="N150" s="32">
        <v>1.3898148874421524E-2</v>
      </c>
      <c r="O150" s="32">
        <v>6.5720192513476883E-2</v>
      </c>
      <c r="P150" s="32">
        <v>5.5463774361921181E-2</v>
      </c>
      <c r="Q150" s="28">
        <v>0</v>
      </c>
      <c r="R150" s="29">
        <f t="shared" si="7"/>
        <v>164.30048128369219</v>
      </c>
      <c r="S150" s="29">
        <f t="shared" si="8"/>
        <v>55.463774361921182</v>
      </c>
      <c r="T150" s="29">
        <f t="shared" si="15"/>
        <v>220</v>
      </c>
      <c r="U150" s="29">
        <v>0</v>
      </c>
      <c r="V150" s="29">
        <f t="shared" si="9"/>
        <v>164.30048128369219</v>
      </c>
      <c r="W150" s="29">
        <f t="shared" si="10"/>
        <v>55.463774361921182</v>
      </c>
      <c r="X150" s="29">
        <f t="shared" si="16"/>
        <v>220</v>
      </c>
      <c r="Y150" s="29">
        <v>0</v>
      </c>
      <c r="Z150" s="29">
        <f t="shared" si="11"/>
        <v>164.30048128369219</v>
      </c>
      <c r="AA150">
        <f t="shared" si="12"/>
        <v>110.92754872384236</v>
      </c>
      <c r="AB150" s="29">
        <f t="shared" si="17"/>
        <v>275</v>
      </c>
      <c r="AC150">
        <v>0</v>
      </c>
      <c r="AD150">
        <f t="shared" si="13"/>
        <v>164.30048128369219</v>
      </c>
      <c r="AE150">
        <f t="shared" si="14"/>
        <v>166.39132308576353</v>
      </c>
      <c r="AF150" s="29">
        <f t="shared" si="18"/>
        <v>331</v>
      </c>
    </row>
    <row r="151" spans="13:32" x14ac:dyDescent="0.25">
      <c r="M151" s="28" t="s">
        <v>201</v>
      </c>
      <c r="N151" s="32">
        <v>0</v>
      </c>
      <c r="O151" s="32">
        <v>9.8334927043618181E-2</v>
      </c>
      <c r="P151" s="32">
        <v>5.4320499928171243E-2</v>
      </c>
      <c r="Q151" s="28">
        <f>+$Q$145*N151</f>
        <v>0</v>
      </c>
      <c r="R151" s="29">
        <f t="shared" si="7"/>
        <v>245.83731760904544</v>
      </c>
      <c r="S151" s="29">
        <f t="shared" si="8"/>
        <v>54.320499928171245</v>
      </c>
      <c r="T151" s="29">
        <f t="shared" si="15"/>
        <v>300</v>
      </c>
      <c r="U151" s="29">
        <f>+$U$145*N151</f>
        <v>0</v>
      </c>
      <c r="V151" s="29">
        <f t="shared" si="9"/>
        <v>245.83731760904544</v>
      </c>
      <c r="W151" s="29">
        <f t="shared" si="10"/>
        <v>54.320499928171245</v>
      </c>
      <c r="X151" s="29">
        <f t="shared" si="16"/>
        <v>300</v>
      </c>
      <c r="Y151" s="29">
        <f>+$Y$145*N151</f>
        <v>0</v>
      </c>
      <c r="Z151" s="29">
        <f t="shared" si="11"/>
        <v>245.83731760904544</v>
      </c>
      <c r="AA151">
        <f t="shared" si="12"/>
        <v>108.64099985634249</v>
      </c>
      <c r="AB151" s="29">
        <f t="shared" si="17"/>
        <v>354</v>
      </c>
      <c r="AC151">
        <f>+$AC$145*N151</f>
        <v>0</v>
      </c>
      <c r="AD151">
        <f t="shared" si="13"/>
        <v>245.83731760904544</v>
      </c>
      <c r="AE151">
        <f t="shared" si="14"/>
        <v>162.96149978451373</v>
      </c>
      <c r="AF151" s="29">
        <f t="shared" si="18"/>
        <v>409</v>
      </c>
    </row>
    <row r="152" spans="13:32" x14ac:dyDescent="0.25">
      <c r="M152" s="28" t="s">
        <v>192</v>
      </c>
      <c r="N152" s="32">
        <v>0.33094262295081966</v>
      </c>
      <c r="O152" s="32">
        <v>9.3473810427981474E-2</v>
      </c>
      <c r="P152" s="32">
        <v>6.7237705310539672E-2</v>
      </c>
      <c r="Q152" s="28">
        <f>+$Q$145*N152</f>
        <v>231.65983606557376</v>
      </c>
      <c r="R152" s="29">
        <f t="shared" si="7"/>
        <v>233.68452606995368</v>
      </c>
      <c r="S152" s="29">
        <f t="shared" si="8"/>
        <v>67.237705310539667</v>
      </c>
      <c r="T152" s="29">
        <f t="shared" si="15"/>
        <v>533</v>
      </c>
      <c r="U152" s="29">
        <f>+$U$145*N152</f>
        <v>231.65983606557376</v>
      </c>
      <c r="V152" s="29">
        <f t="shared" si="9"/>
        <v>233.68452606995368</v>
      </c>
      <c r="W152" s="29">
        <f t="shared" si="10"/>
        <v>67.237705310539667</v>
      </c>
      <c r="X152" s="29">
        <f t="shared" si="16"/>
        <v>533</v>
      </c>
      <c r="Y152" s="29">
        <f>+$Y$145*N152</f>
        <v>231.65983606557376</v>
      </c>
      <c r="Z152" s="29">
        <f t="shared" si="11"/>
        <v>233.68452606995368</v>
      </c>
      <c r="AA152">
        <f t="shared" si="12"/>
        <v>134.47541062107933</v>
      </c>
      <c r="AB152" s="29">
        <f t="shared" si="17"/>
        <v>600</v>
      </c>
      <c r="AC152">
        <f>+$AC$145*N152</f>
        <v>231.65983606557376</v>
      </c>
      <c r="AD152">
        <f t="shared" si="13"/>
        <v>233.68452606995368</v>
      </c>
      <c r="AE152">
        <f t="shared" si="14"/>
        <v>201.71311593161903</v>
      </c>
      <c r="AF152" s="29">
        <f t="shared" si="18"/>
        <v>667</v>
      </c>
    </row>
    <row r="153" spans="13:32" x14ac:dyDescent="0.25">
      <c r="M153" s="28" t="s">
        <v>190</v>
      </c>
      <c r="N153" s="32">
        <v>0</v>
      </c>
      <c r="O153" s="32">
        <v>0.17879123500176905</v>
      </c>
      <c r="P153" s="32">
        <v>0.1332064358569171</v>
      </c>
      <c r="Q153" s="28">
        <f>+$Q$145*N153</f>
        <v>0</v>
      </c>
      <c r="R153" s="29">
        <f t="shared" si="7"/>
        <v>446.9780875044226</v>
      </c>
      <c r="S153" s="29">
        <f t="shared" si="8"/>
        <v>133.2064358569171</v>
      </c>
      <c r="T153" s="29">
        <f t="shared" si="15"/>
        <v>580</v>
      </c>
      <c r="U153" s="29">
        <f>+$U$145*N153</f>
        <v>0</v>
      </c>
      <c r="V153" s="29">
        <f t="shared" si="9"/>
        <v>446.9780875044226</v>
      </c>
      <c r="W153" s="29">
        <f t="shared" si="10"/>
        <v>133.2064358569171</v>
      </c>
      <c r="X153" s="29">
        <f t="shared" si="16"/>
        <v>580</v>
      </c>
      <c r="Y153" s="29">
        <f>+$Y$145*N153</f>
        <v>0</v>
      </c>
      <c r="Z153" s="29">
        <f t="shared" si="11"/>
        <v>446.9780875044226</v>
      </c>
      <c r="AA153">
        <f t="shared" si="12"/>
        <v>266.41287171383419</v>
      </c>
      <c r="AB153" s="29">
        <f t="shared" si="17"/>
        <v>713</v>
      </c>
      <c r="AC153">
        <f>+$AC$145*N153</f>
        <v>0</v>
      </c>
      <c r="AD153">
        <f t="shared" si="13"/>
        <v>446.9780875044226</v>
      </c>
      <c r="AE153">
        <f t="shared" si="14"/>
        <v>399.61930757075129</v>
      </c>
      <c r="AF153" s="29">
        <f t="shared" si="18"/>
        <v>847</v>
      </c>
    </row>
    <row r="154" spans="13:32" x14ac:dyDescent="0.25">
      <c r="M154" s="28" t="s">
        <v>195</v>
      </c>
      <c r="N154" s="32">
        <v>0.24050415718879911</v>
      </c>
      <c r="O154" s="32">
        <v>0.13979205143300616</v>
      </c>
      <c r="P154" s="32">
        <v>0.10500167600440549</v>
      </c>
      <c r="Q154" s="28">
        <f>+$Q$145*N154</f>
        <v>168.35291003215937</v>
      </c>
      <c r="R154" s="29">
        <f t="shared" si="7"/>
        <v>349.48012858251542</v>
      </c>
      <c r="S154" s="29">
        <f t="shared" si="8"/>
        <v>105.0016760044055</v>
      </c>
      <c r="T154" s="29">
        <f t="shared" si="15"/>
        <v>623</v>
      </c>
      <c r="U154" s="29">
        <f>+$U$145*N154</f>
        <v>168.35291003215937</v>
      </c>
      <c r="V154" s="29">
        <f t="shared" si="9"/>
        <v>349.48012858251542</v>
      </c>
      <c r="W154" s="29">
        <f t="shared" si="10"/>
        <v>105.0016760044055</v>
      </c>
      <c r="X154" s="29">
        <f t="shared" si="16"/>
        <v>623</v>
      </c>
      <c r="Y154" s="29">
        <f>+$Y$145*N154</f>
        <v>168.35291003215937</v>
      </c>
      <c r="Z154" s="29">
        <f t="shared" si="11"/>
        <v>349.48012858251542</v>
      </c>
      <c r="AA154">
        <f t="shared" si="12"/>
        <v>210.00335200881099</v>
      </c>
      <c r="AB154" s="29">
        <f t="shared" si="17"/>
        <v>728</v>
      </c>
      <c r="AC154">
        <f>+$AC$145*N154</f>
        <v>168.35291003215937</v>
      </c>
      <c r="AD154">
        <f t="shared" si="13"/>
        <v>349.48012858251542</v>
      </c>
      <c r="AE154">
        <f t="shared" si="14"/>
        <v>315.00502801321647</v>
      </c>
      <c r="AF154" s="29">
        <f t="shared" si="18"/>
        <v>833</v>
      </c>
    </row>
    <row r="155" spans="13:32" x14ac:dyDescent="0.25">
      <c r="M155" s="28" t="s">
        <v>205</v>
      </c>
      <c r="N155" s="32">
        <v>0.32107420189818808</v>
      </c>
      <c r="O155" s="32">
        <v>0.18259163954236615</v>
      </c>
      <c r="P155" s="32">
        <v>6.6812718479145716E-2</v>
      </c>
      <c r="Q155" s="28">
        <f>+$Q$145*N155+10</f>
        <v>234.75194132873165</v>
      </c>
      <c r="R155" s="29">
        <f t="shared" si="7"/>
        <v>456.47909885591537</v>
      </c>
      <c r="S155" s="29">
        <f t="shared" si="8"/>
        <v>66.812718479145715</v>
      </c>
      <c r="T155" s="29">
        <f t="shared" si="15"/>
        <v>758</v>
      </c>
      <c r="U155" s="29">
        <f>+$U$145*N155+10</f>
        <v>234.75194132873165</v>
      </c>
      <c r="V155" s="29">
        <f t="shared" si="9"/>
        <v>456.47909885591537</v>
      </c>
      <c r="W155" s="29">
        <f t="shared" si="10"/>
        <v>66.812718479145715</v>
      </c>
      <c r="X155" s="29">
        <f t="shared" si="16"/>
        <v>758</v>
      </c>
      <c r="Y155" s="29">
        <f>+$Y$145*N155+10</f>
        <v>234.75194132873165</v>
      </c>
      <c r="Z155" s="29">
        <f t="shared" si="11"/>
        <v>456.47909885591537</v>
      </c>
      <c r="AA155">
        <f t="shared" si="12"/>
        <v>133.62543695829143</v>
      </c>
      <c r="AB155" s="29">
        <f t="shared" si="17"/>
        <v>825</v>
      </c>
      <c r="AC155">
        <f>+$AC$145*N155+10</f>
        <v>234.75194132873165</v>
      </c>
      <c r="AD155">
        <f t="shared" si="13"/>
        <v>456.47909885591537</v>
      </c>
      <c r="AE155">
        <f t="shared" si="14"/>
        <v>200.43815543743716</v>
      </c>
      <c r="AF155" s="29">
        <f t="shared" si="18"/>
        <v>892</v>
      </c>
    </row>
    <row r="156" spans="13:32" x14ac:dyDescent="0.25">
      <c r="M156" s="28" t="s">
        <v>208</v>
      </c>
      <c r="N156" s="32">
        <v>0</v>
      </c>
      <c r="O156" s="32">
        <v>0.12918637186749457</v>
      </c>
      <c r="P156" s="32">
        <v>0.42668677871953264</v>
      </c>
      <c r="Q156" s="28">
        <f>+$Q$145*N156</f>
        <v>0</v>
      </c>
      <c r="R156" s="29">
        <f t="shared" si="7"/>
        <v>322.96592966873641</v>
      </c>
      <c r="S156" s="29">
        <f t="shared" si="8"/>
        <v>426.68677871953264</v>
      </c>
      <c r="T156" s="29">
        <f t="shared" si="15"/>
        <v>750</v>
      </c>
      <c r="U156" s="29">
        <f>+$U$145*N156</f>
        <v>0</v>
      </c>
      <c r="V156" s="29">
        <f t="shared" si="9"/>
        <v>322.96592966873641</v>
      </c>
      <c r="W156" s="29">
        <f t="shared" si="10"/>
        <v>426.68677871953264</v>
      </c>
      <c r="X156" s="29">
        <f t="shared" si="16"/>
        <v>750</v>
      </c>
      <c r="Y156" s="29">
        <f>+$Y$145*N156</f>
        <v>0</v>
      </c>
      <c r="Z156" s="29">
        <f t="shared" si="11"/>
        <v>322.96592966873641</v>
      </c>
      <c r="AA156">
        <f t="shared" si="12"/>
        <v>853.37355743906528</v>
      </c>
      <c r="AB156" s="29">
        <f t="shared" si="17"/>
        <v>1176</v>
      </c>
      <c r="AC156">
        <f>+$AC$145*N156</f>
        <v>0</v>
      </c>
      <c r="AD156">
        <f t="shared" si="13"/>
        <v>322.96592966873641</v>
      </c>
      <c r="AE156">
        <f t="shared" si="14"/>
        <v>1280.0603361585979</v>
      </c>
      <c r="AF156" s="29">
        <f t="shared" si="18"/>
        <v>1603</v>
      </c>
    </row>
    <row r="157" spans="13:32" x14ac:dyDescent="0.25">
      <c r="N157" s="33"/>
      <c r="O157" s="33"/>
      <c r="P157" s="33"/>
      <c r="Q157" s="28"/>
      <c r="R157" s="29"/>
      <c r="S157" s="29"/>
      <c r="T157" s="29"/>
      <c r="U157" s="29"/>
      <c r="V157" s="29"/>
      <c r="W157" s="29"/>
      <c r="X157" s="29"/>
    </row>
  </sheetData>
  <mergeCells count="2">
    <mergeCell ref="Q146:S146"/>
    <mergeCell ref="U146:W146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77"/>
  <sheetViews>
    <sheetView topLeftCell="C13" workbookViewId="0">
      <selection activeCell="H18" sqref="H18:H20"/>
    </sheetView>
  </sheetViews>
  <sheetFormatPr baseColWidth="10" defaultColWidth="11.42578125" defaultRowHeight="12.75" x14ac:dyDescent="0.25"/>
  <cols>
    <col min="1" max="1" width="66.5703125" style="72" customWidth="1"/>
    <col min="2" max="2" width="29.85546875" style="56" bestFit="1" customWidth="1"/>
    <col min="3" max="5" width="30" style="56" customWidth="1"/>
    <col min="6" max="6" width="30" style="72" customWidth="1"/>
    <col min="7" max="7" width="14" style="56" customWidth="1"/>
    <col min="8" max="8" width="66.5703125" style="72" customWidth="1"/>
    <col min="9" max="9" width="16.7109375" style="56" customWidth="1"/>
    <col min="10" max="16384" width="11.42578125" style="56"/>
  </cols>
  <sheetData>
    <row r="1" spans="1:9" s="51" customFormat="1" ht="15" customHeight="1" x14ac:dyDescent="0.25">
      <c r="A1" s="50" t="s">
        <v>250</v>
      </c>
      <c r="B1" s="47" t="s">
        <v>251</v>
      </c>
      <c r="C1" s="47" t="s">
        <v>252</v>
      </c>
      <c r="D1" s="47" t="s">
        <v>253</v>
      </c>
      <c r="E1" s="47" t="s">
        <v>254</v>
      </c>
      <c r="F1" s="48" t="s">
        <v>255</v>
      </c>
      <c r="G1" s="49" t="s">
        <v>256</v>
      </c>
      <c r="H1" s="50" t="s">
        <v>250</v>
      </c>
      <c r="I1" s="50" t="s">
        <v>257</v>
      </c>
    </row>
    <row r="2" spans="1:9" ht="51" x14ac:dyDescent="0.25">
      <c r="A2" s="54" t="s">
        <v>258</v>
      </c>
      <c r="B2" s="52" t="s">
        <v>259</v>
      </c>
      <c r="C2" s="52" t="s">
        <v>260</v>
      </c>
      <c r="D2" s="52" t="s">
        <v>261</v>
      </c>
      <c r="E2" s="52" t="s">
        <v>262</v>
      </c>
      <c r="F2" s="53" t="s">
        <v>263</v>
      </c>
      <c r="G2" s="46">
        <v>523441</v>
      </c>
      <c r="H2" s="54" t="s">
        <v>258</v>
      </c>
      <c r="I2" s="55" t="str">
        <f>+VLOOKUP(G2,'[5]CODIGOS PROYECTOS'!$F$2:$H$37,2,FALSE)</f>
        <v>Subgerencia Administrativa y Financiera</v>
      </c>
    </row>
    <row r="3" spans="1:9" ht="60.75" customHeight="1" x14ac:dyDescent="0.25">
      <c r="A3" s="54" t="s">
        <v>264</v>
      </c>
      <c r="B3" s="52" t="s">
        <v>259</v>
      </c>
      <c r="C3" s="52" t="s">
        <v>265</v>
      </c>
      <c r="D3" s="52" t="s">
        <v>266</v>
      </c>
      <c r="E3" s="52" t="s">
        <v>267</v>
      </c>
      <c r="F3" s="53" t="s">
        <v>268</v>
      </c>
      <c r="G3" s="46">
        <v>523431</v>
      </c>
      <c r="H3" s="54" t="s">
        <v>264</v>
      </c>
      <c r="I3" s="55" t="str">
        <f>+VLOOKUP(G3,'[5]CODIGOS PROYECTOS'!$F$2:$H$37,2,FALSE)</f>
        <v>Planeación</v>
      </c>
    </row>
    <row r="4" spans="1:9" ht="45.75" customHeight="1" x14ac:dyDescent="0.25">
      <c r="A4" s="54" t="s">
        <v>269</v>
      </c>
      <c r="B4" s="52" t="s">
        <v>259</v>
      </c>
      <c r="C4" s="52" t="s">
        <v>265</v>
      </c>
      <c r="D4" s="52" t="s">
        <v>270</v>
      </c>
      <c r="E4" s="52" t="s">
        <v>271</v>
      </c>
      <c r="F4" s="53" t="s">
        <v>272</v>
      </c>
      <c r="G4" s="46">
        <v>523381</v>
      </c>
      <c r="H4" s="54" t="s">
        <v>269</v>
      </c>
      <c r="I4" s="55" t="str">
        <f>+VLOOKUP(G4,'[5]CODIGOS PROYECTOS'!$F$2:$H$37,2,FALSE)</f>
        <v>Planeación</v>
      </c>
    </row>
    <row r="5" spans="1:9" ht="63.75" x14ac:dyDescent="0.25">
      <c r="A5" s="53" t="s">
        <v>273</v>
      </c>
      <c r="B5" s="52" t="s">
        <v>259</v>
      </c>
      <c r="C5" s="52" t="s">
        <v>274</v>
      </c>
      <c r="D5" s="52" t="s">
        <v>275</v>
      </c>
      <c r="E5" s="52" t="s">
        <v>276</v>
      </c>
      <c r="F5" s="53" t="s">
        <v>277</v>
      </c>
      <c r="G5" s="46">
        <v>523421</v>
      </c>
      <c r="H5" s="53" t="s">
        <v>273</v>
      </c>
      <c r="I5" s="55" t="str">
        <f>+VLOOKUP(G5,'[5]CODIGOS PROYECTOS'!$F$2:$H$37,2,FALSE)</f>
        <v>Planeación</v>
      </c>
    </row>
    <row r="6" spans="1:9" ht="63.75" x14ac:dyDescent="0.25">
      <c r="A6" s="54" t="s">
        <v>278</v>
      </c>
      <c r="B6" s="52" t="s">
        <v>259</v>
      </c>
      <c r="C6" s="52" t="s">
        <v>274</v>
      </c>
      <c r="D6" s="52" t="s">
        <v>275</v>
      </c>
      <c r="E6" s="52" t="s">
        <v>279</v>
      </c>
      <c r="F6" s="53" t="s">
        <v>280</v>
      </c>
      <c r="G6" s="46">
        <v>523451</v>
      </c>
      <c r="H6" s="54" t="s">
        <v>278</v>
      </c>
      <c r="I6" s="55" t="str">
        <f>+VLOOKUP(G6,'[5]CODIGOS PROYECTOS'!$F$2:$H$37,2,FALSE)</f>
        <v>Altos Logros y Deporte Asociado</v>
      </c>
    </row>
    <row r="7" spans="1:9" s="59" customFormat="1" ht="63.75" x14ac:dyDescent="0.25">
      <c r="A7" s="58" t="s">
        <v>281</v>
      </c>
      <c r="B7" s="57" t="s">
        <v>259</v>
      </c>
      <c r="C7" s="57" t="s">
        <v>274</v>
      </c>
      <c r="D7" s="57" t="s">
        <v>275</v>
      </c>
      <c r="E7" s="57" t="s">
        <v>279</v>
      </c>
      <c r="F7" s="57" t="s">
        <v>282</v>
      </c>
      <c r="G7" s="46">
        <v>523481</v>
      </c>
      <c r="H7" s="58" t="s">
        <v>281</v>
      </c>
      <c r="I7" s="55" t="str">
        <f>+VLOOKUP(G7,'[5]CODIGOS PROYECTOS'!$F$2:$H$37,2,FALSE)</f>
        <v>Fomento y Desarrollo Deportivo</v>
      </c>
    </row>
    <row r="8" spans="1:9" s="59" customFormat="1" ht="63.75" x14ac:dyDescent="0.25">
      <c r="A8" s="58" t="s">
        <v>283</v>
      </c>
      <c r="B8" s="57" t="s">
        <v>259</v>
      </c>
      <c r="C8" s="57" t="s">
        <v>274</v>
      </c>
      <c r="D8" s="57" t="s">
        <v>275</v>
      </c>
      <c r="E8" s="57" t="s">
        <v>279</v>
      </c>
      <c r="F8" s="57" t="s">
        <v>282</v>
      </c>
      <c r="G8" s="46">
        <v>523482</v>
      </c>
      <c r="H8" s="58" t="s">
        <v>283</v>
      </c>
      <c r="I8" s="55" t="str">
        <f>+VLOOKUP(G8,'[5]CODIGOS PROYECTOS'!$F$2:$H$37,2,FALSE)</f>
        <v>Fomento y Desarrollo Deportivo</v>
      </c>
    </row>
    <row r="9" spans="1:9" s="61" customFormat="1" ht="63.75" x14ac:dyDescent="0.25">
      <c r="A9" s="60" t="s">
        <v>284</v>
      </c>
      <c r="B9" s="60" t="s">
        <v>259</v>
      </c>
      <c r="C9" s="60" t="s">
        <v>274</v>
      </c>
      <c r="D9" s="60" t="s">
        <v>275</v>
      </c>
      <c r="E9" s="60" t="s">
        <v>285</v>
      </c>
      <c r="F9" s="60" t="s">
        <v>286</v>
      </c>
      <c r="G9" s="46">
        <v>520181</v>
      </c>
      <c r="H9" s="60" t="s">
        <v>284</v>
      </c>
      <c r="I9" s="55" t="str">
        <f>+VLOOKUP(G9,'[5]CODIGOS PROYECTOS'!$F$2:$H$37,2,FALSE)</f>
        <v>Altos Logros y Deporte Asociado</v>
      </c>
    </row>
    <row r="10" spans="1:9" s="61" customFormat="1" ht="51" x14ac:dyDescent="0.25">
      <c r="A10" s="62" t="s">
        <v>287</v>
      </c>
      <c r="B10" s="60" t="s">
        <v>259</v>
      </c>
      <c r="C10" s="60" t="s">
        <v>274</v>
      </c>
      <c r="D10" s="60" t="s">
        <v>275</v>
      </c>
      <c r="E10" s="60" t="s">
        <v>285</v>
      </c>
      <c r="F10" s="60" t="s">
        <v>288</v>
      </c>
      <c r="G10" s="46">
        <v>523371</v>
      </c>
      <c r="H10" s="62" t="s">
        <v>287</v>
      </c>
      <c r="I10" s="55" t="str">
        <f>+VLOOKUP(G10,'[5]CODIGOS PROYECTOS'!$F$2:$H$37,2,FALSE)</f>
        <v>Altos Logros y Deporte Asociado</v>
      </c>
    </row>
    <row r="11" spans="1:9" s="61" customFormat="1" ht="51" x14ac:dyDescent="0.25">
      <c r="A11" s="62" t="s">
        <v>289</v>
      </c>
      <c r="B11" s="60" t="s">
        <v>259</v>
      </c>
      <c r="C11" s="60" t="s">
        <v>274</v>
      </c>
      <c r="D11" s="60" t="s">
        <v>275</v>
      </c>
      <c r="E11" s="60" t="s">
        <v>285</v>
      </c>
      <c r="F11" s="60" t="s">
        <v>288</v>
      </c>
      <c r="G11" s="46">
        <v>523372</v>
      </c>
      <c r="H11" s="62" t="s">
        <v>289</v>
      </c>
      <c r="I11" s="55" t="str">
        <f>+VLOOKUP(G11,'[5]CODIGOS PROYECTOS'!$F$2:$H$37,2,FALSE)</f>
        <v>Altos Logros y Deporte Asociado</v>
      </c>
    </row>
    <row r="12" spans="1:9" ht="38.25" x14ac:dyDescent="0.25">
      <c r="A12" s="54" t="s">
        <v>290</v>
      </c>
      <c r="B12" s="52" t="s">
        <v>291</v>
      </c>
      <c r="C12" s="52" t="s">
        <v>292</v>
      </c>
      <c r="D12" s="52" t="s">
        <v>293</v>
      </c>
      <c r="E12" s="52" t="s">
        <v>294</v>
      </c>
      <c r="F12" s="53" t="s">
        <v>295</v>
      </c>
      <c r="G12" s="46">
        <v>523161</v>
      </c>
      <c r="H12" s="54" t="s">
        <v>290</v>
      </c>
      <c r="I12" s="55" t="str">
        <f>+VLOOKUP(G12,'[5]CODIGOS PROYECTOS'!$F$2:$H$37,2,FALSE)</f>
        <v>Altos Logros y Deporte Asociado</v>
      </c>
    </row>
    <row r="13" spans="1:9" ht="63.75" x14ac:dyDescent="0.25">
      <c r="A13" s="54" t="s">
        <v>296</v>
      </c>
      <c r="B13" s="52" t="s">
        <v>291</v>
      </c>
      <c r="C13" s="52" t="s">
        <v>292</v>
      </c>
      <c r="D13" s="52" t="s">
        <v>293</v>
      </c>
      <c r="E13" s="52" t="s">
        <v>294</v>
      </c>
      <c r="F13" s="53" t="s">
        <v>297</v>
      </c>
      <c r="G13" s="46">
        <v>522861</v>
      </c>
      <c r="H13" s="54" t="s">
        <v>296</v>
      </c>
      <c r="I13" s="55" t="str">
        <f>+VLOOKUP(G13,'[5]CODIGOS PROYECTOS'!$F$2:$H$37,2,FALSE)</f>
        <v>Fomento y Desarrollo Deportivo</v>
      </c>
    </row>
    <row r="14" spans="1:9" s="65" customFormat="1" ht="51" x14ac:dyDescent="0.25">
      <c r="A14" s="64" t="s">
        <v>298</v>
      </c>
      <c r="B14" s="63" t="s">
        <v>291</v>
      </c>
      <c r="C14" s="63" t="s">
        <v>292</v>
      </c>
      <c r="D14" s="63" t="s">
        <v>293</v>
      </c>
      <c r="E14" s="63" t="s">
        <v>299</v>
      </c>
      <c r="F14" s="63" t="s">
        <v>300</v>
      </c>
      <c r="G14" s="46">
        <v>523471</v>
      </c>
      <c r="H14" s="64" t="s">
        <v>298</v>
      </c>
      <c r="I14" s="55" t="str">
        <f>+VLOOKUP(G14,'[5]CODIGOS PROYECTOS'!$F$2:$H$37,2,FALSE)</f>
        <v>Fomento y Desarrollo Deportivo</v>
      </c>
    </row>
    <row r="15" spans="1:9" s="65" customFormat="1" ht="51" x14ac:dyDescent="0.25">
      <c r="A15" s="64" t="s">
        <v>301</v>
      </c>
      <c r="B15" s="63" t="s">
        <v>291</v>
      </c>
      <c r="C15" s="63" t="s">
        <v>292</v>
      </c>
      <c r="D15" s="63" t="s">
        <v>293</v>
      </c>
      <c r="E15" s="63" t="s">
        <v>299</v>
      </c>
      <c r="F15" s="63" t="s">
        <v>300</v>
      </c>
      <c r="G15" s="46">
        <v>523472</v>
      </c>
      <c r="H15" s="64" t="s">
        <v>301</v>
      </c>
      <c r="I15" s="55" t="str">
        <f>+VLOOKUP(G15,'[5]CODIGOS PROYECTOS'!$F$2:$H$37,2,FALSE)</f>
        <v>Fomento y Desarrollo Deportivo</v>
      </c>
    </row>
    <row r="16" spans="1:9" ht="51" x14ac:dyDescent="0.25">
      <c r="A16" s="54" t="s">
        <v>302</v>
      </c>
      <c r="B16" s="52" t="s">
        <v>291</v>
      </c>
      <c r="C16" s="52" t="s">
        <v>292</v>
      </c>
      <c r="D16" s="52" t="s">
        <v>303</v>
      </c>
      <c r="E16" s="52" t="s">
        <v>304</v>
      </c>
      <c r="F16" s="53" t="s">
        <v>305</v>
      </c>
      <c r="G16" s="46">
        <v>523391</v>
      </c>
      <c r="H16" s="54" t="s">
        <v>302</v>
      </c>
      <c r="I16" s="55" t="str">
        <f>+VLOOKUP(G16,'[5]CODIGOS PROYECTOS'!$F$2:$H$37,2,FALSE)</f>
        <v>Fomento y Desarrollo Deportivo</v>
      </c>
    </row>
    <row r="17" spans="1:9" ht="51" x14ac:dyDescent="0.25">
      <c r="A17" s="54" t="s">
        <v>306</v>
      </c>
      <c r="B17" s="52" t="s">
        <v>291</v>
      </c>
      <c r="C17" s="52" t="s">
        <v>292</v>
      </c>
      <c r="D17" s="52" t="s">
        <v>303</v>
      </c>
      <c r="E17" s="52" t="s">
        <v>307</v>
      </c>
      <c r="F17" s="53" t="s">
        <v>308</v>
      </c>
      <c r="G17" s="46">
        <v>522891</v>
      </c>
      <c r="H17" s="54" t="s">
        <v>306</v>
      </c>
      <c r="I17" s="55" t="str">
        <f>+VLOOKUP(G17,'[5]CODIGOS PROYECTOS'!$F$2:$H$37,2,FALSE)</f>
        <v>Fomento y Desarrollo Deportivo</v>
      </c>
    </row>
    <row r="18" spans="1:9" ht="51" x14ac:dyDescent="0.25">
      <c r="A18" s="54" t="s">
        <v>4</v>
      </c>
      <c r="B18" s="52" t="s">
        <v>291</v>
      </c>
      <c r="C18" s="52" t="s">
        <v>292</v>
      </c>
      <c r="D18" s="52" t="s">
        <v>309</v>
      </c>
      <c r="E18" s="52" t="s">
        <v>310</v>
      </c>
      <c r="F18" s="53" t="s">
        <v>311</v>
      </c>
      <c r="G18" s="46">
        <v>523311</v>
      </c>
      <c r="H18" s="54" t="s">
        <v>4</v>
      </c>
      <c r="I18" s="55" t="str">
        <f>+VLOOKUP(G18,'[5]CODIGOS PROYECTOS'!$F$2:$H$37,2,FALSE)</f>
        <v>Infraestructura</v>
      </c>
    </row>
    <row r="19" spans="1:9" s="68" customFormat="1" ht="63.75" x14ac:dyDescent="0.25">
      <c r="A19" s="67" t="s">
        <v>7</v>
      </c>
      <c r="B19" s="66" t="s">
        <v>291</v>
      </c>
      <c r="C19" s="66" t="s">
        <v>292</v>
      </c>
      <c r="D19" s="66" t="s">
        <v>309</v>
      </c>
      <c r="E19" s="66" t="s">
        <v>312</v>
      </c>
      <c r="F19" s="66" t="s">
        <v>313</v>
      </c>
      <c r="G19" s="46">
        <v>523411</v>
      </c>
      <c r="H19" s="67" t="s">
        <v>7</v>
      </c>
      <c r="I19" s="55" t="str">
        <f>+VLOOKUP(G19,'[5]CODIGOS PROYECTOS'!$F$2:$H$37,2,FALSE)</f>
        <v>Infraestructura</v>
      </c>
    </row>
    <row r="20" spans="1:9" s="68" customFormat="1" ht="63.75" x14ac:dyDescent="0.25">
      <c r="A20" s="67" t="s">
        <v>9</v>
      </c>
      <c r="B20" s="66" t="s">
        <v>291</v>
      </c>
      <c r="C20" s="66" t="s">
        <v>292</v>
      </c>
      <c r="D20" s="66" t="s">
        <v>309</v>
      </c>
      <c r="E20" s="66" t="s">
        <v>312</v>
      </c>
      <c r="F20" s="66" t="s">
        <v>313</v>
      </c>
      <c r="G20" s="46">
        <v>523412</v>
      </c>
      <c r="H20" s="67" t="s">
        <v>9</v>
      </c>
      <c r="I20" s="55" t="str">
        <f>+VLOOKUP(G20,'[5]CODIGOS PROYECTOS'!$F$2:$H$37,2,FALSE)</f>
        <v>Infraestructura</v>
      </c>
    </row>
    <row r="21" spans="1:9" ht="76.5" x14ac:dyDescent="0.25">
      <c r="A21" s="54" t="s">
        <v>314</v>
      </c>
      <c r="B21" s="52" t="s">
        <v>315</v>
      </c>
      <c r="C21" s="52" t="s">
        <v>316</v>
      </c>
      <c r="D21" s="52" t="s">
        <v>317</v>
      </c>
      <c r="E21" s="52" t="s">
        <v>318</v>
      </c>
      <c r="F21" s="53" t="s">
        <v>319</v>
      </c>
      <c r="G21" s="46">
        <v>523461</v>
      </c>
      <c r="H21" s="54" t="s">
        <v>314</v>
      </c>
      <c r="I21" s="55" t="str">
        <f>+VLOOKUP(G21,'[5]CODIGOS PROYECTOS'!$F$2:$H$37,2,FALSE)</f>
        <v>Fomento y Desarrollo Deportivo</v>
      </c>
    </row>
    <row r="22" spans="1:9" ht="51" x14ac:dyDescent="0.25">
      <c r="A22" s="54" t="s">
        <v>320</v>
      </c>
      <c r="B22" s="52" t="s">
        <v>321</v>
      </c>
      <c r="C22" s="52" t="s">
        <v>322</v>
      </c>
      <c r="D22" s="52" t="s">
        <v>323</v>
      </c>
      <c r="E22" s="52" t="s">
        <v>324</v>
      </c>
      <c r="F22" s="53" t="s">
        <v>325</v>
      </c>
      <c r="G22" s="46">
        <v>510001</v>
      </c>
      <c r="H22" s="54" t="s">
        <v>320</v>
      </c>
      <c r="I22" s="55" t="str">
        <f>+VLOOKUP(G22,'[5]CODIGOS PROYECTOS'!$F$2:$H$37,2,FALSE)</f>
        <v>Fomento y Desarrollo Deportivo</v>
      </c>
    </row>
    <row r="23" spans="1:9" s="59" customFormat="1" ht="67.5" customHeight="1" x14ac:dyDescent="0.25">
      <c r="A23" s="58" t="s">
        <v>326</v>
      </c>
      <c r="B23" s="57" t="s">
        <v>321</v>
      </c>
      <c r="C23" s="57" t="s">
        <v>327</v>
      </c>
      <c r="D23" s="57" t="s">
        <v>328</v>
      </c>
      <c r="E23" s="57" t="s">
        <v>329</v>
      </c>
      <c r="F23" s="57" t="s">
        <v>330</v>
      </c>
      <c r="G23" s="46">
        <v>522911</v>
      </c>
      <c r="H23" s="58" t="s">
        <v>326</v>
      </c>
      <c r="I23" s="55" t="str">
        <f>+VLOOKUP(G23,'[5]CODIGOS PROYECTOS'!$F$2:$H$37,2,FALSE)</f>
        <v>Fomento y Desarrollo Deportivo</v>
      </c>
    </row>
    <row r="24" spans="1:9" s="59" customFormat="1" ht="38.25" x14ac:dyDescent="0.25">
      <c r="A24" s="58" t="s">
        <v>331</v>
      </c>
      <c r="B24" s="57" t="s">
        <v>321</v>
      </c>
      <c r="C24" s="57" t="s">
        <v>327</v>
      </c>
      <c r="D24" s="57" t="s">
        <v>328</v>
      </c>
      <c r="E24" s="57" t="s">
        <v>332</v>
      </c>
      <c r="F24" s="58" t="s">
        <v>333</v>
      </c>
      <c r="G24" s="46">
        <v>522871</v>
      </c>
      <c r="H24" s="58" t="s">
        <v>331</v>
      </c>
      <c r="I24" s="55" t="str">
        <f>+VLOOKUP(G24,'[5]CODIGOS PROYECTOS'!$F$2:$H$37,2,FALSE)</f>
        <v>Fomento y Desarrollo Deportivo</v>
      </c>
    </row>
    <row r="25" spans="1:9" s="59" customFormat="1" ht="38.25" x14ac:dyDescent="0.25">
      <c r="A25" s="58" t="s">
        <v>334</v>
      </c>
      <c r="B25" s="57" t="s">
        <v>321</v>
      </c>
      <c r="C25" s="57" t="s">
        <v>327</v>
      </c>
      <c r="D25" s="57" t="s">
        <v>328</v>
      </c>
      <c r="E25" s="57" t="s">
        <v>329</v>
      </c>
      <c r="F25" s="58" t="s">
        <v>335</v>
      </c>
      <c r="G25" s="46">
        <v>522901</v>
      </c>
      <c r="H25" s="58" t="s">
        <v>334</v>
      </c>
      <c r="I25" s="55" t="str">
        <f>+VLOOKUP(G25,'[5]CODIGOS PROYECTOS'!$F$2:$H$37,2,FALSE)</f>
        <v>Fomento y Desarrollo Deportivo</v>
      </c>
    </row>
    <row r="26" spans="1:9" x14ac:dyDescent="0.25">
      <c r="A26" s="70"/>
      <c r="B26" s="69"/>
      <c r="C26" s="69"/>
      <c r="D26" s="69"/>
      <c r="E26" s="69"/>
      <c r="F26" s="70"/>
      <c r="H26" s="70"/>
    </row>
    <row r="27" spans="1:9" x14ac:dyDescent="0.25">
      <c r="A27" s="70"/>
      <c r="B27" s="69"/>
      <c r="C27" s="69"/>
      <c r="D27" s="69"/>
      <c r="E27" s="69"/>
      <c r="F27" s="70"/>
      <c r="H27" s="70"/>
    </row>
    <row r="28" spans="1:9" x14ac:dyDescent="0.25">
      <c r="A28" s="70"/>
      <c r="B28" s="69"/>
      <c r="C28" s="69"/>
      <c r="D28" s="69"/>
      <c r="E28" s="69"/>
      <c r="F28" s="70"/>
      <c r="H28" s="70"/>
    </row>
    <row r="29" spans="1:9" x14ac:dyDescent="0.25">
      <c r="A29" s="70"/>
      <c r="B29" s="69"/>
      <c r="C29" s="69"/>
      <c r="D29" s="69"/>
      <c r="E29" s="69"/>
      <c r="F29" s="70"/>
      <c r="H29" s="70"/>
    </row>
    <row r="30" spans="1:9" x14ac:dyDescent="0.25">
      <c r="A30" s="70"/>
      <c r="B30" s="69"/>
      <c r="C30" s="69"/>
      <c r="D30" s="69"/>
      <c r="E30" s="71"/>
      <c r="F30" s="70"/>
      <c r="H30" s="70"/>
    </row>
    <row r="31" spans="1:9" x14ac:dyDescent="0.25">
      <c r="A31" s="70"/>
      <c r="B31" s="69"/>
      <c r="C31" s="69"/>
      <c r="D31" s="69"/>
      <c r="E31" s="71"/>
      <c r="F31" s="70"/>
      <c r="H31" s="70"/>
    </row>
    <row r="32" spans="1:9" x14ac:dyDescent="0.25">
      <c r="A32" s="70"/>
      <c r="B32" s="69"/>
      <c r="C32" s="69"/>
      <c r="D32" s="69"/>
      <c r="E32" s="71"/>
      <c r="F32" s="70"/>
      <c r="H32" s="70"/>
    </row>
    <row r="33" spans="1:8" x14ac:dyDescent="0.25">
      <c r="A33" s="70"/>
      <c r="B33" s="69"/>
      <c r="C33" s="69"/>
      <c r="D33" s="69"/>
      <c r="E33" s="71"/>
      <c r="F33" s="70"/>
      <c r="H33" s="70"/>
    </row>
    <row r="34" spans="1:8" x14ac:dyDescent="0.25">
      <c r="A34" s="70"/>
      <c r="B34" s="69"/>
      <c r="C34" s="69"/>
      <c r="D34" s="69"/>
      <c r="E34" s="71"/>
      <c r="F34" s="70"/>
      <c r="H34" s="70"/>
    </row>
    <row r="35" spans="1:8" x14ac:dyDescent="0.25">
      <c r="A35" s="70"/>
      <c r="B35" s="69"/>
      <c r="C35" s="69"/>
      <c r="D35" s="69"/>
      <c r="E35" s="71"/>
      <c r="F35" s="70"/>
      <c r="H35" s="70"/>
    </row>
    <row r="36" spans="1:8" x14ac:dyDescent="0.25">
      <c r="A36" s="70"/>
      <c r="B36" s="69"/>
      <c r="C36" s="69"/>
      <c r="D36" s="69"/>
      <c r="E36" s="71"/>
      <c r="F36" s="70"/>
      <c r="H36" s="70"/>
    </row>
    <row r="37" spans="1:8" x14ac:dyDescent="0.25">
      <c r="A37" s="70"/>
      <c r="B37" s="69"/>
      <c r="C37" s="69"/>
      <c r="D37" s="69"/>
      <c r="E37" s="71"/>
      <c r="F37" s="70"/>
      <c r="H37" s="70"/>
    </row>
    <row r="38" spans="1:8" x14ac:dyDescent="0.25">
      <c r="A38" s="70"/>
      <c r="B38" s="69"/>
      <c r="C38" s="69"/>
      <c r="D38" s="69"/>
      <c r="E38" s="71"/>
      <c r="F38" s="70"/>
      <c r="H38" s="70"/>
    </row>
    <row r="39" spans="1:8" x14ac:dyDescent="0.25">
      <c r="A39" s="70"/>
      <c r="B39" s="69"/>
      <c r="C39" s="69"/>
      <c r="D39" s="69"/>
      <c r="E39" s="71"/>
      <c r="F39" s="70"/>
      <c r="H39" s="70"/>
    </row>
    <row r="40" spans="1:8" x14ac:dyDescent="0.25">
      <c r="A40" s="70"/>
      <c r="B40" s="69"/>
      <c r="C40" s="69"/>
      <c r="D40" s="69"/>
      <c r="E40" s="71"/>
      <c r="F40" s="70"/>
      <c r="H40" s="70"/>
    </row>
    <row r="41" spans="1:8" x14ac:dyDescent="0.25">
      <c r="A41" s="70"/>
      <c r="B41" s="69"/>
      <c r="C41" s="69"/>
      <c r="D41" s="69"/>
      <c r="E41" s="71"/>
      <c r="F41" s="70"/>
      <c r="H41" s="70"/>
    </row>
    <row r="42" spans="1:8" x14ac:dyDescent="0.25">
      <c r="A42" s="70"/>
      <c r="B42" s="69"/>
      <c r="C42" s="69"/>
      <c r="D42" s="69"/>
      <c r="E42" s="71"/>
      <c r="F42" s="70"/>
      <c r="H42" s="70"/>
    </row>
    <row r="43" spans="1:8" x14ac:dyDescent="0.25">
      <c r="A43" s="70"/>
      <c r="B43" s="69"/>
      <c r="C43" s="69"/>
      <c r="D43" s="69"/>
      <c r="E43" s="71"/>
      <c r="F43" s="70"/>
      <c r="H43" s="70"/>
    </row>
    <row r="44" spans="1:8" x14ac:dyDescent="0.25">
      <c r="A44" s="70"/>
      <c r="B44" s="69"/>
      <c r="C44" s="69"/>
      <c r="D44" s="69"/>
      <c r="E44" s="71"/>
      <c r="F44" s="70"/>
      <c r="H44" s="70"/>
    </row>
    <row r="45" spans="1:8" x14ac:dyDescent="0.25">
      <c r="A45" s="70"/>
      <c r="B45" s="69"/>
      <c r="C45" s="69"/>
      <c r="D45" s="69"/>
      <c r="E45" s="71"/>
      <c r="F45" s="70"/>
      <c r="H45" s="70"/>
    </row>
    <row r="46" spans="1:8" x14ac:dyDescent="0.25">
      <c r="A46" s="70"/>
      <c r="B46" s="69"/>
      <c r="C46" s="69"/>
      <c r="D46" s="69"/>
      <c r="E46" s="71"/>
      <c r="F46" s="70"/>
      <c r="H46" s="70"/>
    </row>
    <row r="47" spans="1:8" x14ac:dyDescent="0.25">
      <c r="A47" s="70"/>
      <c r="B47" s="69"/>
      <c r="C47" s="69"/>
      <c r="D47" s="69"/>
      <c r="E47" s="71"/>
      <c r="F47" s="70"/>
      <c r="H47" s="70"/>
    </row>
    <row r="48" spans="1:8" x14ac:dyDescent="0.25">
      <c r="A48" s="70"/>
      <c r="B48" s="69"/>
      <c r="C48" s="69"/>
      <c r="D48" s="69"/>
      <c r="E48" s="71"/>
      <c r="F48" s="70"/>
      <c r="H48" s="70"/>
    </row>
    <row r="49" spans="1:8" x14ac:dyDescent="0.25">
      <c r="A49" s="70"/>
      <c r="B49" s="69"/>
      <c r="C49" s="69"/>
      <c r="D49" s="69"/>
      <c r="E49" s="71"/>
      <c r="F49" s="70"/>
      <c r="H49" s="70"/>
    </row>
    <row r="50" spans="1:8" x14ac:dyDescent="0.25">
      <c r="A50" s="70"/>
      <c r="B50" s="69"/>
      <c r="C50" s="69"/>
      <c r="D50" s="69"/>
      <c r="E50" s="71"/>
      <c r="F50" s="70"/>
      <c r="H50" s="70"/>
    </row>
    <row r="51" spans="1:8" x14ac:dyDescent="0.25">
      <c r="A51" s="70"/>
      <c r="B51" s="69"/>
      <c r="C51" s="69"/>
      <c r="D51" s="69"/>
      <c r="E51" s="71"/>
      <c r="F51" s="70"/>
      <c r="H51" s="70"/>
    </row>
    <row r="52" spans="1:8" x14ac:dyDescent="0.25">
      <c r="A52" s="70"/>
      <c r="B52" s="69"/>
      <c r="C52" s="69"/>
      <c r="D52" s="69"/>
      <c r="E52" s="71"/>
      <c r="F52" s="70"/>
      <c r="H52" s="70"/>
    </row>
    <row r="53" spans="1:8" x14ac:dyDescent="0.25">
      <c r="A53" s="70"/>
      <c r="B53" s="69"/>
      <c r="C53" s="69"/>
      <c r="D53" s="69"/>
      <c r="E53" s="71"/>
      <c r="F53" s="70"/>
      <c r="H53" s="70"/>
    </row>
    <row r="54" spans="1:8" x14ac:dyDescent="0.25">
      <c r="A54" s="70"/>
      <c r="B54" s="69"/>
      <c r="C54" s="69"/>
      <c r="D54" s="69"/>
      <c r="E54" s="69"/>
      <c r="F54" s="70"/>
      <c r="H54" s="70"/>
    </row>
    <row r="55" spans="1:8" x14ac:dyDescent="0.25">
      <c r="A55" s="70"/>
      <c r="B55" s="69"/>
      <c r="C55" s="69"/>
      <c r="D55" s="69"/>
      <c r="E55" s="69"/>
      <c r="F55" s="70"/>
      <c r="H55" s="70"/>
    </row>
    <row r="56" spans="1:8" x14ac:dyDescent="0.25">
      <c r="A56" s="70"/>
      <c r="B56" s="69"/>
      <c r="C56" s="69"/>
      <c r="D56" s="69"/>
      <c r="E56" s="69"/>
      <c r="F56" s="70"/>
      <c r="H56" s="70"/>
    </row>
    <row r="57" spans="1:8" x14ac:dyDescent="0.25">
      <c r="A57" s="70"/>
      <c r="B57" s="69"/>
      <c r="C57" s="69"/>
      <c r="D57" s="69"/>
      <c r="E57" s="69"/>
      <c r="F57" s="70"/>
      <c r="H57" s="70"/>
    </row>
    <row r="58" spans="1:8" x14ac:dyDescent="0.25">
      <c r="A58" s="70"/>
      <c r="B58" s="69"/>
      <c r="C58" s="69"/>
      <c r="D58" s="69"/>
      <c r="E58" s="69"/>
      <c r="F58" s="70"/>
      <c r="H58" s="70"/>
    </row>
    <row r="59" spans="1:8" x14ac:dyDescent="0.25">
      <c r="A59" s="70"/>
      <c r="B59" s="69"/>
      <c r="C59" s="69"/>
      <c r="D59" s="69"/>
      <c r="E59" s="69"/>
      <c r="F59" s="70"/>
      <c r="H59" s="70"/>
    </row>
    <row r="60" spans="1:8" x14ac:dyDescent="0.25">
      <c r="A60" s="70"/>
      <c r="B60" s="69"/>
      <c r="C60" s="69"/>
      <c r="D60" s="69"/>
      <c r="E60" s="69"/>
      <c r="F60" s="70"/>
      <c r="H60" s="70"/>
    </row>
    <row r="61" spans="1:8" x14ac:dyDescent="0.25">
      <c r="A61" s="70"/>
      <c r="B61" s="69"/>
      <c r="C61" s="69"/>
      <c r="D61" s="69"/>
      <c r="E61" s="69"/>
      <c r="F61" s="70"/>
      <c r="H61" s="70"/>
    </row>
    <row r="62" spans="1:8" x14ac:dyDescent="0.25">
      <c r="A62" s="70"/>
      <c r="B62" s="69"/>
      <c r="C62" s="69"/>
      <c r="D62" s="69"/>
      <c r="E62" s="69"/>
      <c r="F62" s="70"/>
      <c r="H62" s="70"/>
    </row>
    <row r="63" spans="1:8" x14ac:dyDescent="0.25">
      <c r="A63" s="70"/>
      <c r="B63" s="69"/>
      <c r="C63" s="69"/>
      <c r="D63" s="69"/>
      <c r="E63" s="69"/>
      <c r="F63" s="70"/>
      <c r="H63" s="70"/>
    </row>
    <row r="64" spans="1:8" x14ac:dyDescent="0.25">
      <c r="A64" s="70"/>
      <c r="B64" s="69"/>
      <c r="C64" s="69"/>
      <c r="D64" s="69"/>
      <c r="E64" s="69"/>
      <c r="F64" s="70"/>
      <c r="H64" s="70"/>
    </row>
    <row r="65" spans="1:8" x14ac:dyDescent="0.25">
      <c r="A65" s="70"/>
      <c r="B65" s="69"/>
      <c r="C65" s="69"/>
      <c r="D65" s="69"/>
      <c r="E65" s="69"/>
      <c r="F65" s="70"/>
      <c r="H65" s="70"/>
    </row>
    <row r="66" spans="1:8" x14ac:dyDescent="0.25">
      <c r="A66" s="70"/>
      <c r="B66" s="69"/>
      <c r="C66" s="69"/>
      <c r="D66" s="69"/>
      <c r="E66" s="69"/>
      <c r="F66" s="70"/>
      <c r="H66" s="70"/>
    </row>
    <row r="67" spans="1:8" x14ac:dyDescent="0.25">
      <c r="A67" s="70"/>
      <c r="B67" s="69"/>
      <c r="C67" s="69"/>
      <c r="D67" s="69"/>
      <c r="E67" s="69"/>
      <c r="F67" s="70"/>
      <c r="H67" s="70"/>
    </row>
    <row r="68" spans="1:8" x14ac:dyDescent="0.25">
      <c r="A68" s="70"/>
      <c r="B68" s="69"/>
      <c r="C68" s="69"/>
      <c r="D68" s="69"/>
      <c r="E68" s="69"/>
      <c r="F68" s="70"/>
      <c r="H68" s="70"/>
    </row>
    <row r="69" spans="1:8" x14ac:dyDescent="0.25">
      <c r="A69" s="70"/>
      <c r="B69" s="69"/>
      <c r="C69" s="69"/>
      <c r="D69" s="69"/>
      <c r="E69" s="69"/>
      <c r="F69" s="70"/>
      <c r="H69" s="70"/>
    </row>
    <row r="70" spans="1:8" x14ac:dyDescent="0.25">
      <c r="A70" s="70"/>
      <c r="B70" s="69"/>
      <c r="C70" s="69"/>
      <c r="D70" s="69"/>
      <c r="E70" s="69"/>
      <c r="F70" s="70"/>
      <c r="H70" s="70"/>
    </row>
    <row r="71" spans="1:8" x14ac:dyDescent="0.25">
      <c r="A71" s="70"/>
      <c r="B71" s="69"/>
      <c r="C71" s="69"/>
      <c r="D71" s="69"/>
      <c r="E71" s="69"/>
      <c r="F71" s="70"/>
      <c r="H71" s="70"/>
    </row>
    <row r="72" spans="1:8" x14ac:dyDescent="0.25">
      <c r="A72" s="70"/>
      <c r="B72" s="69"/>
      <c r="C72" s="69"/>
      <c r="D72" s="69"/>
      <c r="E72" s="69"/>
      <c r="F72" s="70"/>
      <c r="H72" s="70"/>
    </row>
    <row r="73" spans="1:8" x14ac:dyDescent="0.25">
      <c r="A73" s="70"/>
      <c r="B73" s="69"/>
      <c r="C73" s="69"/>
      <c r="D73" s="69"/>
      <c r="E73" s="69"/>
      <c r="F73" s="70"/>
      <c r="H73" s="70"/>
    </row>
    <row r="74" spans="1:8" x14ac:dyDescent="0.25">
      <c r="A74" s="70"/>
      <c r="B74" s="69"/>
      <c r="C74" s="69"/>
      <c r="D74" s="69"/>
      <c r="E74" s="69"/>
      <c r="F74" s="70"/>
      <c r="H74" s="70"/>
    </row>
    <row r="75" spans="1:8" x14ac:dyDescent="0.25">
      <c r="A75" s="70"/>
      <c r="B75" s="69"/>
      <c r="C75" s="69"/>
      <c r="D75" s="69"/>
      <c r="E75" s="69"/>
      <c r="F75" s="70"/>
      <c r="H75" s="70"/>
    </row>
    <row r="76" spans="1:8" x14ac:dyDescent="0.25">
      <c r="A76" s="70"/>
      <c r="B76" s="69"/>
      <c r="C76" s="69"/>
      <c r="D76" s="69"/>
      <c r="E76" s="69"/>
      <c r="F76" s="70"/>
      <c r="H76" s="70"/>
    </row>
    <row r="77" spans="1:8" x14ac:dyDescent="0.25">
      <c r="A77" s="70"/>
      <c r="B77" s="69"/>
      <c r="C77" s="69"/>
      <c r="D77" s="69"/>
      <c r="E77" s="69"/>
      <c r="F77" s="70"/>
      <c r="H77" s="70"/>
    </row>
  </sheetData>
  <conditionalFormatting sqref="F24">
    <cfRule type="duplicateValues" dxfId="61" priority="88"/>
  </conditionalFormatting>
  <conditionalFormatting sqref="F25">
    <cfRule type="duplicateValues" dxfId="60" priority="85"/>
  </conditionalFormatting>
  <conditionalFormatting sqref="H26:H1048576 H1:I1">
    <cfRule type="duplicateValues" dxfId="59" priority="110"/>
  </conditionalFormatting>
  <conditionalFormatting sqref="H26:H1048576 H1:I1">
    <cfRule type="duplicateValues" dxfId="58" priority="111"/>
  </conditionalFormatting>
  <conditionalFormatting sqref="G1:G1048576">
    <cfRule type="duplicateValues" dxfId="57" priority="82"/>
  </conditionalFormatting>
  <conditionalFormatting sqref="A26:A1048576 A1">
    <cfRule type="duplicateValues" dxfId="56" priority="80"/>
  </conditionalFormatting>
  <conditionalFormatting sqref="A26:A1048576 A1">
    <cfRule type="duplicateValues" dxfId="55" priority="81"/>
  </conditionalFormatting>
  <conditionalFormatting sqref="A7:A8">
    <cfRule type="duplicateValues" dxfId="54" priority="52"/>
  </conditionalFormatting>
  <conditionalFormatting sqref="A10:A11">
    <cfRule type="duplicateValues" dxfId="53" priority="50"/>
    <cfRule type="duplicateValues" dxfId="52" priority="51"/>
  </conditionalFormatting>
  <conditionalFormatting sqref="A12">
    <cfRule type="duplicateValues" dxfId="51" priority="48"/>
    <cfRule type="duplicateValues" dxfId="50" priority="49"/>
  </conditionalFormatting>
  <conditionalFormatting sqref="A13">
    <cfRule type="duplicateValues" dxfId="49" priority="46"/>
    <cfRule type="duplicateValues" dxfId="48" priority="47"/>
  </conditionalFormatting>
  <conditionalFormatting sqref="A14:A15">
    <cfRule type="duplicateValues" dxfId="47" priority="44"/>
    <cfRule type="duplicateValues" dxfId="46" priority="45"/>
  </conditionalFormatting>
  <conditionalFormatting sqref="A17">
    <cfRule type="duplicateValues" dxfId="45" priority="42"/>
    <cfRule type="duplicateValues" dxfId="44" priority="43"/>
  </conditionalFormatting>
  <conditionalFormatting sqref="A18">
    <cfRule type="duplicateValues" dxfId="43" priority="40"/>
    <cfRule type="duplicateValues" dxfId="42" priority="41"/>
  </conditionalFormatting>
  <conditionalFormatting sqref="A19:A20">
    <cfRule type="duplicateValues" dxfId="41" priority="38"/>
    <cfRule type="duplicateValues" dxfId="40" priority="39"/>
  </conditionalFormatting>
  <conditionalFormatting sqref="A21">
    <cfRule type="duplicateValues" dxfId="39" priority="36"/>
    <cfRule type="duplicateValues" dxfId="38" priority="37"/>
  </conditionalFormatting>
  <conditionalFormatting sqref="A22">
    <cfRule type="duplicateValues" dxfId="37" priority="34"/>
    <cfRule type="duplicateValues" dxfId="36" priority="35"/>
  </conditionalFormatting>
  <conditionalFormatting sqref="A23">
    <cfRule type="duplicateValues" dxfId="35" priority="32"/>
    <cfRule type="duplicateValues" dxfId="34" priority="33"/>
  </conditionalFormatting>
  <conditionalFormatting sqref="A24">
    <cfRule type="duplicateValues" dxfId="33" priority="30"/>
    <cfRule type="duplicateValues" dxfId="32" priority="31"/>
  </conditionalFormatting>
  <conditionalFormatting sqref="A25">
    <cfRule type="duplicateValues" dxfId="31" priority="28"/>
    <cfRule type="duplicateValues" dxfId="30" priority="29"/>
  </conditionalFormatting>
  <conditionalFormatting sqref="A2:A15">
    <cfRule type="duplicateValues" dxfId="29" priority="53"/>
  </conditionalFormatting>
  <conditionalFormatting sqref="A2:A17">
    <cfRule type="duplicateValues" dxfId="28" priority="54"/>
  </conditionalFormatting>
  <conditionalFormatting sqref="H7:H8">
    <cfRule type="duplicateValues" dxfId="27" priority="25"/>
  </conditionalFormatting>
  <conditionalFormatting sqref="H10:H11">
    <cfRule type="duplicateValues" dxfId="26" priority="23"/>
    <cfRule type="duplicateValues" dxfId="25" priority="24"/>
  </conditionalFormatting>
  <conditionalFormatting sqref="H12">
    <cfRule type="duplicateValues" dxfId="24" priority="21"/>
    <cfRule type="duplicateValues" dxfId="23" priority="22"/>
  </conditionalFormatting>
  <conditionalFormatting sqref="H13">
    <cfRule type="duplicateValues" dxfId="22" priority="19"/>
    <cfRule type="duplicateValues" dxfId="21" priority="20"/>
  </conditionalFormatting>
  <conditionalFormatting sqref="H14:H15">
    <cfRule type="duplicateValues" dxfId="20" priority="17"/>
    <cfRule type="duplicateValues" dxfId="19" priority="18"/>
  </conditionalFormatting>
  <conditionalFormatting sqref="H17">
    <cfRule type="duplicateValues" dxfId="18" priority="15"/>
    <cfRule type="duplicateValues" dxfId="17" priority="16"/>
  </conditionalFormatting>
  <conditionalFormatting sqref="H18">
    <cfRule type="duplicateValues" dxfId="16" priority="13"/>
    <cfRule type="duplicateValues" dxfId="15" priority="14"/>
  </conditionalFormatting>
  <conditionalFormatting sqref="H19:H20">
    <cfRule type="duplicateValues" dxfId="14" priority="11"/>
    <cfRule type="duplicateValues" dxfId="13" priority="12"/>
  </conditionalFormatting>
  <conditionalFormatting sqref="H21">
    <cfRule type="duplicateValues" dxfId="12" priority="9"/>
    <cfRule type="duplicateValues" dxfId="11" priority="10"/>
  </conditionalFormatting>
  <conditionalFormatting sqref="H22">
    <cfRule type="duplicateValues" dxfId="10" priority="7"/>
    <cfRule type="duplicateValues" dxfId="9" priority="8"/>
  </conditionalFormatting>
  <conditionalFormatting sqref="H23">
    <cfRule type="duplicateValues" dxfId="8" priority="5"/>
    <cfRule type="duplicateValues" dxfId="7" priority="6"/>
  </conditionalFormatting>
  <conditionalFormatting sqref="H24">
    <cfRule type="duplicateValues" dxfId="6" priority="3"/>
    <cfRule type="duplicateValues" dxfId="5" priority="4"/>
  </conditionalFormatting>
  <conditionalFormatting sqref="H25">
    <cfRule type="duplicateValues" dxfId="4" priority="1"/>
    <cfRule type="duplicateValues" dxfId="3" priority="2"/>
  </conditionalFormatting>
  <conditionalFormatting sqref="H2:H15">
    <cfRule type="duplicateValues" dxfId="2" priority="26"/>
  </conditionalFormatting>
  <conditionalFormatting sqref="H2:H17">
    <cfRule type="duplicateValues" dxfId="1" priority="2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N43"/>
  <sheetViews>
    <sheetView showGridLines="0" workbookViewId="0"/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rintOptions horizontalCentered="1" verticalCentered="1"/>
  <pageMargins left="0.70866141732283472" right="0.70866141732283472" top="0.74803149606299213" bottom="1.5354330708661419" header="0.31496062992125984" footer="0"/>
  <pageSetup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N43"/>
  <sheetViews>
    <sheetView showGridLines="0" workbookViewId="0"/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2:N43"/>
  <sheetViews>
    <sheetView showGridLines="0" topLeftCell="A28" workbookViewId="0">
      <selection activeCell="H45" sqref="H45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2:N43"/>
  <sheetViews>
    <sheetView showGridLines="0" topLeftCell="A28" workbookViewId="0">
      <selection activeCell="G46" sqref="G46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N43"/>
  <sheetViews>
    <sheetView showGridLines="0" workbookViewId="0">
      <selection activeCell="O17" sqref="O17"/>
    </sheetView>
  </sheetViews>
  <sheetFormatPr baseColWidth="10" defaultColWidth="11.42578125" defaultRowHeight="15" x14ac:dyDescent="0.25"/>
  <sheetData>
    <row r="2" spans="2:14" ht="15.75" thickBot="1" x14ac:dyDescent="0.3"/>
    <row r="3" spans="2:14" x14ac:dyDescent="0.25">
      <c r="B3" s="120"/>
      <c r="C3" s="121"/>
      <c r="D3" s="121"/>
      <c r="E3" s="121"/>
      <c r="F3" s="121"/>
      <c r="G3" s="122"/>
      <c r="I3" s="120"/>
      <c r="J3" s="121"/>
      <c r="K3" s="121"/>
      <c r="L3" s="121"/>
      <c r="M3" s="121"/>
      <c r="N3" s="122"/>
    </row>
    <row r="4" spans="2:14" x14ac:dyDescent="0.25">
      <c r="B4" s="123"/>
      <c r="G4" s="124"/>
      <c r="I4" s="123"/>
      <c r="N4" s="124"/>
    </row>
    <row r="5" spans="2:14" x14ac:dyDescent="0.25">
      <c r="B5" s="123"/>
      <c r="G5" s="124"/>
      <c r="I5" s="123"/>
      <c r="N5" s="124"/>
    </row>
    <row r="6" spans="2:14" x14ac:dyDescent="0.25">
      <c r="B6" s="123"/>
      <c r="G6" s="124"/>
      <c r="I6" s="123"/>
      <c r="N6" s="124"/>
    </row>
    <row r="7" spans="2:14" x14ac:dyDescent="0.25">
      <c r="B7" s="123"/>
      <c r="G7" s="124"/>
      <c r="I7" s="123"/>
      <c r="N7" s="124"/>
    </row>
    <row r="8" spans="2:14" x14ac:dyDescent="0.25">
      <c r="B8" s="123"/>
      <c r="G8" s="124"/>
      <c r="I8" s="123"/>
      <c r="N8" s="124"/>
    </row>
    <row r="9" spans="2:14" x14ac:dyDescent="0.25">
      <c r="B9" s="123"/>
      <c r="G9" s="124"/>
      <c r="I9" s="123"/>
      <c r="N9" s="124"/>
    </row>
    <row r="10" spans="2:14" x14ac:dyDescent="0.25">
      <c r="B10" s="123"/>
      <c r="G10" s="124"/>
      <c r="I10" s="123"/>
      <c r="N10" s="124"/>
    </row>
    <row r="11" spans="2:14" x14ac:dyDescent="0.25">
      <c r="B11" s="123"/>
      <c r="G11" s="124"/>
      <c r="I11" s="123"/>
      <c r="N11" s="124"/>
    </row>
    <row r="12" spans="2:14" x14ac:dyDescent="0.25">
      <c r="B12" s="123"/>
      <c r="G12" s="124"/>
      <c r="I12" s="123"/>
      <c r="N12" s="124"/>
    </row>
    <row r="13" spans="2:14" x14ac:dyDescent="0.25">
      <c r="B13" s="123"/>
      <c r="G13" s="124"/>
      <c r="I13" s="123"/>
      <c r="N13" s="124"/>
    </row>
    <row r="14" spans="2:14" x14ac:dyDescent="0.25">
      <c r="B14" s="123"/>
      <c r="G14" s="124"/>
      <c r="I14" s="123"/>
      <c r="N14" s="124"/>
    </row>
    <row r="15" spans="2:14" x14ac:dyDescent="0.25">
      <c r="B15" s="123"/>
      <c r="G15" s="124"/>
      <c r="I15" s="123"/>
      <c r="N15" s="124"/>
    </row>
    <row r="16" spans="2:14" x14ac:dyDescent="0.25">
      <c r="B16" s="123"/>
      <c r="G16" s="124"/>
      <c r="I16" s="123"/>
      <c r="N16" s="124"/>
    </row>
    <row r="17" spans="2:14" x14ac:dyDescent="0.25">
      <c r="B17" s="123"/>
      <c r="G17" s="124"/>
      <c r="I17" s="123"/>
      <c r="N17" s="124"/>
    </row>
    <row r="18" spans="2:14" x14ac:dyDescent="0.25">
      <c r="B18" s="123"/>
      <c r="G18" s="124"/>
      <c r="I18" s="123"/>
      <c r="N18" s="124"/>
    </row>
    <row r="19" spans="2:14" x14ac:dyDescent="0.25">
      <c r="B19" s="123"/>
      <c r="G19" s="124"/>
      <c r="I19" s="123"/>
      <c r="N19" s="124"/>
    </row>
    <row r="20" spans="2:14" x14ac:dyDescent="0.25">
      <c r="B20" s="123"/>
      <c r="G20" s="124"/>
      <c r="I20" s="123"/>
      <c r="N20" s="124"/>
    </row>
    <row r="21" spans="2:14" ht="15.75" thickBot="1" x14ac:dyDescent="0.3">
      <c r="B21" s="125"/>
      <c r="C21" s="126"/>
      <c r="D21" s="126"/>
      <c r="E21" s="126"/>
      <c r="F21" s="126"/>
      <c r="G21" s="127"/>
      <c r="I21" s="125"/>
      <c r="J21" s="126"/>
      <c r="K21" s="126"/>
      <c r="L21" s="126"/>
      <c r="M21" s="126"/>
      <c r="N21" s="127"/>
    </row>
    <row r="22" spans="2:14" x14ac:dyDescent="0.25">
      <c r="B22" s="194" t="s">
        <v>336</v>
      </c>
      <c r="C22" s="194"/>
      <c r="D22" s="194"/>
      <c r="E22" s="194"/>
      <c r="F22" s="194"/>
      <c r="G22" s="194"/>
      <c r="I22" s="194" t="s">
        <v>337</v>
      </c>
      <c r="J22" s="194"/>
      <c r="K22" s="194"/>
      <c r="L22" s="194"/>
      <c r="M22" s="194"/>
      <c r="N22" s="194"/>
    </row>
    <row r="23" spans="2:14" ht="15.75" thickBot="1" x14ac:dyDescent="0.3"/>
    <row r="24" spans="2:14" x14ac:dyDescent="0.25">
      <c r="B24" s="120"/>
      <c r="C24" s="121"/>
      <c r="D24" s="121"/>
      <c r="E24" s="121"/>
      <c r="F24" s="121"/>
      <c r="G24" s="122"/>
      <c r="I24" s="120"/>
      <c r="J24" s="121"/>
      <c r="K24" s="121"/>
      <c r="L24" s="121"/>
      <c r="M24" s="121"/>
      <c r="N24" s="122"/>
    </row>
    <row r="25" spans="2:14" x14ac:dyDescent="0.25">
      <c r="B25" s="123"/>
      <c r="G25" s="124"/>
      <c r="I25" s="123"/>
      <c r="N25" s="124"/>
    </row>
    <row r="26" spans="2:14" x14ac:dyDescent="0.25">
      <c r="B26" s="123"/>
      <c r="G26" s="124"/>
      <c r="I26" s="123"/>
      <c r="N26" s="124"/>
    </row>
    <row r="27" spans="2:14" x14ac:dyDescent="0.25">
      <c r="B27" s="123"/>
      <c r="G27" s="124"/>
      <c r="I27" s="123"/>
      <c r="N27" s="124"/>
    </row>
    <row r="28" spans="2:14" x14ac:dyDescent="0.25">
      <c r="B28" s="123"/>
      <c r="G28" s="124"/>
      <c r="I28" s="123"/>
      <c r="N28" s="124"/>
    </row>
    <row r="29" spans="2:14" x14ac:dyDescent="0.25">
      <c r="B29" s="123"/>
      <c r="G29" s="124"/>
      <c r="I29" s="123"/>
      <c r="N29" s="124"/>
    </row>
    <row r="30" spans="2:14" x14ac:dyDescent="0.25">
      <c r="B30" s="123"/>
      <c r="G30" s="124"/>
      <c r="I30" s="123"/>
      <c r="N30" s="124"/>
    </row>
    <row r="31" spans="2:14" x14ac:dyDescent="0.25">
      <c r="B31" s="123"/>
      <c r="G31" s="124"/>
      <c r="I31" s="123"/>
      <c r="N31" s="124"/>
    </row>
    <row r="32" spans="2:14" x14ac:dyDescent="0.25">
      <c r="B32" s="123"/>
      <c r="G32" s="124"/>
      <c r="I32" s="123"/>
      <c r="N32" s="124"/>
    </row>
    <row r="33" spans="2:14" x14ac:dyDescent="0.25">
      <c r="B33" s="123"/>
      <c r="G33" s="124"/>
      <c r="I33" s="123"/>
      <c r="N33" s="124"/>
    </row>
    <row r="34" spans="2:14" x14ac:dyDescent="0.25">
      <c r="B34" s="123"/>
      <c r="G34" s="124"/>
      <c r="I34" s="123"/>
      <c r="N34" s="124"/>
    </row>
    <row r="35" spans="2:14" x14ac:dyDescent="0.25">
      <c r="B35" s="123"/>
      <c r="G35" s="124"/>
      <c r="I35" s="123"/>
      <c r="N35" s="124"/>
    </row>
    <row r="36" spans="2:14" x14ac:dyDescent="0.25">
      <c r="B36" s="123"/>
      <c r="G36" s="124"/>
      <c r="I36" s="123"/>
      <c r="N36" s="124"/>
    </row>
    <row r="37" spans="2:14" x14ac:dyDescent="0.25">
      <c r="B37" s="123"/>
      <c r="G37" s="124"/>
      <c r="I37" s="123"/>
      <c r="N37" s="124"/>
    </row>
    <row r="38" spans="2:14" x14ac:dyDescent="0.25">
      <c r="B38" s="123"/>
      <c r="G38" s="124"/>
      <c r="I38" s="123"/>
      <c r="N38" s="124"/>
    </row>
    <row r="39" spans="2:14" x14ac:dyDescent="0.25">
      <c r="B39" s="123"/>
      <c r="G39" s="124"/>
      <c r="I39" s="123"/>
      <c r="N39" s="124"/>
    </row>
    <row r="40" spans="2:14" x14ac:dyDescent="0.25">
      <c r="B40" s="123"/>
      <c r="G40" s="124"/>
      <c r="I40" s="123"/>
      <c r="N40" s="124"/>
    </row>
    <row r="41" spans="2:14" x14ac:dyDescent="0.25">
      <c r="B41" s="123"/>
      <c r="G41" s="124"/>
      <c r="I41" s="123"/>
      <c r="N41" s="124"/>
    </row>
    <row r="42" spans="2:14" ht="15.75" thickBot="1" x14ac:dyDescent="0.3">
      <c r="B42" s="125"/>
      <c r="C42" s="126"/>
      <c r="D42" s="126"/>
      <c r="E42" s="126"/>
      <c r="F42" s="126"/>
      <c r="G42" s="127"/>
      <c r="I42" s="125"/>
      <c r="J42" s="126"/>
      <c r="K42" s="126"/>
      <c r="L42" s="126"/>
      <c r="M42" s="126"/>
      <c r="N42" s="127"/>
    </row>
    <row r="43" spans="2:14" x14ac:dyDescent="0.25">
      <c r="B43" s="194" t="s">
        <v>338</v>
      </c>
      <c r="C43" s="194"/>
      <c r="D43" s="194"/>
      <c r="E43" s="194"/>
      <c r="F43" s="194"/>
      <c r="G43" s="194"/>
      <c r="I43" s="194" t="s">
        <v>339</v>
      </c>
      <c r="J43" s="194"/>
      <c r="K43" s="194"/>
      <c r="L43" s="194"/>
      <c r="M43" s="194"/>
      <c r="N43" s="194"/>
    </row>
  </sheetData>
  <mergeCells count="4">
    <mergeCell ref="B22:G22"/>
    <mergeCell ref="I22:N22"/>
    <mergeCell ref="B43:G43"/>
    <mergeCell ref="I43:N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D126"/>
  <sheetViews>
    <sheetView topLeftCell="A98" workbookViewId="0">
      <selection activeCell="F10" sqref="F10"/>
    </sheetView>
  </sheetViews>
  <sheetFormatPr baseColWidth="10" defaultColWidth="11.42578125" defaultRowHeight="15" x14ac:dyDescent="0.25"/>
  <cols>
    <col min="1" max="1" width="26.42578125" style="133" bestFit="1" customWidth="1"/>
    <col min="2" max="2" width="17.42578125" style="133" bestFit="1" customWidth="1"/>
    <col min="3" max="3" width="11.42578125" style="133"/>
  </cols>
  <sheetData>
    <row r="1" spans="1:4" ht="30" x14ac:dyDescent="0.25">
      <c r="A1" s="128" t="s">
        <v>178</v>
      </c>
      <c r="B1" s="128" t="s">
        <v>179</v>
      </c>
      <c r="C1" s="129" t="s">
        <v>340</v>
      </c>
    </row>
    <row r="2" spans="1:4" x14ac:dyDescent="0.25">
      <c r="A2" s="130" t="s">
        <v>3</v>
      </c>
      <c r="B2" s="131" t="s">
        <v>190</v>
      </c>
      <c r="C2" s="132">
        <v>6</v>
      </c>
      <c r="D2" s="134">
        <f>+IF(OR(C2=1,C2=2),0.5,IF(OR(C2=3,C2=4),0.6,0.7))</f>
        <v>0.7</v>
      </c>
    </row>
    <row r="3" spans="1:4" x14ac:dyDescent="0.25">
      <c r="A3" s="130" t="s">
        <v>6</v>
      </c>
      <c r="B3" s="131" t="s">
        <v>192</v>
      </c>
      <c r="C3" s="132">
        <v>6</v>
      </c>
      <c r="D3" s="134">
        <f t="shared" ref="D3:D66" si="0">+IF(OR(C3=1,C3=2),0.5,IF(OR(C3=3,C3=4),0.6,0.7))</f>
        <v>0.7</v>
      </c>
    </row>
    <row r="4" spans="1:4" x14ac:dyDescent="0.25">
      <c r="A4" s="130" t="s">
        <v>8</v>
      </c>
      <c r="B4" s="131" t="s">
        <v>190</v>
      </c>
      <c r="C4" s="132">
        <v>6</v>
      </c>
      <c r="D4" s="134">
        <f t="shared" si="0"/>
        <v>0.7</v>
      </c>
    </row>
    <row r="5" spans="1:4" x14ac:dyDescent="0.25">
      <c r="A5" s="130" t="s">
        <v>10</v>
      </c>
      <c r="B5" s="131" t="s">
        <v>195</v>
      </c>
      <c r="C5" s="132">
        <v>6</v>
      </c>
      <c r="D5" s="134">
        <f t="shared" si="0"/>
        <v>0.7</v>
      </c>
    </row>
    <row r="6" spans="1:4" x14ac:dyDescent="0.25">
      <c r="A6" s="130" t="s">
        <v>12</v>
      </c>
      <c r="B6" s="131" t="s">
        <v>197</v>
      </c>
      <c r="C6" s="132">
        <v>6</v>
      </c>
      <c r="D6" s="134">
        <f t="shared" si="0"/>
        <v>0.7</v>
      </c>
    </row>
    <row r="7" spans="1:4" x14ac:dyDescent="0.25">
      <c r="A7" s="130" t="s">
        <v>14</v>
      </c>
      <c r="B7" s="131" t="s">
        <v>195</v>
      </c>
      <c r="C7" s="132">
        <v>6</v>
      </c>
      <c r="D7" s="134">
        <f t="shared" si="0"/>
        <v>0.7</v>
      </c>
    </row>
    <row r="8" spans="1:4" x14ac:dyDescent="0.25">
      <c r="A8" s="130" t="s">
        <v>15</v>
      </c>
      <c r="B8" s="131" t="s">
        <v>195</v>
      </c>
      <c r="C8" s="132">
        <v>6</v>
      </c>
      <c r="D8" s="134">
        <f t="shared" si="0"/>
        <v>0.7</v>
      </c>
    </row>
    <row r="9" spans="1:4" x14ac:dyDescent="0.25">
      <c r="A9" s="130" t="s">
        <v>16</v>
      </c>
      <c r="B9" s="131" t="s">
        <v>201</v>
      </c>
      <c r="C9" s="132">
        <v>6</v>
      </c>
      <c r="D9" s="134">
        <f t="shared" si="0"/>
        <v>0.7</v>
      </c>
    </row>
    <row r="10" spans="1:4" x14ac:dyDescent="0.25">
      <c r="A10" s="130" t="s">
        <v>17</v>
      </c>
      <c r="B10" s="131" t="s">
        <v>197</v>
      </c>
      <c r="C10" s="132">
        <v>6</v>
      </c>
      <c r="D10" s="134">
        <f t="shared" si="0"/>
        <v>0.7</v>
      </c>
    </row>
    <row r="11" spans="1:4" x14ac:dyDescent="0.25">
      <c r="A11" s="130" t="s">
        <v>20</v>
      </c>
      <c r="B11" s="131" t="s">
        <v>192</v>
      </c>
      <c r="C11" s="132">
        <v>6</v>
      </c>
      <c r="D11" s="134">
        <f t="shared" si="0"/>
        <v>0.7</v>
      </c>
    </row>
    <row r="12" spans="1:4" x14ac:dyDescent="0.25">
      <c r="A12" s="130" t="s">
        <v>22</v>
      </c>
      <c r="B12" s="131" t="s">
        <v>192</v>
      </c>
      <c r="C12" s="132">
        <v>6</v>
      </c>
      <c r="D12" s="134">
        <f t="shared" si="0"/>
        <v>0.7</v>
      </c>
    </row>
    <row r="13" spans="1:4" x14ac:dyDescent="0.25">
      <c r="A13" s="130" t="s">
        <v>24</v>
      </c>
      <c r="B13" s="131" t="s">
        <v>205</v>
      </c>
      <c r="C13" s="132">
        <v>3</v>
      </c>
      <c r="D13" s="134">
        <f t="shared" si="0"/>
        <v>0.6</v>
      </c>
    </row>
    <row r="14" spans="1:4" x14ac:dyDescent="0.25">
      <c r="A14" s="130" t="s">
        <v>26</v>
      </c>
      <c r="B14" s="131" t="s">
        <v>205</v>
      </c>
      <c r="C14" s="132">
        <v>6</v>
      </c>
      <c r="D14" s="134">
        <f t="shared" si="0"/>
        <v>0.7</v>
      </c>
    </row>
    <row r="15" spans="1:4" x14ac:dyDescent="0.25">
      <c r="A15" s="130" t="s">
        <v>28</v>
      </c>
      <c r="B15" s="131" t="s">
        <v>190</v>
      </c>
      <c r="C15" s="132">
        <v>6</v>
      </c>
      <c r="D15" s="134">
        <f t="shared" si="0"/>
        <v>0.7</v>
      </c>
    </row>
    <row r="16" spans="1:4" x14ac:dyDescent="0.25">
      <c r="A16" s="130" t="s">
        <v>31</v>
      </c>
      <c r="B16" s="131" t="s">
        <v>192</v>
      </c>
      <c r="C16" s="132">
        <v>6</v>
      </c>
      <c r="D16" s="134">
        <f t="shared" si="0"/>
        <v>0.7</v>
      </c>
    </row>
    <row r="17" spans="1:4" x14ac:dyDescent="0.25">
      <c r="A17" s="130" t="s">
        <v>34</v>
      </c>
      <c r="B17" s="131" t="s">
        <v>208</v>
      </c>
      <c r="C17" s="132">
        <v>3</v>
      </c>
      <c r="D17" s="134">
        <f t="shared" si="0"/>
        <v>0.6</v>
      </c>
    </row>
    <row r="18" spans="1:4" x14ac:dyDescent="0.25">
      <c r="A18" s="130" t="s">
        <v>36</v>
      </c>
      <c r="B18" s="131" t="s">
        <v>208</v>
      </c>
      <c r="C18" s="132">
        <v>1</v>
      </c>
      <c r="D18" s="134">
        <f t="shared" si="0"/>
        <v>0.5</v>
      </c>
    </row>
    <row r="19" spans="1:4" x14ac:dyDescent="0.25">
      <c r="A19" s="130" t="s">
        <v>37</v>
      </c>
      <c r="B19" s="131" t="s">
        <v>201</v>
      </c>
      <c r="C19" s="132">
        <v>6</v>
      </c>
      <c r="D19" s="134">
        <f t="shared" si="0"/>
        <v>0.7</v>
      </c>
    </row>
    <row r="20" spans="1:4" x14ac:dyDescent="0.25">
      <c r="A20" s="130" t="s">
        <v>38</v>
      </c>
      <c r="B20" s="131" t="s">
        <v>195</v>
      </c>
      <c r="C20" s="132">
        <v>6</v>
      </c>
      <c r="D20" s="134">
        <f t="shared" si="0"/>
        <v>0.7</v>
      </c>
    </row>
    <row r="21" spans="1:4" x14ac:dyDescent="0.25">
      <c r="A21" s="130" t="s">
        <v>40</v>
      </c>
      <c r="B21" s="131" t="s">
        <v>195</v>
      </c>
      <c r="C21" s="132">
        <v>6</v>
      </c>
      <c r="D21" s="134">
        <f t="shared" si="0"/>
        <v>0.7</v>
      </c>
    </row>
    <row r="22" spans="1:4" x14ac:dyDescent="0.25">
      <c r="A22" s="130" t="s">
        <v>41</v>
      </c>
      <c r="B22" s="131" t="s">
        <v>195</v>
      </c>
      <c r="C22" s="132">
        <v>6</v>
      </c>
      <c r="D22" s="134">
        <f t="shared" si="0"/>
        <v>0.7</v>
      </c>
    </row>
    <row r="23" spans="1:4" x14ac:dyDescent="0.25">
      <c r="A23" s="130" t="s">
        <v>43</v>
      </c>
      <c r="B23" s="131" t="s">
        <v>201</v>
      </c>
      <c r="C23" s="132">
        <v>6</v>
      </c>
      <c r="D23" s="134">
        <f t="shared" si="0"/>
        <v>0.7</v>
      </c>
    </row>
    <row r="24" spans="1:4" x14ac:dyDescent="0.25">
      <c r="A24" s="130" t="s">
        <v>44</v>
      </c>
      <c r="B24" s="131" t="s">
        <v>192</v>
      </c>
      <c r="C24" s="132">
        <v>6</v>
      </c>
      <c r="D24" s="134">
        <f t="shared" si="0"/>
        <v>0.7</v>
      </c>
    </row>
    <row r="25" spans="1:4" x14ac:dyDescent="0.25">
      <c r="A25" s="130" t="s">
        <v>45</v>
      </c>
      <c r="B25" s="131" t="s">
        <v>212</v>
      </c>
      <c r="C25" s="132">
        <v>6</v>
      </c>
      <c r="D25" s="134">
        <f t="shared" si="0"/>
        <v>0.7</v>
      </c>
    </row>
    <row r="26" spans="1:4" x14ac:dyDescent="0.25">
      <c r="A26" s="130" t="s">
        <v>213</v>
      </c>
      <c r="B26" s="131" t="s">
        <v>192</v>
      </c>
      <c r="C26" s="132">
        <v>6</v>
      </c>
      <c r="D26" s="134">
        <f t="shared" si="0"/>
        <v>0.7</v>
      </c>
    </row>
    <row r="27" spans="1:4" x14ac:dyDescent="0.25">
      <c r="A27" s="130" t="s">
        <v>214</v>
      </c>
      <c r="B27" s="131" t="s">
        <v>208</v>
      </c>
      <c r="C27" s="132">
        <v>2</v>
      </c>
      <c r="D27" s="134">
        <f t="shared" si="0"/>
        <v>0.5</v>
      </c>
    </row>
    <row r="28" spans="1:4" x14ac:dyDescent="0.25">
      <c r="A28" s="130" t="s">
        <v>216</v>
      </c>
      <c r="B28" s="131" t="s">
        <v>201</v>
      </c>
      <c r="C28" s="132">
        <v>6</v>
      </c>
      <c r="D28" s="134">
        <f t="shared" si="0"/>
        <v>0.7</v>
      </c>
    </row>
    <row r="29" spans="1:4" x14ac:dyDescent="0.25">
      <c r="A29" s="130" t="s">
        <v>217</v>
      </c>
      <c r="B29" s="131" t="s">
        <v>192</v>
      </c>
      <c r="C29" s="132">
        <v>6</v>
      </c>
      <c r="D29" s="134">
        <f t="shared" si="0"/>
        <v>0.7</v>
      </c>
    </row>
    <row r="30" spans="1:4" x14ac:dyDescent="0.25">
      <c r="A30" s="130" t="s">
        <v>218</v>
      </c>
      <c r="B30" s="131" t="s">
        <v>219</v>
      </c>
      <c r="C30" s="132">
        <v>6</v>
      </c>
      <c r="D30" s="134">
        <f t="shared" si="0"/>
        <v>0.7</v>
      </c>
    </row>
    <row r="31" spans="1:4" x14ac:dyDescent="0.25">
      <c r="A31" s="130" t="s">
        <v>221</v>
      </c>
      <c r="B31" s="131" t="s">
        <v>195</v>
      </c>
      <c r="C31" s="132">
        <v>6</v>
      </c>
      <c r="D31" s="134">
        <f t="shared" si="0"/>
        <v>0.7</v>
      </c>
    </row>
    <row r="32" spans="1:4" x14ac:dyDescent="0.25">
      <c r="A32" s="130" t="s">
        <v>223</v>
      </c>
      <c r="B32" s="131" t="s">
        <v>205</v>
      </c>
      <c r="C32" s="132">
        <v>6</v>
      </c>
      <c r="D32" s="134">
        <f t="shared" si="0"/>
        <v>0.7</v>
      </c>
    </row>
    <row r="33" spans="1:4" x14ac:dyDescent="0.25">
      <c r="A33" s="130" t="s">
        <v>224</v>
      </c>
      <c r="B33" s="131" t="s">
        <v>190</v>
      </c>
      <c r="C33" s="132">
        <v>6</v>
      </c>
      <c r="D33" s="134">
        <f t="shared" si="0"/>
        <v>0.7</v>
      </c>
    </row>
    <row r="34" spans="1:4" x14ac:dyDescent="0.25">
      <c r="A34" s="130" t="s">
        <v>49</v>
      </c>
      <c r="B34" s="131" t="s">
        <v>201</v>
      </c>
      <c r="C34" s="132">
        <v>6</v>
      </c>
      <c r="D34" s="134">
        <f t="shared" si="0"/>
        <v>0.7</v>
      </c>
    </row>
    <row r="35" spans="1:4" x14ac:dyDescent="0.25">
      <c r="A35" s="130" t="s">
        <v>51</v>
      </c>
      <c r="B35" s="131" t="s">
        <v>212</v>
      </c>
      <c r="C35" s="132">
        <v>5</v>
      </c>
      <c r="D35" s="134">
        <f t="shared" si="0"/>
        <v>0.7</v>
      </c>
    </row>
    <row r="36" spans="1:4" x14ac:dyDescent="0.25">
      <c r="A36" s="130" t="s">
        <v>53</v>
      </c>
      <c r="B36" s="131" t="s">
        <v>205</v>
      </c>
      <c r="C36" s="132">
        <v>6</v>
      </c>
      <c r="D36" s="134">
        <f t="shared" si="0"/>
        <v>0.7</v>
      </c>
    </row>
    <row r="37" spans="1:4" x14ac:dyDescent="0.25">
      <c r="A37" s="130" t="s">
        <v>54</v>
      </c>
      <c r="B37" s="131" t="s">
        <v>197</v>
      </c>
      <c r="C37" s="132">
        <v>6</v>
      </c>
      <c r="D37" s="134">
        <f t="shared" si="0"/>
        <v>0.7</v>
      </c>
    </row>
    <row r="38" spans="1:4" x14ac:dyDescent="0.25">
      <c r="A38" s="130" t="s">
        <v>55</v>
      </c>
      <c r="B38" s="131" t="s">
        <v>190</v>
      </c>
      <c r="C38" s="132">
        <v>6</v>
      </c>
      <c r="D38" s="134">
        <f t="shared" si="0"/>
        <v>0.7</v>
      </c>
    </row>
    <row r="39" spans="1:4" x14ac:dyDescent="0.25">
      <c r="A39" s="130" t="s">
        <v>57</v>
      </c>
      <c r="B39" s="131" t="s">
        <v>190</v>
      </c>
      <c r="C39" s="132">
        <v>6</v>
      </c>
      <c r="D39" s="134">
        <f t="shared" si="0"/>
        <v>0.7</v>
      </c>
    </row>
    <row r="40" spans="1:4" x14ac:dyDescent="0.25">
      <c r="A40" s="130" t="s">
        <v>62</v>
      </c>
      <c r="B40" s="131" t="s">
        <v>195</v>
      </c>
      <c r="C40" s="132">
        <v>6</v>
      </c>
      <c r="D40" s="134">
        <f t="shared" si="0"/>
        <v>0.7</v>
      </c>
    </row>
    <row r="41" spans="1:4" x14ac:dyDescent="0.25">
      <c r="A41" s="130" t="s">
        <v>65</v>
      </c>
      <c r="B41" s="131" t="s">
        <v>208</v>
      </c>
      <c r="C41" s="132">
        <v>2</v>
      </c>
      <c r="D41" s="134">
        <f t="shared" si="0"/>
        <v>0.5</v>
      </c>
    </row>
    <row r="42" spans="1:4" x14ac:dyDescent="0.25">
      <c r="A42" s="130" t="s">
        <v>68</v>
      </c>
      <c r="B42" s="131" t="s">
        <v>192</v>
      </c>
      <c r="C42" s="132">
        <v>6</v>
      </c>
      <c r="D42" s="134">
        <f t="shared" si="0"/>
        <v>0.7</v>
      </c>
    </row>
    <row r="43" spans="1:4" x14ac:dyDescent="0.25">
      <c r="A43" s="130" t="s">
        <v>71</v>
      </c>
      <c r="B43" s="131" t="s">
        <v>201</v>
      </c>
      <c r="C43" s="132">
        <v>6</v>
      </c>
      <c r="D43" s="134">
        <f t="shared" si="0"/>
        <v>0.7</v>
      </c>
    </row>
    <row r="44" spans="1:4" x14ac:dyDescent="0.25">
      <c r="A44" s="130" t="s">
        <v>74</v>
      </c>
      <c r="B44" s="131" t="s">
        <v>192</v>
      </c>
      <c r="C44" s="132">
        <v>6</v>
      </c>
      <c r="D44" s="134">
        <f t="shared" si="0"/>
        <v>0.7</v>
      </c>
    </row>
    <row r="45" spans="1:4" x14ac:dyDescent="0.25">
      <c r="A45" s="130" t="s">
        <v>78</v>
      </c>
      <c r="B45" s="131" t="s">
        <v>212</v>
      </c>
      <c r="C45" s="132">
        <v>6</v>
      </c>
      <c r="D45" s="134">
        <f t="shared" si="0"/>
        <v>0.7</v>
      </c>
    </row>
    <row r="46" spans="1:4" x14ac:dyDescent="0.25">
      <c r="A46" s="130" t="s">
        <v>81</v>
      </c>
      <c r="B46" s="131" t="s">
        <v>201</v>
      </c>
      <c r="C46" s="132">
        <v>6</v>
      </c>
      <c r="D46" s="134">
        <f t="shared" si="0"/>
        <v>0.7</v>
      </c>
    </row>
    <row r="47" spans="1:4" x14ac:dyDescent="0.25">
      <c r="A47" s="130" t="s">
        <v>82</v>
      </c>
      <c r="B47" s="131" t="s">
        <v>208</v>
      </c>
      <c r="C47" s="132">
        <v>1</v>
      </c>
      <c r="D47" s="134">
        <f t="shared" si="0"/>
        <v>0.5</v>
      </c>
    </row>
    <row r="48" spans="1:4" x14ac:dyDescent="0.25">
      <c r="A48" s="130" t="s">
        <v>83</v>
      </c>
      <c r="B48" s="131" t="s">
        <v>195</v>
      </c>
      <c r="C48" s="132">
        <v>6</v>
      </c>
      <c r="D48" s="134">
        <f t="shared" si="0"/>
        <v>0.7</v>
      </c>
    </row>
    <row r="49" spans="1:4" x14ac:dyDescent="0.25">
      <c r="A49" s="130" t="s">
        <v>85</v>
      </c>
      <c r="B49" s="131" t="s">
        <v>192</v>
      </c>
      <c r="C49" s="132">
        <v>6</v>
      </c>
      <c r="D49" s="134">
        <f t="shared" si="0"/>
        <v>0.7</v>
      </c>
    </row>
    <row r="50" spans="1:4" x14ac:dyDescent="0.25">
      <c r="A50" s="130" t="s">
        <v>93</v>
      </c>
      <c r="B50" s="131" t="s">
        <v>192</v>
      </c>
      <c r="C50" s="132">
        <v>6</v>
      </c>
      <c r="D50" s="134">
        <f t="shared" si="0"/>
        <v>0.7</v>
      </c>
    </row>
    <row r="51" spans="1:4" x14ac:dyDescent="0.25">
      <c r="A51" s="130" t="s">
        <v>94</v>
      </c>
      <c r="B51" s="131" t="s">
        <v>208</v>
      </c>
      <c r="C51" s="132">
        <v>3</v>
      </c>
      <c r="D51" s="134">
        <f t="shared" si="0"/>
        <v>0.6</v>
      </c>
    </row>
    <row r="52" spans="1:4" x14ac:dyDescent="0.25">
      <c r="A52" s="130" t="s">
        <v>95</v>
      </c>
      <c r="B52" s="131" t="s">
        <v>201</v>
      </c>
      <c r="C52" s="132">
        <v>6</v>
      </c>
      <c r="D52" s="134">
        <f t="shared" si="0"/>
        <v>0.7</v>
      </c>
    </row>
    <row r="53" spans="1:4" x14ac:dyDescent="0.25">
      <c r="A53" s="130" t="s">
        <v>96</v>
      </c>
      <c r="B53" s="131" t="s">
        <v>190</v>
      </c>
      <c r="C53" s="132">
        <v>6</v>
      </c>
      <c r="D53" s="134">
        <f t="shared" si="0"/>
        <v>0.7</v>
      </c>
    </row>
    <row r="54" spans="1:4" x14ac:dyDescent="0.25">
      <c r="A54" s="130" t="s">
        <v>97</v>
      </c>
      <c r="B54" s="131" t="s">
        <v>201</v>
      </c>
      <c r="C54" s="132">
        <v>6</v>
      </c>
      <c r="D54" s="134">
        <f t="shared" si="0"/>
        <v>0.7</v>
      </c>
    </row>
    <row r="55" spans="1:4" x14ac:dyDescent="0.25">
      <c r="A55" s="130" t="s">
        <v>98</v>
      </c>
      <c r="B55" s="131" t="s">
        <v>190</v>
      </c>
      <c r="C55" s="132">
        <v>5</v>
      </c>
      <c r="D55" s="134">
        <f t="shared" si="0"/>
        <v>0.7</v>
      </c>
    </row>
    <row r="56" spans="1:4" x14ac:dyDescent="0.25">
      <c r="A56" s="130" t="s">
        <v>99</v>
      </c>
      <c r="B56" s="131" t="s">
        <v>190</v>
      </c>
      <c r="C56" s="132">
        <v>6</v>
      </c>
      <c r="D56" s="134">
        <f t="shared" si="0"/>
        <v>0.7</v>
      </c>
    </row>
    <row r="57" spans="1:4" x14ac:dyDescent="0.25">
      <c r="A57" s="130" t="s">
        <v>100</v>
      </c>
      <c r="B57" s="131" t="s">
        <v>192</v>
      </c>
      <c r="C57" s="132">
        <v>6</v>
      </c>
      <c r="D57" s="134">
        <f t="shared" si="0"/>
        <v>0.7</v>
      </c>
    </row>
    <row r="58" spans="1:4" x14ac:dyDescent="0.25">
      <c r="A58" s="130" t="s">
        <v>102</v>
      </c>
      <c r="B58" s="131" t="s">
        <v>195</v>
      </c>
      <c r="C58" s="132">
        <v>6</v>
      </c>
      <c r="D58" s="134">
        <f t="shared" si="0"/>
        <v>0.7</v>
      </c>
    </row>
    <row r="59" spans="1:4" x14ac:dyDescent="0.25">
      <c r="A59" s="130" t="s">
        <v>103</v>
      </c>
      <c r="B59" s="131" t="s">
        <v>208</v>
      </c>
      <c r="C59" s="132">
        <v>1</v>
      </c>
      <c r="D59" s="134">
        <f t="shared" si="0"/>
        <v>0.5</v>
      </c>
    </row>
    <row r="60" spans="1:4" x14ac:dyDescent="0.25">
      <c r="A60" s="130" t="s">
        <v>104</v>
      </c>
      <c r="B60" s="131" t="s">
        <v>201</v>
      </c>
      <c r="C60" s="132">
        <v>6</v>
      </c>
      <c r="D60" s="134">
        <f t="shared" si="0"/>
        <v>0.7</v>
      </c>
    </row>
    <row r="61" spans="1:4" x14ac:dyDescent="0.25">
      <c r="A61" s="130" t="s">
        <v>106</v>
      </c>
      <c r="B61" s="131" t="s">
        <v>195</v>
      </c>
      <c r="C61" s="132">
        <v>6</v>
      </c>
      <c r="D61" s="134">
        <f t="shared" si="0"/>
        <v>0.7</v>
      </c>
    </row>
    <row r="62" spans="1:4" x14ac:dyDescent="0.25">
      <c r="A62" s="130" t="s">
        <v>107</v>
      </c>
      <c r="B62" s="131" t="s">
        <v>195</v>
      </c>
      <c r="C62" s="132">
        <v>6</v>
      </c>
      <c r="D62" s="134">
        <f t="shared" si="0"/>
        <v>0.7</v>
      </c>
    </row>
    <row r="63" spans="1:4" x14ac:dyDescent="0.25">
      <c r="A63" s="130" t="s">
        <v>108</v>
      </c>
      <c r="B63" s="131" t="s">
        <v>190</v>
      </c>
      <c r="C63" s="132">
        <v>5</v>
      </c>
      <c r="D63" s="134">
        <f t="shared" si="0"/>
        <v>0.7</v>
      </c>
    </row>
    <row r="64" spans="1:4" x14ac:dyDescent="0.25">
      <c r="A64" s="130" t="s">
        <v>109</v>
      </c>
      <c r="B64" s="131" t="s">
        <v>208</v>
      </c>
      <c r="C64" s="132">
        <v>2</v>
      </c>
      <c r="D64" s="134">
        <f t="shared" si="0"/>
        <v>0.5</v>
      </c>
    </row>
    <row r="65" spans="1:4" x14ac:dyDescent="0.25">
      <c r="A65" s="130" t="s">
        <v>111</v>
      </c>
      <c r="B65" s="131" t="s">
        <v>195</v>
      </c>
      <c r="C65" s="132">
        <v>6</v>
      </c>
      <c r="D65" s="134">
        <f t="shared" si="0"/>
        <v>0.7</v>
      </c>
    </row>
    <row r="66" spans="1:4" x14ac:dyDescent="0.25">
      <c r="A66" s="130" t="s">
        <v>112</v>
      </c>
      <c r="B66" s="131" t="s">
        <v>190</v>
      </c>
      <c r="C66" s="132">
        <v>6</v>
      </c>
      <c r="D66" s="134">
        <f t="shared" si="0"/>
        <v>0.7</v>
      </c>
    </row>
    <row r="67" spans="1:4" x14ac:dyDescent="0.25">
      <c r="A67" s="130" t="s">
        <v>113</v>
      </c>
      <c r="B67" s="131" t="s">
        <v>192</v>
      </c>
      <c r="C67" s="132">
        <v>6</v>
      </c>
      <c r="D67" s="134">
        <f t="shared" ref="D67:D126" si="1">+IF(OR(C67=1,C67=2),0.5,IF(OR(C67=3,C67=4),0.6,0.7))</f>
        <v>0.7</v>
      </c>
    </row>
    <row r="68" spans="1:4" x14ac:dyDescent="0.25">
      <c r="A68" s="130" t="s">
        <v>114</v>
      </c>
      <c r="B68" s="131" t="s">
        <v>219</v>
      </c>
      <c r="C68" s="132">
        <v>6</v>
      </c>
      <c r="D68" s="134">
        <f t="shared" si="1"/>
        <v>0.7</v>
      </c>
    </row>
    <row r="69" spans="1:4" x14ac:dyDescent="0.25">
      <c r="A69" s="130" t="s">
        <v>115</v>
      </c>
      <c r="B69" s="131" t="s">
        <v>190</v>
      </c>
      <c r="C69" s="132">
        <v>5</v>
      </c>
      <c r="D69" s="134">
        <f t="shared" si="1"/>
        <v>0.7</v>
      </c>
    </row>
    <row r="70" spans="1:4" x14ac:dyDescent="0.25">
      <c r="A70" s="130" t="s">
        <v>117</v>
      </c>
      <c r="B70" s="131" t="s">
        <v>208</v>
      </c>
      <c r="C70" s="132">
        <v>1</v>
      </c>
      <c r="D70" s="134">
        <f t="shared" si="1"/>
        <v>0.5</v>
      </c>
    </row>
    <row r="71" spans="1:4" x14ac:dyDescent="0.25">
      <c r="A71" s="130" t="s">
        <v>118</v>
      </c>
      <c r="B71" s="131" t="s">
        <v>195</v>
      </c>
      <c r="C71" s="132">
        <v>6</v>
      </c>
      <c r="D71" s="134">
        <f t="shared" si="1"/>
        <v>0.7</v>
      </c>
    </row>
    <row r="72" spans="1:4" x14ac:dyDescent="0.25">
      <c r="A72" s="130" t="s">
        <v>120</v>
      </c>
      <c r="B72" s="131" t="s">
        <v>205</v>
      </c>
      <c r="C72" s="132">
        <v>6</v>
      </c>
      <c r="D72" s="134">
        <f t="shared" si="1"/>
        <v>0.7</v>
      </c>
    </row>
    <row r="73" spans="1:4" x14ac:dyDescent="0.25">
      <c r="A73" s="130" t="s">
        <v>121</v>
      </c>
      <c r="B73" s="131" t="s">
        <v>205</v>
      </c>
      <c r="C73" s="132">
        <v>6</v>
      </c>
      <c r="D73" s="134">
        <f t="shared" si="1"/>
        <v>0.7</v>
      </c>
    </row>
    <row r="74" spans="1:4" x14ac:dyDescent="0.25">
      <c r="A74" s="130" t="s">
        <v>122</v>
      </c>
      <c r="B74" s="131" t="s">
        <v>190</v>
      </c>
      <c r="C74" s="132">
        <v>6</v>
      </c>
      <c r="D74" s="134">
        <f t="shared" si="1"/>
        <v>0.7</v>
      </c>
    </row>
    <row r="75" spans="1:4" x14ac:dyDescent="0.25">
      <c r="A75" s="130" t="s">
        <v>123</v>
      </c>
      <c r="B75" s="131" t="s">
        <v>212</v>
      </c>
      <c r="C75" s="132">
        <v>6</v>
      </c>
      <c r="D75" s="134">
        <f t="shared" si="1"/>
        <v>0.7</v>
      </c>
    </row>
    <row r="76" spans="1:4" x14ac:dyDescent="0.25">
      <c r="A76" s="130" t="s">
        <v>125</v>
      </c>
      <c r="B76" s="131" t="s">
        <v>205</v>
      </c>
      <c r="C76" s="132">
        <v>6</v>
      </c>
      <c r="D76" s="134">
        <f t="shared" si="1"/>
        <v>0.7</v>
      </c>
    </row>
    <row r="77" spans="1:4" x14ac:dyDescent="0.25">
      <c r="A77" s="130" t="s">
        <v>126</v>
      </c>
      <c r="B77" s="131" t="s">
        <v>192</v>
      </c>
      <c r="C77" s="132">
        <v>6</v>
      </c>
      <c r="D77" s="134">
        <f t="shared" si="1"/>
        <v>0.7</v>
      </c>
    </row>
    <row r="78" spans="1:4" x14ac:dyDescent="0.25">
      <c r="A78" s="130" t="s">
        <v>128</v>
      </c>
      <c r="B78" s="131" t="s">
        <v>190</v>
      </c>
      <c r="C78" s="132">
        <v>6</v>
      </c>
      <c r="D78" s="134">
        <f t="shared" si="1"/>
        <v>0.7</v>
      </c>
    </row>
    <row r="79" spans="1:4" x14ac:dyDescent="0.25">
      <c r="A79" s="130" t="s">
        <v>129</v>
      </c>
      <c r="B79" s="131" t="s">
        <v>192</v>
      </c>
      <c r="C79" s="132">
        <v>6</v>
      </c>
      <c r="D79" s="134">
        <f t="shared" si="1"/>
        <v>0.7</v>
      </c>
    </row>
    <row r="80" spans="1:4" x14ac:dyDescent="0.25">
      <c r="A80" s="130" t="s">
        <v>130</v>
      </c>
      <c r="B80" s="131" t="s">
        <v>195</v>
      </c>
      <c r="C80" s="132">
        <v>6</v>
      </c>
      <c r="D80" s="134">
        <f t="shared" si="1"/>
        <v>0.7</v>
      </c>
    </row>
    <row r="81" spans="1:4" x14ac:dyDescent="0.25">
      <c r="A81" s="130" t="s">
        <v>131</v>
      </c>
      <c r="B81" s="131" t="s">
        <v>219</v>
      </c>
      <c r="C81" s="132">
        <v>6</v>
      </c>
      <c r="D81" s="134">
        <f t="shared" si="1"/>
        <v>0.7</v>
      </c>
    </row>
    <row r="82" spans="1:4" x14ac:dyDescent="0.25">
      <c r="A82" s="130" t="s">
        <v>132</v>
      </c>
      <c r="B82" s="131" t="s">
        <v>219</v>
      </c>
      <c r="C82" s="132">
        <v>6</v>
      </c>
      <c r="D82" s="134">
        <f t="shared" si="1"/>
        <v>0.7</v>
      </c>
    </row>
    <row r="83" spans="1:4" x14ac:dyDescent="0.25">
      <c r="A83" s="130" t="s">
        <v>133</v>
      </c>
      <c r="B83" s="131" t="s">
        <v>219</v>
      </c>
      <c r="C83" s="132">
        <v>6</v>
      </c>
      <c r="D83" s="134">
        <f t="shared" si="1"/>
        <v>0.7</v>
      </c>
    </row>
    <row r="84" spans="1:4" x14ac:dyDescent="0.25">
      <c r="A84" s="130" t="s">
        <v>134</v>
      </c>
      <c r="B84" s="131" t="s">
        <v>197</v>
      </c>
      <c r="C84" s="132">
        <v>6</v>
      </c>
      <c r="D84" s="134">
        <f t="shared" si="1"/>
        <v>0.7</v>
      </c>
    </row>
    <row r="85" spans="1:4" x14ac:dyDescent="0.25">
      <c r="A85" s="130" t="s">
        <v>135</v>
      </c>
      <c r="B85" s="131" t="s">
        <v>190</v>
      </c>
      <c r="C85" s="132">
        <v>5</v>
      </c>
      <c r="D85" s="134">
        <f t="shared" si="1"/>
        <v>0.7</v>
      </c>
    </row>
    <row r="86" spans="1:4" x14ac:dyDescent="0.25">
      <c r="A86" s="130" t="s">
        <v>136</v>
      </c>
      <c r="B86" s="131" t="s">
        <v>190</v>
      </c>
      <c r="C86" s="132">
        <v>2</v>
      </c>
      <c r="D86" s="134">
        <f t="shared" si="1"/>
        <v>0.5</v>
      </c>
    </row>
    <row r="87" spans="1:4" x14ac:dyDescent="0.25">
      <c r="A87" s="130" t="s">
        <v>137</v>
      </c>
      <c r="B87" s="131" t="s">
        <v>192</v>
      </c>
      <c r="C87" s="132">
        <v>6</v>
      </c>
      <c r="D87" s="134">
        <f t="shared" si="1"/>
        <v>0.7</v>
      </c>
    </row>
    <row r="88" spans="1:4" x14ac:dyDescent="0.25">
      <c r="A88" s="130" t="s">
        <v>138</v>
      </c>
      <c r="B88" s="131" t="s">
        <v>208</v>
      </c>
      <c r="C88" s="132">
        <v>3</v>
      </c>
      <c r="D88" s="134">
        <f t="shared" si="1"/>
        <v>0.6</v>
      </c>
    </row>
    <row r="89" spans="1:4" x14ac:dyDescent="0.25">
      <c r="A89" s="130" t="s">
        <v>139</v>
      </c>
      <c r="B89" s="131" t="s">
        <v>195</v>
      </c>
      <c r="C89" s="132">
        <v>6</v>
      </c>
      <c r="D89" s="134">
        <f t="shared" si="1"/>
        <v>0.7</v>
      </c>
    </row>
    <row r="90" spans="1:4" x14ac:dyDescent="0.25">
      <c r="A90" s="130" t="s">
        <v>140</v>
      </c>
      <c r="B90" s="131" t="s">
        <v>201</v>
      </c>
      <c r="C90" s="132">
        <v>6</v>
      </c>
      <c r="D90" s="134">
        <f t="shared" si="1"/>
        <v>0.7</v>
      </c>
    </row>
    <row r="91" spans="1:4" x14ac:dyDescent="0.25">
      <c r="A91" s="130" t="s">
        <v>141</v>
      </c>
      <c r="B91" s="131" t="s">
        <v>190</v>
      </c>
      <c r="C91" s="132">
        <v>6</v>
      </c>
      <c r="D91" s="134">
        <f t="shared" si="1"/>
        <v>0.7</v>
      </c>
    </row>
    <row r="92" spans="1:4" x14ac:dyDescent="0.25">
      <c r="A92" s="130" t="s">
        <v>142</v>
      </c>
      <c r="B92" s="131" t="s">
        <v>190</v>
      </c>
      <c r="C92" s="132">
        <v>6</v>
      </c>
      <c r="D92" s="134">
        <f t="shared" si="1"/>
        <v>0.7</v>
      </c>
    </row>
    <row r="93" spans="1:4" x14ac:dyDescent="0.25">
      <c r="A93" s="130" t="s">
        <v>143</v>
      </c>
      <c r="B93" s="131" t="s">
        <v>192</v>
      </c>
      <c r="C93" s="132">
        <v>6</v>
      </c>
      <c r="D93" s="134">
        <f t="shared" si="1"/>
        <v>0.7</v>
      </c>
    </row>
    <row r="94" spans="1:4" x14ac:dyDescent="0.25">
      <c r="A94" s="130" t="s">
        <v>144</v>
      </c>
      <c r="B94" s="131" t="s">
        <v>201</v>
      </c>
      <c r="C94" s="132">
        <v>6</v>
      </c>
      <c r="D94" s="134">
        <f t="shared" si="1"/>
        <v>0.7</v>
      </c>
    </row>
    <row r="95" spans="1:4" x14ac:dyDescent="0.25">
      <c r="A95" s="130" t="s">
        <v>145</v>
      </c>
      <c r="B95" s="131" t="s">
        <v>205</v>
      </c>
      <c r="C95" s="132">
        <v>6</v>
      </c>
      <c r="D95" s="134">
        <f t="shared" si="1"/>
        <v>0.7</v>
      </c>
    </row>
    <row r="96" spans="1:4" x14ac:dyDescent="0.25">
      <c r="A96" s="130" t="s">
        <v>146</v>
      </c>
      <c r="B96" s="131" t="s">
        <v>190</v>
      </c>
      <c r="C96" s="132">
        <v>6</v>
      </c>
      <c r="D96" s="134">
        <f t="shared" si="1"/>
        <v>0.7</v>
      </c>
    </row>
    <row r="97" spans="1:4" x14ac:dyDescent="0.25">
      <c r="A97" s="130" t="s">
        <v>147</v>
      </c>
      <c r="B97" s="131" t="s">
        <v>201</v>
      </c>
      <c r="C97" s="132">
        <v>6</v>
      </c>
      <c r="D97" s="134">
        <f t="shared" si="1"/>
        <v>0.7</v>
      </c>
    </row>
    <row r="98" spans="1:4" x14ac:dyDescent="0.25">
      <c r="A98" s="130" t="s">
        <v>148</v>
      </c>
      <c r="B98" s="131" t="s">
        <v>205</v>
      </c>
      <c r="C98" s="132">
        <v>6</v>
      </c>
      <c r="D98" s="134">
        <f t="shared" si="1"/>
        <v>0.7</v>
      </c>
    </row>
    <row r="99" spans="1:4" x14ac:dyDescent="0.25">
      <c r="A99" s="130" t="s">
        <v>149</v>
      </c>
      <c r="B99" s="131" t="s">
        <v>190</v>
      </c>
      <c r="C99" s="132">
        <v>6</v>
      </c>
      <c r="D99" s="134">
        <f t="shared" si="1"/>
        <v>0.7</v>
      </c>
    </row>
    <row r="100" spans="1:4" x14ac:dyDescent="0.25">
      <c r="A100" s="130" t="s">
        <v>150</v>
      </c>
      <c r="B100" s="131" t="s">
        <v>197</v>
      </c>
      <c r="C100" s="132">
        <v>6</v>
      </c>
      <c r="D100" s="134">
        <f t="shared" si="1"/>
        <v>0.7</v>
      </c>
    </row>
    <row r="101" spans="1:4" x14ac:dyDescent="0.25">
      <c r="A101" s="130" t="s">
        <v>151</v>
      </c>
      <c r="B101" s="131" t="s">
        <v>190</v>
      </c>
      <c r="C101" s="132">
        <v>6</v>
      </c>
      <c r="D101" s="134">
        <f t="shared" si="1"/>
        <v>0.7</v>
      </c>
    </row>
    <row r="102" spans="1:4" x14ac:dyDescent="0.25">
      <c r="A102" s="130" t="s">
        <v>152</v>
      </c>
      <c r="B102" s="131" t="s">
        <v>195</v>
      </c>
      <c r="C102" s="132">
        <v>6</v>
      </c>
      <c r="D102" s="134">
        <f t="shared" si="1"/>
        <v>0.7</v>
      </c>
    </row>
    <row r="103" spans="1:4" x14ac:dyDescent="0.25">
      <c r="A103" s="130" t="s">
        <v>153</v>
      </c>
      <c r="B103" s="131" t="s">
        <v>201</v>
      </c>
      <c r="C103" s="132">
        <v>6</v>
      </c>
      <c r="D103" s="134">
        <f t="shared" si="1"/>
        <v>0.7</v>
      </c>
    </row>
    <row r="104" spans="1:4" x14ac:dyDescent="0.25">
      <c r="A104" s="130" t="s">
        <v>154</v>
      </c>
      <c r="B104" s="131" t="s">
        <v>197</v>
      </c>
      <c r="C104" s="132">
        <v>6</v>
      </c>
      <c r="D104" s="134">
        <f t="shared" si="1"/>
        <v>0.7</v>
      </c>
    </row>
    <row r="105" spans="1:4" x14ac:dyDescent="0.25">
      <c r="A105" s="130" t="s">
        <v>155</v>
      </c>
      <c r="B105" s="131" t="s">
        <v>190</v>
      </c>
      <c r="C105" s="132">
        <v>6</v>
      </c>
      <c r="D105" s="134">
        <f t="shared" si="1"/>
        <v>0.7</v>
      </c>
    </row>
    <row r="106" spans="1:4" x14ac:dyDescent="0.25">
      <c r="A106" s="130" t="s">
        <v>156</v>
      </c>
      <c r="B106" s="131" t="s">
        <v>197</v>
      </c>
      <c r="C106" s="132">
        <v>6</v>
      </c>
      <c r="D106" s="134">
        <f t="shared" si="1"/>
        <v>0.7</v>
      </c>
    </row>
    <row r="107" spans="1:4" x14ac:dyDescent="0.25">
      <c r="A107" s="130" t="s">
        <v>157</v>
      </c>
      <c r="B107" s="131" t="s">
        <v>190</v>
      </c>
      <c r="C107" s="132">
        <v>6</v>
      </c>
      <c r="D107" s="134">
        <f t="shared" si="1"/>
        <v>0.7</v>
      </c>
    </row>
    <row r="108" spans="1:4" x14ac:dyDescent="0.25">
      <c r="A108" s="130" t="s">
        <v>158</v>
      </c>
      <c r="B108" s="131" t="s">
        <v>192</v>
      </c>
      <c r="C108" s="132">
        <v>6</v>
      </c>
      <c r="D108" s="134">
        <f t="shared" si="1"/>
        <v>0.7</v>
      </c>
    </row>
    <row r="109" spans="1:4" x14ac:dyDescent="0.25">
      <c r="A109" s="130" t="s">
        <v>159</v>
      </c>
      <c r="B109" s="131" t="s">
        <v>195</v>
      </c>
      <c r="C109" s="132">
        <v>6</v>
      </c>
      <c r="D109" s="134">
        <f t="shared" si="1"/>
        <v>0.7</v>
      </c>
    </row>
    <row r="110" spans="1:4" x14ac:dyDescent="0.25">
      <c r="A110" s="130" t="s">
        <v>160</v>
      </c>
      <c r="B110" s="131" t="s">
        <v>212</v>
      </c>
      <c r="C110" s="132">
        <v>6</v>
      </c>
      <c r="D110" s="134">
        <f t="shared" si="1"/>
        <v>0.7</v>
      </c>
    </row>
    <row r="111" spans="1:4" x14ac:dyDescent="0.25">
      <c r="A111" s="130" t="s">
        <v>161</v>
      </c>
      <c r="B111" s="131" t="s">
        <v>195</v>
      </c>
      <c r="C111" s="132">
        <v>6</v>
      </c>
      <c r="D111" s="134">
        <f t="shared" si="1"/>
        <v>0.7</v>
      </c>
    </row>
    <row r="112" spans="1:4" x14ac:dyDescent="0.25">
      <c r="A112" s="130" t="s">
        <v>162</v>
      </c>
      <c r="B112" s="131" t="s">
        <v>195</v>
      </c>
      <c r="C112" s="132">
        <v>6</v>
      </c>
      <c r="D112" s="134">
        <f t="shared" si="1"/>
        <v>0.7</v>
      </c>
    </row>
    <row r="113" spans="1:4" x14ac:dyDescent="0.25">
      <c r="A113" s="130" t="s">
        <v>163</v>
      </c>
      <c r="B113" s="131" t="s">
        <v>201</v>
      </c>
      <c r="C113" s="132">
        <v>6</v>
      </c>
      <c r="D113" s="134">
        <f t="shared" si="1"/>
        <v>0.7</v>
      </c>
    </row>
    <row r="114" spans="1:4" x14ac:dyDescent="0.25">
      <c r="A114" s="130" t="s">
        <v>164</v>
      </c>
      <c r="B114" s="131" t="s">
        <v>205</v>
      </c>
      <c r="C114" s="132">
        <v>5</v>
      </c>
      <c r="D114" s="134">
        <f t="shared" si="1"/>
        <v>0.7</v>
      </c>
    </row>
    <row r="115" spans="1:4" x14ac:dyDescent="0.25">
      <c r="A115" s="130" t="s">
        <v>165</v>
      </c>
      <c r="B115" s="131" t="s">
        <v>192</v>
      </c>
      <c r="C115" s="132">
        <v>6</v>
      </c>
      <c r="D115" s="134">
        <f t="shared" si="1"/>
        <v>0.7</v>
      </c>
    </row>
    <row r="116" spans="1:4" x14ac:dyDescent="0.25">
      <c r="A116" s="130" t="s">
        <v>166</v>
      </c>
      <c r="B116" s="131" t="s">
        <v>195</v>
      </c>
      <c r="C116" s="132">
        <v>6</v>
      </c>
      <c r="D116" s="134">
        <f t="shared" si="1"/>
        <v>0.7</v>
      </c>
    </row>
    <row r="117" spans="1:4" x14ac:dyDescent="0.25">
      <c r="A117" s="130" t="s">
        <v>167</v>
      </c>
      <c r="B117" s="131" t="s">
        <v>201</v>
      </c>
      <c r="C117" s="132">
        <v>6</v>
      </c>
      <c r="D117" s="134">
        <f t="shared" si="1"/>
        <v>0.7</v>
      </c>
    </row>
    <row r="118" spans="1:4" x14ac:dyDescent="0.25">
      <c r="A118" s="130" t="s">
        <v>168</v>
      </c>
      <c r="B118" s="131" t="s">
        <v>195</v>
      </c>
      <c r="C118" s="132">
        <v>6</v>
      </c>
      <c r="D118" s="134">
        <f t="shared" si="1"/>
        <v>0.7</v>
      </c>
    </row>
    <row r="119" spans="1:4" x14ac:dyDescent="0.25">
      <c r="A119" s="130" t="s">
        <v>169</v>
      </c>
      <c r="B119" s="131" t="s">
        <v>197</v>
      </c>
      <c r="C119" s="132">
        <v>6</v>
      </c>
      <c r="D119" s="134">
        <f t="shared" si="1"/>
        <v>0.7</v>
      </c>
    </row>
    <row r="120" spans="1:4" x14ac:dyDescent="0.25">
      <c r="A120" s="130" t="s">
        <v>170</v>
      </c>
      <c r="B120" s="131" t="s">
        <v>195</v>
      </c>
      <c r="C120" s="132">
        <v>6</v>
      </c>
      <c r="D120" s="134">
        <f t="shared" si="1"/>
        <v>0.7</v>
      </c>
    </row>
    <row r="121" spans="1:4" x14ac:dyDescent="0.25">
      <c r="A121" s="130" t="s">
        <v>171</v>
      </c>
      <c r="B121" s="131" t="s">
        <v>205</v>
      </c>
      <c r="C121" s="132">
        <v>6</v>
      </c>
      <c r="D121" s="134">
        <f t="shared" si="1"/>
        <v>0.7</v>
      </c>
    </row>
    <row r="122" spans="1:4" x14ac:dyDescent="0.25">
      <c r="A122" s="130" t="s">
        <v>172</v>
      </c>
      <c r="B122" s="131" t="s">
        <v>197</v>
      </c>
      <c r="C122" s="132">
        <v>6</v>
      </c>
      <c r="D122" s="134">
        <f t="shared" si="1"/>
        <v>0.7</v>
      </c>
    </row>
    <row r="123" spans="1:4" x14ac:dyDescent="0.25">
      <c r="A123" s="130" t="s">
        <v>173</v>
      </c>
      <c r="B123" s="131" t="s">
        <v>201</v>
      </c>
      <c r="C123" s="132">
        <v>6</v>
      </c>
      <c r="D123" s="134">
        <f t="shared" si="1"/>
        <v>0.7</v>
      </c>
    </row>
    <row r="124" spans="1:4" x14ac:dyDescent="0.25">
      <c r="A124" s="130" t="s">
        <v>174</v>
      </c>
      <c r="B124" s="131" t="s">
        <v>197</v>
      </c>
      <c r="C124" s="132">
        <v>6</v>
      </c>
      <c r="D124" s="134">
        <f t="shared" si="1"/>
        <v>0.7</v>
      </c>
    </row>
    <row r="125" spans="1:4" x14ac:dyDescent="0.25">
      <c r="A125" s="130" t="s">
        <v>175</v>
      </c>
      <c r="B125" s="131" t="s">
        <v>219</v>
      </c>
      <c r="C125" s="132">
        <v>5</v>
      </c>
      <c r="D125" s="134">
        <f t="shared" si="1"/>
        <v>0.7</v>
      </c>
    </row>
    <row r="126" spans="1:4" x14ac:dyDescent="0.25">
      <c r="A126" s="130" t="s">
        <v>176</v>
      </c>
      <c r="B126" s="131" t="s">
        <v>212</v>
      </c>
      <c r="C126" s="132">
        <v>6</v>
      </c>
      <c r="D126" s="134">
        <f t="shared" si="1"/>
        <v>0.7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B13F33D978C4DB742CB7385623FD6" ma:contentTypeVersion="15" ma:contentTypeDescription="Crear nuevo documento." ma:contentTypeScope="" ma:versionID="954b82654522e9e88cd78e240965acc0">
  <xsd:schema xmlns:xsd="http://www.w3.org/2001/XMLSchema" xmlns:xs="http://www.w3.org/2001/XMLSchema" xmlns:p="http://schemas.microsoft.com/office/2006/metadata/properties" xmlns:ns2="c8c9426d-bf1a-405b-8f68-2c559a1326f7" xmlns:ns3="e457d1df-1db2-4b2c-9c92-ae72ac845d4f" targetNamespace="http://schemas.microsoft.com/office/2006/metadata/properties" ma:root="true" ma:fieldsID="85c28aa33bed8f60b1c1e4509cee6ac5" ns2:_="" ns3:_="">
    <xsd:import namespace="c8c9426d-bf1a-405b-8f68-2c559a1326f7"/>
    <xsd:import namespace="e457d1df-1db2-4b2c-9c92-ae72ac845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9426d-bf1a-405b-8f68-2c559a132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7d1df-1db2-4b2c-9c92-ae72ac845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76162-06e4-4378-ae34-549e532cfb6d}" ma:internalName="TaxCatchAll" ma:showField="CatchAllData" ma:web="e457d1df-1db2-4b2c-9c92-ae72ac845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9426d-bf1a-405b-8f68-2c559a1326f7">
      <Terms xmlns="http://schemas.microsoft.com/office/infopath/2007/PartnerControls"/>
    </lcf76f155ced4ddcb4097134ff3c332f>
    <TaxCatchAll xmlns="e457d1df-1db2-4b2c-9c92-ae72ac845d4f" xsi:nil="true"/>
    <_Flow_SignoffStatus xmlns="c8c9426d-bf1a-405b-8f68-2c559a1326f7" xsi:nil="true"/>
  </documentManagement>
</p:properties>
</file>

<file path=customXml/itemProps1.xml><?xml version="1.0" encoding="utf-8"?>
<ds:datastoreItem xmlns:ds="http://schemas.openxmlformats.org/officeDocument/2006/customXml" ds:itemID="{D97AD1B6-8D8D-4EE7-B605-954E55444D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E07B80-4A54-435C-B367-881C26E69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9426d-bf1a-405b-8f68-2c559a1326f7"/>
    <ds:schemaRef ds:uri="e457d1df-1db2-4b2c-9c92-ae72ac845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407D87-24C6-4DBD-B980-D3D214E80E87}">
  <ds:schemaRefs>
    <ds:schemaRef ds:uri="http://schemas.microsoft.com/office/2006/documentManagement/types"/>
    <ds:schemaRef ds:uri="http://purl.org/dc/elements/1.1/"/>
    <ds:schemaRef ds:uri="c8c9426d-bf1a-405b-8f68-2c559a1326f7"/>
    <ds:schemaRef ds:uri="http://schemas.microsoft.com/office/infopath/2007/PartnerControls"/>
    <ds:schemaRef ds:uri="http://purl.org/dc/terms/"/>
    <ds:schemaRef ds:uri="e457d1df-1db2-4b2c-9c92-ae72ac845d4f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Formato</vt:lpstr>
      <vt:lpstr>POBLACION RURAL, DISP, INDI</vt:lpstr>
      <vt:lpstr>Proyectos Plan de Desarrollo</vt:lpstr>
      <vt:lpstr>Fotos escenario 1</vt:lpstr>
      <vt:lpstr>Fotos escenario 2</vt:lpstr>
      <vt:lpstr>Fotos escenario 3</vt:lpstr>
      <vt:lpstr>Fotos escenario 4</vt:lpstr>
      <vt:lpstr>Fotos escenario 5</vt:lpstr>
      <vt:lpstr>Hoja2</vt:lpstr>
      <vt:lpstr>PRESUPUESTO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planea01</dc:creator>
  <cp:keywords/>
  <dc:description/>
  <cp:lastModifiedBy>Ledy Julieth Echeverri Escobar</cp:lastModifiedBy>
  <cp:revision/>
  <dcterms:created xsi:type="dcterms:W3CDTF">2013-02-01T18:28:57Z</dcterms:created>
  <dcterms:modified xsi:type="dcterms:W3CDTF">2025-08-04T15:11:38Z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0x010100E1CB13F33D978C4DB742CB7385623FD6</vt:lpwstr>
  </property>
  <property fmtid="{D5CDD505-2E9C-101B-9397-08002B2CF9AE}" pid="3" name="MediaServiceImageTags">
    <vt:lpwstr/>
  </property>
</Properties>
</file>