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codeName="ThisWorkbook"/>
  <mc:AlternateContent xmlns:mc="http://schemas.openxmlformats.org/markup-compatibility/2006">
    <mc:Choice Requires="x15">
      <x15ac:absPath xmlns:x15ac="http://schemas.microsoft.com/office/spreadsheetml/2010/11/ac" url="C:\Users\Julieth\Downloads\"/>
    </mc:Choice>
  </mc:AlternateContent>
  <xr:revisionPtr revIDLastSave="0" documentId="8_{B132061A-F700-4195-9140-561CA2D469D9}" xr6:coauthVersionLast="47" xr6:coauthVersionMax="47" xr10:uidLastSave="{00000000-0000-0000-0000-000000000000}"/>
  <bookViews>
    <workbookView xWindow="-120" yWindow="-120" windowWidth="20730" windowHeight="11040" xr2:uid="{00000000-000D-0000-FFFF-FFFF00000000}"/>
  </bookViews>
  <sheets>
    <sheet name="Riesgos Corrupción " sheetId="8" r:id="rId1"/>
    <sheet name="Riesgos Corrupción" sheetId="2" state="hidden" r:id="rId2"/>
    <sheet name="Conceptos Guía " sheetId="5" r:id="rId3"/>
    <sheet name="Fórmulas " sheetId="4" state="hidden" r:id="rId4"/>
  </sheets>
  <externalReferences>
    <externalReference r:id="rId5"/>
  </externalReferences>
  <definedNames>
    <definedName name="_xlnm._FilterDatabase" localSheetId="3" hidden="1">'Fórmulas '!$H$4:$K$29</definedName>
    <definedName name="_xlnm._FilterDatabase" localSheetId="1" hidden="1">'Riesgos Corrupción'!$A$11:$BJ$44</definedName>
    <definedName name="_xlnm._FilterDatabase" localSheetId="0" hidden="1">'Riesgos Corrupción '!$A$11:$DZ$43</definedName>
    <definedName name="_xlnm.Print_Area" localSheetId="1">'Riesgos Corrupción'!$A:$BQ</definedName>
    <definedName name="_xlnm.Print_Area" localSheetId="0">'Riesgos Corrupción '!$A:$BX</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8" i="8" l="1"/>
  <c r="BB28" i="8" s="1"/>
  <c r="BC28" i="8"/>
  <c r="BD28" i="8"/>
  <c r="BB26" i="8"/>
  <c r="BA26" i="8" s="1"/>
  <c r="BC26" i="8"/>
  <c r="BD26" i="8"/>
  <c r="BF26" i="8" l="1"/>
  <c r="BA28" i="8"/>
  <c r="BE28" i="8"/>
  <c r="BF28" i="8"/>
  <c r="BE26" i="8"/>
  <c r="BB15" i="8"/>
  <c r="AZ15" i="8"/>
  <c r="BC15" i="8"/>
  <c r="BD15" i="8"/>
  <c r="C12" i="8"/>
  <c r="D12" i="8"/>
  <c r="BB12" i="8"/>
  <c r="BC12" i="8"/>
  <c r="BD12" i="8"/>
  <c r="C13" i="8"/>
  <c r="D13" i="8"/>
  <c r="C14" i="8"/>
  <c r="D14" i="8"/>
  <c r="C15" i="8"/>
  <c r="D15" i="8"/>
  <c r="C16" i="8"/>
  <c r="D16" i="8"/>
  <c r="BA15" i="8" l="1"/>
  <c r="BE15" i="8"/>
  <c r="BF15" i="8"/>
  <c r="BA12" i="8"/>
  <c r="BE12" i="8"/>
  <c r="BF12" i="8"/>
  <c r="AX51" i="8"/>
  <c r="AY51" i="8" s="1"/>
  <c r="D17" i="8"/>
  <c r="D18" i="8"/>
  <c r="D19" i="8"/>
  <c r="D20" i="8"/>
  <c r="D21" i="8"/>
  <c r="D22" i="8"/>
  <c r="D23" i="8"/>
  <c r="D24" i="8"/>
  <c r="D25" i="8"/>
  <c r="D26" i="8"/>
  <c r="D27" i="8"/>
  <c r="D28" i="8"/>
  <c r="D29" i="8"/>
  <c r="D30" i="8"/>
  <c r="D31" i="8"/>
  <c r="D32" i="8"/>
  <c r="D33" i="8"/>
  <c r="D34" i="8"/>
  <c r="D35" i="8"/>
  <c r="D36" i="8"/>
  <c r="D37" i="8"/>
  <c r="D38" i="8"/>
  <c r="D39" i="8"/>
  <c r="D40" i="8"/>
  <c r="D41" i="8"/>
  <c r="D42" i="8"/>
  <c r="D43" i="8"/>
  <c r="D51" i="8"/>
  <c r="C17" i="8"/>
  <c r="C18" i="8"/>
  <c r="C19" i="8"/>
  <c r="C20" i="8"/>
  <c r="C21" i="8"/>
  <c r="C22" i="8"/>
  <c r="C23" i="8"/>
  <c r="C24" i="8"/>
  <c r="C25" i="8"/>
  <c r="C26" i="8"/>
  <c r="C27" i="8"/>
  <c r="C28" i="8"/>
  <c r="C29" i="8"/>
  <c r="C30" i="8"/>
  <c r="C31" i="8"/>
  <c r="C32" i="8"/>
  <c r="C33" i="8"/>
  <c r="C34" i="8"/>
  <c r="C35" i="8"/>
  <c r="C36" i="8"/>
  <c r="C37" i="8"/>
  <c r="C38" i="8"/>
  <c r="C39" i="8"/>
  <c r="C40" i="8"/>
  <c r="C41" i="8"/>
  <c r="C42" i="8"/>
  <c r="C43" i="8"/>
  <c r="C51" i="8"/>
  <c r="AF51" i="8"/>
  <c r="AJ51" i="8" s="1"/>
  <c r="BD51" i="8" s="1"/>
  <c r="AH51" i="8"/>
  <c r="BB51" i="8" l="1"/>
  <c r="BA51" i="8" s="1"/>
  <c r="BF43" i="8"/>
  <c r="AK51" i="8"/>
  <c r="BC51" i="8"/>
  <c r="BF51" i="8" l="1"/>
  <c r="BE51" i="8"/>
  <c r="AW44" i="2" l="1"/>
  <c r="AX44" i="2" s="1"/>
  <c r="AG44" i="2"/>
  <c r="AE44" i="2"/>
  <c r="AH44" i="2" s="1"/>
  <c r="AI44" i="2" s="1"/>
  <c r="BC44" i="2" s="1"/>
  <c r="C44" i="2"/>
  <c r="B44" i="2"/>
  <c r="BA44" i="2" l="1"/>
  <c r="BE44" i="2" s="1"/>
  <c r="AZ44" i="2"/>
  <c r="AY44" i="2"/>
  <c r="BB44" i="2"/>
  <c r="AG13" i="2" l="1"/>
  <c r="AG12" i="2"/>
  <c r="AG42" i="2"/>
  <c r="BA42" i="2" s="1"/>
  <c r="AZ42" i="2" s="1"/>
  <c r="AX19" i="2" l="1"/>
  <c r="AX21" i="2"/>
  <c r="AX22" i="2"/>
  <c r="AX23" i="2"/>
  <c r="AX24" i="2"/>
  <c r="AX25" i="2"/>
  <c r="AX26" i="2"/>
  <c r="AX27" i="2"/>
  <c r="AW13" i="2"/>
  <c r="AX13" i="2" s="1"/>
  <c r="AW12" i="2"/>
  <c r="AX12" i="2" s="1"/>
  <c r="AE12" i="2"/>
  <c r="AH12" i="2" s="1"/>
  <c r="BB12" i="2" s="1"/>
  <c r="AI12" i="2" l="1"/>
  <c r="BC12" i="2" s="1"/>
  <c r="BA13" i="2"/>
  <c r="AZ13" i="2" s="1"/>
  <c r="AG14" i="2"/>
  <c r="BA14" i="2" s="1"/>
  <c r="AZ14" i="2" s="1"/>
  <c r="AG15" i="2"/>
  <c r="AG16" i="2"/>
  <c r="AG17" i="2"/>
  <c r="AG18" i="2"/>
  <c r="AG19" i="2"/>
  <c r="BA19" i="2" s="1"/>
  <c r="AZ19" i="2" s="1"/>
  <c r="AG20" i="2"/>
  <c r="AG21" i="2"/>
  <c r="BA21" i="2" s="1"/>
  <c r="AZ21" i="2" s="1"/>
  <c r="AG22" i="2"/>
  <c r="BA22" i="2" s="1"/>
  <c r="AZ22" i="2" s="1"/>
  <c r="AG23" i="2"/>
  <c r="BA23" i="2" s="1"/>
  <c r="AZ23" i="2" s="1"/>
  <c r="AG24" i="2"/>
  <c r="BA24" i="2" s="1"/>
  <c r="AZ24" i="2" s="1"/>
  <c r="AG25" i="2"/>
  <c r="BA25" i="2" s="1"/>
  <c r="AZ25" i="2" s="1"/>
  <c r="AG26" i="2"/>
  <c r="BA26" i="2" s="1"/>
  <c r="AZ26" i="2" s="1"/>
  <c r="AG27" i="2"/>
  <c r="BA27" i="2" s="1"/>
  <c r="AZ27" i="2" s="1"/>
  <c r="AG28" i="2"/>
  <c r="AG29" i="2"/>
  <c r="AG30" i="2"/>
  <c r="AG31" i="2"/>
  <c r="AG32" i="2"/>
  <c r="AG33" i="2"/>
  <c r="AG34" i="2"/>
  <c r="AG35" i="2"/>
  <c r="AG36" i="2"/>
  <c r="AG37" i="2"/>
  <c r="AG38" i="2"/>
  <c r="AG39" i="2"/>
  <c r="AG40" i="2"/>
  <c r="AG41" i="2"/>
  <c r="AG43" i="2"/>
  <c r="BA12" i="2"/>
  <c r="AZ12" i="2" s="1"/>
  <c r="AE13" i="2"/>
  <c r="AH13" i="2" s="1"/>
  <c r="AE14" i="2"/>
  <c r="AH14" i="2" s="1"/>
  <c r="AE15" i="2"/>
  <c r="AH15" i="2" s="1"/>
  <c r="AE16" i="2"/>
  <c r="AH16" i="2" s="1"/>
  <c r="AE17" i="2"/>
  <c r="AH17" i="2" s="1"/>
  <c r="AE18" i="2"/>
  <c r="AH18" i="2" s="1"/>
  <c r="AE19" i="2"/>
  <c r="AH19" i="2" s="1"/>
  <c r="AE20" i="2"/>
  <c r="AH20" i="2" s="1"/>
  <c r="AE21" i="2"/>
  <c r="AH21" i="2" s="1"/>
  <c r="AE22" i="2"/>
  <c r="AH22" i="2" s="1"/>
  <c r="AE23" i="2"/>
  <c r="AH23" i="2" s="1"/>
  <c r="AE24" i="2"/>
  <c r="AH24" i="2" s="1"/>
  <c r="AE25" i="2"/>
  <c r="AH25" i="2" s="1"/>
  <c r="AE26" i="2"/>
  <c r="AH26" i="2" s="1"/>
  <c r="AE27" i="2"/>
  <c r="AH27" i="2" s="1"/>
  <c r="AE28" i="2"/>
  <c r="AH28" i="2" s="1"/>
  <c r="AE29" i="2"/>
  <c r="AH29" i="2" s="1"/>
  <c r="AE30" i="2"/>
  <c r="AH30" i="2" s="1"/>
  <c r="AE31" i="2"/>
  <c r="AH31" i="2" s="1"/>
  <c r="AE32" i="2"/>
  <c r="AH32" i="2" s="1"/>
  <c r="AE33" i="2"/>
  <c r="AH33" i="2" s="1"/>
  <c r="AE34" i="2"/>
  <c r="AH34" i="2" s="1"/>
  <c r="AE35" i="2"/>
  <c r="AH35" i="2" s="1"/>
  <c r="AE36" i="2"/>
  <c r="AH36" i="2" s="1"/>
  <c r="AE37" i="2"/>
  <c r="AH37" i="2" s="1"/>
  <c r="AE38" i="2"/>
  <c r="AH38" i="2" s="1"/>
  <c r="AE39" i="2"/>
  <c r="AH39" i="2" s="1"/>
  <c r="AE40" i="2"/>
  <c r="AH40" i="2" s="1"/>
  <c r="AE41" i="2"/>
  <c r="AH41" i="2" s="1"/>
  <c r="AE42" i="2"/>
  <c r="AH42" i="2" s="1"/>
  <c r="AE43" i="2"/>
  <c r="AH43" i="2" s="1"/>
  <c r="AI43" i="2" l="1"/>
  <c r="BB43" i="2"/>
  <c r="AI39" i="2"/>
  <c r="BB39" i="2"/>
  <c r="AI35" i="2"/>
  <c r="BC35" i="2" s="1"/>
  <c r="BB35" i="2"/>
  <c r="AI31" i="2"/>
  <c r="BB31" i="2"/>
  <c r="AI27" i="2"/>
  <c r="BB27" i="2"/>
  <c r="AI23" i="2"/>
  <c r="BB23" i="2"/>
  <c r="AI19" i="2"/>
  <c r="BB19" i="2"/>
  <c r="AI15" i="2"/>
  <c r="BB15" i="2"/>
  <c r="AI42" i="2"/>
  <c r="BB42" i="2"/>
  <c r="AI38" i="2"/>
  <c r="BB38" i="2"/>
  <c r="AI34" i="2"/>
  <c r="BB34" i="2"/>
  <c r="AI30" i="2"/>
  <c r="BB30" i="2"/>
  <c r="AI26" i="2"/>
  <c r="BB26" i="2"/>
  <c r="AI22" i="2"/>
  <c r="BB22" i="2"/>
  <c r="AI14" i="2"/>
  <c r="BB14" i="2"/>
  <c r="AY13" i="2"/>
  <c r="AI41" i="2"/>
  <c r="BB41" i="2"/>
  <c r="AI37" i="2"/>
  <c r="BB37" i="2"/>
  <c r="AI33" i="2"/>
  <c r="BB33" i="2"/>
  <c r="AI29" i="2"/>
  <c r="BB29" i="2"/>
  <c r="AI25" i="2"/>
  <c r="BB25" i="2"/>
  <c r="AI21" i="2"/>
  <c r="BB21" i="2"/>
  <c r="AI17" i="2"/>
  <c r="BB17" i="2"/>
  <c r="AI13" i="2"/>
  <c r="BB13" i="2"/>
  <c r="AI18" i="2"/>
  <c r="BB18" i="2"/>
  <c r="AI40" i="2"/>
  <c r="BB40" i="2"/>
  <c r="AI36" i="2"/>
  <c r="BB36" i="2"/>
  <c r="AI32" i="2"/>
  <c r="BB32" i="2"/>
  <c r="AI28" i="2"/>
  <c r="BB28" i="2"/>
  <c r="AI24" i="2"/>
  <c r="BB24" i="2"/>
  <c r="AI20" i="2"/>
  <c r="BB20" i="2"/>
  <c r="AI16" i="2"/>
  <c r="BB16" i="2"/>
  <c r="AY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AW43" i="2"/>
  <c r="AX43" i="2" s="1"/>
  <c r="BA43" i="2" s="1"/>
  <c r="AZ43" i="2" s="1"/>
  <c r="AY43" i="2"/>
  <c r="AY42" i="2"/>
  <c r="AW42" i="2"/>
  <c r="AX42" i="2" s="1"/>
  <c r="AW41" i="2"/>
  <c r="AX41" i="2" s="1"/>
  <c r="BA41" i="2" s="1"/>
  <c r="AZ41" i="2" s="1"/>
  <c r="BC28" i="2" l="1"/>
  <c r="BC31" i="2"/>
  <c r="BC16" i="2"/>
  <c r="BC32" i="2"/>
  <c r="BC13" i="2"/>
  <c r="BC29" i="2"/>
  <c r="BC25" i="2"/>
  <c r="BC14" i="2"/>
  <c r="BC34" i="2"/>
  <c r="BC19" i="2"/>
  <c r="BC20" i="2"/>
  <c r="BC36" i="2"/>
  <c r="BC17" i="2"/>
  <c r="BC33" i="2"/>
  <c r="BC18" i="2"/>
  <c r="BC30" i="2"/>
  <c r="BC22" i="2"/>
  <c r="BC38" i="2"/>
  <c r="BC23" i="2"/>
  <c r="BC39" i="2"/>
  <c r="BC41" i="2"/>
  <c r="BE41" i="2" s="1"/>
  <c r="BC24" i="2"/>
  <c r="BC40" i="2"/>
  <c r="BC21" i="2"/>
  <c r="BC37" i="2"/>
  <c r="BC15" i="2"/>
  <c r="BC26" i="2"/>
  <c r="BC42" i="2"/>
  <c r="BC27" i="2"/>
  <c r="BC43" i="2"/>
  <c r="BE43" i="2"/>
  <c r="BE13" i="2"/>
  <c r="AY41" i="2"/>
  <c r="BE42" i="2" l="1"/>
  <c r="AW40" i="2" l="1"/>
  <c r="AX40" i="2" s="1"/>
  <c r="AY40" i="2"/>
  <c r="BA40" i="2" l="1"/>
  <c r="AZ40" i="2" s="1"/>
  <c r="BE40" i="2" l="1"/>
  <c r="AW39" i="2"/>
  <c r="AX39" i="2" s="1"/>
  <c r="BA39" i="2" s="1"/>
  <c r="AZ39" i="2" s="1"/>
  <c r="AY39" i="2"/>
  <c r="AW38" i="2"/>
  <c r="AX38" i="2" s="1"/>
  <c r="BA38" i="2" s="1"/>
  <c r="AZ38" i="2" s="1"/>
  <c r="AY38" i="2"/>
  <c r="AW37" i="2"/>
  <c r="AX37" i="2" s="1"/>
  <c r="BA37" i="2" s="1"/>
  <c r="AZ37" i="2" s="1"/>
  <c r="BE37" i="2" l="1"/>
  <c r="BE38" i="2"/>
  <c r="AY37" i="2"/>
  <c r="BE39" i="2" l="1"/>
  <c r="AW36" i="2"/>
  <c r="AX36" i="2" s="1"/>
  <c r="BA36" i="2" s="1"/>
  <c r="AZ36" i="2" s="1"/>
  <c r="AY36" i="2"/>
  <c r="AY35" i="2"/>
  <c r="AW35" i="2"/>
  <c r="AX35" i="2" s="1"/>
  <c r="BA35" i="2" s="1"/>
  <c r="AZ35" i="2" s="1"/>
  <c r="AW34" i="2"/>
  <c r="AX34" i="2" s="1"/>
  <c r="BA34" i="2" s="1"/>
  <c r="AZ34" i="2" s="1"/>
  <c r="AY34" i="2"/>
  <c r="AW33" i="2"/>
  <c r="AX33" i="2" s="1"/>
  <c r="BA33" i="2" s="1"/>
  <c r="AZ33" i="2" s="1"/>
  <c r="AW32" i="2"/>
  <c r="AX32" i="2" s="1"/>
  <c r="BA32" i="2" s="1"/>
  <c r="AZ32" i="2" s="1"/>
  <c r="AY32" i="2"/>
  <c r="BE34" i="2" l="1"/>
  <c r="BE36" i="2"/>
  <c r="BE33" i="2"/>
  <c r="BE32" i="2"/>
  <c r="AY33" i="2"/>
  <c r="BE35" i="2" l="1"/>
  <c r="AY31" i="2"/>
  <c r="AW31" i="2"/>
  <c r="AX31" i="2" s="1"/>
  <c r="BA31" i="2" s="1"/>
  <c r="AZ31" i="2" s="1"/>
  <c r="AY30" i="2"/>
  <c r="AW30" i="2"/>
  <c r="AX30" i="2" s="1"/>
  <c r="BA30" i="2" s="1"/>
  <c r="AZ30" i="2" s="1"/>
  <c r="AY29" i="2"/>
  <c r="AW29" i="2"/>
  <c r="AX29" i="2" s="1"/>
  <c r="BA29" i="2" s="1"/>
  <c r="AZ29" i="2" s="1"/>
  <c r="BE30" i="2" l="1"/>
  <c r="BE29" i="2"/>
  <c r="BE31" i="2"/>
  <c r="AW28" i="2" l="1"/>
  <c r="AX28" i="2" s="1"/>
  <c r="AY28" i="2"/>
  <c r="BA28" i="2" l="1"/>
  <c r="AZ28" i="2" s="1"/>
  <c r="BE28" i="2" l="1"/>
  <c r="AW20" i="2" l="1"/>
  <c r="AX20" i="2" s="1"/>
  <c r="BA20" i="2" s="1"/>
  <c r="AZ20" i="2" s="1"/>
  <c r="AY20" i="2"/>
  <c r="BE20" i="2" l="1"/>
  <c r="AW18" i="2" l="1"/>
  <c r="AX18" i="2" s="1"/>
  <c r="BA18" i="2" s="1"/>
  <c r="AZ18" i="2" s="1"/>
  <c r="AY18" i="2"/>
  <c r="AW17" i="2"/>
  <c r="AX17" i="2" s="1"/>
  <c r="BA17" i="2" s="1"/>
  <c r="AZ17" i="2" s="1"/>
  <c r="AW16" i="2"/>
  <c r="AX16" i="2" s="1"/>
  <c r="BA16" i="2" s="1"/>
  <c r="AZ16" i="2" s="1"/>
  <c r="BE18" i="2" l="1"/>
  <c r="BE16" i="2"/>
  <c r="BE17" i="2"/>
  <c r="AY17" i="2"/>
  <c r="AY16" i="2"/>
  <c r="AW15" i="2" l="1"/>
  <c r="AX15" i="2" s="1"/>
  <c r="BA15" i="2" s="1"/>
  <c r="AZ15" i="2" s="1"/>
  <c r="AY15" i="2"/>
  <c r="BE15" i="2" l="1"/>
  <c r="AW14" i="2" l="1"/>
  <c r="AX14" i="2" s="1"/>
  <c r="AY14" i="2"/>
  <c r="BE14" i="2" l="1"/>
  <c r="J5" i="4" l="1"/>
  <c r="C12" i="2"/>
  <c r="B12" i="2"/>
  <c r="J71" i="4" l="1"/>
  <c r="J70" i="4"/>
  <c r="J69" i="4"/>
  <c r="J68" i="4"/>
  <c r="J67" i="4"/>
  <c r="J66" i="4"/>
  <c r="J65" i="4"/>
  <c r="J64" i="4"/>
  <c r="J63" i="4"/>
  <c r="J62" i="4"/>
  <c r="J61" i="4"/>
  <c r="J60" i="4"/>
  <c r="J59" i="4"/>
  <c r="J58" i="4"/>
  <c r="J57" i="4"/>
  <c r="J56" i="4"/>
  <c r="J55" i="4"/>
  <c r="J54" i="4"/>
  <c r="J53" i="4"/>
  <c r="J52" i="4"/>
  <c r="J51" i="4"/>
  <c r="J50" i="4"/>
  <c r="J49" i="4"/>
  <c r="J48" i="4"/>
  <c r="J47" i="4"/>
  <c r="BD44" i="2" l="1"/>
  <c r="AJ44" i="2"/>
  <c r="BD12" i="2"/>
  <c r="AJ35" i="2"/>
  <c r="AJ12" i="2"/>
  <c r="AJ28" i="2"/>
  <c r="BD13" i="2"/>
  <c r="AJ34" i="2"/>
  <c r="AJ17" i="2"/>
  <c r="AJ13" i="2"/>
  <c r="AJ19" i="2"/>
  <c r="AJ43" i="2"/>
  <c r="AJ26" i="2"/>
  <c r="AJ30" i="2"/>
  <c r="AJ42" i="2"/>
  <c r="AJ41" i="2"/>
  <c r="AJ37" i="2"/>
  <c r="AJ27" i="2"/>
  <c r="AJ21" i="2"/>
  <c r="AJ15" i="2"/>
  <c r="AJ14" i="2"/>
  <c r="BD41" i="2"/>
  <c r="BD42" i="2"/>
  <c r="AJ31" i="2"/>
  <c r="AJ29" i="2"/>
  <c r="AJ33" i="2"/>
  <c r="AJ22" i="2"/>
  <c r="AJ38" i="2"/>
  <c r="AJ32" i="2"/>
  <c r="AJ23" i="2"/>
  <c r="BD21" i="2"/>
  <c r="AJ16" i="2"/>
  <c r="BD25" i="2"/>
  <c r="AJ20" i="2"/>
  <c r="AJ18" i="2"/>
  <c r="AJ24" i="2"/>
  <c r="AJ36" i="2"/>
  <c r="AJ39" i="2"/>
  <c r="AJ40" i="2"/>
  <c r="AJ25" i="2"/>
  <c r="BD27" i="2"/>
  <c r="BD43" i="2"/>
  <c r="BD19" i="2"/>
  <c r="BD23" i="2"/>
  <c r="BD24" i="2"/>
  <c r="BD26" i="2"/>
  <c r="BD22" i="2"/>
  <c r="BD40" i="2"/>
  <c r="BD39" i="2"/>
  <c r="BD38" i="2"/>
  <c r="BD37" i="2"/>
  <c r="BD36" i="2"/>
  <c r="BD35" i="2"/>
  <c r="BD33" i="2"/>
  <c r="BD34" i="2"/>
  <c r="BD32" i="2"/>
  <c r="BD29" i="2"/>
  <c r="BD31" i="2"/>
  <c r="BD30" i="2"/>
  <c r="BD28" i="2"/>
  <c r="BD20" i="2"/>
  <c r="BD17" i="2"/>
  <c r="BD16" i="2"/>
  <c r="BD18" i="2"/>
  <c r="BD15" i="2"/>
  <c r="BD14" i="2"/>
  <c r="I157" i="5"/>
  <c r="J29" i="4" l="1"/>
  <c r="J15" i="4"/>
  <c r="J16" i="4"/>
  <c r="J17" i="4"/>
  <c r="J18" i="4"/>
  <c r="J19" i="4"/>
  <c r="J20" i="4"/>
  <c r="J21" i="4"/>
  <c r="J22" i="4"/>
  <c r="J23" i="4"/>
  <c r="J24" i="4"/>
  <c r="J25" i="4"/>
  <c r="J26" i="4"/>
  <c r="J27" i="4"/>
  <c r="J28" i="4"/>
  <c r="J10" i="4"/>
  <c r="J11" i="4"/>
  <c r="J12" i="4"/>
  <c r="J13" i="4"/>
  <c r="J14" i="4"/>
  <c r="AK23" i="4" l="1"/>
  <c r="AK22" i="4"/>
  <c r="AK21" i="4"/>
  <c r="AK20" i="4"/>
  <c r="AK19" i="4"/>
  <c r="AK18" i="4"/>
  <c r="AK17" i="4"/>
  <c r="AK16" i="4"/>
  <c r="AK15" i="4"/>
  <c r="AH13" i="4"/>
  <c r="AH12" i="4"/>
  <c r="AH11" i="4"/>
  <c r="AH10" i="4"/>
  <c r="AH9" i="4"/>
  <c r="J9" i="4"/>
  <c r="AH8" i="4"/>
  <c r="J8" i="4"/>
  <c r="AH7" i="4"/>
  <c r="J7" i="4"/>
  <c r="AH6" i="4"/>
  <c r="J6" i="4"/>
  <c r="AH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Nancy Patricia Montoya Arbelaez</author>
  </authors>
  <commentList>
    <comment ref="BW8" authorId="0" shapeId="0" xr:uid="{00000000-0006-0000-0000-000001000000}">
      <text>
        <r>
          <rPr>
            <b/>
            <sz val="9"/>
            <color indexed="81"/>
            <rFont val="Tahoma"/>
            <family val="2"/>
          </rPr>
          <t>Elcy del Carmen Montoya Perez:</t>
        </r>
        <r>
          <rPr>
            <sz val="9"/>
            <color indexed="81"/>
            <rFont val="Tahoma"/>
            <family val="2"/>
          </rPr>
          <t xml:space="preserve">
</t>
        </r>
      </text>
    </comment>
    <comment ref="A11" authorId="0" shapeId="0" xr:uid="{00000000-0006-0000-0000-000002000000}">
      <text>
        <r>
          <rPr>
            <sz val="9"/>
            <color indexed="81"/>
            <rFont val="Tahoma"/>
            <family val="2"/>
          </rPr>
          <t xml:space="preserve">
Seleccione el nombre del proceso tal como aparece en la caracterizacón del proceso </t>
        </r>
      </text>
    </comment>
    <comment ref="C11" authorId="0" shapeId="0" xr:uid="{00000000-0006-0000-0000-000003000000}">
      <text>
        <r>
          <rPr>
            <b/>
            <sz val="12"/>
            <color indexed="81"/>
            <rFont val="Arial"/>
            <family val="2"/>
          </rPr>
          <t>Registrar el objetivo que se encuentra en la ultima versión de la caracterización de cada proceso.</t>
        </r>
      </text>
    </comment>
    <comment ref="D11" authorId="0" shapeId="0" xr:uid="{00000000-0006-0000-0000-000004000000}">
      <text>
        <r>
          <rPr>
            <b/>
            <sz val="18"/>
            <color indexed="81"/>
            <rFont val="Arial"/>
            <family val="2"/>
          </rPr>
          <t>Cargo direccionador del proceso, el cual se encuentra en la caracterización del proceso como responsable(s).</t>
        </r>
      </text>
    </comment>
    <comment ref="E11" authorId="1" shapeId="0" xr:uid="{00000000-0006-0000-00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xr:uid="{00000000-0006-0000-0000-000006000000}">
      <text>
        <r>
          <rPr>
            <b/>
            <sz val="18"/>
            <color indexed="81"/>
            <rFont val="Arial"/>
            <family val="2"/>
          </rPr>
          <t>Según lista desplegable, y definir según descripción de las tipologías (pestaña "Conceptos").</t>
        </r>
      </text>
    </comment>
    <comment ref="K11" authorId="0" shapeId="0" xr:uid="{00000000-0006-0000-00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xr:uid="{00000000-0006-0000-00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xr:uid="{00000000-0006-0000-00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xr:uid="{00000000-0006-0000-00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xr:uid="{00000000-0006-0000-0000-00000B000000}">
      <text>
        <r>
          <rPr>
            <b/>
            <sz val="14"/>
            <color indexed="81"/>
            <rFont val="Arial"/>
            <family val="2"/>
          </rPr>
          <t>campo calculado automaticamente.
Nota: no modificar manualmente.</t>
        </r>
        <r>
          <rPr>
            <sz val="9"/>
            <color indexed="81"/>
            <rFont val="Tahoma"/>
            <family val="2"/>
          </rPr>
          <t xml:space="preserve">
</t>
        </r>
      </text>
    </comment>
    <comment ref="AK11" authorId="1" shapeId="0" xr:uid="{00000000-0006-0000-0000-00000C000000}">
      <text>
        <r>
          <rPr>
            <sz val="14"/>
            <color indexed="81"/>
            <rFont val="Arial"/>
            <family val="2"/>
          </rPr>
          <t xml:space="preserve">
Ubicación del riesgo en la zona de calor, campo calculado automaticamente.
Nota: no modificar manualmente.</t>
        </r>
      </text>
    </comment>
    <comment ref="AM11" authorId="2" shapeId="0" xr:uid="{00000000-0006-0000-0000-00000D000000}">
      <text>
        <r>
          <rPr>
            <b/>
            <sz val="9"/>
            <color indexed="81"/>
            <rFont val="Tahoma"/>
            <family val="2"/>
          </rPr>
          <t>Debe indicar qué pasa con las observaciones o
desviaciones resultantes de ejecutar el control.</t>
        </r>
      </text>
    </comment>
    <comment ref="AN11" authorId="2" shapeId="0" xr:uid="{00000000-0006-0000-0000-00000E000000}">
      <text>
        <r>
          <rPr>
            <b/>
            <sz val="9"/>
            <color indexed="81"/>
            <rFont val="Tahoma"/>
            <family val="2"/>
          </rPr>
          <t>Debe dejar evidencia de la ejecución del control.</t>
        </r>
        <r>
          <rPr>
            <sz val="9"/>
            <color indexed="81"/>
            <rFont val="Tahoma"/>
            <family val="2"/>
          </rPr>
          <t xml:space="preserve">
</t>
        </r>
      </text>
    </comment>
    <comment ref="AO11" authorId="0" shapeId="0" xr:uid="{00000000-0006-0000-0000-00000F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xr:uid="{00000000-0006-0000-0000-000010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 ref="BK11" authorId="4" shapeId="0" xr:uid="{00000000-0006-0000-0000-000011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L11" authorId="4" shapeId="0" xr:uid="{00000000-0006-0000-0000-000012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M11" authorId="4" shapeId="0" xr:uid="{00000000-0006-0000-0000-000013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N11" authorId="4" shapeId="0" xr:uid="{00000000-0006-0000-0000-000014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O11" authorId="4" shapeId="0" xr:uid="{00000000-0006-0000-0000-000015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P11" authorId="4" shapeId="0" xr:uid="{00000000-0006-0000-0000-000016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Q11" authorId="4" shapeId="0" xr:uid="{00000000-0006-0000-0000-000017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R11" authorId="4" shapeId="0" xr:uid="{00000000-0006-0000-0000-000018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S11" authorId="4" shapeId="0" xr:uid="{00000000-0006-0000-0000-000019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T11" authorId="4" shapeId="0" xr:uid="{00000000-0006-0000-0000-00001A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 ref="BU11" authorId="4" shapeId="0" xr:uid="{00000000-0006-0000-0000-00001B000000}">
      <text>
        <r>
          <rPr>
            <b/>
            <sz val="9"/>
            <color indexed="81"/>
            <rFont val="Tahoma"/>
            <family val="2"/>
          </rPr>
          <t>Cada cuatro neses se debe realizar el análisis del comportamiento de los riesgos. SI ó NO  se materializaron</t>
        </r>
        <r>
          <rPr>
            <sz val="9"/>
            <color indexed="81"/>
            <rFont val="Tahoma"/>
            <family val="2"/>
          </rPr>
          <t xml:space="preserve">
</t>
        </r>
      </text>
    </comment>
    <comment ref="BV11" authorId="4" shapeId="0" xr:uid="{00000000-0006-0000-0000-00001C000000}">
      <text>
        <r>
          <rPr>
            <b/>
            <sz val="9"/>
            <color indexed="81"/>
            <rFont val="Tahoma"/>
            <family val="2"/>
          </rPr>
          <t>Se debe identificar la causa (s) que dieron origen a esos eventos de riesgos materializados, com aquellas que están ocasionando que no se logre el cumplimiento de objetivos y metas.
O si por el contrario los controles fueron efectivos y blindaron el riesgo.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Elcy del Carmen Montoya Perez</author>
    <author>Gloria Cecilia Gutierrez Zapata</author>
    <author>Jhon Fredy Duque Castano</author>
    <author>Olga Lucia Llanos Orozco</author>
  </authors>
  <commentList>
    <comment ref="BP8" authorId="0" shapeId="0" xr:uid="{00000000-0006-0000-0100-000001000000}">
      <text>
        <r>
          <rPr>
            <b/>
            <sz val="9"/>
            <color indexed="81"/>
            <rFont val="Tahoma"/>
            <family val="2"/>
          </rPr>
          <t>Elcy del Carmen Montoya Perez:</t>
        </r>
        <r>
          <rPr>
            <sz val="9"/>
            <color indexed="81"/>
            <rFont val="Tahoma"/>
            <family val="2"/>
          </rPr>
          <t xml:space="preserve">
</t>
        </r>
      </text>
    </comment>
    <comment ref="A11" authorId="0" shapeId="0" xr:uid="{00000000-0006-0000-0100-000002000000}">
      <text>
        <r>
          <rPr>
            <sz val="9"/>
            <color indexed="81"/>
            <rFont val="Tahoma"/>
            <family val="2"/>
          </rPr>
          <t xml:space="preserve">
Seleccione el nombre del proceso tal como aparece en la caracterizacón del proceso </t>
        </r>
      </text>
    </comment>
    <comment ref="B11" authorId="0" shapeId="0" xr:uid="{00000000-0006-0000-0100-000003000000}">
      <text>
        <r>
          <rPr>
            <b/>
            <sz val="12"/>
            <color indexed="81"/>
            <rFont val="Arial"/>
            <family val="2"/>
          </rPr>
          <t>Registrar el objetivo que se encuentra en la ultima versión de la caracterización de cada proceso.</t>
        </r>
      </text>
    </comment>
    <comment ref="C11" authorId="0" shapeId="0" xr:uid="{00000000-0006-0000-0100-000004000000}">
      <text>
        <r>
          <rPr>
            <b/>
            <sz val="18"/>
            <color indexed="81"/>
            <rFont val="Arial"/>
            <family val="2"/>
          </rPr>
          <t>Cargo direccionador del proceso, el cual se encuentra en la caracterización del proceso como responsable(s).</t>
        </r>
      </text>
    </comment>
    <comment ref="D11" authorId="1" shapeId="0" xr:uid="{00000000-0006-0000-0100-00000500000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xr:uid="{00000000-0006-0000-0100-000006000000}">
      <text>
        <r>
          <rPr>
            <b/>
            <sz val="18"/>
            <color indexed="81"/>
            <rFont val="Arial"/>
            <family val="2"/>
          </rPr>
          <t>Según lista desplegable, y definir según descripción de las tipologías (pestaña "Conceptos").</t>
        </r>
      </text>
    </comment>
    <comment ref="J11" authorId="0" shapeId="0" xr:uid="{00000000-0006-0000-0100-00000700000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xr:uid="{00000000-0006-0000-0100-00000800000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xr:uid="{00000000-0006-0000-0100-00000900000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xr:uid="{00000000-0006-0000-0100-00000A00000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xr:uid="{00000000-0006-0000-0100-00000B000000}">
      <text>
        <r>
          <rPr>
            <b/>
            <sz val="14"/>
            <color indexed="81"/>
            <rFont val="Arial"/>
            <family val="2"/>
          </rPr>
          <t>campo calculado automaticamente.
Nota: no modificar manualmente.</t>
        </r>
        <r>
          <rPr>
            <sz val="9"/>
            <color indexed="81"/>
            <rFont val="Tahoma"/>
            <family val="2"/>
          </rPr>
          <t xml:space="preserve">
</t>
        </r>
      </text>
    </comment>
    <comment ref="AJ11" authorId="1" shapeId="0" xr:uid="{00000000-0006-0000-0100-00000C000000}">
      <text>
        <r>
          <rPr>
            <sz val="14"/>
            <color indexed="81"/>
            <rFont val="Arial"/>
            <family val="2"/>
          </rPr>
          <t xml:space="preserve">
Ubicación del riesgo en la zona de calor, campo calculado automaticamente.
Nota: no modificar manualmente.</t>
        </r>
      </text>
    </comment>
    <comment ref="AK11" authorId="2" shapeId="0" xr:uid="{00000000-0006-0000-0100-00000D000000}">
      <text>
        <r>
          <rPr>
            <b/>
            <sz val="9"/>
            <color indexed="81"/>
            <rFont val="Tahoma"/>
            <family val="2"/>
          </rPr>
          <t xml:space="preserve">Debe indicar cuál es el propósito del control.
</t>
        </r>
        <r>
          <rPr>
            <sz val="9"/>
            <color indexed="81"/>
            <rFont val="Tahoma"/>
            <family val="2"/>
          </rPr>
          <t xml:space="preserve">
</t>
        </r>
      </text>
    </comment>
    <comment ref="AL11" authorId="2" shapeId="0" xr:uid="{00000000-0006-0000-0100-00000E000000}">
      <text>
        <r>
          <rPr>
            <b/>
            <sz val="9"/>
            <color indexed="81"/>
            <rFont val="Tahoma"/>
            <family val="2"/>
          </rPr>
          <t>Debe indicar qué pasa con las observaciones o
desviaciones resultantes de ejecutar el control.</t>
        </r>
      </text>
    </comment>
    <comment ref="AM11" authorId="2" shapeId="0" xr:uid="{00000000-0006-0000-0100-00000F000000}">
      <text>
        <r>
          <rPr>
            <b/>
            <sz val="9"/>
            <color indexed="81"/>
            <rFont val="Tahoma"/>
            <family val="2"/>
          </rPr>
          <t>Debe dejar evidencia de la ejecución del control.</t>
        </r>
        <r>
          <rPr>
            <sz val="9"/>
            <color indexed="81"/>
            <rFont val="Tahoma"/>
            <family val="2"/>
          </rPr>
          <t xml:space="preserve">
</t>
        </r>
      </text>
    </comment>
    <comment ref="AN11" authorId="0" shapeId="0" xr:uid="{00000000-0006-0000-0100-00001000000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xr:uid="{00000000-0006-0000-0100-00001100000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<sst xmlns="http://schemas.openxmlformats.org/spreadsheetml/2006/main" count="3979" uniqueCount="1001">
  <si>
    <t xml:space="preserve">MATRIZ GESTIÓN DE RIESGO </t>
  </si>
  <si>
    <t>F-MC-20</t>
  </si>
  <si>
    <t>Versión 06
Fecha de Actualización:  12/08/2024</t>
  </si>
  <si>
    <t>IDENTIFICACIÓN DEL RIESGO</t>
  </si>
  <si>
    <t>ANALISIS DE RIESGOS</t>
  </si>
  <si>
    <t>MONITOREO Y REVISIÓN DE RIESGOS</t>
  </si>
  <si>
    <t>PLAN DE CONTINGENCIA</t>
  </si>
  <si>
    <t xml:space="preserve">OBSERVACIONES </t>
  </si>
  <si>
    <t xml:space="preserve">ESTADO </t>
  </si>
  <si>
    <t>CRITERIOS DE EVALUACIÓN DEL CONTROL</t>
  </si>
  <si>
    <t>Seguimiento primer bimestre</t>
  </si>
  <si>
    <t>Seguimiento segundo bimestre</t>
  </si>
  <si>
    <t>Seguimiento tercero bimestre</t>
  </si>
  <si>
    <t>Seguimiento cuarto bimestre</t>
  </si>
  <si>
    <t>Seguimiento quinto bimestre</t>
  </si>
  <si>
    <t>Seguimiento sexto bimestre</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</si>
  <si>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</si>
  <si>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</si>
  <si>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</si>
  <si>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</si>
  <si>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</si>
  <si>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</si>
  <si>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</si>
  <si>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</si>
  <si>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</si>
  <si>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</si>
  <si>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</si>
  <si>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Acción de contingencia ante posible materialización</t>
  </si>
  <si>
    <t>Evidencia</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</si>
  <si>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</si>
  <si>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</si>
  <si>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</si>
  <si>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</si>
  <si>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</si>
  <si>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</si>
  <si>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</si>
  <si>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</si>
  <si>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</si>
  <si>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</si>
  <si>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</si>
  <si>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</si>
  <si>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</si>
  <si>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</si>
  <si>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</si>
  <si>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</si>
  <si>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</si>
  <si>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</si>
  <si>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</si>
  <si>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</si>
  <si>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</si>
  <si>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</si>
  <si>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</si>
  <si>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</si>
  <si>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</si>
  <si>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</si>
  <si>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</si>
  <si>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</si>
  <si>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</si>
  <si>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</si>
  <si>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</si>
  <si>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</si>
  <si>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</si>
  <si>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</si>
  <si>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</si>
  <si>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
</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</si>
  <si>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</si>
  <si>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</si>
  <si>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</si>
  <si>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</si>
  <si>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</si>
  <si>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</si>
  <si>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</si>
  <si>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</si>
  <si>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</si>
  <si>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</si>
  <si>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</si>
  <si>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</si>
  <si>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Materializó
 Enero -Febrero</t>
  </si>
  <si>
    <r>
      <t xml:space="preserve">Observación  </t>
    </r>
    <r>
      <rPr>
        <sz val="11"/>
        <color theme="1"/>
        <rFont val="Arial"/>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</si>
  <si>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Marzo - Abril</t>
  </si>
  <si>
    <t>Materializó
 Mayo - Junio</t>
  </si>
  <si>
    <r>
      <t xml:space="preserve">Observación  </t>
    </r>
    <r>
      <rPr>
        <sz val="11"/>
        <color theme="1"/>
        <rFont val="Calibri"/>
        <family val="2"/>
      </rPr>
      <t>(en este campo se debe relacionar :  fecha de revisión de la aplicación efectiva de los controles y quienés participaron en el seguimiento, si se identificaron nuevos riesgos, si se actualizan los controles existentes, en caso de materializarse el riesgo indicar por qué se materializó y formular un acción de mejora que mitigue la posibilidad de una nueva materialización; así mismo, esa acción  debe llevarse a la matriz de plan de mejoramiento e indicar en este campo el número de la acción de mejora)</t>
    </r>
  </si>
  <si>
    <t>Materializó
 Julio - Agosto</t>
  </si>
  <si>
    <t xml:space="preserve">Materializó
Septiembre -Octube </t>
  </si>
  <si>
    <t>Materializó
Noviembre -Diciembre</t>
  </si>
  <si>
    <t xml:space="preserve">Planeación Organizacional </t>
  </si>
  <si>
    <t>PO-RC-CAU1-CON1</t>
  </si>
  <si>
    <t>Posibilidad de recibir o solicitar cualquier dadiva a beneficio propio o de terceros para favorecer la gestión institucional presentando resultados del Plan de Desarrollo, que no corresponde a la realidad de los productos y/o servicios entregados. (Abuso de Poder)</t>
  </si>
  <si>
    <t>Si</t>
  </si>
  <si>
    <t xml:space="preserve">Corrupción </t>
  </si>
  <si>
    <t>Reportes con cifras alteradas presentadas por las áreas debido a la carencia de Controles para la verificación de información reportada</t>
  </si>
  <si>
    <t xml:space="preserve">Sanciones disciplinarias   Pérdida de credibilidad  </t>
  </si>
  <si>
    <t>No</t>
  </si>
  <si>
    <t>POSIBLE</t>
  </si>
  <si>
    <t>CATASTRÓFICO</t>
  </si>
  <si>
    <t>EXTREMO</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</si>
  <si>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t>
  </si>
  <si>
    <t>En caso de no concordar lo reportado con la evidencia, se envía correo al área correspondiente, para que verique y realice las correcciones pertinentes.</t>
  </si>
  <si>
    <t>Como evidencia del control esta la Plataforma de Sistema de indicadores, Correo al área responsable.</t>
  </si>
  <si>
    <t>Manual</t>
  </si>
  <si>
    <t>Preventivo</t>
  </si>
  <si>
    <t>NO</t>
  </si>
  <si>
    <t>SI</t>
  </si>
  <si>
    <t>DISMINUYE CERO PUNTOS</t>
  </si>
  <si>
    <t>Reducir</t>
  </si>
  <si>
    <t>Cada que se realiza la actividad</t>
  </si>
  <si>
    <t>Cotejar el reporte de Indicadores con las evidencias entregadas,</t>
  </si>
  <si>
    <t>Plataforma de Sistema de indicadores, Correo al área responsable del reporte, informando si las evidencias son correctas o si debe verificar y realizar las correcciones pertinentes.</t>
  </si>
  <si>
    <r>
      <t>28/02/2025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bimestre. </t>
    </r>
  </si>
  <si>
    <r>
      <rPr>
        <b/>
        <sz val="11"/>
        <color rgb="FF000000"/>
        <rFont val="Arial"/>
        <family val="2"/>
      </rPr>
      <t>24/04/2025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y se ha venido ejecutando el control de forma adecuada, se anexan listados de asistencia de validación de la información con las dependencias  de acuerdo con los diferentes correos enviados desde la cuenta de PE de OAFP y de la contratista que apoya los seguimientos. </t>
    </r>
  </si>
  <si>
    <r>
      <rPr>
        <b/>
        <sz val="14"/>
        <color theme="1"/>
        <rFont val="Calibri"/>
        <family val="2"/>
        <scheme val="minor"/>
      </rPr>
      <t>"30/06/2026</t>
    </r>
    <r>
      <rPr>
        <sz val="14"/>
        <color theme="1"/>
        <rFont val="Calibri"/>
        <family val="2"/>
        <scheme val="minor"/>
      </rPr>
      <t xml:space="preserve"> El equpo de la Oficina Asesora de Planeación, se evidenció que no se presentaron incidentes asociados al riesgo de corrupción en el bimestre evaluado (3).  El control se ha ejecutado adecuadamente por parte de los profeisonales del area, como evidencia estan los correos ectronicos que se han cruzado  con diferente areas por parte el PE de la OAP
"</t>
    </r>
  </si>
  <si>
    <r>
      <rPr>
        <b/>
        <sz val="14"/>
        <color theme="1"/>
        <rFont val="Calibri"/>
        <family val="2"/>
        <scheme val="minor"/>
      </rPr>
      <t>1/09/2025</t>
    </r>
    <r>
      <rPr>
        <sz val="14"/>
        <color theme="1"/>
        <rFont val="Calibri"/>
        <family val="2"/>
        <scheme val="minor"/>
      </rPr>
      <t xml:space="preserve"> Durante el cuarto bimestre evaluado, el equipo de la Oficina Asesora de Planeación no identificó incidentes relacionados con el riesgo de corrupción. Se constató que los controles establecidos han sido implementados de manera adecuada por los profesionales del área. Como evidencia de ello, se encuentran los correos electrónicos intercambiados con diferentes dependencias por parte del Profesional Especializado de la OAP.</t>
    </r>
  </si>
  <si>
    <t>ACTIVO</t>
  </si>
  <si>
    <t xml:space="preserve">Comunicaciones </t>
  </si>
  <si>
    <t>CC-RC1-CAU1-CON1</t>
  </si>
  <si>
    <t xml:space="preserve">
Posibilidad de recibir o solicitar dadivas o beneficios, a nombre propio de terceros con el fin de manipular información institucional lo que podría comprometer la transparencia y la integridad de la información.</t>
  </si>
  <si>
    <t>si</t>
  </si>
  <si>
    <t>Corrupción</t>
  </si>
  <si>
    <t xml:space="preserve">Interés personal de percibir recursos económicos </t>
  </si>
  <si>
    <t xml:space="preserve">Una crisis reputacional que impacte negativamente la imagen de la entidad, de sus colaboradores o del Gobierno Departamental. </t>
  </si>
  <si>
    <t>Sí</t>
  </si>
  <si>
    <t>RARA VEZ</t>
  </si>
  <si>
    <t>MODERADO</t>
  </si>
  <si>
    <t>El jefe de la Oficina Asesora de Comunicaciones, de forma manual  es el encargado de atender a los medios de comunicación y del direccionamiento de los voceros. Y quien valide con la Gerencia, la información a entregar, antes de publicar, a demanda.
Además, de acuerdo con la complejidad del tema, se valida  con la Oficina Asesora Jurídica antes de dar respuesta definitiva a periodistas y medios de comunicación.
Como evidencia de este control, quedará el documento con la información publicada. Y la periodicidad del control se realizará a necesidad."</t>
  </si>
  <si>
    <t>Además, de acuerdo con la complejidad del tema, se validará también con la Oficina Asesora Jurídica antes de dar respuesta definitiva a periodistas y medios de comunicación.</t>
  </si>
  <si>
    <t>"Como evidencia de este control, quedará el documento con la información publicada. Y la periodicidad del control se realizará a necesidad.
https://indeportesantioquia.sharepoint.com/:b:/s/SGC2/ETs1yQHFE4RFs5mJ4R5_xrQB4D_2JtudwNu95Vr3kYIAKA?e=yN7oYe"</t>
  </si>
  <si>
    <t>DISMINUYE UN PUNTO</t>
  </si>
  <si>
    <t>Permanente</t>
  </si>
  <si>
    <t>1. Validar el contendido a publicar con los Subgerentes y/o Jefes de Oficina, y por último con el Gerente, antes de publicar la información.</t>
  </si>
  <si>
    <t>Correos elecrtrónicos o Whatsaap</t>
  </si>
  <si>
    <t xml:space="preserve">31 de marzo de 2025. Revisado por Beatriz Elena Quiceno Gil: 
Durante el primer bimestre de este 2025, se hizo un ajuste a la redacción del riesgo, buscando que sea más comprensible. 
Y se evidenció que no se materializó este riesgo. </t>
  </si>
  <si>
    <t>"9 de mayo de 2025. BQ: 
Durante este segundo bimestre de este 2025 se evidenció que no se materializó este riesgo."</t>
  </si>
  <si>
    <r>
      <rPr>
        <b/>
        <sz val="14"/>
        <color theme="1"/>
        <rFont val="Calibri"/>
        <family val="2"/>
        <scheme val="minor"/>
      </rPr>
      <t xml:space="preserve">"11 de junio de 2025. BQ: </t>
    </r>
    <r>
      <rPr>
        <sz val="14"/>
        <color theme="1"/>
        <rFont val="Calibri"/>
        <family val="2"/>
        <scheme val="minor"/>
      </rPr>
      <t xml:space="preserve">
Hasta la fecha, durante este 3er bimestre de este 2025 se evidenció que no se materializó este riesgo."</t>
    </r>
  </si>
  <si>
    <t>"9 de septiembre de 2025. Revisado por Beatriz Elena Quiceno Gil: 
Durante el 4° bimestre no se materializó este riesgo. 
Puede evidenciarse la ausencia de alertas tanto en los medios de comunicación social institucionales de Indeportes Antioquia, como en las PQRSDF:
www.indeportesantioquia.gov.co
https://twitter.com/IndeportesAnt
www.instagram.com/indeportesantioquia
www.youtube.com/user/indeportesant
www.facebook.com/IndeportesAntioquia"</t>
  </si>
  <si>
    <t>Capacitación para organizaciones deportivas</t>
  </si>
  <si>
    <t>CP-RC1-CAU1-CON1</t>
  </si>
  <si>
    <t>Posibilidad de recibir o solicitar cualquier tipo de dadiva beneficio, a nombre propio o para terceros, por la manipulacion de los certificados y/o constancias de participacion en eventos y/o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</si>
  <si>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</si>
  <si>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</si>
  <si>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ALTO</t>
  </si>
  <si>
    <t xml:space="preserve">Desde la Plataforma de Desportes Ant, cada usuario accede de manera autonoma y genera su certificado en linea. El técnico administrativo realiza un control docente para determinar si se cumplen los requisitos y se pueda generar el certificado.  Si la revision no coincide o no cumple con los requisitos, se niega la generacion y entrega del certificado, como evidencia del control queda Base de datos certificacion y PDF </t>
  </si>
  <si>
    <t>Si la revision no coincide o no cumple con los requisitos, se niega la generacion y entrega del certificado</t>
  </si>
  <si>
    <t>Base de datos de personas que cumplen con los requisitos para certificacion y PDF firmados y protegidos</t>
  </si>
  <si>
    <t>Trimestral</t>
  </si>
  <si>
    <t>Realizar cruce de base de datos con los base de datos de certificados emitidos</t>
  </si>
  <si>
    <t>Archivo de Excel</t>
  </si>
  <si>
    <t>10/03/2025
El riego no se materializó ya que no se manipulacion certificados y/o constancias de participacion en eventos y/o capacitaciones realizadas por el Sistema Capacitaciones de INDEPORTES Antioquia, para favorecer a personas que no cumplieron requisitos para obtener dicho documento. A la fecha, el control sigue siendo efectivo</t>
  </si>
  <si>
    <r>
      <rPr>
        <b/>
        <sz val="11"/>
        <color rgb="FF000000"/>
        <rFont val="Arial"/>
        <family val="2"/>
      </rPr>
      <t xml:space="preserve">06/05/2025
</t>
    </r>
    <r>
      <rPr>
        <sz val="11"/>
        <color rgb="FF000000"/>
        <rFont val="Arial"/>
        <family val="2"/>
      </rPr>
      <t xml:space="preserve">Participantes: BIbiana Álvarez y Andrés felipe Salazar.
Dado que el riesgo no se materalizó, no se actualizaron los controles existentes, a la fecha, el control sigue siendo efectivo. Así mismo, no se identificaron nuevos riesgos. </t>
    </r>
  </si>
  <si>
    <t>"08/07/2025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
"</t>
  </si>
  <si>
    <r>
      <t xml:space="preserve">"14/08/2025
Se genera link de evidencias.
https://indeportesantioquia-my.sharepoint.com/:f:/r/personal/ialvarez_indeportesantioquia_gov_co/Documents/Documentos/0.%202025/Riesgo_Corrupci%C3%B3n_Generacion_certificados?csf=1&amp;web=1&amp;e=k6shdS
</t>
    </r>
    <r>
      <rPr>
        <b/>
        <sz val="11"/>
        <color rgb="FF000000"/>
        <rFont val="Calibri"/>
        <family val="2"/>
        <scheme val="minor"/>
      </rPr>
      <t>02/09/2025</t>
    </r>
    <r>
      <rPr>
        <sz val="11"/>
        <color rgb="FF000000"/>
        <rFont val="Calibri"/>
        <family val="2"/>
        <scheme val="minor"/>
      </rPr>
      <t xml:space="preserve">
El equipo del Sistema Departamental de Capacitación, revisó las condiciones que permiten manifestar que el riesgo de corrupción identificado para el proceso de capacitación para organizaciones deportivas, hasta la fecha del reporte, no se haya materializado, ya que se realiza previamente el cruce de base de datos de las personas que cumplen requisitos de certificación con las bases de datos de certificados a emitir por cada capacitación finalizada. Así mismo, se verifica que no se hayan manipulado certificados y/o constancias de participación en eventos y/o capacitaciones realizadas por el Sistema Capacitaciones de INDEPORTES Antioquia, para favorecer a personas que no cumplieron requisitos para obtener dicho documento. A la fecha, el control sigue siendo efectivo"</t>
    </r>
  </si>
  <si>
    <t xml:space="preserve">Apoyo Técnico, Científico y Psicosocial </t>
  </si>
  <si>
    <t>AT-RC1-CAU1-CON1</t>
  </si>
  <si>
    <t>Posibilidad de recibir o solicitar
cualquier dádiva o beneficio a nombre
propio o de terceros con el fin de obtener apoyos institucionales a deportistas no pertenecientes al sistema deportivo para beneficiar personas que no cumplen con los requisitos o logros necesarios para acceder a los apoyos.</t>
  </si>
  <si>
    <t xml:space="preserve">Directriz de la alta dirección </t>
  </si>
  <si>
    <t xml:space="preserve">Detrimento Patrimonial, mal uso del recurso público </t>
  </si>
  <si>
    <t xml:space="preserve">No </t>
  </si>
  <si>
    <t>PROBABLE'</t>
  </si>
  <si>
    <t>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</si>
  <si>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Informar al comité de apoyos</t>
  </si>
  <si>
    <t xml:space="preserve">Resoluciones de apoyo, Listados oficiales y actas de reunión de comité evaluador; estos documentos quedan en carpeta compartidas de resoluciones, actas y listados en custodia del area social </t>
  </si>
  <si>
    <t>DISMINUYE DOS PUNTOS</t>
  </si>
  <si>
    <t>Mensual</t>
  </si>
  <si>
    <t>Revisar requisitos por parte del Comité técnico científico evaluador de apoyos.</t>
  </si>
  <si>
    <t>Resoluciones de apoyo, Listados oficiales</t>
  </si>
  <si>
    <t xml:space="preserve">28/02/2025 Durante el primer bimestre,  se verifica en el comite coordinador de estimulos economico y alojamiento, cada una de las postulaciones de las ligas para acceder a los diferentes estimulos, el metodologo que acompaña cada deporte y para deporte, revisa y justifica los atletas y para atletas que tienen derecho o no al estimulo, segun lineamientos de la resolucion 120 de 2025. La informacion tratada en los comites, queda registrada en las actas del comite, bases de datos y resoluciones.
</t>
  </si>
  <si>
    <r>
      <rPr>
        <b/>
        <sz val="11"/>
        <color rgb="FF000000"/>
        <rFont val="Arial"/>
        <family val="2"/>
      </rPr>
      <t xml:space="preserve">30/04/2025 </t>
    </r>
    <r>
      <rPr>
        <sz val="11"/>
        <color rgb="FF000000"/>
        <rFont val="Arial"/>
        <family val="2"/>
      </rPr>
      <t>Verificar por parte de los miembros del comite coordinador del programa, segun lo estipula la resolucion 120 de 2025, las diferentes postulaciones, para recibir estimulos de alimentacion, economico, alojamiento educacion o excepcional. Los reslultados de este proceso quedan registrados en las actas del comite y resoluciones de estimulos de manera mensual. https://indeportesantioquia-my.sharepoint.com/personal/ymendoza_indeportesantioquia_gov_co/_layouts/15/onedrive.aspx?CT=1746738029710&amp;OR=OWA%2DNT%2DMail&amp;CID=f0625a76%2De5e1%2D73b2%2De864%2Dc6191726009d&amp;e=5%3A583b496ef486415da6578127e96f47df&amp;sharingv2=true&amp;fromShare=true&amp;at=9&amp;FolderCTID=0x012000A03DFE8DF357924B9C256850CB256629&amp;id=%2Fpersonal%2Fymendoza%5Findeportesantioquia%5Fgov%5Fco%2FDocuments%2FAI%2Fdocumentos%2FAltos%20logros%2FAPOYO%2FESTIMULO%20ECONOMICO%2F1%5FFEBRERO%2F1%5FAPOYO%5FECON%C3%93MICO%5FFEBRERO%2F1%5FACTA%2FActa%5F1%5FFEBRERO%5FECONOMICO%2Epdf&amp;parent=%2Fpersonal%2Fymendoza%5Findeportesantioquia%5Fgov%5Fco%2FDocuments%2FAI%2Fdocumentos%2FAltos%20logros%2FAPOYO%2FESTIMULO%20ECONOMICO%2F1%5FFEBRERO%2F1%5FAPOYO%5FECON%C3%93MICO%5FFEBRERO%2F1%5FACTA</t>
    </r>
  </si>
  <si>
    <t>30/06/2025 verificar las postulaciones para acceder a los estimulos de  educacion, alimentacion, economico mensual, por estrategia  y unico por los logros internacionales en el comite coordinador de estimulos programa por parte de los miembros del comite metodologos, Psicosociales, secretaria del comite, medico y subgerente. Los resultados de los postulados en el comite quedan registrados en el acta y resolucion de la reunion.</t>
  </si>
  <si>
    <r>
      <rPr>
        <b/>
        <sz val="11"/>
        <color rgb="FF000000"/>
        <rFont val="Calibri"/>
        <family val="2"/>
        <scheme val="minor"/>
      </rPr>
      <t>30/08/2025</t>
    </r>
    <r>
      <rPr>
        <sz val="11"/>
        <color rgb="FF000000"/>
        <rFont val="Calibri"/>
        <family val="2"/>
        <scheme val="minor"/>
      </rPr>
      <t xml:space="preserve"> Validar de manera mensual todas las postulaciones que se reciben para acceder a algunos de los 5 estimulos, excepcionales o por resultado internacional en el comite coordinador de estimulos que se rige por la resolucion 120 de 2025 y sus respectivos miembros y asistentes. Los resultados de las postulaciones quedan registrados en las actas mensuales de cada comite y resoluciones.
 </t>
    </r>
  </si>
  <si>
    <t>Deporte</t>
  </si>
  <si>
    <t>RD-RC1-CAU1-CON1</t>
  </si>
  <si>
    <t>Posibilidad de recibir o solicitar cualquier dádiva o beneficio a nombre propio o de terceros para beneficiar a municipios en los diferentes procesos del proyecto sin el cumpliemiento de los criterios de selección.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</si>
  <si>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</si>
  <si>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</si>
  <si>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El Lider del proceso, (profesional Universitario) y  equipo de trabajo (técnicos y contratistas), a demanda Verifican el cumplimiento de los criterios de selección de cada proceso con Aplicación  de encuestas, circulares y resoluciones para cada evento de forma manual y automatico. 
En caso de haber incumplimiento en los criterios de selección, se realiza un informe aclaratorio a los usuarios o solicitantes. 
Como evidencia del control, quedan correo eletrónicos, circulares, resoluciones e informe aclaratorio.</t>
  </si>
  <si>
    <t>En caso de haber incumplimiento en los criterios de selección, se realiza un informe aclaratorio a los usuarios o solicitantes.</t>
  </si>
  <si>
    <t>Correo eletrónicos, circulares, resoluciones e informe aclaratorio.</t>
  </si>
  <si>
    <t>hacer seguimientos de los procesos de selección,  circulares, resoluciones e informes aclaratorios.</t>
  </si>
  <si>
    <t>Carpetas y archivos del programa</t>
  </si>
  <si>
    <r>
      <t>28/02/2025</t>
    </r>
    <r>
      <rPr>
        <sz val="11"/>
        <color rgb="FF000000"/>
        <rFont val="Arial"/>
        <family val="2"/>
      </rPr>
      <t xml:space="preserve"> El profesional del proceso Deporte Formativo en mes de febrero reviza los riesgos e identifica que No se materializa ya que se está en procesos de planeación.</t>
    </r>
  </si>
  <si>
    <r>
      <rPr>
        <b/>
        <sz val="11"/>
        <color rgb="FF000000"/>
        <rFont val="Arial"/>
        <family val="2"/>
      </rPr>
      <t>Al 25 de abril de 2025</t>
    </r>
    <r>
      <rPr>
        <sz val="11"/>
        <color rgb="FF000000"/>
        <rFont val="Arial"/>
        <family val="2"/>
      </rPr>
      <t xml:space="preserve"> el equipo de trabajo evidencia que no se ha materializado el riesgo ya que los documentos y controles para adjudicar los procesos de cofinanciación cumplen con la las publicaciones e invitación pública y un proceso de evaluación de propuestas acordes a los planteado en las invitaciones. Los procesos de asesoría y acompañamiento se hace para todos los municipios y la distribución del recurso de Ley del Cigarrillo se hace acorde al documento de distribución -99- del SGP y sus anexos para propositos generales.</t>
    </r>
  </si>
  <si>
    <t>Al 27 de junio de 2025 el equipo de trabajo evidencia que no se ha materializado el riesgo ya que los documentos y controles para adjudicar los procesos de cofinanciación cumplen con las publicaciones e invitación pública. Se llevó un  un proceso de evaluación acorde a lo planteado en las invitaciones. Los procesos de asesoría y acompañamiento se hace para todos los municipios y la distribución del recurso de Ley del Cigarrillo se hace acorde al documento de distribución -99- del SGP y sus anexos para propositos generales.</t>
  </si>
  <si>
    <t xml:space="preserve">Juegos Deportivos Institucionales </t>
  </si>
  <si>
    <t>JD--RC1-CAU1-CON1</t>
  </si>
  <si>
    <t>Posibilidad de recibir o solicitar cualquier dádiva o beneficio a nombre propio o para terceros, manipulando la documentación para favorecer la participación de deportistas o los resultados de los municipios en los diferentes juegos deportivos Institucionales.</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</si>
  <si>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</si>
  <si>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</si>
  <si>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 xml:space="preserve">
"El profesional universitario del proceso de forma manual verifica, al momento de la inscripción en la plataforma para cada evento, que los requisitos cumplan con la normatividad y las cartas fundamentales correspondientes. Este proceso asegurará que los requisitos no sean manipulados ni alterados. Este control se realiza  cada vez que se realiza la actividad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</si>
  <si>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</si>
  <si>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</si>
  <si>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Manual </t>
  </si>
  <si>
    <t xml:space="preserve">Realizar revisión documental actualizando la base de datos acorde a las edades establecidas por  y/o disciplinas y demás requerimientos. </t>
  </si>
  <si>
    <t>Revisión documental en la plataforma.</t>
  </si>
  <si>
    <r>
      <rPr>
        <b/>
        <sz val="11"/>
        <color rgb="FF000000"/>
        <rFont val="Arial"/>
        <family val="2"/>
      </rPr>
      <t>05/03/2025</t>
    </r>
    <r>
      <rPr>
        <sz val="11"/>
        <color rgb="FF000000"/>
        <rFont val="Arial"/>
        <family val="2"/>
      </rPr>
      <t>: Con el apoyo del grupo de eventos deportivos, se han publicado las cartas fundamentales para juegos campesinos y juegos escolares, en las cuales se establecen los deportes con los requisitos de inscripción de deportistas y entrenadores, los cuales permiten llevar un control estandarizado de cada uno de los mismos, evitando posibilidades de fraude en la documentación y participación de los deportistas y entrenadores</t>
    </r>
  </si>
  <si>
    <r>
      <rPr>
        <b/>
        <sz val="11"/>
        <color rgb="FF000000"/>
        <rFont val="Arial"/>
        <family val="2"/>
      </rPr>
      <t>24/04/2025</t>
    </r>
    <r>
      <rPr>
        <sz val="11"/>
        <color rgb="FF000000"/>
        <rFont val="Arial"/>
        <family val="2"/>
      </rPr>
      <t xml:space="preserve"> con el inicio del proceso de realización de juegos deportivos Escolares se empieza con el control y revisión de documentos de deportistas, haciendo distribución entre el personal del grupo de juegos, asignando responsabilidades de aprobación en plataformas; por lo que se concluye que para este bimestre el risgo no se materializó</t>
    </r>
  </si>
  <si>
    <t>12/06/2025 con la  realización de juegos deportivos Escolares realizó el control y revisión de documentos de deportistas, haciendo distribución entre el personal del grupo de juegos, asignando responsabilidades de aprobación en plataformas; por lo que se concluye que para este bimestre el risgo no se materializó, igualmente se está realizando con el grupo de eventos la revisión de documentación de los juegos Deportivos Campesinos</t>
  </si>
  <si>
    <t>04/09/2025 Con la realización de juegos deportivos Intercolegiados se realizó el control y revisión de la documentación de los deportistas, haciendo distribución entre el personal del grupo de juegos, asignando responsabilidades de aprobación en plataformas; por lo que se concluye que para este bimestre el riesgo no se materializó.</t>
  </si>
  <si>
    <t>Recreación</t>
  </si>
  <si>
    <t>PR-RC1-CAU1-CON1</t>
  </si>
  <si>
    <t>Posibilidad de recibir o solicitar dádivas o beneficios a nombre propio o de terceros  para adjudicar las cofinanciaciones de implementos, eventos y/o monitores  a un municipio que no cumpla con los requisitos exigidos</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</si>
  <si>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</si>
  <si>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r>
      <t>28/02/2025</t>
    </r>
    <r>
      <rPr>
        <sz val="11"/>
        <color rgb="FF000000"/>
        <rFont val="Arial"/>
        <family val="2"/>
      </rPr>
      <t>:la PU de recreación y la PU de OAP se reunieron para revisar los riesgos, este riesgo fue ajustado en redacción y en el control.</t>
    </r>
  </si>
  <si>
    <r>
      <t>08/05/2025</t>
    </r>
    <r>
      <rPr>
        <sz val="10"/>
        <color rgb="FF000000"/>
        <rFont val="Arial"/>
        <family val="2"/>
      </rPr>
      <t>:Durante este periodo, el riesgo no se materializó. Se continua con el seguimiento.</t>
    </r>
  </si>
  <si>
    <r>
      <t>02/07/2025</t>
    </r>
    <r>
      <rPr>
        <sz val="10"/>
        <color rgb="FF000000"/>
        <rFont val="Arial"/>
        <family val="2"/>
      </rPr>
      <t>:Durante este periodo, el riesgo no se materializó. Se continua con el seguimiento.</t>
    </r>
  </si>
  <si>
    <t xml:space="preserve">Actividad Física </t>
  </si>
  <si>
    <t>AF-RC1-CAU1-CON1</t>
  </si>
  <si>
    <t>30/01/2025: El PU de Actividad física revisa los riesgos, este fue redactado de acuerdo con la estructura del programa. y no se ha materializado el riesgo.</t>
  </si>
  <si>
    <r>
      <rPr>
        <b/>
        <sz val="11"/>
        <color theme="1"/>
        <rFont val="Arial"/>
        <family val="2"/>
      </rPr>
      <t>04/05/2025</t>
    </r>
    <r>
      <rPr>
        <sz val="11"/>
        <color theme="1"/>
        <rFont val="Arial"/>
        <family val="2"/>
      </rPr>
      <t>: El PU de Actividad física revisa el riesgo, y se concluye que el riesgo no se ha materializado para este bimestre.</t>
    </r>
  </si>
  <si>
    <r>
      <rPr>
        <b/>
        <sz val="14"/>
        <color theme="1"/>
        <rFont val="Calibri"/>
        <family val="2"/>
        <scheme val="minor"/>
      </rPr>
      <t>02/07/2025</t>
    </r>
    <r>
      <rPr>
        <sz val="14"/>
        <color theme="1"/>
        <rFont val="Calibri"/>
        <family val="2"/>
        <scheme val="minor"/>
      </rPr>
      <t>: El PU de Actividad física revisa el riesgo, y se concluye que el riesgo no se ha materializado para este bimestre.</t>
    </r>
  </si>
  <si>
    <t xml:space="preserve">05/09/2024 No se materializa por que ya se dio el cumplimiento de los cronogramas de las convocatorias de cofinanciación. La culminación de este proceso se puede constatar en las circulares K2025000037 y K2025000038 donde se publicaron los resultados para la dotación de implementación y los eventos. </t>
  </si>
  <si>
    <t xml:space="preserve">Servicio al Ciudadano </t>
  </si>
  <si>
    <t>SC--RC1-CAU1-CON1</t>
  </si>
  <si>
    <t>Posibilidad de recibir , solicitar o exigir beneficios a nombre propio o de terceros al realizar solicitudes, asuntos o  requerimientos sin el pleno cumplimiento de los requisitos.</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</si>
  <si>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</si>
  <si>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</si>
  <si>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</si>
  <si>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y capacitación, se debe realizar con apoyo del profesional de Talento Humano e infomar al Subgerente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</si>
  <si>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</si>
  <si>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</si>
  <si>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 xml:space="preserve">Anual </t>
  </si>
  <si>
    <t>Capacitar al recurso humano en los riesgos de corrupcion.</t>
  </si>
  <si>
    <t>Acta /Correo electronico con evidencia de sensibilización realizada.</t>
  </si>
  <si>
    <t>03/03/2025: El personal de apoyo al servicio al ciudadano inició contrato el 07/02/2025. Se socializa la información del proceso, con énfasis en el comportamiento ético y la aplicación del código de ética. Adicionalmente, se solicita al gestor la aclaración y socialización del comportamiento íntegro necesario para el rol, en apoyo al personal de planta asignado. 
Adicional a lo anterior, no se cuenta con reporte de denuncias relacionados con hechos de corrupción asociados al proceso de Servicio al Ciudadano</t>
  </si>
  <si>
    <r>
      <rPr>
        <b/>
        <sz val="11"/>
        <color rgb="FF000000"/>
        <rFont val="Arial"/>
        <family val="2"/>
      </rPr>
      <t>24/04/2025:</t>
    </r>
    <r>
      <rPr>
        <sz val="11"/>
        <color rgb="FF000000"/>
        <rFont val="Arial"/>
        <family val="2"/>
      </rPr>
      <t xml:space="preserve"> Después de haber realizado la socialización del código de ética y hacer énfasis en el comportamiento ético, se concluye que, durante el bimestre evaluado, no se ha recibido ningún reporte de denuncias relacionadas con hechos de corrupción en el proceso de Servicio al Ciudadano. Esto indica que, en este período, no se materializó el riesgo de corrupción en dicho proceso.</t>
    </r>
  </si>
  <si>
    <t>17/06/2025: Luego de compartir y reforzar el código de ética, así como de destacar la importancia de actuar con integridad, se concluye que durante el bimestre evaluado no se recibieron reportes ni denuncias sobre actos de corrupción en el proceso de Servicio al Ciudadano. Esto sugiere que, en ese período, no se presentó ningún caso que evidenciara dicho riesgo.</t>
  </si>
  <si>
    <r>
      <rPr>
        <b/>
        <sz val="11"/>
        <color rgb="FF000000"/>
        <rFont val="Calibri"/>
        <family val="2"/>
        <scheme val="minor"/>
      </rPr>
      <t>22/08/2025:</t>
    </r>
    <r>
      <rPr>
        <sz val="11"/>
        <color rgb="FF000000"/>
        <rFont val="Calibri"/>
        <family val="2"/>
        <scheme val="minor"/>
      </rPr>
      <t xml:space="preserve">  Durante el bimestre evaluado, se reforzó  la importancia de actuar con integridad en todas las actividades del proceso de Servicio al Ciudadano. Como resultado, no se recibieron reportes ni denuncias relacionadas con actos de corrupción. Esto sugiere que, durante dicho período, no se presentaron situaciones que evidenciaran riesgos en este ámbito. Lo anterior se ve respaldado por el Informe Trimestral 2 de PQRSDF, en el cual no se registran denuncias asociadas al Código de Ética.</t>
    </r>
  </si>
  <si>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</si>
  <si>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</si>
  <si>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</si>
  <si>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Correo electrónico con material para realizar las denuncias como formularios de PQRSDF publicado en la pagina de transparencia de INDEPORTES ANTIOQUIA</t>
  </si>
  <si>
    <t>03/03/2025: El personal de apoyo al servicio al ciudadano inició contrato el 07/02/2025. Se socializa la información del proceso, con énfasis en los canales de denuncia disponibles y la importancia de su uso. Adicionalmente, se solicita al gestor la aclaración y socialización de los canales de denuncia necesarios para el rol, en apoyo al personal de planta asignado.
Adicional a lo anterior, no se cuenta con reporte de denuncias relacionados con hechos de corrupción asociados al proceso de Servicio al Ciudadano.</t>
  </si>
  <si>
    <t>17/06/2025: Tras llevar a cabo la socialización del código de ética y destacar la importancia del comportamiento ético, se concluye que, durante el bimestre evaluado, no se recibieron denuncias relacionadas con actos de corrupción en el proceso de Servicio al Ciudadano. Esto refleja que, en ese período, no se presentó ningún caso que evidenciara riesgo de corrupción en dicho proceso.</t>
  </si>
  <si>
    <r>
      <rPr>
        <b/>
        <sz val="14"/>
        <color theme="1"/>
        <rFont val="Calibri"/>
        <family val="2"/>
        <scheme val="minor"/>
      </rPr>
      <t>22/08/2025</t>
    </r>
    <r>
      <rPr>
        <sz val="14"/>
        <color theme="1"/>
        <rFont val="Calibri"/>
        <family val="2"/>
        <scheme val="minor"/>
      </rPr>
      <t>: Durante el bimestre evaluado, se promovió  la importancia de una conducta ética en el proceso de Servicio al Ciudadano. Como resultado, no se reportaron denuncias vinculadas a posibles actos de corrupción, lo que sugiere que, en dicho periodo, no se identificaron situaciones que implicaran riesgo en este aspecto. Esta conclusión se encuentra respaldada por el Informe Trimestral 2 de PQRSDF, en el cual no se evidencian quejas ni denuncias relacionadas con el Código de Ética.</t>
    </r>
  </si>
  <si>
    <t xml:space="preserve">Acompañamiento Institucional </t>
  </si>
  <si>
    <t>AI-RC1-CAU1-CON1</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</si>
  <si>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</si>
  <si>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</si>
  <si>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</si>
  <si>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</si>
  <si>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</si>
  <si>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</si>
  <si>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Hacer seguimiento a la implementación progresiva  de cada de la asesoría institucional , los encuentros de articulacíón y las convocatorias de cofinanciación.</t>
  </si>
  <si>
    <t>Carpetas y archivos del proceso.</t>
  </si>
  <si>
    <r>
      <t xml:space="preserve">El día </t>
    </r>
    <r>
      <rPr>
        <b/>
        <sz val="11"/>
        <color rgb="FF000000"/>
        <rFont val="Arial"/>
        <family val="2"/>
      </rPr>
      <t>11/03/2025</t>
    </r>
    <r>
      <rPr>
        <sz val="11"/>
        <color rgb="FF000000"/>
        <rFont val="Arial"/>
        <family val="2"/>
      </rPr>
      <t xml:space="preserve"> el equipo del programa de Acompañamiento Institucional verificó las condiciones para la materialización del riesgo encontrando que no aplican para el periodo de seguimiento ya que las actiivdades del proceso se encuentran en etapa de planeación.</t>
    </r>
  </si>
  <si>
    <r>
      <t xml:space="preserve">El día </t>
    </r>
    <r>
      <rPr>
        <b/>
        <sz val="11"/>
        <color rgb="FF000000"/>
        <rFont val="Arial"/>
        <family val="2"/>
      </rPr>
      <t xml:space="preserve">05/05/2025 </t>
    </r>
    <r>
      <rPr>
        <sz val="11"/>
        <color rgb="FF000000"/>
        <rFont val="Arial"/>
        <family val="2"/>
      </rPr>
      <t>el equipo del programa de Acompañamiento Institucional verificó las condiciones para la materialización del riesgo encontrando que nuevamente no aplican para el periodo de seguimiento ya que las asesorías de la vigencia iniciarán en el mes de mayo.</t>
    </r>
  </si>
  <si>
    <t>"03/07/2025:El equipo del programa de Acompañamiento Institucional verificó el cumplimiento de los cronogramas de Asesorías DRAF y las convocatorias de cofinanciación de implementación y eventos. El paso 1 de la Asesoría se ha ejecutado en los periodos definidos sin necesidad de reprogramación alguna. Las convocatorias de cofinanciación finalizaron con la publicación de los resultados en la fecha definida en cada cronograma presentado a los municipios.
Por su parte, no hubo encuentros de articulación institucional."</t>
  </si>
  <si>
    <t>"05/09/2025: El equipo del programa de Acompañamiento Institucional verificó el cumplimiento en la ejecución del Paso 1 de la Asesoría DRAF y se visitaron 124 municipios de acuerdo con la planeación efectuada. Se constata el registro de la visita de cada asesor en el Planeador de Power Apps. Así mismo, se hace el control al cumplimiento del registro que los municipios deben hacer en este paso. Se procede a notificar a través de comunicación oficial a los 13 municipios que no lo han completado. Por su parte, avance el Paso 2, a la fecha del seguimiento se verifica que los asesores han visitado y registrado la asesoría en 25 municipios. El seguimiento se realiza en el siguiente tablero:
https://app.powerbi.com/view?r=eyJrIjoiZWJkMWE0MTgtNmQ1MS00OTY1LWI3YTktZjRjZGUxNjJlZTQ2IiwidCI6ImI3YmJkOWQ2LTczODItNGZiMS05MDUxLWIxNmVjMGZlM2RhZCIsImMiOjR9
En el caso de las convocatorias, ya se dio cumplimiento a los cronogramas y a través de las circulares de resultados K2025000037 y K2025000038 se hizo el cierre de este proceso.
De esta manera, se evidencia que no se materializó el riesgo en ninguno de los dos casos.
"</t>
  </si>
  <si>
    <t xml:space="preserve">Gestión Administrativa de los Recursos </t>
  </si>
  <si>
    <t>GA-RC1-CAU1-CON1</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</si>
  <si>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</si>
  <si>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</si>
  <si>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</si>
  <si>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</si>
  <si>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</si>
  <si>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</si>
  <si>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</si>
  <si>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IMPROBABLE</t>
  </si>
  <si>
    <t>Cuatrimestral</t>
  </si>
  <si>
    <t>Informes de inventarios</t>
  </si>
  <si>
    <t xml:space="preserve">Informe del inventario </t>
  </si>
  <si>
    <t>12/03/2025 Desde el almacen, se realizan los informes de cierre mensual y la verificación de las carteras de manera permanente. y se corrobora que no se ha materializado el riesgo</t>
  </si>
  <si>
    <r>
      <rPr>
        <b/>
        <sz val="11"/>
        <color rgb="FF000000"/>
        <rFont val="Arial"/>
        <family val="2"/>
      </rPr>
      <t>30/04/2025</t>
    </r>
    <r>
      <rPr>
        <sz val="11"/>
        <color rgb="FF000000"/>
        <rFont val="Arial"/>
        <family val="2"/>
      </rPr>
      <t xml:space="preserve"> Desde el Almacén, se realizan los informes de cierre mensual, la verificación de las carteras de manera permanente de acuerdo con las diferentes solicitudes de los servidores públicos y se validó que no se ha materializado el riesgo.</t>
    </r>
  </si>
  <si>
    <t>25/06/2025 El área de Almacén completó el proceso de cierre mensual, generando los informes correspondientes. Se dio seguimiento permanente a las carteras, en respuesta a los requerimientos de los servidores públicos. Asimismo, se verificó que no se ha presentado ninguna situación que implique la materialziación del riesgo.</t>
  </si>
  <si>
    <r>
      <rPr>
        <b/>
        <sz val="14"/>
        <color theme="1"/>
        <rFont val="Calibri"/>
        <family val="2"/>
        <scheme val="minor"/>
      </rPr>
      <t>25/08/2025</t>
    </r>
    <r>
      <rPr>
        <sz val="14"/>
        <color theme="1"/>
        <rFont val="Calibri"/>
        <family val="2"/>
        <scheme val="minor"/>
      </rPr>
      <t>: El área de Almacén finalizó el proceso de cierre mensual y elaboró los informes respectivos. Se mantuvo un seguimiento constante a las carteras, atendiendo oportunamente las solicitudes de los servidores públicos. De igual manera, se confirmó que no se ha registrado ningún evento que represente la materialización de algún riesgo.</t>
    </r>
  </si>
  <si>
    <t>GA-RC1-CAU2-CON1</t>
  </si>
  <si>
    <t>"
2. Falta de un documento idóneo para generar la trazabilidad de entrega de los bienes muebles."</t>
  </si>
  <si>
    <t>"Comprobante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</si>
  <si>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</si>
  <si>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Comprobante e entrada almacén (SICOF)</t>
  </si>
  <si>
    <t>Revisión de la documentacion cada que se realice la operación</t>
  </si>
  <si>
    <t>"Acta de recibo suscrita por el supervisor del contrato y el delegado del almacén.
Formato de entrega del almacén a usuario final del bien, suscrito por el responsable de la entrega en el almacén y quien recibe. "</t>
  </si>
  <si>
    <t>12/03/2025 El equipo de Gestión Administrativa de  Recursos consigna que en el periodo no se evidencian situaciones que ameriten el reporte de la materialización del riesgo.</t>
  </si>
  <si>
    <r>
      <rPr>
        <b/>
        <sz val="11"/>
        <color rgb="FF000000"/>
        <rFont val="Arial"/>
        <family val="2"/>
      </rPr>
      <t>30/04/2025</t>
    </r>
    <r>
      <rPr>
        <sz val="11"/>
        <color rgb="FF000000"/>
        <rFont val="Arial"/>
        <family val="2"/>
      </rPr>
      <t xml:space="preserve"> El equipo de Gestión Administrativa de Recursos reitera que en el periodo no se evidencian situaciones que ameriten el reporte de la materialización del riesgo.</t>
    </r>
  </si>
  <si>
    <t>25/06/2025 El equipo de Gestión Administrativa de Recursos informa que, tras el seguimiento y análisis realizado durante el periodo, no se han identificado eventos, incidentes o condiciones que representen la ocurrencia de riesgos previamente contemplados. En consecuencia, no se ha materializado el riesgo.</t>
  </si>
  <si>
    <r>
      <rPr>
        <b/>
        <sz val="14"/>
        <color theme="1"/>
        <rFont val="Calibri"/>
        <family val="2"/>
        <scheme val="minor"/>
      </rPr>
      <t>25/08/2025</t>
    </r>
    <r>
      <rPr>
        <sz val="14"/>
        <color theme="1"/>
        <rFont val="Calibri"/>
        <family val="2"/>
        <scheme val="minor"/>
      </rPr>
      <t>: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r>
  </si>
  <si>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</si>
  <si>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</si>
  <si>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</si>
  <si>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</si>
  <si>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</si>
  <si>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</si>
  <si>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r>
      <rPr>
        <b/>
        <sz val="11"/>
        <color rgb="FF000000"/>
        <rFont val="Arial"/>
        <family val="2"/>
      </rPr>
      <t>30/04/2025</t>
    </r>
    <r>
      <rPr>
        <sz val="11"/>
        <color rgb="FF000000"/>
        <rFont val="Arial"/>
        <family val="2"/>
      </rPr>
      <t xml:space="preserve"> El equipo de Gestión Administrativa de  Recursos consigna que en el periodo no se evidencian situaciones que ameriten el reporte de la materialización del riesgo.
No se reporta evidencia debido a que en el segundo bimestre no se generaron entradas con registro de novedades.</t>
    </r>
  </si>
  <si>
    <t>25/06/2025 El equipo de Gestión Administrativa de Recursos informa que, durante el  bimestre, no se presentaron situaciones que requieran el reporte de materialización de riesgos. Esta conclusión se basa en la ausencia de registros de novedades asociados a las entradas durante el periodo evaluado, por lo que no se ha materializado el riesgo.</t>
  </si>
  <si>
    <t>25/08/2025: El equipo de Gestión Administrativa de Recursos comunica que, luego del seguimiento y análisis efectuado durante el periodo, no se detectaron eventos, incidentes ni condiciones que evidencien la ocurrencia de riesgos previamente identificados. Por lo tanto, se concluye que nose ha materialización de riesgos.</t>
  </si>
  <si>
    <t xml:space="preserve">Proceso Jurídico </t>
  </si>
  <si>
    <t>PJ-RC1-CAU1-CON1</t>
  </si>
  <si>
    <t xml:space="preserve">Posibilidad de recibir o solicitar dadivas o beneficio alguno a nombre propio o de terceros para expedir  actos administrativos y/o certificaciones, sin el cumplimiento de los requisitos </t>
  </si>
  <si>
    <t xml:space="preserve">Falta de control de los actos administrativos de registro y control </t>
  </si>
  <si>
    <t>"Reprocesos administrativos
demandas
hallazgos penales, fiscales y disciplinarios
poca confiabilidad de la información generando perjuicios a organismos deportivos y terceros   "</t>
  </si>
  <si>
    <t xml:space="preserve">El Jefe Juridico verificara que el acto administrativo o respueta este acorde con la solicitud, con el cumplimiento de requisitos y las normas, y procede a dar su visto bueno en el documento. En caso de que no cumpla con las condiciones se devuelve al PU para que lo ajuste a las  via correo electrónico. Esto se realizará cada que se necesite emitir una respuesta, un concepto, un acto administrativo. </t>
  </si>
  <si>
    <t xml:space="preserve">Se realiza ajuste y se hace comité primario  para su revisión y análisis </t>
  </si>
  <si>
    <t>Correo electronico</t>
  </si>
  <si>
    <t xml:space="preserve">A demanda </t>
  </si>
  <si>
    <t>"actos administrativos
actas"</t>
  </si>
  <si>
    <t xml:space="preserve">Documentos generados con Visto Bueno del Jefe Juridico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</si>
  <si>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</si>
  <si>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"07/05/2025: De acuerdo a lo informado por la profesional universitaria, Diana Dulcey, en los meses de marzo y abril de 2025 no hemos sido notificados de ninguna providencia con ese alcance, razon por la que no se ha materizado dicho riesgo
Respecto del control, cabe señalar que el Jefe de la Oficina Asesora Jurídica revisó los documentos que le fueron enviados de las diferentes áreas para su revisión"</t>
  </si>
  <si>
    <t>24/06/2025: De acuerdo a lo informado por la profesional universitaria, Diana Dulcey, en los meses de MAYO Y JUNIO de 2025 no hemos sido notificados de ninguna providencia con ese alcance, razon por la que no se ha materizado dicho riesgo</t>
  </si>
  <si>
    <t>PJ-RC2-CAU1-CON1</t>
  </si>
  <si>
    <t xml:space="preserve">Posibilidad de recibir o solicitar dadivas o beneficio alguno a nombre propio o de terceros  para realizar una débil representación judicial y extrajudicial dentro de los procesos judiciales adelantandos o seguidos contra de INDEPORTES ANTIOQUIA </t>
  </si>
  <si>
    <t>Falta de control de los procesos judiciales</t>
  </si>
  <si>
    <t>sentencias no favorables para la Entidad</t>
  </si>
  <si>
    <t xml:space="preserve">el jefe Juridico designa a un profesional juridico interno o externo el proceso judicial y dentro de su designación este debe suscribir el poder donde se incluye la verificacion de no existencia de inahbilidad, incompatibilidades o conflicto de intereses para llevar el respectivo proceso. si existe alguna de estas condicioenes se asigna a un abogado que no las tenga. </t>
  </si>
  <si>
    <t xml:space="preserve">Se reasigna el proceso a un abogado que no tenga este conflicto. </t>
  </si>
  <si>
    <t xml:space="preserve">Poder </t>
  </si>
  <si>
    <t>Bimensual</t>
  </si>
  <si>
    <t>expediente</t>
  </si>
  <si>
    <t xml:space="preserve">Poder firmado por las partes </t>
  </si>
  <si>
    <t>"26/03/2025: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</si>
  <si>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"07/05/2025: De acuerdo a lo informado por la profesional universitaria, Diana Dulcey, en los meses de enero y febrero de 2025 no hemos sido notificados de ninguna providencia con ese alcance, razon por la que no se ha materizado dicho riesgo
Respecto del control, cabe señalar que el Jefe otorgó los diferentes poderes"</t>
  </si>
  <si>
    <t xml:space="preserve">Gestión del Talento Humano </t>
  </si>
  <si>
    <t>TH-RC1-CAU1-CON1</t>
  </si>
  <si>
    <t>Posibilidad de recibir o solicitar dadivas o beneficio alguno a nombre propio o de terceros modificando  los manuales de funciones  o perfiles en particular</t>
  </si>
  <si>
    <t>"Interés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</si>
  <si>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</si>
  <si>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evidencia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</si>
  <si>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</si>
  <si>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</si>
  <si>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Preventivo </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</si>
  <si>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</si>
  <si>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</si>
  <si>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21/02/2025: MCT  No se identifica la materialización del riesgo durante el periodo de segumiento (Enero- Febrero); en la certificación de este periodo, no se realizaron modificaciones al Manual de Funciones en la Entidad.</t>
  </si>
  <si>
    <t>"30/04/2025: 21/02/2025: MCT  Durante el periodo de seguimiento (marzo-abril), no se evidenció la materialización del riesgo. Se confirma que no se realizaron modificaciones al Manual de Funciones de la Entidad. La última actualización registrada data de febrero de 2024 y se encuentra publicada y vigente en la página de transparencia institucional.
https://indeportesantioquia.gov.co/wp-content/uploads/2024/03/Manual-especifico-de-funciones-2024000174-del-26-de-febrero-de-2024.pdf
"</t>
  </si>
  <si>
    <t>"17/06/2025: MCT  Durante el tercer bimestre del año (mayo-junio),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https://indeportesantioquia.gov.co/wp-content/uploads/2024/03/Manual-especifico-de-funciones-2024000174-del-26-de-febrero-de-2024.pdf
"</t>
  </si>
  <si>
    <r>
      <t>"</t>
    </r>
    <r>
      <rPr>
        <b/>
        <sz val="14"/>
        <rFont val="Calibri"/>
        <family val="2"/>
        <scheme val="minor"/>
      </rPr>
      <t>30/08/2025:</t>
    </r>
    <r>
      <rPr>
        <sz val="14"/>
        <rFont val="Calibri"/>
        <family val="2"/>
        <scheme val="minor"/>
      </rPr>
      <t xml:space="preserve"> MCT  Durante el cuarto bimestre del año (Julio-Agosto), no se evidenció la materialización del riesgo identificado. Asimismo, se confirma que no se realizaron modificaciones al Manual de Funciones de la Entidad. La última actualización corresponde a febrero de 2024 y permanece publicada y vigente en la página de transparencia institucional.
https://indeportesantioquia.gov.co/wp-content/uploads/2024/03/Manual-especifico-de-funciones-2024000174-del-26-de-febrero-de-2024.pd"</t>
    </r>
  </si>
  <si>
    <t>TH-RC2-CAU1-CON1</t>
  </si>
  <si>
    <t>Posibilidad de recibir o solicitar dadivas o beneficio alguno a nombre propio o de terceros con la utilización inadecuada o perdida  de las historias laborales que afecten la integridad de la Entidad.</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</si>
  <si>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</si>
  <si>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</si>
  <si>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</si>
  <si>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</si>
  <si>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</si>
  <si>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</si>
  <si>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"26/02/2024/2024: MCT No se identifica la materialización del riesgo durante el periodo de segumiento (Enero- Febrero)  tras consultar con la persona responsable de resguardar las hojas de vida de los funcionarios, se verificó que no se ha materializado ningún riesgo de pérdida y/o uso indebido de las historias laborales. se adjunta evidencia en el SGC Evidencias Riesgos 2025, correo de consulta y verificación de los controles por el personal a cargo.
Las evidencias detalladas por servidor, reposan en la Historia de vida laboral en la Oficina de Talento Humano."</t>
  </si>
  <si>
    <t xml:space="preserve">NO </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</si>
  <si>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t>
  </si>
  <si>
    <t>"18/06/2025 MCT: Durante el tercer bimestre de seguimiento (mayo-junio), no se evidenció la materialización del riesgo. Tras la consulta con la persona responsable de la gestión de las historias laborales de los servidores, se verificó que no se han presentado pérdidas, mala administración ni uso indebido de los archivos.
Como respaldo, se adjunta evidencia en el Sistema de Gestión de Calidad (SGC), en la carpeta “Evidencias Riesgos 2025”, la cual incluye el correo de consulta y la verificación de los controles implementados por el personal encargado.
Se encuentra pendiente la coordinación con el CADA para la realización de la auditoría correspondiente, con el fin de verificar y controlar los archivos que reposan en la Oficina de Talento Humano.
Adicionalmente, las evidencias específicas por servidor se encuentran disponibles en sus respectivas historias de vida laboral, las cuales reposan en la Oficina de Talento Humano."</t>
  </si>
  <si>
    <t>"30/04/2025 MCT: Durante el periodo de seguimiento (marzo-abril), no se evidenció la materialización del riesgo. Tras consultar con la persona responsable de la gestión de las historias laborales de los servidores, se verificó que no ha ocurrido ninguna pérdida ni uso indebido de las mismas. Como respaldo, se adjunta la evidencia en el SGC, carpeta “Evidencias Riesgos 2025”, que incluye el correo de consulta y la verificación de los controles por parte del personal encargado. Ahora bien, para el siguiente bimestre se sugiere la visita del equipo CADA para la revisión y verificación de las mismas en la Oficina de Talento Humano
Adicionalmente, las evidencias específicas por servidor reposan en las historias de vida laboral, disponibles en la Oficina de Talento Humano."</t>
  </si>
  <si>
    <t xml:space="preserve">Gestión Documental </t>
  </si>
  <si>
    <t>GD-RC1-CAU1-CON1</t>
  </si>
  <si>
    <t>Posibilidad de recibir o solicitar dadivas o beneficio alguno a nombre propio o de terceros, con la fuga o entrega de información por parte de los servidores públicos del CADA.</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</si>
  <si>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</si>
  <si>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</si>
  <si>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de forma mensual; cada mes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</si>
  <si>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</si>
  <si>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</si>
  <si>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</si>
  <si>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</si>
  <si>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28/02/2025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</si>
  <si>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r>
      <rPr>
        <b/>
        <sz val="11"/>
        <color rgb="FF000000"/>
        <rFont val="Arial"/>
        <family val="2"/>
      </rPr>
      <t xml:space="preserve">05/05/2025 </t>
    </r>
    <r>
      <rPr>
        <sz val="11"/>
        <color rgb="FF000000"/>
        <rFont val="Arial"/>
        <family val="2"/>
      </rPr>
      <t xml:space="preserve">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r>
  </si>
  <si>
    <t>"01/07/2025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t>
  </si>
  <si>
    <t>"05/09/2025 Durante el período evaluado el CADA no realizó actualización de instructivos en materia de radicación, sin embargo, los vigentes aplican para determinar la guía de manejo a consultas y acceso a la información a cargo del CADA. Todo se desarrolló dentro de los parametros institucionales.
Al hacer las revisiones del sistema de información Mercurio y el monitoreo de las planillas de distribución no se encontraron anomalías en el direccionamiento de comunicaciones. Las planillas pueden ser revisadas en el CADA de Indeportes Antioquia, en las bandejas de correspondencia asignadas a cada dependencia.
"</t>
  </si>
  <si>
    <t xml:space="preserve">Contratación y Adquisiciones </t>
  </si>
  <si>
    <t>CA-RC1-CAU1-CON1</t>
  </si>
  <si>
    <t>Posibilidad de recibir y solicitar cualquier dadiva o beneficio a nombre propio o de terceros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</si>
  <si>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</si>
  <si>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</si>
  <si>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El Jefe juridico remitirá previa revisión, al Comité de Contratación para que este revisé y analice la pertinencia de la realización de la contratación.  Para el  caso de procesos con Pluralidad de Oferente los integrantes una vez evaluada las propuestas  de acuerdo con el pliego de condiciones deberan emitir un informe a través del cual recomiendan al ordenador del gasto el posible contratista, quien verificará si adjudica o no el proceso con la información entregada.  
El comité de contratación  se  realizará de forma semanal para la revisión de los diferentes proceso, y para los procesos con pluralidad de oferente el CAE  realizara el informe respectivo.  Este control se ejecuta de forma manual a través de una reunión presencial (contratación directa) y en el caso de los procesos con pluralidad se realizara a través de los informes de evaluación de manera manual.
En caso de que el proceso contractual  no cumpla con las condiciones objetivas para su publicación se devolvera para los ajustes correspondientes a la dependencia. Si es pluralidad de oferentes al momento de adjudicación el ordenador podrá apartarse de la recomendación previa justificación a través de acto administrativo. Como evidencia queda constancias de comité de contratación  e informes de evaluación.
 "</t>
  </si>
  <si>
    <t xml:space="preserve">Se devuelven a las dependencias para los ajustes y en el caso de procesos de pluralidad de oferentes, el ordenador del gasto podrá apartarse de la recomendación argumentandolo a travpes de acto administrativo. </t>
  </si>
  <si>
    <t>constancias de comite e informes de evaluación</t>
  </si>
  <si>
    <t>semanal</t>
  </si>
  <si>
    <t xml:space="preserve">revisión de los procesos en comité de contratación y verificación del informe de evaluación del CAE en los casos que aplica </t>
  </si>
  <si>
    <t>constancias y resoluciones de adjudicaciones</t>
  </si>
  <si>
    <t>"26/03/2025: De acuerdo a lo informado por la profesional universitaria, Diana Dulcey, en los meses de enero y febrero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</si>
  <si>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"08/05/2025: De acuerdo a lo informado por la profesional universitaria, Diana Dulcey, en los meses de marzo y abril de 2025 no hemos sido notificados de ninguna providencia con ese alcance, razon por la que no se ha materizado dicho riesgo
Ahora bien, respecto al control, los procesos celebrados para dicha vigencia fueron objeto de revisión por el Comité de Contratación y los integrantes del CAE, la evidencia de los mismos se encuentra en los expedientes contractuales registrados en SECOP II y MERCURIO; de igual forma fue replanteado el riesgos y sus control."</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</si>
  <si>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</si>
  <si>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</si>
  <si>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</si>
  <si>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</si>
  <si>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 xml:space="preserve">El Abogado designado por el jefe Jurídico de forma manual solictará a las diferentes subgerencias o áreas el estado de las liquidaciones de los diferentes convenios o contratos mensualmente.
En caso de que la información no sea enviada, el abagado designado informara de dicha situación al Gerente con copia a Control Interno para que aquel requiera al área responsable de liquidar dicho contrato. 
Como evidencia del control quedan los correos enviados al Gerente con copia a Control Interno
</t>
  </si>
  <si>
    <t>En caso de que la información no sea enviada, el abagado designado informara de dicha situación al Gerente con copia a Control Interno para que aquel requiera al área responsable de liquidar dicho contrato. este control se realiza de forma mensual.</t>
  </si>
  <si>
    <t>Como evidencia del control quedan los correos enviados al Gerente con copia a Control Interno</t>
  </si>
  <si>
    <t>Realizar seguimiento permanente a los procesos judiciales con el fin de identificar posibles actos de corrupcion</t>
  </si>
  <si>
    <t>Archivo de excel de  seguimiento de procesos judiciales</t>
  </si>
  <si>
    <t>26/03/2025: De acuerdo a lo informado por la profesional universitaria, Diana Dulcey, en los meses de enero y febrero de 2025 no hemos sido notificados de ninguna providencia con ese alcance, razon por la que no se ha materizado dicho riesgo; ademas se replanteo el  riesgos y su control para esta vigencia. Y se realizaron los requerimientos a las áreas.</t>
  </si>
  <si>
    <t>08/05/2025: De acuerdo a lo informado por la profesional universitaria, Diana Dulcey, en los meses de marzo y abril de 2025 no hemos sido notificados de ninguna providencia con ese alcance, razon por la que no se ha materizado dicho riesgo; ademas se replanteo el  riesgos y su control para esta vigencia. Y se realizaron los requerimientos a las áreas.</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</si>
  <si>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</si>
  <si>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</si>
  <si>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</si>
  <si>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</si>
  <si>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"Los Supervisores desiganados de cada contrato y/o convenio de forma manual enviarán al ordenador del gasto informe señalando el posible incumplimiento del contratista con sus respectivos anexos  para que aquel remita dicha información al  jefe de la OAJ para que proceda a iniciar el proceso sancionatorio contractual.
En caso de que el supervisor no envie la información el ordenador del gasto si conoce la misma procedera a remitir dicha situación al jefe de la OAJ, para que inicie el respectivo proceso sancionatorio contractual o proceso judicial para declarar el incumplimiento; este control se lleva a cabo de forma bimensual.
Como evidencia del control esta el informe del supervisor señalando el posible incumplimiento, el proceso sancionatorio o el proceso judicial."</t>
  </si>
  <si>
    <t>En caso de que el supervisor no envie la información el ordenador del gasto si conoce la misma procedera a remitir dicha situación al jefe de la OAJ, para que inicie el respectivo proceso sancionatorio contractual o proceso judicial para declarar el incumplimiento.</t>
  </si>
  <si>
    <t>Como evidencia del control esta el informe del supervisor señalando el posible incumplimiento, el proceso sancionatorio o el proceso judicial</t>
  </si>
  <si>
    <t>26/03/2025: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</si>
  <si>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08/05/2025: De acuerdo a lo informado por la profesional universitaria, Diana Dulcey, en los meses de enero y febrero de 2025 no hemos sido notificados de ninguna providencia con ese alcance, razon por la que no se ha materizado dicho riesgo; ademas se replanteo el riesgo su control para esta vigencia; y se ha iniciado los diferentes procesos sancionatorios contractuales o Judiciales.</t>
  </si>
  <si>
    <t>Gestión de la Plataforma TIC</t>
  </si>
  <si>
    <t>GP-RC2-CAU1-CON1</t>
  </si>
  <si>
    <t>Posibilidad de recibir o solicitar dadivas o beneficio alguno a nombre propio o de terceros por acceso no autorizado a la información que afecte la integridad, disponibilidad o confidencialidad de la misma de conformidad con la clasificación y reserva de esta</t>
  </si>
  <si>
    <t xml:space="preserve">Deficiencia en los metodos de autenticación de los sistemas de información. </t>
  </si>
  <si>
    <t>"1. Incumplimiento a la norma 
y exposición indebida de la información. 
2. Perdida, alteración o acceso no aturoizado de información"</t>
  </si>
  <si>
    <t xml:space="preserve">La jefe de la oficina de sistemas define la política de seguridad de la información la cual tiene los criterios de control de acceso y gestión de identidades y la socializa para el conocimiento y cumplimiento de todo el personal de forma anual, y los técnicos de la oficina de sistemas revisan de forma manual, cada 3 meses que la matriz de identidades y control de acceso se encuentre actualizada según los roles de usuario y contraseña. 
En caso de desviación se deberán aplicar el procedimiento de gestión de incidentes de seguridad de la información.
Como evidencia del control queda la política de seguridad de la información definida y la matriz control de acceso y gestión de identidades. 
</t>
  </si>
  <si>
    <t xml:space="preserve">En caso de desviación se deberán aplicar el procedimiento de gestión de incidentes de seguridad de la información. </t>
  </si>
  <si>
    <t xml:space="preserve">Como evidencia del control queda la política de seguridad de la información definida y la matriz control de acceso y gestión de identidades. </t>
  </si>
  <si>
    <t>"Control del manejo la información 
Acceso controlado a la información  y tablas de control de acceso"</t>
  </si>
  <si>
    <t xml:space="preserve">Procedimientos establecidos en el SGC y definición de perfiles de los usuarios </t>
  </si>
  <si>
    <t>En reunion realizada el 01 de marzo entre la jefe de sistemas y el técnico de la oficina de sistemas, se realizó analisis del riesgo, identificando que el control sigue siendo adecuado y que no se materializo el mismo durante el primer bimestre del año.</t>
  </si>
  <si>
    <t>En reunión realizada el 23 de abril en conjunto con la oficina asesora de planeacion se revisan los riesgos identificados asi como los controles de los mismos, y se determina que todos los riesgos de corrupción desde sistemas se engloban dentro del riesgo No. 2, por lo cual el riesgo No. 1 con sus dos controles queda inactivo. 
Teniendo en cuenta que se redefine el control, asi como las evidencias, y que  la politica y la matriz se estan definiendo en el momento, la ejecución del control se reportará en el próximo seguimiento. 
Hsata el momento no se han detectado incidentes de seguridad que evidencien la materialización de este riesgo.</t>
  </si>
  <si>
    <t xml:space="preserve">En revisión realizada el 01 de julio  realizada por la jefe de la oficina de sistemas,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y la matriz de control de acceso y gestión de identidades se encuentra en definición. </t>
  </si>
  <si>
    <t xml:space="preserve">En revisión realizada el 01 de septiembre  realizada por la jefe de la oficina de sistemas y los técnicos  contratista de seguridad, se revisan los riesgos identificados asi como los controles de los mismos, y se determina que el riesgo no se ha materializado y que los controles se estan implementando toda vez que ya se encuentra la nueva politica de seguridad definida mediante Resolución 2025000448 de 16 de mayo del 2025, la cual esta nuevamente en definicón y la matriz de control de acceso y gestión de identidades se encuentra validada y se le realiza actualizacion y revision de forma permanente . </t>
  </si>
  <si>
    <t xml:space="preserve">Gestión Financiera </t>
  </si>
  <si>
    <t>GF-RC1-CAU1-CON1</t>
  </si>
  <si>
    <t>Posibilidad de recibir dadivas por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</si>
  <si>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</si>
  <si>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</si>
  <si>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 xml:space="preserve">Si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</si>
  <si>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</si>
  <si>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</si>
  <si>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</si>
  <si>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Evitar </t>
  </si>
  <si>
    <t xml:space="preserve">Conciliaciones de las cuentas bancarias entre el sistema bancario y en la informacion del ERP, arqueos de constantes a las cajas menores </t>
  </si>
  <si>
    <t xml:space="preserve">Arqueos de Caja revisados </t>
  </si>
  <si>
    <t>12/03/2025 El riesgo no se materializó para esta Vigencia, los controles se han realizado de manera adecuada</t>
  </si>
  <si>
    <t>"05/05/2025: El riesgo no se materializó en este periodo, los controles se han realizado de manera adecuada. Los arqueos de la caja menor se realizaron hasta el mes de abril y no se detectaron novedades. Debido a la apertura de la caja manoer a finales del mes de enero, no fue posible gestionar el reintegro de manera independiente de los meses de enero y febrero, por lo que se realizó 1 solo trámite de reintegro y el arqueo en el mes de febrero, pero se cubrieron los 2 meses.
"</t>
  </si>
  <si>
    <t>26/06/2025: El riesgo no se materializó en este periodo, los controles se han realizado de manera adecuada. Los arqueos de la caja menor se realizaron hasta el mes de junio y no se detectaron novedades. Debido a la apertura de la caja menor a finales del mes de enero, no fue posible gestionar el reintegro de manera independiente de los meses de enero y febrero, por lo que se realizó 1 solo trámite de reintegro y el arqueo en el mes de febrero, pero se cubrieron los 2 meses.</t>
  </si>
  <si>
    <r>
      <rPr>
        <b/>
        <sz val="11"/>
        <color rgb="FF000000"/>
        <rFont val="Calibri"/>
        <family val="2"/>
        <scheme val="minor"/>
      </rPr>
      <t>02/09/2025</t>
    </r>
    <r>
      <rPr>
        <sz val="11"/>
        <color rgb="FF000000"/>
        <rFont val="Calibri"/>
        <family val="2"/>
        <scheme val="minor"/>
      </rPr>
      <t>: Durante el periodo evaluado, no se evidenció la materialización del riesgo, lo que indica un comportamiento controlado del proceso y una gestión efectiva del mismo. Los controles establecidos se aplicaron conforme a lo previsto, permitiendo realizar un monitoreo constante y oportuno.</t>
    </r>
  </si>
  <si>
    <t>GF-RC1-CAU2-CON2</t>
  </si>
  <si>
    <t>Posibilidad de recibir dadivas por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</si>
  <si>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</si>
  <si>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</si>
  <si>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</si>
  <si>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</si>
  <si>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</si>
  <si>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"05/05/2025: El riesgo no se materializó en este periodo, los controles se han realizado de manera adecuada.
Se incluye la evindencia del link de las conciliaciones bancarias hasta la fecha."</t>
  </si>
  <si>
    <t>"26/06/2025: El riesgo no se materializó en este periodo, los controles se han realizado de manera adecuada.
"</t>
  </si>
  <si>
    <r>
      <rPr>
        <b/>
        <sz val="11"/>
        <color rgb="FF000000"/>
        <rFont val="Calibri"/>
        <family val="2"/>
        <scheme val="minor"/>
      </rPr>
      <t>02/09/2025</t>
    </r>
    <r>
      <rPr>
        <sz val="11"/>
        <color rgb="FF000000"/>
        <rFont val="Calibri"/>
        <family val="2"/>
        <scheme val="minor"/>
      </rPr>
      <t>: Durante el periodo evaluado, el riesgo no se materializó, lo que refleja una gestión efectiva y oportuna. Los controles establecidos se han ejecutado de manera adecuada, permitiendo un seguimiento constante y la prevención de posibles desviaciones.</t>
    </r>
  </si>
  <si>
    <t>GF-RC2-CAU1-CON1</t>
  </si>
  <si>
    <t>Posibilidad de recibir dadivas por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</si>
  <si>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</si>
  <si>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</si>
  <si>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</si>
  <si>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</si>
  <si>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</si>
  <si>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12/03/2025 El equipo de Gestión Financira, corrobora que el  riesgo no se materializó para esta Vigencia, los controles se han realizado de manera adecuada</t>
  </si>
  <si>
    <t>05/05/2025: El equipo de Gestión Financiera, corrobora que el  riesgo no se materializó en este periodo, debido a que los controles se han realizado de manera adecuada. El registro del control se encuentra en el ERP Financiero.</t>
  </si>
  <si>
    <t>26/06/2025: El equipo de Gestión Financiera, corrobora que el  riesgo no se materializó en este periodo, debido a que los controles se han realizado de manera adecuada. El registro del control se encuentra en el ERP Financiero.</t>
  </si>
  <si>
    <r>
      <rPr>
        <b/>
        <sz val="11"/>
        <color rgb="FF000000"/>
        <rFont val="Calibri"/>
        <family val="2"/>
        <scheme val="minor"/>
      </rPr>
      <t xml:space="preserve">02/09/2025: </t>
    </r>
    <r>
      <rPr>
        <sz val="11"/>
        <color rgb="FF000000"/>
        <rFont val="Calibri"/>
        <family val="2"/>
        <scheme val="minor"/>
      </rPr>
      <t xml:space="preserve"> El equipo de Gestión Financiera corrobora que, durante el periodo evaluado, el riesgo no se materializó, como resultado de la adecuada implementación de los controles establecidos. El registro de dichos controles se encuentra documentado en el ERP Financiero, lo que permite su trazabilidad y verificación.</t>
    </r>
  </si>
  <si>
    <t>GF-RC2-CAU2-CON2</t>
  </si>
  <si>
    <t>Posibilidad de recibir dadivas por apropiación de recursos públicos por jineteo en cuentas bancarias para uso personal o en beneficio de terceros. (Riesgo Fiscal)</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</si>
  <si>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</si>
  <si>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</si>
  <si>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</si>
  <si>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</si>
  <si>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 xml:space="preserve">12/03/2025 El equipo de Gestión Financira, corrobora que el  riesgo no se materializó para esta Vigencia, los controles se han realizado de manera adecuada
</t>
  </si>
  <si>
    <t>"05/05/2025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
"</t>
  </si>
  <si>
    <t>26/06/2025 El equipo de Gestión Financiera, corrobora que el  riesgo no se materializó en este periodo, debido a que los controles se han realizado de manera adecuada. Los pagos se realizaron a las personas de acuerdo con las certificaciones bancarias presentadas y no se reportaron errores en pagos.</t>
  </si>
  <si>
    <r>
      <rPr>
        <b/>
        <sz val="11"/>
        <color rgb="FF000000"/>
        <rFont val="Calibri"/>
        <family val="2"/>
        <scheme val="minor"/>
      </rPr>
      <t>02/09/2025</t>
    </r>
    <r>
      <rPr>
        <sz val="11"/>
        <color rgb="FF000000"/>
        <rFont val="Calibri"/>
        <family val="2"/>
        <scheme val="minor"/>
      </rPr>
      <t>: El equipo de Gestión Financiera corrobora que, durante el periodo evaluado, el riesgo no se materializó, debido a la adecuada ejecución de los controles establecidosy la segregación de funciones en el proceso de pagos (Tesoreria)</t>
    </r>
  </si>
  <si>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</si>
  <si>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</si>
  <si>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</si>
  <si>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 xml:space="preserve">Conciliaciones Bancarias </t>
  </si>
  <si>
    <t>"05/05/2025 El equipo de Gestión Financira, corrobora que el  riesgo no se materializó para esta Vigencia, los controles se han realizado de manera adecuada con conciliaciones sin novedades.
"</t>
  </si>
  <si>
    <t>26/06/2025 El equipo de Gestión Financira, corrobora que el  riesgo no se materializó para esta Vigencia, los controles se han realizado de manera adecuada con conciliaciones sin novedades.</t>
  </si>
  <si>
    <r>
      <rPr>
        <b/>
        <sz val="11"/>
        <rFont val="Calibri"/>
        <family val="2"/>
        <scheme val="minor"/>
      </rPr>
      <t>02/09/2025</t>
    </r>
    <r>
      <rPr>
        <sz val="11"/>
        <rFont val="Calibri"/>
        <family val="2"/>
        <scheme val="minor"/>
      </rPr>
      <t>: El equipo de Gestión Financiera confirma que el riesgo no se materializó durante la presente vigencia, gracias a la adecuada implementación de los controles establecidos, los cuales se han ejecutado correctamente, evidenciándose en conciliaciones sin novedades</t>
    </r>
  </si>
  <si>
    <t xml:space="preserve">Asesoría para la construcción de escenarios deportivos </t>
  </si>
  <si>
    <t>AC-RC4-CAU1-CON1</t>
  </si>
  <si>
    <t>Posibilidad de recibir dadivas o beneficios a nombre propio o de terceros, con la  viabilización de  proyectos para  entrega de recursos  a Municipios que no cumplen con los requisitos establecidos.</t>
  </si>
  <si>
    <t>Intereses políticos y/o particulares.</t>
  </si>
  <si>
    <t>"1, Mala imagen a la entidad debido al incumplimiento de la política documentada
2, Posibles demandas"</t>
  </si>
  <si>
    <t>sI</t>
  </si>
  <si>
    <t>"El profesional asignado anualmente  revisa de forma manual los los proyectos remitidos por los municipios y  valida el cumplimiento de todos los requisitos establecidos en la  ficha de viabilización de proyectos y los aprueba con  su firma.             
Si el proyecto no cumple con las condiciones requeridas en la viabilización se le devuelve al municpio para las correcciones y ajustes y  se realizan las mesas técnicas correspondientes.  
Como evidencia del proceso se tienen las fichas de viabilización aprobadas por el profesional."</t>
  </si>
  <si>
    <t>Si el proyecto no cumple con las condiciones requeridas en la viabilización se le devuelve al municpio para las correcciones y ajustes y se realizan las mesas técnicas correspondientes.</t>
  </si>
  <si>
    <t>Ficha de viabilización fimada.</t>
  </si>
  <si>
    <t>A demanda</t>
  </si>
  <si>
    <t>Conformar equipo de evaluacion que verifique  el cumplimiento de las políticas de cofinanciación y de las metas institucionales</t>
  </si>
  <si>
    <t>Registro de seguimiento</t>
  </si>
  <si>
    <t>5/03/2025 GCM: En el momeno nos encontramos en proceso de viabilización de las convocatorias abiertas en 2025, por lo que a la fecha no se han viabilizado los proyectos y por ende no se ha materializado el riesgo.</t>
  </si>
  <si>
    <r>
      <rPr>
        <b/>
        <sz val="11"/>
        <color rgb="FF000000"/>
        <rFont val="Arial"/>
        <family val="2"/>
      </rPr>
      <t>29/04/2025</t>
    </r>
    <r>
      <rPr>
        <sz val="11"/>
        <color rgb="FF000000"/>
        <rFont val="Arial"/>
        <family val="2"/>
      </rPr>
      <t xml:space="preserve"> GCM: Se revisa con el equipo de trabajo, se conservan los controles, la viavilización de proyectos 2025 se hizo con criterios exclusivamente técnicos y no hubo favdorecimiento. No se materializó el riesgo.</t>
    </r>
  </si>
  <si>
    <t>01/07/2025 GCM: Se revisa con el equipo de trabajo, se conservan los controles, la viavilización de proyectos 2025 se está haciendo con criterios exclusivamente técnicos y no hubo favorecimiento. No se materializó el riesgo.</t>
  </si>
  <si>
    <r>
      <rPr>
        <b/>
        <sz val="10"/>
        <color rgb="FF000000"/>
        <rFont val="Arial"/>
        <family val="2"/>
      </rPr>
      <t>28/08/2025</t>
    </r>
    <r>
      <rPr>
        <sz val="10"/>
        <color rgb="FF000000"/>
        <rFont val="Arial"/>
        <family val="2"/>
      </rPr>
      <t xml:space="preserve"> GCM: Se revisa con el equipo de trabajo, se conservan los controles, El equipo de viavilización de proyectos 2025 ha venido aplicando criterios exclusivamente técnicos y no ha habido favorecimiento. No se materializó el riesgo. Se anexa link de ficha de viabilidad y mesas de trabajo.</t>
    </r>
  </si>
  <si>
    <t xml:space="preserve">Evaluación y Control </t>
  </si>
  <si>
    <t>EC-RC1-CAU1-CON1</t>
  </si>
  <si>
    <t xml:space="preserve">1. Posibilidad de recibir o solicitar cualquier dádiva o beneficio a nombre propio o para terceros… con el fin de desviar la ejecución de las auditorías y/o alterar el informe de auditoría (por solicitudes internas o externas) </t>
  </si>
  <si>
    <t>1.Auditar a un proceso del cual el auditor hizo parte recientemente.</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</si>
  <si>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</si>
  <si>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</si>
  <si>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</si>
  <si>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</si>
  <si>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
Carta de Compromiso suscrita por auditor in terno"</t>
  </si>
  <si>
    <t>"Entrega copia de la Resolución Estatuto Auditor Interno.
Carta de Compromiso suscrita por auditor in terno"</t>
  </si>
  <si>
    <t>21/03/2025 Se efectuó la reunión 3 del grupo primario de la OCI en donde se validaron riesgos y controles, concluyendo que el riesgo no se ha materializado (ver acta en evidencias), asi como el F-EC-08 Compromiso Ético y conocimiento del Estatuto del Auditor Interno, firmado.</t>
  </si>
  <si>
    <r>
      <rPr>
        <b/>
        <sz val="11"/>
        <color rgb="FF000000"/>
        <rFont val="Arial"/>
        <family val="2"/>
      </rPr>
      <t>21/03/2025</t>
    </r>
    <r>
      <rPr>
        <sz val="11"/>
        <color rgb="FF000000"/>
        <rFont val="Arial"/>
        <family val="2"/>
      </rPr>
      <t xml:space="preserve"> Se efectuó la reunión 3 del grupo primario de la OCI en donde se validaron riesgos y controles, concluyendo que el riesgo no se ha materializado (ver acta en evidencias), asi como el F-EC-08 Compromiso Ético y conocimiento del Estatuto del Auditor Interno, firmado.
Adicionalmente el 25/04/2025  en grupo primario de la OCI , ACTA # 4 se revisaron los riegsos y controles, concluyendo que los mismos no se han materializado. (ver acta) </t>
    </r>
  </si>
  <si>
    <t>"El dia 23/05/2025 se realizó grupo primario de  la OCI (VER ACTA 6), en donde se constató la no materializacion del riesgo . Igualmente se revisaron causas y controles . 
Nuevamente se realizó reunion el miercoles 18 de junio (ver acta), en la misma se constató la aplicacion de los controles  y la no materializacion de los riesgos."</t>
  </si>
  <si>
    <r>
      <t xml:space="preserve">El miércoles </t>
    </r>
    <r>
      <rPr>
        <b/>
        <sz val="14"/>
        <color rgb="FF000000"/>
        <rFont val="Calibri"/>
        <family val="2"/>
        <scheme val="minor"/>
      </rPr>
      <t>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</si>
  <si>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</si>
  <si>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</si>
  <si>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nombrará a otro auditor y el tipo De control es manual.</t>
  </si>
  <si>
    <t>"Correos electrónicos
Acta Grupo Primario"</t>
  </si>
  <si>
    <t>Realizar reuniones de grupo primario, en donde se da linea respecto a las auditorias</t>
  </si>
  <si>
    <t>Acta de grupo primario</t>
  </si>
  <si>
    <t>En reuniones  del grupo primario del 07/02/2025 y 27/02/2025  la OCI (VER ACTA 1 y 2 DEL 2025) se realizó validación de los riesgos, causas y controles, determinandose que el riesgo no se habia materializado a la fecha. En el acta 1 se cambio  la redacción del control.</t>
  </si>
  <si>
    <r>
      <rPr>
        <b/>
        <sz val="11"/>
        <color rgb="FF000000"/>
        <rFont val="Arial"/>
        <family val="2"/>
      </rPr>
      <t xml:space="preserve">21/03/2025 </t>
    </r>
    <r>
      <rPr>
        <sz val="11"/>
        <color rgb="FF000000"/>
        <rFont val="Arial"/>
        <family val="2"/>
      </rPr>
      <t xml:space="preserve">Se efectuó la reunión 3 del grupo primario de la OCI en donde se validaron riesgos y controles, concluyendo que el riesgo no se ha materializado (ver acta en evidencias).
Adicionalmente el 25/04/2025  en grupo primario de la OCI , ACTA # 4 se revisaron los riegsos y controles, concluyendo que los mismos no se han materializado. (ver acta) </t>
    </r>
  </si>
  <si>
    <t>"El dia 23/05/2025 se realizó grupo primario de  la OCI (VER ACTA 6), en donde se constato la no materializacion del riesgo . Igualmente se revisaron causas y controles, ajustando este ultimo . 
Nuevamente se realizó reunion el miercoles 18 de junio (ver acta), en la misma se constató la aplicacion de los controles  y la no materializacion de los riesgos."</t>
  </si>
  <si>
    <r>
      <t>El miércoles</t>
    </r>
    <r>
      <rPr>
        <b/>
        <sz val="14"/>
        <color rgb="FF000000"/>
        <rFont val="Calibri"/>
        <family val="2"/>
        <scheme val="minor"/>
      </rPr>
      <t xml:space="preserve"> 23/07/2025</t>
    </r>
    <r>
      <rPr>
        <sz val="14"/>
        <color rgb="FF000000"/>
        <rFont val="Calibri"/>
        <family val="2"/>
        <scheme val="minor"/>
      </rPr>
      <t xml:space="preserve"> se realizó grupo primario de la OCI, donde intervinieron todos los funcionarios del proceso (ver acta 7), en dicha reunión se revisaron los riesgos, controles y evidencias de la ejecución del control. Así mismo, se validó la materialización de los riesgos, concluyendo que los mismos a la fecha no se han materializado. </t>
    </r>
  </si>
  <si>
    <t xml:space="preserve">Mejoramiento Continuo </t>
  </si>
  <si>
    <t>MC-RC1-CAU1-CON1</t>
  </si>
  <si>
    <t>Posibilidad de recibir o solicitar dadivas o beneficios a nombre propio o de terceros con el fin de favorecer a los procesos del Instituto, en los resultados de las auditorías internas al Sistema de Gestión de Calidad.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</si>
  <si>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</si>
  <si>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</si>
  <si>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"El líder auditor de la OAP de forma manual   verifica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</si>
  <si>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En caso de detectar algún vínculo afectivo o interés relacionado con el proceso, se procederá a asignar a los auditores a otro proceso para garantizar la imparcialidad de la auditoría.  </t>
  </si>
  <si>
    <t xml:space="preserve">Como evidencia del control esta el programa de auditoria con las asignaciones de los procesos a auditar </t>
  </si>
  <si>
    <t>No requiere control adicional debido a que los que se encuentran establecidos son efectivos.</t>
  </si>
  <si>
    <r>
      <t>28/02/2025</t>
    </r>
    <r>
      <rPr>
        <sz val="11"/>
        <color rgb="FF000000"/>
        <rFont val="Arial"/>
        <family val="2"/>
      </rPr>
      <t xml:space="preserve"> En la última reunión del equipo de planeación, compuesto por el jefe y los profesionales asignados, se realizó un análisis  del riesgo de corrupción.  Concluyendo que, durante este bimestre, no se ha registrado ningún incidente relacionado, debido a que el cronograma de auditorías internas aún no ha comenzado.</t>
    </r>
  </si>
  <si>
    <r>
      <t>30/04/2025</t>
    </r>
    <r>
      <rPr>
        <sz val="11"/>
        <color rgb="FF000000"/>
        <rFont val="Arial"/>
        <family val="2"/>
      </rPr>
      <t xml:space="preserve"> En la última reunión del equipo de Planeación, conformado por el jefe y los profesionales asignados, se concluyó que no ha ocurrido ningún incidente relacionado con riesgos de corrupción durante este segundo bimestre. toda vez que aún no se realiza la auditoria de ICONTEC </t>
    </r>
  </si>
  <si>
    <t>07/07/2025: En la última reunión del equipo de Planeación, conformado por el jefe y los profesionales asignados, se concluyó que durante el tercer bimestre no ha habido lugar a que se materialice el riesgo, ya que la auditorias no se han realizado. Actualmente, se están coordinando las actividades necesarias para la realización de las auditorías internas, con el fin de garantizar una adecuada verificación del cumplimiento de los requisitos del SGC.</t>
  </si>
  <si>
    <r>
      <t>1/09/2025</t>
    </r>
    <r>
      <rPr>
        <sz val="11"/>
        <color rgb="FF000000"/>
        <rFont val="Calibri"/>
        <family val="2"/>
        <scheme val="minor"/>
      </rPr>
      <t xml:space="preserve"> En la última reunión del Equipo de Planeación, integrada por el jefe y los profesionales responsables, se concluyó que durante el cuarto bimestre no se ha presentado materialización del riesgo, dado que las auditorías internas se estan preparando con integridad y neutralidad,  En este momento, se están coordinando las gestiones necesarias para su realización, con el propósito de asegurar una verificación objetiva y transparente del cumplimiento de los requisitos del Sistema de Gestión de la Calidad, sin favorecer a ningún proceso en particular.   Como evidencia tenemos la agenda y los auditores asi: https://indeportesantioquia.sharepoint.com/:x:/s/EquipoPlaneacin/EYsI-IsZYOZJjL7XO98Bb5EB-KY1IIe_FtMlOk7gZd71Ag?e=AJrITm</t>
    </r>
  </si>
  <si>
    <t>Versión 04
Fecha de Actualización:  24/02/2020</t>
  </si>
  <si>
    <t>SEGUIMIENTO - AUTOEVALUACIÓN DE RIESGOS</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</si>
  <si>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</si>
  <si>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</si>
  <si>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</si>
  <si>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</si>
  <si>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</si>
  <si>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</si>
  <si>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</si>
  <si>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</si>
  <si>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</si>
  <si>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</si>
  <si>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</si>
  <si>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</si>
  <si>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</si>
  <si>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</si>
  <si>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</si>
  <si>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</si>
  <si>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</si>
  <si>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</si>
  <si>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</si>
  <si>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</si>
  <si>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</si>
  <si>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</si>
  <si>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</si>
  <si>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</si>
  <si>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</si>
  <si>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</si>
  <si>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</si>
  <si>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</si>
  <si>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</si>
  <si>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</si>
  <si>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 xml:space="preserve">Aceptar </t>
  </si>
  <si>
    <t>No aplica.</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</si>
  <si>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</si>
  <si>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</si>
  <si>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</si>
  <si>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</si>
  <si>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</si>
  <si>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</si>
  <si>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</si>
  <si>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</si>
  <si>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</si>
  <si>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</si>
  <si>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</si>
  <si>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</si>
  <si>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</si>
  <si>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</si>
  <si>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</si>
  <si>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</si>
  <si>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</si>
  <si>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</si>
  <si>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</si>
  <si>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</si>
  <si>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Cruce de base de datos con los base de datos de certificados emitidos</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</si>
  <si>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</si>
  <si>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</si>
  <si>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</si>
  <si>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</si>
  <si>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 xml:space="preserve">Posibilidad de Otorgamiento de apoyos institucionales a deportistas no pertenecientes al sistema deportivo para beneficiar personas que no tienen derecho o logros para acceder a estos apoyos </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</si>
  <si>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</si>
  <si>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Informar a la Alta Dirección </t>
  </si>
  <si>
    <t xml:space="preserve">Resoluciones de apoyo, Listados oficiales y actas de reunión de comité evaluador; estos documentos quedan en carpeta compartidad de resoluciones, actas y listados en custodia del area social </t>
  </si>
  <si>
    <t xml:space="preserve">Mensual </t>
  </si>
  <si>
    <t>Revisión de requisitos por parte del Comité  técnico científico evaluador de apoyos</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</si>
  <si>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</si>
  <si>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</si>
  <si>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</si>
  <si>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</si>
  <si>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</si>
  <si>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</si>
  <si>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</si>
  <si>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</si>
  <si>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</si>
  <si>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</si>
  <si>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</si>
  <si>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</si>
  <si>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</si>
  <si>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</si>
  <si>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</si>
  <si>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</si>
  <si>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</si>
  <si>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</si>
  <si>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</si>
  <si>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</si>
  <si>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</si>
  <si>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</si>
  <si>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</si>
  <si>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</si>
  <si>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</si>
  <si>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</si>
  <si>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</si>
  <si>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</si>
  <si>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</si>
  <si>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</si>
  <si>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</si>
  <si>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</si>
  <si>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</si>
  <si>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</si>
  <si>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</si>
  <si>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</si>
  <si>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</si>
  <si>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</si>
  <si>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xml:space="preserve">Automático </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</si>
  <si>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</si>
  <si>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</si>
  <si>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</si>
  <si>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</si>
  <si>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</si>
  <si>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</si>
  <si>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</si>
  <si>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</si>
  <si>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</si>
  <si>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</si>
  <si>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</si>
  <si>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</si>
  <si>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</si>
  <si>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</si>
  <si>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</si>
  <si>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</si>
  <si>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</si>
  <si>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Detrimento patrimonial
Los reportes contables no reflejen la realidad económica y patrimonial del Instituto. </t>
  </si>
  <si>
    <t xml:space="preserve">Los auxiliares administrativos,  realizan  inventario físico vs la información registrada en el sistema (cortes 30 de abril, 31 de agosto,  31 de diciembre). </t>
  </si>
  <si>
    <t xml:space="preserve">En caso de haber diferencias se verifican las órdenes de salida del almacén  y se realizan los ajustes pertinentes.
De continuar diferencias, se envía reporte a la Subgerencia Administrativa y financiera para continuar con el debido proceso.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</si>
  <si>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</si>
  <si>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</si>
  <si>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</si>
  <si>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</si>
  <si>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</si>
  <si>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</si>
  <si>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 xml:space="preserve">
2. Falta de un documento idóneo para generar la trazabilidad de entrega de los bienes muebles.</t>
  </si>
  <si>
    <t>El supervisor del contrato  y el auxiliar del almacén suscriben Acta de recibo de bienes, para realizar el ingreso de los mismos. (Entrada de mercancía).
Comprobante de entrada almacén (SICOF)</t>
  </si>
  <si>
    <t>Acta de recibo a satisfacción  suscrita por el supervisor y el responsable del almacén.
Comprobante e entrada almacén (SICOF)</t>
  </si>
  <si>
    <t>Continuo</t>
  </si>
  <si>
    <t xml:space="preserve">Acta de recibo suscrita por el supervisor del contrato y el delegado del almacén.
Formato de entrega del almacén a usuario final del bien, suscrito por el responsable de la entrega en el almacén y quien recibe. </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</si>
  <si>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</si>
  <si>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</si>
  <si>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</si>
  <si>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</si>
  <si>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</si>
  <si>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</si>
  <si>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Posibilidad de recibir o solicitar beneficio alguno a nombre propio para expedir  actos administrativos y/o certificaciones, sin el cumplimiento de los requisitos</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</si>
  <si>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</si>
  <si>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</si>
  <si>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capacitación
Emisión de Políticas</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</si>
  <si>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</si>
  <si>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</si>
  <si>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</si>
  <si>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</si>
  <si>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</si>
  <si>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</si>
  <si>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 xml:space="preserve">posibilidad de recibir o solicitar beneficio alguno para realizar una débil representación judicial y extrajudicial dentro de los procesos judiciales adelantandos o seguidos contra INDEPORTES ANTIOQUIA </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</si>
  <si>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</si>
  <si>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</si>
  <si>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</si>
  <si>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seguimiento y capacitaciones</t>
  </si>
  <si>
    <t>expedientes</t>
  </si>
  <si>
    <t>No se materialzo para esta vigencia</t>
  </si>
  <si>
    <t xml:space="preserve">Iniciar las respectivas quejas disicplinarias, denuncias penales y fiscales y demandas a que hubiera lugar </t>
  </si>
  <si>
    <t>demanda, queja y/o denuncia</t>
  </si>
  <si>
    <t>Posibilidad de modificación a los manuales de funciones favoreciendo a personas o perfiles en particular</t>
  </si>
  <si>
    <t xml:space="preserve">Interés particular de nombrar a determinadas personas.
Compromisos políticos </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</si>
  <si>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</si>
  <si>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</si>
  <si>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</si>
  <si>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</si>
  <si>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</si>
  <si>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</si>
  <si>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</si>
  <si>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Posibilidad de pérdida o utilización inadecuada de las historias laborales en beneficio de intereses personales que afecten la integridad de la Entidad y/o terceros</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</si>
  <si>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</si>
  <si>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Verificar que el archivo de las historias laborales en la oficina de talento humano esté adecuadamente conservado y controlado por una persona responsable y conforme a la normatividad aplicable y lineamientos institucionales.</t>
  </si>
  <si>
    <t xml:space="preserve">Registros </t>
  </si>
  <si>
    <t xml:space="preserve">Permanente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</si>
  <si>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</si>
  <si>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</si>
  <si>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</si>
  <si>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</si>
  <si>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Posibilidad de fuga o entrega de información por parte de los servidores públicos del CADA a cambio de dádivas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</si>
  <si>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</si>
  <si>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</si>
  <si>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</si>
  <si>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</si>
  <si>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</si>
  <si>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</si>
  <si>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</si>
  <si>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</si>
  <si>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</si>
  <si>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</si>
  <si>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Posibilidad de recibir y solicitar cualquier dadiva al contratar un proponente que no cumple con los requisitos para llevar a cabo el objeto de la contratación.</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</si>
  <si>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</si>
  <si>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</si>
  <si>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</si>
  <si>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 xml:space="preserve"> Informes de evaluación y en los requerimientos a subsanar o aclarar requisitos de la propuesta.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</si>
  <si>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</si>
  <si>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</si>
  <si>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</si>
  <si>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</si>
  <si>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</si>
  <si>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</si>
  <si>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</si>
  <si>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</si>
  <si>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</si>
  <si>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 xml:space="preserve">Contrato
 La solicitud de liquidación </t>
  </si>
  <si>
    <t>actas
listado de asistencia
contrato</t>
  </si>
  <si>
    <t xml:space="preserve">Presentar las respectivas acciones, denuncias y/o quejas ante las autoridades competentes para su respectivo conocimiento y tramite </t>
  </si>
  <si>
    <t>demanda, denuncia y/o queja</t>
  </si>
  <si>
    <t>Falta de seguimiento por parte del supervisor a la ejecuciòn del contratista
Débil análisis en la identificación de los riesgos derivados de la contratacion</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</si>
  <si>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</si>
  <si>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</si>
  <si>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informes de supervisión</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</si>
  <si>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</si>
  <si>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</si>
  <si>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</si>
  <si>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</si>
  <si>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</si>
  <si>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</si>
  <si>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</si>
  <si>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</si>
  <si>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Posibilidad de incumplimiento de las políticas de cofinanciación aprobando recursos de cofinanciacion a municipios que no cumplan con los requisitos.</t>
  </si>
  <si>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</si>
  <si>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</si>
  <si>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</si>
  <si>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</si>
  <si>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</si>
  <si>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</si>
  <si>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</si>
  <si>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</si>
  <si>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</si>
  <si>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</si>
  <si>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</si>
  <si>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</si>
  <si>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</si>
  <si>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</si>
  <si>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</si>
  <si>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</si>
  <si>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</si>
  <si>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</si>
  <si>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</si>
  <si>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</si>
  <si>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</si>
  <si>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</si>
  <si>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</si>
  <si>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</si>
  <si>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</si>
  <si>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</si>
  <si>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</si>
  <si>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</si>
  <si>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Entrega copia de la Resolución Estatuto Auditor Interno.
Carta de Compromiso suscrita por auditor in terno</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</si>
  <si>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</si>
  <si>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</si>
  <si>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</si>
  <si>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</si>
  <si>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</si>
  <si>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</si>
  <si>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</si>
  <si>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</si>
  <si>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</si>
  <si>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</si>
  <si>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</si>
  <si>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Bimensual </t>
  </si>
  <si>
    <t>Asignación de claves con un nivel más alto de seguridad</t>
  </si>
  <si>
    <t xml:space="preserve">Política de expiración de claves en el directorio activo
Cambio de contraseñas aplicativos  </t>
  </si>
  <si>
    <t>El riesgo no se materializa para este periodo</t>
  </si>
  <si>
    <t>Posibilidad de Acceso no autorizado a la información de conformidad con la reserva de la misma para beneficio propio  o de terceros.</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</si>
  <si>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</si>
  <si>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</si>
  <si>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</si>
  <si>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</si>
  <si>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</si>
  <si>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Control del manejo la información 
Acceso controlado a la información  y tablas de control de acceso</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</si>
  <si>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</si>
  <si>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</si>
  <si>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</si>
  <si>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</si>
  <si>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</si>
  <si>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</si>
  <si>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</si>
  <si>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</si>
  <si>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</si>
  <si>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</si>
  <si>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</si>
  <si>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</si>
  <si>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</si>
  <si>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</si>
  <si>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</si>
  <si>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</si>
  <si>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</si>
  <si>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</si>
  <si>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</si>
  <si>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</si>
  <si>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</si>
  <si>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</si>
  <si>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PASO 2. IDENTIFICACIÓN DEL RIESGO</t>
  </si>
  <si>
    <t>Se propone una estructura que facilita su redacción y claridad que inicia con la frase POSIBILIDAD DE y se analizan los siguientes aspectos:</t>
  </si>
  <si>
    <t>PASO 3. VALORACIÓN DEL RIESGO</t>
  </si>
  <si>
    <t xml:space="preserve">Para determinar la probabilidad: </t>
  </si>
  <si>
    <t xml:space="preserve">Para determinar el impacto: </t>
  </si>
  <si>
    <t xml:space="preserve">TIPOLOGÍAS DE CONTROLES </t>
  </si>
  <si>
    <t xml:space="preserve">IMPLEMENTACIÓN DE LOS  CONTROLES </t>
  </si>
  <si>
    <t xml:space="preserve">Tratamiento del Riesgo </t>
  </si>
  <si>
    <t xml:space="preserve">RIESGOS DE CORRUPCIÓN </t>
  </si>
  <si>
    <t>1. COMPONENTES DEFINICIÓN RIESGOS DE CORRUPCIÓN</t>
  </si>
  <si>
    <t>RIESGOS DE SEGURIDAD DE LA INFORMACIÓN</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</si>
  <si>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</si>
  <si>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</si>
  <si>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</si>
  <si>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</si>
  <si>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</si>
  <si>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</si>
  <si>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</si>
  <si>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</si>
  <si>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</si>
  <si>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</si>
  <si>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</si>
  <si>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</si>
  <si>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</si>
  <si>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</si>
  <si>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</si>
  <si>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</si>
  <si>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</si>
  <si>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</si>
  <si>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</si>
  <si>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</si>
  <si>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</si>
  <si>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</si>
  <si>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</si>
  <si>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</si>
  <si>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</si>
  <si>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</si>
  <si>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</si>
  <si>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</si>
  <si>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</si>
  <si>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</si>
  <si>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</si>
  <si>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</si>
  <si>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</si>
  <si>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</si>
  <si>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</si>
  <si>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</si>
  <si>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</si>
  <si>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</si>
  <si>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</si>
  <si>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</si>
  <si>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</si>
  <si>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</si>
  <si>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</si>
  <si>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</si>
  <si>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</si>
  <si>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</si>
  <si>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</si>
  <si>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</si>
  <si>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</si>
  <si>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</si>
  <si>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</si>
  <si>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</si>
  <si>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</si>
  <si>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</si>
  <si>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</si>
  <si>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</si>
  <si>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</si>
  <si>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</si>
  <si>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</si>
  <si>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</si>
  <si>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</si>
  <si>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</si>
  <si>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</si>
  <si>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</si>
  <si>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</si>
  <si>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</si>
  <si>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</si>
  <si>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</si>
  <si>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</si>
  <si>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</si>
  <si>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</si>
  <si>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</si>
  <si>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</si>
  <si>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</si>
  <si>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</si>
  <si>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</si>
  <si>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</si>
  <si>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</si>
  <si>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</si>
  <si>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</si>
  <si>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</si>
  <si>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</si>
  <si>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</si>
  <si>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</si>
  <si>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</si>
  <si>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</si>
  <si>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</si>
  <si>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</si>
  <si>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</si>
  <si>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</si>
  <si>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</si>
  <si>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</si>
  <si>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</si>
  <si>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</si>
  <si>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</si>
  <si>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</si>
  <si>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</si>
  <si>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</si>
  <si>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CASI SEGURO</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</si>
  <si>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</si>
  <si>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</si>
  <si>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</si>
  <si>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</si>
  <si>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</si>
  <si>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</si>
  <si>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</si>
  <si>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</si>
  <si>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</si>
  <si>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</si>
  <si>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</si>
  <si>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Único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</si>
  <si>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</si>
  <si>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</si>
  <si>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</si>
  <si>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</si>
  <si>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</si>
  <si>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</si>
  <si>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</si>
  <si>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</si>
  <si>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</si>
  <si>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</si>
  <si>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</si>
  <si>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</si>
  <si>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</si>
  <si>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</si>
  <si>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</si>
  <si>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</si>
  <si>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</si>
  <si>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</si>
  <si>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</si>
  <si>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</si>
  <si>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</si>
  <si>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</si>
  <si>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</si>
  <si>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</si>
  <si>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</si>
  <si>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</si>
  <si>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</si>
  <si>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</si>
  <si>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</si>
  <si>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</si>
  <si>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</si>
  <si>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</si>
  <si>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</si>
  <si>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</si>
  <si>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</si>
  <si>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</si>
  <si>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</si>
  <si>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</si>
  <si>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</si>
  <si>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</si>
  <si>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</si>
  <si>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</si>
  <si>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</si>
  <si>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</si>
  <si>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</si>
  <si>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</si>
  <si>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Identificar y desarrollar las potencialidades de mejora en los procesos institucionales a partir del seguimiento y evaluación de la gestión.</t>
  </si>
  <si>
    <t>Fortalecer la imagen institucional de Indeportes Antioquia, como referente social del deporte en el departamento.</t>
  </si>
  <si>
    <t>Jefe Oficina de Comunicaciones</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</si>
  <si>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</si>
  <si>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</si>
  <si>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</si>
  <si>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Subgerente de Fomento y Desarrollo Deportivo</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</si>
  <si>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</si>
  <si>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</si>
  <si>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</si>
  <si>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</si>
  <si>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</si>
  <si>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</si>
  <si>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</si>
  <si>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</si>
  <si>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</si>
  <si>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</si>
  <si>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Coordinador de Infraestructura Física</t>
  </si>
  <si>
    <t>Realizar la planificación financiera, aplicación y custodia de los recursos financieros de la entidad y gestionar la transferencia de los mismos.</t>
  </si>
  <si>
    <t>Subgerente Administrativo y Financiero</t>
  </si>
  <si>
    <t>Garantizar que contrataciones con clientes y proveedores de la entidad se realicen con calidad, oportunidad, eficiencia y cumpliendo de los términos legales.</t>
  </si>
  <si>
    <t>Jefe de Oficina Jurídica</t>
  </si>
  <si>
    <t>Apoyar el desarrollo eficiente de los procesos internos, mediante la administración de los bienes y prestación de los servicios internos requeridos.</t>
  </si>
  <si>
    <t>Coordinador Equipo Administrativo</t>
  </si>
  <si>
    <t>Asegurar que la Plataforma TIC esté disponible, funcional, optimizada y actualizada para que satisfaga las necesidades de los procesos de la entidad.</t>
  </si>
  <si>
    <t>Jefe de Oficina de Sistemas</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</si>
  <si>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</si>
  <si>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r>
      <t> </t>
    </r>
    <r>
      <rPr>
        <sz val="11"/>
        <color rgb="FF323130"/>
        <rFont val="Calibri"/>
        <family val="2"/>
        <scheme val="minor"/>
      </rPr>
      <t>Profesional Universitario Coordinador de Equipo "CADA".</t>
    </r>
  </si>
  <si>
    <t>lanear, organizar, ejecutar y hacer seguimiento a las acciones que promuevan el desarrollo del talento Humano durante el ciclo de vida laboral de los servidores públicos del instituto.</t>
  </si>
  <si>
    <t>Jefe de Oficina de Talento Humano</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</si>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</sst>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7">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b/>
      <sz val="20"/>
      <color theme="1"/>
      <name val="Calibri"/>
      <family val="2"/>
      <scheme val="minor"/>
    </font>
    <font>
      <b/>
      <sz val="16"/>
      <color theme="1"/>
      <name val="Calibri"/>
      <family val="2"/>
      <scheme val="minor"/>
    </font>
    <font>
      <b/>
      <sz val="18"/>
      <color theme="1"/>
      <name val="Calibri"/>
      <family val="2"/>
      <scheme val="minor"/>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b/>
      <sz val="11"/>
      <color theme="1"/>
      <name val="Calibri"/>
      <family val="2"/>
    </font>
    <font>
      <sz val="10"/>
      <color rgb="FF000000"/>
      <name val="Arial"/>
      <family val="2"/>
    </font>
    <font>
      <sz val="11"/>
      <color theme="1"/>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444444"/>
      <name val="Calibri"/>
      <family val="2"/>
      <scheme val="minor"/>
    </font>
    <font>
      <b/>
      <sz val="14"/>
      <name val="Calibri"/>
      <family val="2"/>
      <scheme val="minor"/>
    </font>
    <font>
      <u/>
      <sz val="11"/>
      <color theme="10"/>
      <name val="Calibri"/>
      <family val="2"/>
      <scheme val="minor"/>
    </font>
    <font>
      <sz val="11"/>
      <name val="Arial"/>
      <family val="2"/>
    </font>
    <font>
      <sz val="11"/>
      <color rgb="FF000000"/>
      <name val="Arial"/>
      <family val="2"/>
    </font>
    <font>
      <b/>
      <sz val="11"/>
      <color rgb="FF000000"/>
      <name val="Arial"/>
      <family val="2"/>
    </font>
    <font>
      <u/>
      <sz val="11"/>
      <color theme="10"/>
      <name val="Arial"/>
      <family val="2"/>
    </font>
    <font>
      <b/>
      <sz val="11"/>
      <color theme="0"/>
      <name val="Arial"/>
      <family val="2"/>
    </font>
    <font>
      <b/>
      <sz val="11"/>
      <color theme="1"/>
      <name val="Arial"/>
      <family val="2"/>
    </font>
    <font>
      <b/>
      <sz val="10"/>
      <color rgb="FF000000"/>
      <name val="Arial"/>
      <family val="2"/>
    </font>
    <font>
      <b/>
      <sz val="11"/>
      <color rgb="FF000000"/>
      <name val="Calibri"/>
      <family val="2"/>
      <scheme val="minor"/>
    </font>
    <font>
      <b/>
      <sz val="11"/>
      <name val="Calibri"/>
      <family val="2"/>
      <scheme val="minor"/>
    </font>
    <font>
      <b/>
      <sz val="14"/>
      <color rgb="FF000000"/>
      <name val="Calibri"/>
      <family val="2"/>
      <scheme val="minor"/>
    </font>
    <font>
      <sz val="10"/>
      <color theme="1"/>
      <name val="Calibri"/>
      <scheme val="minor"/>
    </font>
  </fonts>
  <fills count="31">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
      <patternFill patternType="solid">
        <fgColor rgb="FFFFC000"/>
        <bgColor rgb="FF000000"/>
      </patternFill>
    </fill>
    <fill>
      <patternFill patternType="solid">
        <fgColor rgb="FFC6E0B4"/>
        <bgColor rgb="FF000000"/>
      </patternFill>
    </fill>
    <fill>
      <patternFill patternType="solid">
        <fgColor theme="8" tint="0.79998168889431442"/>
        <bgColor indexed="64"/>
      </patternFill>
    </fill>
  </fills>
  <borders count="3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0" fontId="4" fillId="0" borderId="0"/>
    <xf numFmtId="0" fontId="55" fillId="0" borderId="0" applyNumberFormat="0" applyFill="0" applyBorder="0" applyAlignment="0" applyProtection="0"/>
  </cellStyleXfs>
  <cellXfs count="467">
    <xf numFmtId="0" fontId="0" fillId="0" borderId="0" xfId="0"/>
    <xf numFmtId="0" fontId="0" fillId="9" borderId="0" xfId="0" applyFill="1"/>
    <xf numFmtId="0" fontId="0" fillId="0" borderId="0" xfId="0" applyAlignment="1">
      <alignment horizontal="center" vertical="center"/>
    </xf>
    <xf numFmtId="0" fontId="16" fillId="12" borderId="15" xfId="0" applyFont="1" applyFill="1" applyBorder="1" applyAlignment="1" applyProtection="1">
      <alignment horizontal="center" vertical="center" wrapText="1"/>
      <protection locked="0"/>
    </xf>
    <xf numFmtId="0" fontId="20" fillId="2" borderId="15" xfId="0" applyFont="1" applyFill="1" applyBorder="1" applyAlignment="1" applyProtection="1">
      <alignment horizontal="center" vertical="center" wrapText="1"/>
      <protection locked="0"/>
    </xf>
    <xf numFmtId="0" fontId="22"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horizontal="center" vertical="center" wrapText="1"/>
      <protection locked="0"/>
    </xf>
    <xf numFmtId="0" fontId="20"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4"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5" fillId="16" borderId="15" xfId="1" applyNumberFormat="1" applyFont="1" applyFill="1" applyBorder="1" applyAlignment="1" applyProtection="1">
      <alignment horizontal="right" vertical="center" wrapText="1"/>
      <protection hidden="1"/>
    </xf>
    <xf numFmtId="0" fontId="25" fillId="11" borderId="18" xfId="0" applyFont="1" applyFill="1" applyBorder="1" applyAlignment="1">
      <alignment vertical="top" wrapText="1"/>
    </xf>
    <xf numFmtId="0" fontId="25" fillId="10" borderId="19" xfId="0" applyFont="1" applyFill="1" applyBorder="1" applyAlignment="1">
      <alignment vertical="top" wrapText="1"/>
    </xf>
    <xf numFmtId="0" fontId="25" fillId="11" borderId="19" xfId="0" applyFont="1" applyFill="1" applyBorder="1" applyAlignment="1">
      <alignment vertical="top" wrapText="1"/>
    </xf>
    <xf numFmtId="0" fontId="25" fillId="17" borderId="20" xfId="0" applyFont="1" applyFill="1" applyBorder="1" applyAlignment="1">
      <alignment vertical="top" wrapText="1"/>
    </xf>
    <xf numFmtId="0" fontId="25" fillId="10" borderId="20" xfId="0" applyFont="1" applyFill="1" applyBorder="1" applyAlignment="1">
      <alignment vertical="top" wrapText="1"/>
    </xf>
    <xf numFmtId="0" fontId="25" fillId="11" borderId="20" xfId="0" applyFont="1" applyFill="1" applyBorder="1" applyAlignment="1">
      <alignment vertical="top" wrapText="1"/>
    </xf>
    <xf numFmtId="0" fontId="2" fillId="9" borderId="0" xfId="0" applyFont="1"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left" vertical="top" wrapText="1"/>
    </xf>
    <xf numFmtId="0" fontId="16"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27" fillId="0" borderId="0" xfId="0" applyFont="1"/>
    <xf numFmtId="0" fontId="0" fillId="0" borderId="0" xfId="0" applyAlignment="1">
      <alignment wrapText="1"/>
    </xf>
    <xf numFmtId="9" fontId="0" fillId="0" borderId="15" xfId="0" applyNumberFormat="1" applyBorder="1"/>
    <xf numFmtId="0" fontId="0" fillId="9" borderId="0" xfId="0" applyFill="1" applyAlignment="1">
      <alignment horizontal="left" vertical="center" wrapText="1"/>
    </xf>
    <xf numFmtId="0" fontId="28" fillId="0" borderId="0" xfId="0" applyFont="1"/>
    <xf numFmtId="0" fontId="0" fillId="19" borderId="15" xfId="0" applyFill="1" applyBorder="1"/>
    <xf numFmtId="0" fontId="0" fillId="20" borderId="15" xfId="0" applyFill="1" applyBorder="1"/>
    <xf numFmtId="164" fontId="4"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29" fillId="0" borderId="0" xfId="0" applyFont="1"/>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30" fillId="0" borderId="0" xfId="0" applyFont="1"/>
    <xf numFmtId="0" fontId="30" fillId="9" borderId="15" xfId="0" applyFont="1" applyFill="1" applyBorder="1" applyAlignment="1">
      <alignment vertical="center"/>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2" fillId="0" borderId="11" xfId="0" applyFont="1" applyBorder="1" applyAlignment="1">
      <alignment horizontal="center" vertical="center"/>
    </xf>
    <xf numFmtId="0" fontId="30"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30" fillId="0" borderId="15" xfId="0" applyFont="1" applyBorder="1" applyAlignment="1">
      <alignment horizontal="center" vertical="center" wrapText="1"/>
    </xf>
    <xf numFmtId="0" fontId="34" fillId="0" borderId="15" xfId="0" applyFont="1" applyBorder="1" applyAlignment="1">
      <alignment horizontal="center" vertical="center"/>
    </xf>
    <xf numFmtId="0" fontId="0" fillId="9" borderId="15" xfId="0" applyFill="1" applyBorder="1" applyAlignment="1">
      <alignment horizontal="center" vertical="center"/>
    </xf>
    <xf numFmtId="0" fontId="30" fillId="0" borderId="15" xfId="0" applyFont="1" applyBorder="1" applyAlignment="1">
      <alignment horizontal="justify" vertical="center" wrapText="1"/>
    </xf>
    <xf numFmtId="0" fontId="0" fillId="0" borderId="13" xfId="0" applyBorder="1" applyAlignment="1">
      <alignment horizontal="center" vertical="center"/>
    </xf>
    <xf numFmtId="0" fontId="30" fillId="9" borderId="15" xfId="0" applyFont="1" applyFill="1" applyBorder="1" applyAlignment="1">
      <alignment horizontal="center" vertical="center"/>
    </xf>
    <xf numFmtId="0" fontId="30" fillId="9" borderId="15" xfId="0" applyFont="1" applyFill="1" applyBorder="1"/>
    <xf numFmtId="0" fontId="30" fillId="9" borderId="15" xfId="0" applyFont="1" applyFill="1" applyBorder="1" applyAlignment="1">
      <alignment horizontal="center" vertical="center" wrapText="1"/>
    </xf>
    <xf numFmtId="0" fontId="30" fillId="9" borderId="15" xfId="0" applyFont="1" applyFill="1" applyBorder="1" applyAlignment="1">
      <alignment vertical="center" wrapText="1"/>
    </xf>
    <xf numFmtId="0" fontId="30" fillId="9" borderId="15" xfId="0" applyFont="1" applyFill="1" applyBorder="1" applyAlignment="1">
      <alignment horizontal="justify" vertical="top" wrapText="1"/>
    </xf>
    <xf numFmtId="0" fontId="30" fillId="9" borderId="15" xfId="0" applyFont="1" applyFill="1" applyBorder="1" applyAlignment="1">
      <alignment horizontal="justify" vertical="center"/>
    </xf>
    <xf numFmtId="0" fontId="30" fillId="9" borderId="15" xfId="0" applyFont="1" applyFill="1" applyBorder="1" applyAlignment="1">
      <alignment horizontal="justify" vertical="center" wrapText="1"/>
    </xf>
    <xf numFmtId="0" fontId="31" fillId="9" borderId="15" xfId="0" applyFont="1" applyFill="1" applyBorder="1" applyAlignment="1">
      <alignment horizontal="center" vertical="center" wrapText="1"/>
    </xf>
    <xf numFmtId="0" fontId="31" fillId="9" borderId="15" xfId="0" applyFont="1" applyFill="1" applyBorder="1" applyAlignment="1">
      <alignment vertical="center" wrapText="1"/>
    </xf>
    <xf numFmtId="0" fontId="34" fillId="0" borderId="15" xfId="0" applyFont="1" applyBorder="1" applyAlignment="1">
      <alignment horizontal="justify" vertical="center" wrapText="1"/>
    </xf>
    <xf numFmtId="0" fontId="34" fillId="0" borderId="15" xfId="0" applyFont="1" applyBorder="1" applyAlignment="1">
      <alignment horizontal="center" vertical="center" wrapText="1"/>
    </xf>
    <xf numFmtId="0" fontId="31" fillId="22" borderId="15" xfId="0" applyFont="1" applyFill="1" applyBorder="1" applyAlignment="1">
      <alignment horizontal="center" vertical="center" wrapText="1"/>
    </xf>
    <xf numFmtId="0" fontId="31" fillId="22" borderId="11" xfId="0" applyFont="1" applyFill="1" applyBorder="1" applyAlignment="1">
      <alignment horizontal="center" vertical="center" wrapText="1"/>
    </xf>
    <xf numFmtId="0" fontId="31" fillId="22" borderId="11" xfId="0" applyFont="1" applyFill="1" applyBorder="1" applyAlignment="1">
      <alignment horizontal="center" vertical="center"/>
    </xf>
    <xf numFmtId="0" fontId="30" fillId="9" borderId="15" xfId="0" applyFont="1" applyFill="1" applyBorder="1" applyAlignment="1">
      <alignment horizontal="left" vertical="center" wrapText="1"/>
    </xf>
    <xf numFmtId="0" fontId="32" fillId="0" borderId="15" xfId="0" applyFont="1" applyBorder="1" applyAlignment="1">
      <alignment vertical="center" wrapText="1"/>
    </xf>
    <xf numFmtId="0" fontId="32" fillId="0" borderId="13" xfId="0" applyFont="1" applyBorder="1" applyAlignment="1">
      <alignment vertical="center" wrapText="1"/>
    </xf>
    <xf numFmtId="0" fontId="32" fillId="0" borderId="11" xfId="0" applyFont="1" applyBorder="1" applyAlignment="1">
      <alignment vertical="center" wrapText="1"/>
    </xf>
    <xf numFmtId="0" fontId="32" fillId="0" borderId="11" xfId="0" applyFont="1" applyBorder="1" applyAlignment="1">
      <alignment vertical="center"/>
    </xf>
    <xf numFmtId="0" fontId="32" fillId="0" borderId="15" xfId="0" applyFont="1" applyBorder="1" applyAlignment="1">
      <alignment vertical="center"/>
    </xf>
    <xf numFmtId="0" fontId="32" fillId="0" borderId="8" xfId="0" applyFont="1" applyBorder="1" applyAlignment="1">
      <alignment vertical="center" wrapText="1"/>
    </xf>
    <xf numFmtId="0" fontId="32" fillId="0" borderId="8" xfId="0" applyFont="1" applyBorder="1" applyAlignment="1">
      <alignment vertical="center"/>
    </xf>
    <xf numFmtId="0" fontId="32"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32" fillId="0" borderId="15" xfId="0" applyFont="1" applyBorder="1" applyAlignment="1">
      <alignment horizontal="justify" vertical="center" wrapText="1"/>
    </xf>
    <xf numFmtId="0" fontId="0" fillId="0" borderId="15" xfId="0" applyBorder="1" applyAlignment="1">
      <alignment horizontal="center" wrapText="1"/>
    </xf>
    <xf numFmtId="0" fontId="32" fillId="0" borderId="15" xfId="0" applyFont="1" applyBorder="1" applyAlignment="1">
      <alignment horizontal="justify" vertical="center"/>
    </xf>
    <xf numFmtId="0" fontId="0" fillId="9" borderId="15" xfId="0" applyFill="1" applyBorder="1" applyAlignment="1">
      <alignment horizontal="justify" vertical="center"/>
    </xf>
    <xf numFmtId="0" fontId="33" fillId="23" borderId="15" xfId="0" applyFont="1" applyFill="1" applyBorder="1" applyAlignment="1">
      <alignment horizontal="center" vertical="center"/>
    </xf>
    <xf numFmtId="0" fontId="0" fillId="0" borderId="9" xfId="0" applyBorder="1" applyAlignment="1">
      <alignment horizontal="justify" vertical="center"/>
    </xf>
    <xf numFmtId="0" fontId="32" fillId="0" borderId="11" xfId="0" applyFont="1" applyBorder="1" applyAlignment="1">
      <alignment horizontal="justify" vertical="top" wrapText="1"/>
    </xf>
    <xf numFmtId="0" fontId="32" fillId="0" borderId="8" xfId="0" applyFont="1" applyBorder="1" applyAlignment="1">
      <alignment horizontal="justify" vertical="top" wrapText="1"/>
    </xf>
    <xf numFmtId="0" fontId="33"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32" fillId="9" borderId="15" xfId="0" applyFont="1" applyFill="1" applyBorder="1" applyAlignment="1">
      <alignment horizontal="justify" vertical="center" wrapText="1"/>
    </xf>
    <xf numFmtId="0" fontId="34" fillId="0" borderId="13" xfId="0" applyFont="1" applyBorder="1" applyAlignment="1">
      <alignment horizontal="center" vertical="center"/>
    </xf>
    <xf numFmtId="0" fontId="30" fillId="23" borderId="13" xfId="0" applyFont="1" applyFill="1" applyBorder="1" applyAlignment="1">
      <alignment horizontal="justify" vertical="center" wrapText="1"/>
    </xf>
    <xf numFmtId="0" fontId="30" fillId="0" borderId="13" xfId="0" applyFont="1" applyBorder="1" applyAlignment="1">
      <alignment horizontal="justify" vertical="center" wrapText="1"/>
    </xf>
    <xf numFmtId="0" fontId="32" fillId="0" borderId="8" xfId="0" applyFont="1" applyBorder="1" applyAlignment="1">
      <alignment horizontal="center" vertical="center"/>
    </xf>
    <xf numFmtId="0" fontId="0" fillId="9" borderId="15" xfId="0" applyFill="1" applyBorder="1" applyAlignment="1">
      <alignment horizontal="justify" vertical="top" wrapText="1"/>
    </xf>
    <xf numFmtId="0" fontId="30" fillId="0" borderId="13" xfId="0" applyFont="1" applyBorder="1" applyAlignment="1">
      <alignment horizontal="center" vertical="center"/>
    </xf>
    <xf numFmtId="0" fontId="30"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30" fillId="9" borderId="13" xfId="0" applyFont="1" applyFill="1" applyBorder="1" applyAlignment="1">
      <alignment horizontal="justify" vertical="top" wrapText="1"/>
    </xf>
    <xf numFmtId="0" fontId="32" fillId="9" borderId="15" xfId="0" applyFont="1" applyFill="1" applyBorder="1" applyAlignment="1">
      <alignment horizontal="justify" vertical="top" wrapText="1"/>
    </xf>
    <xf numFmtId="0" fontId="31" fillId="24" borderId="11" xfId="0" applyFont="1" applyFill="1" applyBorder="1" applyAlignment="1">
      <alignment horizontal="justify" vertical="top" wrapText="1"/>
    </xf>
    <xf numFmtId="0" fontId="32" fillId="9" borderId="11" xfId="0" applyFont="1" applyFill="1" applyBorder="1" applyAlignment="1">
      <alignment horizontal="justify" vertical="top" wrapText="1"/>
    </xf>
    <xf numFmtId="0" fontId="32" fillId="9" borderId="8" xfId="0" applyFont="1" applyFill="1" applyBorder="1" applyAlignment="1">
      <alignment horizontal="justify" vertical="top" wrapText="1"/>
    </xf>
    <xf numFmtId="0" fontId="32" fillId="9" borderId="15" xfId="0" applyFont="1" applyFill="1" applyBorder="1" applyAlignment="1">
      <alignment horizontal="justify" vertical="top"/>
    </xf>
    <xf numFmtId="0" fontId="32" fillId="9" borderId="0" xfId="0" applyFont="1" applyFill="1" applyAlignment="1">
      <alignment horizontal="justify" vertical="top" wrapText="1"/>
    </xf>
    <xf numFmtId="0" fontId="0" fillId="0" borderId="15" xfId="0" quotePrefix="1" applyBorder="1"/>
    <xf numFmtId="0" fontId="32" fillId="0" borderId="11" xfId="0" applyFont="1" applyBorder="1" applyAlignment="1">
      <alignment horizontal="center" vertical="center" wrapText="1"/>
    </xf>
    <xf numFmtId="0" fontId="31" fillId="9" borderId="15" xfId="0" applyFont="1" applyFill="1" applyBorder="1" applyAlignment="1">
      <alignment horizontal="justify" vertical="center" wrapText="1"/>
    </xf>
    <xf numFmtId="0" fontId="31" fillId="22" borderId="11" xfId="0" applyFont="1" applyFill="1" applyBorder="1" applyAlignment="1">
      <alignment horizontal="justify" vertical="center" wrapText="1"/>
    </xf>
    <xf numFmtId="0" fontId="32" fillId="0" borderId="11" xfId="0" applyFont="1" applyBorder="1" applyAlignment="1">
      <alignment horizontal="justify" vertical="center" wrapText="1"/>
    </xf>
    <xf numFmtId="0" fontId="32" fillId="0" borderId="8" xfId="0" applyFont="1" applyBorder="1" applyAlignment="1">
      <alignment horizontal="justify" vertical="center" wrapText="1"/>
    </xf>
    <xf numFmtId="0" fontId="32" fillId="0" borderId="0" xfId="0" applyFont="1" applyAlignment="1">
      <alignment horizontal="justify" vertical="center" wrapText="1"/>
    </xf>
    <xf numFmtId="0" fontId="41" fillId="7" borderId="14" xfId="0" applyFont="1" applyFill="1" applyBorder="1" applyAlignment="1" applyProtection="1">
      <alignment horizontal="center" vertical="center" wrapText="1"/>
      <protection locked="0"/>
    </xf>
    <xf numFmtId="0" fontId="36" fillId="0" borderId="11" xfId="0" applyFont="1" applyBorder="1" applyAlignment="1">
      <alignment horizontal="center" vertical="center"/>
    </xf>
    <xf numFmtId="0" fontId="20"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32" fillId="9" borderId="15" xfId="0" applyFont="1" applyFill="1" applyBorder="1" applyAlignment="1">
      <alignment horizontal="justify" vertical="center"/>
    </xf>
    <xf numFmtId="0" fontId="33"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33" fillId="10" borderId="15" xfId="0" applyFont="1" applyFill="1" applyBorder="1" applyAlignment="1">
      <alignment vertical="center" wrapText="1"/>
    </xf>
    <xf numFmtId="0" fontId="0" fillId="10" borderId="15" xfId="0" applyFill="1" applyBorder="1"/>
    <xf numFmtId="0" fontId="38" fillId="22" borderId="11" xfId="0" applyFont="1" applyFill="1" applyBorder="1" applyAlignment="1">
      <alignment horizontal="center" vertical="center"/>
    </xf>
    <xf numFmtId="0" fontId="30" fillId="22" borderId="11" xfId="0" applyFont="1" applyFill="1" applyBorder="1" applyAlignment="1">
      <alignment horizontal="center" vertical="center"/>
    </xf>
    <xf numFmtId="0" fontId="30" fillId="22" borderId="11" xfId="0" applyFont="1" applyFill="1" applyBorder="1" applyAlignment="1">
      <alignment horizontal="justify" vertical="center" wrapText="1"/>
    </xf>
    <xf numFmtId="0" fontId="32" fillId="0" borderId="15" xfId="0" applyFont="1" applyBorder="1" applyAlignment="1">
      <alignment horizontal="center" vertical="center"/>
    </xf>
    <xf numFmtId="0" fontId="32" fillId="0" borderId="15" xfId="0" applyFont="1" applyBorder="1" applyAlignment="1">
      <alignment horizontal="center" vertical="center" wrapText="1"/>
    </xf>
    <xf numFmtId="0" fontId="45" fillId="0" borderId="15" xfId="0" applyFont="1" applyBorder="1" applyAlignment="1">
      <alignment horizontal="center" vertical="center"/>
    </xf>
    <xf numFmtId="0" fontId="17" fillId="12" borderId="15" xfId="0" applyFont="1" applyFill="1" applyBorder="1" applyAlignment="1" applyProtection="1">
      <alignment horizontal="center" vertical="center" wrapText="1"/>
      <protection locked="0"/>
    </xf>
    <xf numFmtId="0" fontId="30" fillId="22" borderId="15" xfId="0" applyFont="1" applyFill="1" applyBorder="1" applyAlignment="1">
      <alignment horizontal="center" vertical="center" wrapText="1"/>
    </xf>
    <xf numFmtId="0" fontId="0" fillId="0" borderId="13" xfId="0" applyBorder="1"/>
    <xf numFmtId="0" fontId="30" fillId="22" borderId="15" xfId="0" applyFont="1" applyFill="1" applyBorder="1" applyAlignment="1">
      <alignment horizontal="justify" vertical="center" wrapText="1"/>
    </xf>
    <xf numFmtId="0" fontId="33" fillId="0" borderId="11" xfId="0" applyFont="1" applyBorder="1" applyAlignment="1">
      <alignment vertical="center"/>
    </xf>
    <xf numFmtId="0" fontId="0" fillId="0" borderId="13" xfId="0" applyBorder="1" applyAlignment="1">
      <alignment vertical="center" wrapText="1"/>
    </xf>
    <xf numFmtId="0" fontId="33" fillId="0" borderId="13" xfId="0" applyFont="1" applyBorder="1" applyAlignment="1">
      <alignment vertical="center" wrapText="1"/>
    </xf>
    <xf numFmtId="0" fontId="33" fillId="0" borderId="8" xfId="0" applyFont="1" applyBorder="1" applyAlignment="1">
      <alignment vertical="center"/>
    </xf>
    <xf numFmtId="0" fontId="33" fillId="0" borderId="15" xfId="0" applyFont="1" applyBorder="1" applyAlignment="1">
      <alignment vertical="center"/>
    </xf>
    <xf numFmtId="0" fontId="33" fillId="0" borderId="9" xfId="0" applyFont="1" applyBorder="1" applyAlignment="1">
      <alignment vertical="center"/>
    </xf>
    <xf numFmtId="0" fontId="33" fillId="0" borderId="15" xfId="0" applyFont="1" applyBorder="1" applyAlignment="1">
      <alignment horizontal="center" vertical="center"/>
    </xf>
    <xf numFmtId="0" fontId="33" fillId="0" borderId="21" xfId="0" applyFont="1" applyBorder="1" applyAlignment="1">
      <alignment vertical="center"/>
    </xf>
    <xf numFmtId="0" fontId="33" fillId="0" borderId="11" xfId="0" applyFont="1" applyBorder="1" applyAlignment="1">
      <alignment horizontal="center" vertical="center" wrapText="1"/>
    </xf>
    <xf numFmtId="0" fontId="33" fillId="0" borderId="15" xfId="0" applyFont="1" applyBorder="1" applyAlignment="1">
      <alignment horizontal="justify" vertical="center" wrapText="1"/>
    </xf>
    <xf numFmtId="0" fontId="30" fillId="22" borderId="15" xfId="0" applyFont="1" applyFill="1" applyBorder="1" applyAlignment="1">
      <alignment horizontal="justify" vertical="center"/>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0" fillId="0" borderId="6" xfId="0" applyBorder="1" applyAlignment="1">
      <alignment horizontal="justify" vertical="center"/>
    </xf>
    <xf numFmtId="0" fontId="42" fillId="0" borderId="15" xfId="0" applyFont="1" applyBorder="1" applyAlignment="1">
      <alignment horizontal="center" vertical="center" wrapText="1"/>
    </xf>
    <xf numFmtId="0" fontId="0" fillId="22" borderId="15" xfId="0" applyFill="1" applyBorder="1" applyAlignment="1">
      <alignment horizontal="justify" vertical="center"/>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7" borderId="14" xfId="0" applyFont="1" applyFill="1" applyBorder="1" applyAlignment="1" applyProtection="1">
      <alignment horizontal="justify" vertical="center" wrapText="1"/>
      <protection locked="0"/>
    </xf>
    <xf numFmtId="0" fontId="47" fillId="0" borderId="13" xfId="0" applyFont="1" applyBorder="1" applyAlignment="1">
      <alignment horizontal="justify"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xf>
    <xf numFmtId="0" fontId="47" fillId="0" borderId="15" xfId="0" applyFont="1" applyBorder="1" applyAlignment="1">
      <alignment horizontal="center" vertical="center" wrapText="1"/>
    </xf>
    <xf numFmtId="0" fontId="47" fillId="0" borderId="15" xfId="0" applyFont="1" applyBorder="1" applyAlignment="1">
      <alignment horizontal="justify" vertical="center" wrapText="1"/>
    </xf>
    <xf numFmtId="0" fontId="48" fillId="22" borderId="11" xfId="0" applyFont="1" applyFill="1" applyBorder="1" applyAlignment="1">
      <alignment horizontal="justify" vertical="center" wrapText="1"/>
    </xf>
    <xf numFmtId="0" fontId="49" fillId="22" borderId="15" xfId="0" applyFont="1" applyFill="1" applyBorder="1" applyAlignment="1">
      <alignment horizontal="center" vertical="center" wrapText="1"/>
    </xf>
    <xf numFmtId="0" fontId="47" fillId="0" borderId="15" xfId="0" applyFont="1" applyBorder="1" applyAlignment="1">
      <alignment horizontal="justify" vertical="center"/>
    </xf>
    <xf numFmtId="0" fontId="47" fillId="0" borderId="9" xfId="0" applyFont="1" applyBorder="1" applyAlignment="1">
      <alignment horizontal="justify" vertical="center"/>
    </xf>
    <xf numFmtId="0" fontId="51" fillId="0" borderId="15" xfId="0" applyFont="1" applyBorder="1" applyAlignment="1">
      <alignment horizontal="justify" vertical="center" wrapText="1"/>
    </xf>
    <xf numFmtId="0" fontId="47" fillId="0" borderId="13" xfId="0" applyFont="1" applyBorder="1" applyAlignment="1">
      <alignment horizontal="center" vertical="center"/>
    </xf>
    <xf numFmtId="0" fontId="14" fillId="0" borderId="13" xfId="0" applyFont="1" applyBorder="1" applyAlignment="1">
      <alignment horizontal="center" vertical="center" wrapText="1"/>
    </xf>
    <xf numFmtId="0" fontId="47" fillId="0" borderId="13" xfId="0" applyFont="1" applyBorder="1" applyAlignment="1">
      <alignment horizontal="justify" vertical="center"/>
    </xf>
    <xf numFmtId="0" fontId="14" fillId="0" borderId="15" xfId="0" applyFont="1" applyBorder="1" applyAlignment="1">
      <alignment horizontal="center" vertical="center" wrapText="1"/>
    </xf>
    <xf numFmtId="0" fontId="47" fillId="0" borderId="0" xfId="0" applyFont="1"/>
    <xf numFmtId="0" fontId="47" fillId="9" borderId="15" xfId="0" applyFont="1" applyFill="1" applyBorder="1" applyAlignment="1">
      <alignment horizontal="justify" vertical="center" wrapText="1"/>
    </xf>
    <xf numFmtId="0" fontId="47" fillId="9" borderId="15" xfId="0" applyFont="1" applyFill="1" applyBorder="1" applyAlignment="1">
      <alignment horizontal="center" vertical="center" wrapText="1"/>
    </xf>
    <xf numFmtId="0" fontId="51" fillId="9" borderId="15" xfId="0" applyFont="1" applyFill="1" applyBorder="1" applyAlignment="1">
      <alignment horizontal="center" vertical="center" wrapText="1"/>
    </xf>
    <xf numFmtId="0" fontId="51" fillId="0" borderId="11" xfId="0" applyFont="1" applyBorder="1" applyAlignment="1">
      <alignment horizontal="center" vertical="center"/>
    </xf>
    <xf numFmtId="0" fontId="51" fillId="0" borderId="11" xfId="0" applyFont="1" applyBorder="1" applyAlignment="1">
      <alignment horizontal="center" vertical="center" wrapText="1"/>
    </xf>
    <xf numFmtId="0" fontId="49" fillId="9" borderId="15" xfId="0" applyFont="1" applyFill="1" applyBorder="1" applyAlignment="1">
      <alignment horizontal="center" vertical="center"/>
    </xf>
    <xf numFmtId="0" fontId="52" fillId="9" borderId="15" xfId="0" applyFont="1" applyFill="1" applyBorder="1" applyAlignment="1">
      <alignment horizontal="justify" vertical="center" wrapText="1"/>
    </xf>
    <xf numFmtId="0" fontId="14" fillId="9" borderId="15" xfId="0" applyFont="1" applyFill="1" applyBorder="1" applyAlignment="1">
      <alignment horizontal="center" vertical="center" wrapText="1"/>
    </xf>
    <xf numFmtId="0" fontId="49" fillId="9" borderId="15" xfId="0" applyFont="1" applyFill="1" applyBorder="1" applyAlignment="1">
      <alignment horizontal="justify" vertical="center" wrapText="1"/>
    </xf>
    <xf numFmtId="0" fontId="49" fillId="9" borderId="15" xfId="0" applyFont="1" applyFill="1" applyBorder="1" applyAlignment="1">
      <alignment horizontal="justify" vertical="center"/>
    </xf>
    <xf numFmtId="0" fontId="49" fillId="22" borderId="15" xfId="0" applyFont="1" applyFill="1" applyBorder="1" applyAlignment="1">
      <alignment horizontal="justify" vertical="center"/>
    </xf>
    <xf numFmtId="0" fontId="49" fillId="9" borderId="15" xfId="0" applyFont="1" applyFill="1" applyBorder="1" applyAlignment="1">
      <alignment horizontal="center" vertical="center" wrapText="1"/>
    </xf>
    <xf numFmtId="0" fontId="51" fillId="0" borderId="21" xfId="0" applyFont="1" applyBorder="1" applyAlignment="1">
      <alignment vertical="center"/>
    </xf>
    <xf numFmtId="0" fontId="48" fillId="9" borderId="15" xfId="0" applyFont="1" applyFill="1" applyBorder="1" applyAlignment="1">
      <alignment horizontal="justify" vertical="center" wrapText="1"/>
    </xf>
    <xf numFmtId="0" fontId="50" fillId="0" borderId="8" xfId="0" applyFont="1" applyBorder="1" applyAlignment="1">
      <alignment horizontal="justify" vertical="center" wrapText="1"/>
    </xf>
    <xf numFmtId="0" fontId="51" fillId="0" borderId="8" xfId="0" applyFont="1" applyBorder="1" applyAlignment="1">
      <alignment horizontal="justify" vertical="center" wrapText="1"/>
    </xf>
    <xf numFmtId="0" fontId="50" fillId="0" borderId="11" xfId="0" applyFont="1" applyBorder="1" applyAlignment="1">
      <alignment horizontal="center" vertical="center" wrapText="1"/>
    </xf>
    <xf numFmtId="0" fontId="50" fillId="0" borderId="8" xfId="0" applyFont="1" applyBorder="1" applyAlignment="1">
      <alignment vertical="center" wrapText="1"/>
    </xf>
    <xf numFmtId="0" fontId="50" fillId="0" borderId="11" xfId="0" applyFont="1" applyBorder="1" applyAlignment="1">
      <alignment vertical="center" wrapText="1"/>
    </xf>
    <xf numFmtId="0" fontId="50" fillId="0" borderId="11" xfId="0" applyFont="1" applyBorder="1" applyAlignment="1">
      <alignment horizontal="justify" vertical="center"/>
    </xf>
    <xf numFmtId="0" fontId="51" fillId="0" borderId="11" xfId="0" applyFont="1" applyBorder="1" applyAlignment="1">
      <alignment horizontal="justify" vertical="center" wrapText="1"/>
    </xf>
    <xf numFmtId="0" fontId="51" fillId="0" borderId="15" xfId="0" applyFont="1" applyBorder="1" applyAlignment="1">
      <alignment horizontal="justify" vertical="center"/>
    </xf>
    <xf numFmtId="0" fontId="51" fillId="0" borderId="8" xfId="0" applyFont="1" applyBorder="1" applyAlignment="1">
      <alignment horizontal="center" vertical="center"/>
    </xf>
    <xf numFmtId="0" fontId="51" fillId="0" borderId="13" xfId="0" applyFont="1" applyBorder="1" applyAlignment="1">
      <alignment vertical="center" wrapText="1"/>
    </xf>
    <xf numFmtId="0" fontId="51" fillId="0" borderId="15" xfId="0" applyFont="1" applyBorder="1" applyAlignment="1">
      <alignment vertical="center" wrapText="1"/>
    </xf>
    <xf numFmtId="0" fontId="53" fillId="0" borderId="15" xfId="0" applyFont="1" applyBorder="1" applyAlignment="1">
      <alignment horizontal="center" vertical="center"/>
    </xf>
    <xf numFmtId="0" fontId="49" fillId="9" borderId="15" xfId="0" applyFont="1" applyFill="1" applyBorder="1" applyAlignment="1">
      <alignment vertical="center" wrapText="1"/>
    </xf>
    <xf numFmtId="0" fontId="48" fillId="22" borderId="11" xfId="0" applyFont="1" applyFill="1" applyBorder="1" applyAlignment="1">
      <alignment horizontal="justify" vertical="center"/>
    </xf>
    <xf numFmtId="0" fontId="49" fillId="22" borderId="11" xfId="0" applyFont="1" applyFill="1" applyBorder="1" applyAlignment="1">
      <alignment horizontal="center" vertical="center" wrapText="1"/>
    </xf>
    <xf numFmtId="0" fontId="49" fillId="22" borderId="11" xfId="0" applyFont="1" applyFill="1" applyBorder="1" applyAlignment="1">
      <alignment horizontal="justify" vertical="center" wrapText="1"/>
    </xf>
    <xf numFmtId="0" fontId="49" fillId="22" borderId="15" xfId="0" applyFont="1" applyFill="1" applyBorder="1" applyAlignment="1">
      <alignment horizontal="center" vertical="center"/>
    </xf>
    <xf numFmtId="0" fontId="47" fillId="22" borderId="15" xfId="0" applyFont="1" applyFill="1" applyBorder="1" applyAlignment="1">
      <alignment horizontal="justify" vertical="center"/>
    </xf>
    <xf numFmtId="0" fontId="51" fillId="9" borderId="15" xfId="0" applyFont="1" applyFill="1" applyBorder="1" applyAlignment="1">
      <alignment horizontal="justify" vertical="center" wrapText="1"/>
    </xf>
    <xf numFmtId="0" fontId="47" fillId="9" borderId="13" xfId="0" applyFont="1" applyFill="1" applyBorder="1" applyAlignment="1">
      <alignment horizontal="justify" vertical="center" wrapText="1"/>
    </xf>
    <xf numFmtId="0" fontId="50" fillId="0" borderId="8" xfId="0" applyFont="1" applyBorder="1" applyAlignment="1">
      <alignment horizontal="center" vertical="center" wrapText="1"/>
    </xf>
    <xf numFmtId="0" fontId="47" fillId="0" borderId="0" xfId="0" applyFont="1" applyAlignment="1">
      <alignment horizontal="center" vertical="center" wrapText="1"/>
    </xf>
    <xf numFmtId="0" fontId="32" fillId="0" borderId="21" xfId="0" applyFont="1" applyBorder="1"/>
    <xf numFmtId="0" fontId="56" fillId="22" borderId="8" xfId="0" applyFont="1" applyFill="1" applyBorder="1" applyAlignment="1">
      <alignment horizontal="center" vertical="center" wrapText="1"/>
    </xf>
    <xf numFmtId="0" fontId="57" fillId="0" borderId="21" xfId="0" applyFont="1" applyBorder="1" applyAlignment="1">
      <alignment horizontal="center" vertical="center"/>
    </xf>
    <xf numFmtId="0" fontId="57" fillId="0" borderId="0" xfId="0" applyFont="1" applyAlignment="1">
      <alignment horizontal="center" vertical="center"/>
    </xf>
    <xf numFmtId="0" fontId="57" fillId="0" borderId="8" xfId="0" applyFont="1" applyBorder="1" applyAlignment="1">
      <alignment horizontal="center" vertical="center" wrapText="1"/>
    </xf>
    <xf numFmtId="0" fontId="57" fillId="0" borderId="13" xfId="0" applyFont="1" applyBorder="1" applyAlignment="1">
      <alignment horizontal="center" vertical="center" wrapText="1"/>
    </xf>
    <xf numFmtId="0" fontId="57" fillId="0" borderId="11" xfId="0" applyFont="1" applyBorder="1" applyAlignment="1">
      <alignment horizontal="center" vertical="center"/>
    </xf>
    <xf numFmtId="0" fontId="57" fillId="2" borderId="11" xfId="0" applyFont="1" applyFill="1" applyBorder="1" applyAlignment="1">
      <alignment horizontal="center" vertical="center"/>
    </xf>
    <xf numFmtId="0" fontId="57" fillId="26" borderId="11" xfId="0" applyFont="1" applyFill="1" applyBorder="1" applyAlignment="1">
      <alignment horizontal="center" vertical="center"/>
    </xf>
    <xf numFmtId="0" fontId="57" fillId="0" borderId="13" xfId="0" applyFont="1" applyBorder="1" applyAlignment="1">
      <alignment horizontal="center" vertical="center"/>
    </xf>
    <xf numFmtId="0" fontId="56" fillId="27" borderId="15" xfId="0" applyFont="1" applyFill="1" applyBorder="1" applyAlignment="1">
      <alignment horizontal="center" vertical="center"/>
    </xf>
    <xf numFmtId="0" fontId="57" fillId="0" borderId="11" xfId="0" applyFont="1" applyBorder="1" applyAlignment="1">
      <alignment horizontal="center" vertical="center" wrapText="1"/>
    </xf>
    <xf numFmtId="0" fontId="57" fillId="26" borderId="13" xfId="0" applyFont="1" applyFill="1" applyBorder="1" applyAlignment="1">
      <alignment horizontal="center" vertical="center"/>
    </xf>
    <xf numFmtId="0" fontId="57" fillId="0" borderId="15" xfId="0" applyFont="1" applyBorder="1" applyAlignment="1">
      <alignment horizontal="center" vertical="center"/>
    </xf>
    <xf numFmtId="0" fontId="57" fillId="0" borderId="15" xfId="0" applyFont="1" applyBorder="1" applyAlignment="1">
      <alignment horizontal="center" vertical="center" wrapText="1"/>
    </xf>
    <xf numFmtId="0" fontId="57" fillId="22" borderId="8" xfId="0" applyFont="1" applyFill="1" applyBorder="1" applyAlignment="1">
      <alignment vertical="center" wrapText="1"/>
    </xf>
    <xf numFmtId="0" fontId="57" fillId="2" borderId="13" xfId="0" applyFont="1" applyFill="1" applyBorder="1" applyAlignment="1">
      <alignment vertical="center"/>
    </xf>
    <xf numFmtId="0" fontId="48" fillId="22" borderId="8" xfId="0" applyFont="1" applyFill="1" applyBorder="1" applyAlignment="1">
      <alignment horizontal="justify" vertical="center" wrapText="1"/>
    </xf>
    <xf numFmtId="0" fontId="57" fillId="0" borderId="22" xfId="0" applyFont="1" applyBorder="1" applyAlignment="1">
      <alignment horizontal="center" vertical="center"/>
    </xf>
    <xf numFmtId="0" fontId="57" fillId="0" borderId="30" xfId="0" applyFont="1" applyBorder="1" applyAlignment="1">
      <alignment horizontal="center" vertical="center"/>
    </xf>
    <xf numFmtId="0" fontId="57" fillId="2" borderId="15" xfId="0" applyFont="1" applyFill="1" applyBorder="1" applyAlignment="1">
      <alignment horizontal="center" vertical="center"/>
    </xf>
    <xf numFmtId="0" fontId="57" fillId="22" borderId="15" xfId="0" applyFont="1" applyFill="1" applyBorder="1" applyAlignment="1">
      <alignment horizontal="justify" vertical="center" wrapText="1"/>
    </xf>
    <xf numFmtId="0" fontId="57" fillId="29" borderId="15" xfId="0" applyFont="1" applyFill="1" applyBorder="1" applyAlignment="1">
      <alignment horizontal="center" vertical="center"/>
    </xf>
    <xf numFmtId="0" fontId="57" fillId="0" borderId="0" xfId="0" applyFont="1" applyAlignment="1">
      <alignment vertical="center" wrapText="1"/>
    </xf>
    <xf numFmtId="0" fontId="57" fillId="25" borderId="15" xfId="0" applyFont="1" applyFill="1" applyBorder="1" applyAlignment="1">
      <alignment horizontal="center" vertical="center" wrapText="1"/>
    </xf>
    <xf numFmtId="0" fontId="56" fillId="26" borderId="15" xfId="0" applyFont="1" applyFill="1" applyBorder="1" applyAlignment="1">
      <alignment horizontal="center" vertical="center"/>
    </xf>
    <xf numFmtId="0" fontId="57" fillId="0" borderId="21" xfId="0" applyFont="1" applyBorder="1" applyAlignment="1">
      <alignment horizontal="center" vertical="center" wrapText="1"/>
    </xf>
    <xf numFmtId="0" fontId="43" fillId="0" borderId="13" xfId="0" applyFont="1" applyBorder="1" applyAlignment="1">
      <alignment horizontal="center" vertical="center"/>
    </xf>
    <xf numFmtId="0" fontId="43" fillId="9" borderId="13" xfId="0" applyFont="1" applyFill="1" applyBorder="1" applyAlignment="1">
      <alignment horizontal="center" vertical="center"/>
    </xf>
    <xf numFmtId="0" fontId="43" fillId="0" borderId="13" xfId="0" applyFont="1" applyBorder="1" applyAlignment="1">
      <alignment horizontal="center" vertical="center" wrapText="1"/>
    </xf>
    <xf numFmtId="0" fontId="57" fillId="0" borderId="15" xfId="0" applyFont="1" applyBorder="1" applyAlignment="1">
      <alignment horizontal="justify" vertical="center" wrapText="1"/>
    </xf>
    <xf numFmtId="0" fontId="57" fillId="0" borderId="13" xfId="0" applyFont="1" applyBorder="1" applyAlignment="1">
      <alignment horizontal="justify" vertical="center" wrapText="1"/>
    </xf>
    <xf numFmtId="0" fontId="58" fillId="0" borderId="13" xfId="0" applyFont="1" applyBorder="1" applyAlignment="1">
      <alignment horizontal="center" vertical="center" wrapText="1"/>
    </xf>
    <xf numFmtId="0" fontId="57" fillId="2" borderId="15" xfId="0" applyFont="1" applyFill="1" applyBorder="1" applyAlignment="1">
      <alignment horizontal="center" vertical="center" wrapText="1"/>
    </xf>
    <xf numFmtId="0" fontId="57" fillId="25" borderId="11" xfId="0" applyFont="1" applyFill="1" applyBorder="1" applyAlignment="1">
      <alignment horizontal="center" vertical="center"/>
    </xf>
    <xf numFmtId="0" fontId="56" fillId="25" borderId="15" xfId="0" applyFont="1" applyFill="1" applyBorder="1" applyAlignment="1">
      <alignment horizontal="center" vertical="center"/>
    </xf>
    <xf numFmtId="0" fontId="57" fillId="25" borderId="13" xfId="0" applyFont="1" applyFill="1" applyBorder="1" applyAlignment="1">
      <alignment horizontal="center" vertical="center"/>
    </xf>
    <xf numFmtId="0" fontId="56" fillId="22" borderId="15" xfId="0" applyFont="1" applyFill="1" applyBorder="1" applyAlignment="1">
      <alignment horizontal="center" vertical="center" wrapText="1"/>
    </xf>
    <xf numFmtId="0" fontId="56" fillId="2" borderId="15" xfId="0" applyFont="1" applyFill="1" applyBorder="1" applyAlignment="1">
      <alignment horizontal="center" vertical="center" wrapText="1"/>
    </xf>
    <xf numFmtId="0" fontId="57" fillId="26" borderId="11" xfId="0" applyFont="1" applyFill="1" applyBorder="1" applyAlignment="1">
      <alignment horizontal="center" vertical="center" wrapText="1"/>
    </xf>
    <xf numFmtId="0" fontId="56" fillId="27" borderId="15" xfId="0" applyFont="1" applyFill="1" applyBorder="1" applyAlignment="1">
      <alignment horizontal="center" vertical="center" wrapText="1"/>
    </xf>
    <xf numFmtId="0" fontId="57" fillId="2" borderId="11" xfId="0" applyFont="1" applyFill="1" applyBorder="1" applyAlignment="1">
      <alignment horizontal="center" vertical="center" wrapText="1"/>
    </xf>
    <xf numFmtId="0" fontId="57" fillId="26" borderId="13" xfId="0" applyFont="1" applyFill="1" applyBorder="1" applyAlignment="1">
      <alignment horizontal="center" vertical="center" wrapText="1"/>
    </xf>
    <xf numFmtId="0" fontId="57" fillId="25" borderId="13" xfId="0" applyFont="1" applyFill="1" applyBorder="1" applyAlignment="1">
      <alignment horizontal="center" vertical="center" wrapText="1"/>
    </xf>
    <xf numFmtId="0" fontId="56" fillId="22" borderId="15" xfId="0" applyFont="1" applyFill="1" applyBorder="1" applyAlignment="1">
      <alignment horizontal="center" vertical="center"/>
    </xf>
    <xf numFmtId="0" fontId="56" fillId="22" borderId="15" xfId="0" applyFont="1" applyFill="1" applyBorder="1" applyAlignment="1">
      <alignment horizontal="justify" vertical="center"/>
    </xf>
    <xf numFmtId="0" fontId="56" fillId="22" borderId="15" xfId="0" applyFont="1" applyFill="1" applyBorder="1" applyAlignment="1">
      <alignment horizontal="justify" vertical="center" wrapText="1"/>
    </xf>
    <xf numFmtId="0" fontId="56" fillId="28" borderId="15" xfId="0" applyFont="1" applyFill="1" applyBorder="1" applyAlignment="1">
      <alignment horizontal="center" vertical="center"/>
    </xf>
    <xf numFmtId="0" fontId="56" fillId="22" borderId="11" xfId="0" applyFont="1" applyFill="1" applyBorder="1" applyAlignment="1">
      <alignment horizontal="center" vertical="center"/>
    </xf>
    <xf numFmtId="0" fontId="56" fillId="22" borderId="11" xfId="0" applyFont="1" applyFill="1" applyBorder="1" applyAlignment="1">
      <alignment horizontal="center" vertical="center" wrapText="1"/>
    </xf>
    <xf numFmtId="0" fontId="57" fillId="22" borderId="11" xfId="0" applyFont="1" applyFill="1" applyBorder="1" applyAlignment="1">
      <alignment horizontal="center" vertical="center"/>
    </xf>
    <xf numFmtId="0" fontId="56" fillId="2" borderId="11" xfId="0" applyFont="1" applyFill="1" applyBorder="1" applyAlignment="1">
      <alignment horizontal="center" vertical="center"/>
    </xf>
    <xf numFmtId="0" fontId="56" fillId="22" borderId="11" xfId="0" applyFont="1" applyFill="1" applyBorder="1" applyAlignment="1">
      <alignment horizontal="justify" vertical="top" wrapText="1"/>
    </xf>
    <xf numFmtId="0" fontId="57" fillId="27" borderId="13" xfId="0" applyFont="1" applyFill="1" applyBorder="1" applyAlignment="1">
      <alignment horizontal="center" vertical="center"/>
    </xf>
    <xf numFmtId="0" fontId="56" fillId="22" borderId="11" xfId="0" applyFont="1" applyFill="1" applyBorder="1" applyAlignment="1">
      <alignment horizontal="justify" vertical="center" wrapText="1"/>
    </xf>
    <xf numFmtId="0" fontId="57" fillId="0" borderId="6" xfId="0" applyFont="1" applyBorder="1" applyAlignment="1">
      <alignment horizontal="justify" vertical="center" wrapText="1"/>
    </xf>
    <xf numFmtId="0" fontId="58" fillId="0" borderId="21" xfId="0" applyFont="1" applyBorder="1" applyAlignment="1">
      <alignment horizontal="center" vertical="center" wrapText="1"/>
    </xf>
    <xf numFmtId="0" fontId="57" fillId="22" borderId="13" xfId="0" applyFont="1" applyFill="1" applyBorder="1" applyAlignment="1">
      <alignment horizontal="center" vertical="center" wrapText="1"/>
    </xf>
    <xf numFmtId="0" fontId="57" fillId="0" borderId="13" xfId="0" applyFont="1" applyBorder="1" applyAlignment="1">
      <alignment vertical="center" wrapText="1"/>
    </xf>
    <xf numFmtId="0" fontId="57" fillId="0" borderId="11" xfId="0" applyFont="1" applyBorder="1" applyAlignment="1">
      <alignment vertical="center"/>
    </xf>
    <xf numFmtId="0" fontId="57" fillId="28" borderId="11" xfId="0" applyFont="1" applyFill="1" applyBorder="1" applyAlignment="1">
      <alignment vertical="center"/>
    </xf>
    <xf numFmtId="0" fontId="57" fillId="0" borderId="13" xfId="0" applyFont="1" applyBorder="1" applyAlignment="1">
      <alignment vertical="center"/>
    </xf>
    <xf numFmtId="0" fontId="56" fillId="0" borderId="13" xfId="0" applyFont="1" applyBorder="1" applyAlignment="1">
      <alignment vertical="center" wrapText="1"/>
    </xf>
    <xf numFmtId="0" fontId="56" fillId="22" borderId="13" xfId="0" applyFont="1" applyFill="1" applyBorder="1" applyAlignment="1">
      <alignment horizontal="center" vertical="center" wrapText="1"/>
    </xf>
    <xf numFmtId="0" fontId="57" fillId="28" borderId="13" xfId="0" applyFont="1" applyFill="1" applyBorder="1" applyAlignment="1">
      <alignment horizontal="center" vertical="center"/>
    </xf>
    <xf numFmtId="0" fontId="56" fillId="2" borderId="15" xfId="0" applyFont="1" applyFill="1" applyBorder="1" applyAlignment="1">
      <alignment horizontal="center" vertical="center"/>
    </xf>
    <xf numFmtId="0" fontId="57" fillId="28" borderId="11" xfId="0" applyFont="1" applyFill="1" applyBorder="1" applyAlignment="1">
      <alignment horizontal="center" vertical="center"/>
    </xf>
    <xf numFmtId="0" fontId="57" fillId="22" borderId="15" xfId="0" applyFont="1" applyFill="1" applyBorder="1" applyAlignment="1">
      <alignment horizontal="center" vertical="center"/>
    </xf>
    <xf numFmtId="0" fontId="57" fillId="26" borderId="15" xfId="0" applyFont="1" applyFill="1" applyBorder="1" applyAlignment="1">
      <alignment horizontal="center" vertical="center" wrapText="1"/>
    </xf>
    <xf numFmtId="0" fontId="57" fillId="27" borderId="13" xfId="0" applyFont="1" applyFill="1" applyBorder="1" applyAlignment="1">
      <alignment horizontal="center" vertical="center" wrapText="1"/>
    </xf>
    <xf numFmtId="0" fontId="59" fillId="0" borderId="15" xfId="2" applyFont="1" applyBorder="1" applyAlignment="1">
      <alignment horizontal="center" vertical="center" wrapText="1"/>
    </xf>
    <xf numFmtId="0" fontId="56" fillId="0" borderId="11" xfId="0" applyFont="1" applyBorder="1" applyAlignment="1">
      <alignment horizontal="center" vertical="center"/>
    </xf>
    <xf numFmtId="0" fontId="56" fillId="26" borderId="11" xfId="0" applyFont="1" applyFill="1" applyBorder="1" applyAlignment="1">
      <alignment horizontal="center" vertical="center"/>
    </xf>
    <xf numFmtId="0" fontId="56" fillId="0" borderId="11" xfId="0" applyFont="1" applyBorder="1" applyAlignment="1">
      <alignment horizontal="center" vertical="center" wrapText="1"/>
    </xf>
    <xf numFmtId="0" fontId="57" fillId="29" borderId="11" xfId="0" applyFont="1" applyFill="1" applyBorder="1" applyAlignment="1">
      <alignment horizontal="center" vertical="center"/>
    </xf>
    <xf numFmtId="0" fontId="57" fillId="0" borderId="11" xfId="0" applyFont="1" applyBorder="1" applyAlignment="1">
      <alignment horizontal="justify" vertical="top" wrapText="1"/>
    </xf>
    <xf numFmtId="0" fontId="57" fillId="0" borderId="15" xfId="0" applyFont="1" applyBorder="1" applyAlignment="1">
      <alignment horizontal="justify" vertical="top"/>
    </xf>
    <xf numFmtId="0" fontId="57" fillId="25" borderId="15" xfId="0" applyFont="1" applyFill="1" applyBorder="1" applyAlignment="1">
      <alignment horizontal="center" vertical="center"/>
    </xf>
    <xf numFmtId="0" fontId="57" fillId="0" borderId="21" xfId="0" applyFont="1" applyBorder="1" applyAlignment="1">
      <alignment wrapText="1"/>
    </xf>
    <xf numFmtId="0" fontId="57" fillId="0" borderId="13" xfId="0" applyFont="1" applyBorder="1" applyAlignment="1">
      <alignment horizontal="justify" vertical="center"/>
    </xf>
    <xf numFmtId="0" fontId="57" fillId="24" borderId="13" xfId="0" applyFont="1" applyFill="1" applyBorder="1" applyAlignment="1">
      <alignment horizontal="center" vertical="center"/>
    </xf>
    <xf numFmtId="0" fontId="57" fillId="0" borderId="8" xfId="0" applyFont="1" applyBorder="1" applyAlignment="1">
      <alignment horizontal="center" vertical="center"/>
    </xf>
    <xf numFmtId="0" fontId="57" fillId="0" borderId="8" xfId="0" applyFont="1" applyBorder="1" applyAlignment="1">
      <alignment vertical="center"/>
    </xf>
    <xf numFmtId="0" fontId="57" fillId="25" borderId="8" xfId="0" applyFont="1" applyFill="1" applyBorder="1" applyAlignment="1">
      <alignment horizontal="center" vertical="center"/>
    </xf>
    <xf numFmtId="0" fontId="59" fillId="0" borderId="15" xfId="2" applyFont="1" applyBorder="1" applyAlignment="1">
      <alignment vertical="center" wrapText="1"/>
    </xf>
    <xf numFmtId="0" fontId="57" fillId="0" borderId="15" xfId="0" applyFont="1" applyBorder="1" applyAlignment="1">
      <alignment horizontal="justify" vertical="center"/>
    </xf>
    <xf numFmtId="0" fontId="56" fillId="0" borderId="13" xfId="0" applyFont="1" applyBorder="1" applyAlignment="1">
      <alignment horizontal="center" vertical="center"/>
    </xf>
    <xf numFmtId="0" fontId="57" fillId="0" borderId="8" xfId="0" applyFont="1" applyBorder="1" applyAlignment="1">
      <alignment horizontal="justify" vertical="center"/>
    </xf>
    <xf numFmtId="0" fontId="57" fillId="0" borderId="8" xfId="0" applyFont="1" applyBorder="1" applyAlignment="1">
      <alignment vertical="center" wrapText="1"/>
    </xf>
    <xf numFmtId="0" fontId="57" fillId="0" borderId="10" xfId="0" applyFont="1" applyBorder="1" applyAlignment="1">
      <alignment horizontal="center" vertical="center"/>
    </xf>
    <xf numFmtId="0" fontId="56" fillId="22" borderId="15" xfId="0" applyFont="1" applyFill="1" applyBorder="1" applyAlignment="1">
      <alignment horizontal="justify" vertical="top" wrapText="1"/>
    </xf>
    <xf numFmtId="0" fontId="57" fillId="22" borderId="15" xfId="0" applyFont="1" applyFill="1" applyBorder="1" applyAlignment="1">
      <alignment horizontal="center" vertical="center" wrapText="1"/>
    </xf>
    <xf numFmtId="0" fontId="57" fillId="26" borderId="15" xfId="0" applyFont="1" applyFill="1" applyBorder="1" applyAlignment="1">
      <alignment horizontal="center" vertical="center"/>
    </xf>
    <xf numFmtId="0" fontId="57" fillId="0" borderId="15" xfId="0" applyFont="1" applyBorder="1" applyAlignment="1">
      <alignment vertical="center" wrapText="1"/>
    </xf>
    <xf numFmtId="0" fontId="43" fillId="0" borderId="15" xfId="0" applyFont="1" applyBorder="1" applyAlignment="1">
      <alignment horizontal="center" vertical="center" wrapText="1"/>
    </xf>
    <xf numFmtId="0" fontId="43" fillId="0" borderId="13" xfId="0" applyFont="1" applyBorder="1" applyAlignment="1">
      <alignment horizontal="justify" vertical="center" wrapText="1"/>
    </xf>
    <xf numFmtId="0" fontId="43" fillId="9" borderId="13" xfId="0" applyFont="1" applyFill="1" applyBorder="1" applyAlignment="1">
      <alignment horizontal="justify" vertical="top" wrapText="1"/>
    </xf>
    <xf numFmtId="0" fontId="43" fillId="0" borderId="15" xfId="0" applyFont="1" applyBorder="1" applyAlignment="1">
      <alignment horizontal="justify" vertical="top" wrapText="1"/>
    </xf>
    <xf numFmtId="0" fontId="56" fillId="9" borderId="13" xfId="0" applyFont="1" applyFill="1" applyBorder="1" applyAlignment="1">
      <alignment horizontal="justify" vertical="top" wrapText="1"/>
    </xf>
    <xf numFmtId="0" fontId="57" fillId="22" borderId="15" xfId="0" applyFont="1" applyFill="1" applyBorder="1" applyAlignment="1">
      <alignment horizontal="justify" vertical="center"/>
    </xf>
    <xf numFmtId="0" fontId="56" fillId="9" borderId="15" xfId="0" applyFont="1" applyFill="1" applyBorder="1" applyAlignment="1">
      <alignment horizontal="justify" vertical="top" wrapText="1"/>
    </xf>
    <xf numFmtId="0" fontId="43" fillId="9" borderId="15" xfId="0" applyFont="1" applyFill="1" applyBorder="1" applyAlignment="1">
      <alignment horizontal="justify" vertical="top" wrapText="1"/>
    </xf>
    <xf numFmtId="0" fontId="56" fillId="9" borderId="15" xfId="0" applyFont="1" applyFill="1" applyBorder="1" applyAlignment="1">
      <alignment horizontal="center" vertical="center" wrapText="1"/>
    </xf>
    <xf numFmtId="0" fontId="56" fillId="22" borderId="13" xfId="0" applyFont="1" applyFill="1" applyBorder="1" applyAlignment="1">
      <alignment horizontal="justify" vertical="top" wrapText="1"/>
    </xf>
    <xf numFmtId="0" fontId="58" fillId="0" borderId="15" xfId="0" applyFont="1" applyBorder="1" applyAlignment="1">
      <alignment horizontal="center" vertical="center" wrapText="1"/>
    </xf>
    <xf numFmtId="0" fontId="56" fillId="24" borderId="11" xfId="0" applyFont="1" applyFill="1" applyBorder="1" applyAlignment="1">
      <alignment horizontal="justify" vertical="top" wrapText="1"/>
    </xf>
    <xf numFmtId="0" fontId="56" fillId="9" borderId="15" xfId="0" applyFont="1" applyFill="1" applyBorder="1" applyAlignment="1">
      <alignment horizontal="center" vertical="center"/>
    </xf>
    <xf numFmtId="0" fontId="57" fillId="28" borderId="15" xfId="0" applyFont="1" applyFill="1" applyBorder="1" applyAlignment="1">
      <alignment horizontal="center" vertical="center" wrapText="1"/>
    </xf>
    <xf numFmtId="0" fontId="57" fillId="0" borderId="15" xfId="0" applyFont="1" applyBorder="1" applyAlignment="1">
      <alignment horizontal="justify" vertical="top" wrapText="1"/>
    </xf>
    <xf numFmtId="0" fontId="43" fillId="0" borderId="15" xfId="0" applyFont="1" applyBorder="1" applyAlignment="1">
      <alignment horizontal="justify" vertical="center" wrapText="1"/>
    </xf>
    <xf numFmtId="0" fontId="57" fillId="0" borderId="12" xfId="0" applyFont="1" applyBorder="1" applyAlignment="1">
      <alignment horizontal="center" vertical="center" wrapText="1"/>
    </xf>
    <xf numFmtId="0" fontId="57" fillId="0" borderId="11" xfId="0" applyFont="1" applyBorder="1" applyAlignment="1">
      <alignment vertical="center" wrapText="1"/>
    </xf>
    <xf numFmtId="0" fontId="57" fillId="9" borderId="11" xfId="0" applyFont="1" applyFill="1" applyBorder="1" applyAlignment="1">
      <alignment horizontal="justify" vertical="top" wrapText="1"/>
    </xf>
    <xf numFmtId="0" fontId="57" fillId="0" borderId="6" xfId="0" applyFont="1" applyBorder="1" applyAlignment="1">
      <alignment horizontal="center" vertical="center" wrapText="1"/>
    </xf>
    <xf numFmtId="0" fontId="57" fillId="9" borderId="8" xfId="0" applyFont="1" applyFill="1" applyBorder="1" applyAlignment="1">
      <alignment horizontal="justify" vertical="top" wrapText="1"/>
    </xf>
    <xf numFmtId="0" fontId="57" fillId="22" borderId="9" xfId="0" applyFont="1" applyFill="1" applyBorder="1" applyAlignment="1">
      <alignment horizontal="center" vertical="center"/>
    </xf>
    <xf numFmtId="0" fontId="56" fillId="9" borderId="15" xfId="0" applyFont="1" applyFill="1" applyBorder="1" applyAlignment="1">
      <alignment horizontal="justify" vertical="center" wrapText="1"/>
    </xf>
    <xf numFmtId="0" fontId="56" fillId="9" borderId="15" xfId="0" applyFont="1" applyFill="1" applyBorder="1" applyAlignment="1">
      <alignment horizontal="justify" vertical="top"/>
    </xf>
    <xf numFmtId="0" fontId="57" fillId="9" borderId="15" xfId="0" applyFont="1" applyFill="1" applyBorder="1" applyAlignment="1">
      <alignment horizontal="center" vertical="center" wrapText="1"/>
    </xf>
    <xf numFmtId="0" fontId="43" fillId="0" borderId="15" xfId="0" applyFont="1" applyBorder="1" applyAlignment="1">
      <alignment horizontal="justify" vertical="center"/>
    </xf>
    <xf numFmtId="0" fontId="5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3" fillId="0" borderId="15" xfId="0" applyFont="1" applyBorder="1" applyAlignment="1">
      <alignment horizontal="justify" vertical="top"/>
    </xf>
    <xf numFmtId="0" fontId="57" fillId="9" borderId="15" xfId="0" applyFont="1" applyFill="1" applyBorder="1" applyAlignment="1">
      <alignment horizontal="justify" vertical="top" wrapText="1"/>
    </xf>
    <xf numFmtId="0" fontId="43" fillId="0" borderId="15" xfId="0" applyFont="1" applyBorder="1" applyAlignment="1">
      <alignment horizontal="center" vertical="center"/>
    </xf>
    <xf numFmtId="0" fontId="56" fillId="26" borderId="9" xfId="0" applyFont="1" applyFill="1" applyBorder="1" applyAlignment="1">
      <alignment horizontal="center" vertical="center"/>
    </xf>
    <xf numFmtId="0" fontId="57" fillId="0" borderId="13" xfId="0" applyFont="1" applyBorder="1" applyAlignment="1">
      <alignment horizontal="justify" vertical="top"/>
    </xf>
    <xf numFmtId="0" fontId="57" fillId="30" borderId="15" xfId="0" applyFont="1" applyFill="1" applyBorder="1" applyAlignment="1">
      <alignment horizontal="justify" vertical="top" wrapText="1"/>
    </xf>
    <xf numFmtId="0" fontId="56" fillId="9" borderId="15" xfId="0" applyFont="1" applyFill="1" applyBorder="1" applyAlignment="1">
      <alignment horizontal="justify" vertical="center"/>
    </xf>
    <xf numFmtId="0" fontId="56" fillId="0" borderId="15" xfId="0" applyFont="1" applyBorder="1" applyAlignment="1">
      <alignment horizontal="justify" vertical="center" wrapText="1"/>
    </xf>
    <xf numFmtId="0" fontId="43" fillId="9" borderId="15" xfId="0" applyFont="1" applyFill="1" applyBorder="1" applyAlignment="1">
      <alignment horizontal="center" vertical="center" wrapText="1"/>
    </xf>
    <xf numFmtId="0" fontId="43" fillId="9" borderId="15" xfId="0" applyFont="1" applyFill="1" applyBorder="1" applyAlignment="1">
      <alignment horizontal="justify" vertical="center" wrapText="1"/>
    </xf>
    <xf numFmtId="0" fontId="57" fillId="0" borderId="8" xfId="0" applyFont="1" applyBorder="1" applyAlignment="1">
      <alignment horizontal="left" vertical="center" wrapText="1" indent="1"/>
    </xf>
    <xf numFmtId="0" fontId="57" fillId="9" borderId="9" xfId="0" applyFont="1" applyFill="1" applyBorder="1" applyAlignment="1">
      <alignment horizontal="justify" vertical="top" wrapText="1"/>
    </xf>
    <xf numFmtId="0" fontId="57" fillId="0" borderId="30" xfId="0" applyFont="1" applyBorder="1" applyAlignment="1">
      <alignment wrapText="1"/>
    </xf>
    <xf numFmtId="0" fontId="43" fillId="0" borderId="14" xfId="0" applyFont="1" applyBorder="1" applyAlignment="1">
      <alignment horizontal="justify" vertical="top"/>
    </xf>
    <xf numFmtId="0" fontId="43" fillId="0" borderId="0" xfId="0" applyFont="1"/>
    <xf numFmtId="0" fontId="43" fillId="0" borderId="0" xfId="0" applyFont="1" applyAlignment="1">
      <alignment horizontal="center" vertical="center"/>
    </xf>
    <xf numFmtId="0" fontId="61" fillId="6" borderId="15" xfId="0" applyFont="1" applyFill="1" applyBorder="1" applyAlignment="1" applyProtection="1">
      <alignment horizontal="center" vertical="center" wrapText="1"/>
      <protection locked="0"/>
    </xf>
    <xf numFmtId="0" fontId="60" fillId="2"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horizontal="center" vertical="center" wrapText="1"/>
      <protection locked="0"/>
    </xf>
    <xf numFmtId="0" fontId="60" fillId="8" borderId="15" xfId="0" applyFont="1" applyFill="1" applyBorder="1" applyAlignment="1" applyProtection="1">
      <alignment horizontal="center" vertical="center" wrapText="1"/>
      <protection locked="0"/>
    </xf>
    <xf numFmtId="0" fontId="58" fillId="25" borderId="15" xfId="0" applyFont="1" applyFill="1" applyBorder="1" applyAlignment="1" applyProtection="1">
      <alignment vertical="center" wrapText="1"/>
      <protection locked="0"/>
    </xf>
    <xf numFmtId="0" fontId="61" fillId="25" borderId="15"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center" vertical="center" wrapText="1"/>
      <protection locked="0"/>
    </xf>
    <xf numFmtId="0" fontId="61" fillId="7" borderId="14" xfId="0" applyFont="1" applyFill="1" applyBorder="1" applyAlignment="1" applyProtection="1">
      <alignment horizontal="justify" vertical="center" wrapText="1"/>
      <protection locked="0"/>
    </xf>
    <xf numFmtId="0" fontId="57" fillId="0" borderId="21" xfId="0" applyFont="1" applyBorder="1" applyAlignment="1">
      <alignment vertical="center" wrapText="1"/>
    </xf>
    <xf numFmtId="14" fontId="57" fillId="9" borderId="15" xfId="0" applyNumberFormat="1" applyFont="1" applyFill="1" applyBorder="1" applyAlignment="1">
      <alignment horizontal="center" vertical="center" wrapText="1"/>
    </xf>
    <xf numFmtId="0" fontId="58" fillId="0" borderId="21" xfId="0" applyFont="1" applyBorder="1" applyAlignment="1">
      <alignment vertical="center" wrapText="1"/>
    </xf>
    <xf numFmtId="0" fontId="57" fillId="23" borderId="15" xfId="0" applyFont="1" applyFill="1" applyBorder="1" applyAlignment="1">
      <alignment horizontal="center" vertical="center"/>
    </xf>
    <xf numFmtId="0" fontId="43" fillId="0" borderId="0" xfId="0" applyFont="1" applyAlignment="1">
      <alignment vertical="center"/>
    </xf>
    <xf numFmtId="0" fontId="60" fillId="4" borderId="15" xfId="0" applyFont="1" applyFill="1" applyBorder="1" applyAlignment="1" applyProtection="1">
      <alignment horizontal="center" vertical="center"/>
      <protection locked="0"/>
    </xf>
    <xf numFmtId="0" fontId="60" fillId="4" borderId="15" xfId="0" applyFont="1" applyFill="1" applyBorder="1" applyAlignment="1" applyProtection="1">
      <alignment vertical="center"/>
      <protection locked="0"/>
    </xf>
    <xf numFmtId="0" fontId="43" fillId="10" borderId="13" xfId="0" applyFont="1" applyFill="1" applyBorder="1" applyAlignment="1">
      <alignment horizontal="center" vertical="center" wrapText="1"/>
    </xf>
    <xf numFmtId="0" fontId="57" fillId="0" borderId="15" xfId="0" applyFont="1" applyBorder="1" applyAlignment="1">
      <alignment wrapText="1"/>
    </xf>
    <xf numFmtId="0" fontId="43" fillId="0" borderId="15" xfId="0" applyFont="1" applyBorder="1" applyAlignment="1">
      <alignment vertical="center" wrapText="1"/>
    </xf>
    <xf numFmtId="0" fontId="62" fillId="0" borderId="15" xfId="0" applyFont="1" applyBorder="1" applyAlignment="1">
      <alignment horizontal="center" vertical="center" wrapText="1"/>
    </xf>
    <xf numFmtId="0" fontId="51" fillId="0" borderId="13" xfId="0" applyFont="1" applyBorder="1" applyAlignment="1">
      <alignment horizontal="center" vertical="center" wrapText="1"/>
    </xf>
    <xf numFmtId="0" fontId="51" fillId="0" borderId="30" xfId="0" applyFont="1" applyBorder="1" applyAlignment="1">
      <alignment vertical="center"/>
    </xf>
    <xf numFmtId="0" fontId="0" fillId="0" borderId="0" xfId="0" applyAlignment="1">
      <alignment horizontal="center"/>
    </xf>
    <xf numFmtId="14" fontId="33" fillId="0" borderId="12" xfId="0" applyNumberFormat="1" applyFont="1" applyBorder="1" applyAlignment="1">
      <alignment horizontal="left" vertical="center" wrapText="1"/>
    </xf>
    <xf numFmtId="0" fontId="33" fillId="0" borderId="12" xfId="0" applyFont="1" applyBorder="1" applyAlignment="1">
      <alignment horizontal="left" vertical="center" wrapText="1"/>
    </xf>
    <xf numFmtId="0" fontId="33" fillId="0" borderId="15" xfId="0" applyFont="1" applyBorder="1" applyAlignment="1">
      <alignment horizontal="left" vertical="center" wrapText="1"/>
    </xf>
    <xf numFmtId="0" fontId="42" fillId="0" borderId="8" xfId="0" applyFont="1" applyBorder="1" applyAlignment="1">
      <alignment horizontal="left" vertical="center" wrapText="1" indent="1"/>
    </xf>
    <xf numFmtId="0" fontId="0" fillId="0" borderId="15" xfId="0" applyBorder="1" applyAlignment="1">
      <alignment horizontal="left" vertical="center" wrapText="1"/>
    </xf>
    <xf numFmtId="0" fontId="63" fillId="0" borderId="21" xfId="0" applyFont="1" applyBorder="1" applyAlignment="1">
      <alignment vertical="center" wrapText="1"/>
    </xf>
    <xf numFmtId="0" fontId="60" fillId="4" borderId="15" xfId="0" applyFont="1" applyFill="1" applyBorder="1" applyAlignment="1" applyProtection="1">
      <alignment horizontal="center" vertical="center"/>
      <protection locked="0"/>
    </xf>
    <xf numFmtId="0" fontId="61" fillId="10" borderId="15" xfId="0" applyFont="1" applyFill="1" applyBorder="1" applyAlignment="1" applyProtection="1">
      <alignment horizontal="center" vertical="center" wrapText="1"/>
      <protection locked="0"/>
    </xf>
    <xf numFmtId="0" fontId="61" fillId="25" borderId="15"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1" fillId="14" borderId="15" xfId="0" applyFont="1" applyFill="1" applyBorder="1" applyAlignment="1" applyProtection="1">
      <alignment horizontal="center" vertical="center" wrapText="1"/>
      <protection locked="0"/>
    </xf>
    <xf numFmtId="0" fontId="16" fillId="12" borderId="1"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wrapText="1"/>
      <protection locked="0"/>
    </xf>
    <xf numFmtId="0" fontId="16" fillId="12" borderId="6" xfId="0" applyFont="1" applyFill="1" applyBorder="1" applyAlignment="1" applyProtection="1">
      <alignment horizontal="center" vertical="center" wrapText="1"/>
      <protection locked="0"/>
    </xf>
    <xf numFmtId="0" fontId="16" fillId="12" borderId="8" xfId="0" applyFont="1" applyFill="1" applyBorder="1" applyAlignment="1" applyProtection="1">
      <alignment horizontal="center" vertical="center" wrapText="1"/>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5" fillId="2" borderId="15" xfId="0" applyFont="1" applyFill="1" applyBorder="1" applyAlignment="1" applyProtection="1">
      <alignment horizontal="center" vertical="center"/>
      <protection locked="0"/>
    </xf>
    <xf numFmtId="0" fontId="60"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13" borderId="15" xfId="0" applyFont="1" applyFill="1" applyBorder="1" applyAlignment="1">
      <alignment horizontal="center" vertical="center"/>
    </xf>
    <xf numFmtId="0" fontId="60" fillId="6" borderId="15" xfId="0" applyFont="1" applyFill="1" applyBorder="1" applyAlignment="1" applyProtection="1">
      <alignment horizontal="center" vertical="center" wrapText="1"/>
      <protection locked="0"/>
    </xf>
    <xf numFmtId="0" fontId="21" fillId="14" borderId="21" xfId="0" applyFont="1" applyFill="1" applyBorder="1" applyAlignment="1" applyProtection="1">
      <alignment horizontal="center" vertical="center" wrapText="1"/>
      <protection locked="0"/>
    </xf>
    <xf numFmtId="0" fontId="21" fillId="14" borderId="29" xfId="0" applyFont="1" applyFill="1" applyBorder="1" applyAlignment="1" applyProtection="1">
      <alignment horizontal="center" vertical="center" wrapText="1"/>
      <protection locked="0"/>
    </xf>
    <xf numFmtId="0" fontId="54" fillId="0" borderId="26"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7"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28" xfId="0" applyFont="1" applyBorder="1" applyAlignment="1">
      <alignment horizontal="center" vertical="center" wrapText="1"/>
    </xf>
    <xf numFmtId="0" fontId="54" fillId="0" borderId="25" xfId="0" applyFont="1" applyBorder="1" applyAlignment="1">
      <alignment horizontal="center" vertical="center" wrapText="1"/>
    </xf>
    <xf numFmtId="0" fontId="17" fillId="12" borderId="9" xfId="0" applyFont="1" applyFill="1" applyBorder="1" applyAlignment="1" applyProtection="1">
      <alignment horizontal="center" vertical="center" wrapText="1"/>
      <protection locked="0"/>
    </xf>
    <xf numFmtId="0" fontId="17" fillId="12" borderId="10" xfId="0" applyFont="1" applyFill="1" applyBorder="1" applyAlignment="1" applyProtection="1">
      <alignment horizontal="center" vertical="center" wrapText="1"/>
      <protection locked="0"/>
    </xf>
    <xf numFmtId="0" fontId="17" fillId="12" borderId="11" xfId="0" applyFont="1" applyFill="1" applyBorder="1" applyAlignment="1" applyProtection="1">
      <alignment horizontal="center" vertical="center" wrapText="1"/>
      <protection locked="0"/>
    </xf>
    <xf numFmtId="0" fontId="60" fillId="12" borderId="1" xfId="0" applyFont="1" applyFill="1" applyBorder="1" applyAlignment="1" applyProtection="1">
      <alignment horizontal="center" vertical="center" wrapText="1"/>
      <protection locked="0"/>
    </xf>
    <xf numFmtId="0" fontId="60" fillId="12" borderId="3" xfId="0" applyFont="1" applyFill="1" applyBorder="1" applyAlignment="1" applyProtection="1">
      <alignment horizontal="center" vertical="center" wrapText="1"/>
      <protection locked="0"/>
    </xf>
    <xf numFmtId="0" fontId="60" fillId="12" borderId="6" xfId="0" applyFont="1" applyFill="1" applyBorder="1" applyAlignment="1" applyProtection="1">
      <alignment horizontal="center" vertical="center" wrapText="1"/>
      <protection locked="0"/>
    </xf>
    <xf numFmtId="0" fontId="60" fillId="12" borderId="8" xfId="0" applyFont="1" applyFill="1" applyBorder="1" applyAlignment="1" applyProtection="1">
      <alignment horizontal="center" vertical="center" wrapText="1"/>
      <protection locked="0"/>
    </xf>
    <xf numFmtId="0" fontId="21" fillId="14" borderId="9"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6" fillId="5" borderId="15" xfId="0" applyFont="1" applyFill="1" applyBorder="1" applyAlignment="1" applyProtection="1">
      <alignment horizontal="center" vertical="center" wrapText="1"/>
      <protection locked="0"/>
    </xf>
    <xf numFmtId="0" fontId="17" fillId="12" borderId="15" xfId="0" applyFont="1" applyFill="1" applyBorder="1" applyAlignment="1" applyProtection="1">
      <alignment horizontal="center" vertical="center" wrapText="1"/>
      <protection locked="0"/>
    </xf>
    <xf numFmtId="0" fontId="16" fillId="18" borderId="15" xfId="0"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16" fillId="7" borderId="15"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protection locked="0"/>
    </xf>
    <xf numFmtId="0" fontId="15" fillId="3" borderId="15" xfId="0" applyFont="1" applyFill="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42" fillId="0" borderId="15"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2" fillId="9" borderId="0" xfId="0" applyFont="1" applyFill="1" applyAlignment="1">
      <alignment horizontal="center"/>
    </xf>
    <xf numFmtId="0" fontId="28" fillId="9" borderId="0" xfId="0" applyFont="1" applyFill="1" applyAlignment="1">
      <alignment horizontal="left" vertical="center" wrapText="1"/>
    </xf>
    <xf numFmtId="0" fontId="2" fillId="9" borderId="0" xfId="0" applyFont="1" applyFill="1" applyAlignment="1">
      <alignment horizontal="left" vertical="center" wrapText="1"/>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xf numFmtId="0" fontId="66" fillId="0" borderId="15" xfId="0" applyFont="1" applyBorder="1" applyAlignment="1">
      <alignment horizontal="center" vertical="center" wrapText="1"/>
    </xf>
  </cellXfs>
  <cellStyles count="3">
    <cellStyle name="Hipervínculo" xfId="2" builtinId="8"/>
    <cellStyle name="Normal" xfId="0" builtinId="0"/>
    <cellStyle name="Normal_Matriz de Riesgos y Graficas" xfId="1" xr:uid="{00000000-0005-0000-0000-000002000000}"/>
  </cellStyles>
  <dxfs count="102">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3</xdr:col>
          <xdr:colOff>85725</xdr:colOff>
          <xdr:row>4</xdr:row>
          <xdr:rowOff>304800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1333500</xdr:colOff>
          <xdr:row>1</xdr:row>
          <xdr:rowOff>57150</xdr:rowOff>
        </xdr:from>
        <xdr:to>
          <xdr:col>2</xdr:col>
          <xdr:colOff>85725</xdr:colOff>
          <xdr:row>4</xdr:row>
          <xdr:rowOff>304800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4</xdr:row>
      <xdr:rowOff>23084</xdr:rowOff>
    </xdr:from>
    <xdr:to>
      <xdr:col>1</xdr:col>
      <xdr:colOff>3291414</xdr:colOff>
      <xdr:row>22</xdr:row>
      <xdr:rowOff>175475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60020" y="899384"/>
          <a:ext cx="4365834" cy="3444231"/>
        </a:xfrm>
        <a:prstGeom prst="rect">
          <a:avLst/>
        </a:prstGeom>
      </xdr:spPr>
    </xdr:pic>
    <xdr:clientData/>
  </xdr:twoCellAnchor>
  <xdr:twoCellAnchor editAs="oneCell">
    <xdr:from>
      <xdr:col>1</xdr:col>
      <xdr:colOff>4002181</xdr:colOff>
      <xdr:row>0</xdr:row>
      <xdr:rowOff>114300</xdr:rowOff>
    </xdr:from>
    <xdr:to>
      <xdr:col>9</xdr:col>
      <xdr:colOff>57246</xdr:colOff>
      <xdr:row>31</xdr:row>
      <xdr:rowOff>151176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236621" y="114300"/>
          <a:ext cx="5686745" cy="5850936"/>
        </a:xfrm>
        <a:prstGeom prst="rect">
          <a:avLst/>
        </a:prstGeom>
      </xdr:spPr>
    </xdr:pic>
    <xdr:clientData/>
  </xdr:twoCellAnchor>
  <xdr:twoCellAnchor editAs="oneCell">
    <xdr:from>
      <xdr:col>0</xdr:col>
      <xdr:colOff>0</xdr:colOff>
      <xdr:row>51</xdr:row>
      <xdr:rowOff>0</xdr:rowOff>
    </xdr:from>
    <xdr:to>
      <xdr:col>10</xdr:col>
      <xdr:colOff>353647</xdr:colOff>
      <xdr:row>83</xdr:row>
      <xdr:rowOff>25665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7132320"/>
          <a:ext cx="12065587" cy="5877825"/>
        </a:xfrm>
        <a:prstGeom prst="rect">
          <a:avLst/>
        </a:prstGeom>
      </xdr:spPr>
    </xdr:pic>
    <xdr:clientData/>
  </xdr:twoCellAnchor>
  <xdr:twoCellAnchor editAs="oneCell">
    <xdr:from>
      <xdr:col>0</xdr:col>
      <xdr:colOff>0</xdr:colOff>
      <xdr:row>394</xdr:row>
      <xdr:rowOff>0</xdr:rowOff>
    </xdr:from>
    <xdr:to>
      <xdr:col>1</xdr:col>
      <xdr:colOff>3470322</xdr:colOff>
      <xdr:row>423</xdr:row>
      <xdr:rowOff>96480</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4"/>
        <a:stretch>
          <a:fillRect/>
        </a:stretch>
      </xdr:blipFill>
      <xdr:spPr>
        <a:xfrm>
          <a:off x="0" y="46733460"/>
          <a:ext cx="4704762" cy="5400000"/>
        </a:xfrm>
        <a:prstGeom prst="rect">
          <a:avLst/>
        </a:prstGeom>
      </xdr:spPr>
    </xdr:pic>
    <xdr:clientData/>
  </xdr:twoCellAnchor>
  <xdr:twoCellAnchor editAs="oneCell">
    <xdr:from>
      <xdr:col>1</xdr:col>
      <xdr:colOff>4122420</xdr:colOff>
      <xdr:row>394</xdr:row>
      <xdr:rowOff>15240</xdr:rowOff>
    </xdr:from>
    <xdr:to>
      <xdr:col>8</xdr:col>
      <xdr:colOff>306070</xdr:colOff>
      <xdr:row>423</xdr:row>
      <xdr:rowOff>54577</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5"/>
        <a:stretch>
          <a:fillRect/>
        </a:stretch>
      </xdr:blipFill>
      <xdr:spPr>
        <a:xfrm>
          <a:off x="5356860" y="46748700"/>
          <a:ext cx="5076190" cy="5342857"/>
        </a:xfrm>
        <a:prstGeom prst="rect">
          <a:avLst/>
        </a:prstGeom>
      </xdr:spPr>
    </xdr:pic>
    <xdr:clientData/>
  </xdr:twoCellAnchor>
  <xdr:twoCellAnchor editAs="oneCell">
    <xdr:from>
      <xdr:col>0</xdr:col>
      <xdr:colOff>0</xdr:colOff>
      <xdr:row>432</xdr:row>
      <xdr:rowOff>0</xdr:rowOff>
    </xdr:from>
    <xdr:to>
      <xdr:col>1</xdr:col>
      <xdr:colOff>3660798</xdr:colOff>
      <xdr:row>465</xdr:row>
      <xdr:rowOff>69722</xdr:rowOff>
    </xdr:to>
    <xdr:pic>
      <xdr:nvPicPr>
        <xdr:cNvPr id="13" name="Imagen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6"/>
        <a:stretch>
          <a:fillRect/>
        </a:stretch>
      </xdr:blipFill>
      <xdr:spPr>
        <a:xfrm>
          <a:off x="0" y="53682900"/>
          <a:ext cx="4895238" cy="6104762"/>
        </a:xfrm>
        <a:prstGeom prst="rect">
          <a:avLst/>
        </a:prstGeom>
      </xdr:spPr>
    </xdr:pic>
    <xdr:clientData/>
  </xdr:twoCellAnchor>
  <xdr:twoCellAnchor editAs="oneCell">
    <xdr:from>
      <xdr:col>0</xdr:col>
      <xdr:colOff>99060</xdr:colOff>
      <xdr:row>36</xdr:row>
      <xdr:rowOff>7619</xdr:rowOff>
    </xdr:from>
    <xdr:to>
      <xdr:col>3</xdr:col>
      <xdr:colOff>647700</xdr:colOff>
      <xdr:row>48</xdr:row>
      <xdr:rowOff>40168</xdr:rowOff>
    </xdr:to>
    <xdr:pic>
      <xdr:nvPicPr>
        <xdr:cNvPr id="16" name="Imagen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7"/>
        <a:stretch>
          <a:fillRect/>
        </a:stretch>
      </xdr:blipFill>
      <xdr:spPr>
        <a:xfrm>
          <a:off x="99060" y="6591299"/>
          <a:ext cx="6705600" cy="2227109"/>
        </a:xfrm>
        <a:prstGeom prst="rect">
          <a:avLst/>
        </a:prstGeom>
      </xdr:spPr>
    </xdr:pic>
    <xdr:clientData/>
  </xdr:twoCellAnchor>
  <xdr:twoCellAnchor editAs="oneCell">
    <xdr:from>
      <xdr:col>9</xdr:col>
      <xdr:colOff>519249</xdr:colOff>
      <xdr:row>83</xdr:row>
      <xdr:rowOff>106679</xdr:rowOff>
    </xdr:from>
    <xdr:to>
      <xdr:col>20</xdr:col>
      <xdr:colOff>22387</xdr:colOff>
      <xdr:row>123</xdr:row>
      <xdr:rowOff>39098</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8"/>
        <a:stretch>
          <a:fillRect/>
        </a:stretch>
      </xdr:blipFill>
      <xdr:spPr>
        <a:xfrm>
          <a:off x="11372306" y="15607936"/>
          <a:ext cx="8124624" cy="7334705"/>
        </a:xfrm>
        <a:prstGeom prst="rect">
          <a:avLst/>
        </a:prstGeom>
      </xdr:spPr>
    </xdr:pic>
    <xdr:clientData/>
  </xdr:twoCellAnchor>
  <xdr:twoCellAnchor editAs="oneCell">
    <xdr:from>
      <xdr:col>0</xdr:col>
      <xdr:colOff>0</xdr:colOff>
      <xdr:row>130</xdr:row>
      <xdr:rowOff>60960</xdr:rowOff>
    </xdr:from>
    <xdr:to>
      <xdr:col>6</xdr:col>
      <xdr:colOff>278936</xdr:colOff>
      <xdr:row>158</xdr:row>
      <xdr:rowOff>54606</xdr:rowOff>
    </xdr:to>
    <xdr:pic>
      <xdr:nvPicPr>
        <xdr:cNvPr id="19" name="Imagen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9"/>
        <a:stretch>
          <a:fillRect/>
        </a:stretch>
      </xdr:blipFill>
      <xdr:spPr>
        <a:xfrm>
          <a:off x="0" y="24124920"/>
          <a:ext cx="8790476" cy="5114286"/>
        </a:xfrm>
        <a:prstGeom prst="rect">
          <a:avLst/>
        </a:prstGeom>
      </xdr:spPr>
    </xdr:pic>
    <xdr:clientData/>
  </xdr:twoCellAnchor>
  <xdr:twoCellAnchor editAs="oneCell">
    <xdr:from>
      <xdr:col>0</xdr:col>
      <xdr:colOff>0</xdr:colOff>
      <xdr:row>161</xdr:row>
      <xdr:rowOff>0</xdr:rowOff>
    </xdr:from>
    <xdr:to>
      <xdr:col>5</xdr:col>
      <xdr:colOff>520939</xdr:colOff>
      <xdr:row>187</xdr:row>
      <xdr:rowOff>83215</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0"/>
        <a:stretch>
          <a:fillRect/>
        </a:stretch>
      </xdr:blipFill>
      <xdr:spPr>
        <a:xfrm>
          <a:off x="0" y="29885640"/>
          <a:ext cx="8247619" cy="4838095"/>
        </a:xfrm>
        <a:prstGeom prst="rect">
          <a:avLst/>
        </a:prstGeom>
      </xdr:spPr>
    </xdr:pic>
    <xdr:clientData/>
  </xdr:twoCellAnchor>
  <xdr:twoCellAnchor editAs="oneCell">
    <xdr:from>
      <xdr:col>1</xdr:col>
      <xdr:colOff>1211581</xdr:colOff>
      <xdr:row>214</xdr:row>
      <xdr:rowOff>121920</xdr:rowOff>
    </xdr:from>
    <xdr:to>
      <xdr:col>4</xdr:col>
      <xdr:colOff>627335</xdr:colOff>
      <xdr:row>225</xdr:row>
      <xdr:rowOff>99060</xdr:rowOff>
    </xdr:to>
    <xdr:pic>
      <xdr:nvPicPr>
        <xdr:cNvPr id="22" name="Imagen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a:stretch>
          <a:fillRect/>
        </a:stretch>
      </xdr:blipFill>
      <xdr:spPr>
        <a:xfrm>
          <a:off x="2446021" y="39700200"/>
          <a:ext cx="5123134" cy="2171700"/>
        </a:xfrm>
        <a:prstGeom prst="rect">
          <a:avLst/>
        </a:prstGeom>
      </xdr:spPr>
    </xdr:pic>
    <xdr:clientData/>
  </xdr:twoCellAnchor>
  <xdr:twoCellAnchor editAs="oneCell">
    <xdr:from>
      <xdr:col>1</xdr:col>
      <xdr:colOff>1249680</xdr:colOff>
      <xdr:row>225</xdr:row>
      <xdr:rowOff>99060</xdr:rowOff>
    </xdr:from>
    <xdr:to>
      <xdr:col>5</xdr:col>
      <xdr:colOff>464963</xdr:colOff>
      <xdr:row>229</xdr:row>
      <xdr:rowOff>68580</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a:stretch>
          <a:fillRect/>
        </a:stretch>
      </xdr:blipFill>
      <xdr:spPr>
        <a:xfrm>
          <a:off x="2484120" y="41871900"/>
          <a:ext cx="5707523" cy="701040"/>
        </a:xfrm>
        <a:prstGeom prst="rect">
          <a:avLst/>
        </a:prstGeom>
      </xdr:spPr>
    </xdr:pic>
    <xdr:clientData/>
  </xdr:twoCellAnchor>
  <xdr:twoCellAnchor editAs="oneCell">
    <xdr:from>
      <xdr:col>0</xdr:col>
      <xdr:colOff>83820</xdr:colOff>
      <xdr:row>232</xdr:row>
      <xdr:rowOff>22860</xdr:rowOff>
    </xdr:from>
    <xdr:to>
      <xdr:col>4</xdr:col>
      <xdr:colOff>174081</xdr:colOff>
      <xdr:row>254</xdr:row>
      <xdr:rowOff>68580</xdr:rowOff>
    </xdr:to>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a:stretch>
          <a:fillRect/>
        </a:stretch>
      </xdr:blipFill>
      <xdr:spPr>
        <a:xfrm>
          <a:off x="83820" y="58254900"/>
          <a:ext cx="7032081" cy="4069080"/>
        </a:xfrm>
        <a:prstGeom prst="rect">
          <a:avLst/>
        </a:prstGeom>
      </xdr:spPr>
    </xdr:pic>
    <xdr:clientData/>
  </xdr:twoCellAnchor>
  <xdr:twoCellAnchor editAs="oneCell">
    <xdr:from>
      <xdr:col>0</xdr:col>
      <xdr:colOff>220980</xdr:colOff>
      <xdr:row>254</xdr:row>
      <xdr:rowOff>91440</xdr:rowOff>
    </xdr:from>
    <xdr:to>
      <xdr:col>4</xdr:col>
      <xdr:colOff>222646</xdr:colOff>
      <xdr:row>289</xdr:row>
      <xdr:rowOff>67642</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a:stretch>
          <a:fillRect/>
        </a:stretch>
      </xdr:blipFill>
      <xdr:spPr>
        <a:xfrm>
          <a:off x="220980" y="62346840"/>
          <a:ext cx="6943486" cy="6377002"/>
        </a:xfrm>
        <a:prstGeom prst="rect">
          <a:avLst/>
        </a:prstGeom>
      </xdr:spPr>
    </xdr:pic>
    <xdr:clientData/>
  </xdr:twoCellAnchor>
  <xdr:twoCellAnchor editAs="oneCell">
    <xdr:from>
      <xdr:col>0</xdr:col>
      <xdr:colOff>0</xdr:colOff>
      <xdr:row>292</xdr:row>
      <xdr:rowOff>167640</xdr:rowOff>
    </xdr:from>
    <xdr:to>
      <xdr:col>5</xdr:col>
      <xdr:colOff>305329</xdr:colOff>
      <xdr:row>317</xdr:row>
      <xdr:rowOff>163199</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a:stretch>
          <a:fillRect/>
        </a:stretch>
      </xdr:blipFill>
      <xdr:spPr>
        <a:xfrm>
          <a:off x="0" y="69372480"/>
          <a:ext cx="8032009" cy="4567559"/>
        </a:xfrm>
        <a:prstGeom prst="rect">
          <a:avLst/>
        </a:prstGeom>
      </xdr:spPr>
    </xdr:pic>
    <xdr:clientData/>
  </xdr:twoCellAnchor>
  <xdr:twoCellAnchor editAs="oneCell">
    <xdr:from>
      <xdr:col>0</xdr:col>
      <xdr:colOff>0</xdr:colOff>
      <xdr:row>323</xdr:row>
      <xdr:rowOff>47625</xdr:rowOff>
    </xdr:from>
    <xdr:to>
      <xdr:col>3</xdr:col>
      <xdr:colOff>400941</xdr:colOff>
      <xdr:row>328</xdr:row>
      <xdr:rowOff>114442</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6"/>
        <a:stretch>
          <a:fillRect/>
        </a:stretch>
      </xdr:blipFill>
      <xdr:spPr>
        <a:xfrm>
          <a:off x="0" y="62264925"/>
          <a:ext cx="6382641" cy="1019317"/>
        </a:xfrm>
        <a:prstGeom prst="rect">
          <a:avLst/>
        </a:prstGeom>
      </xdr:spPr>
    </xdr:pic>
    <xdr:clientData/>
  </xdr:twoCellAnchor>
  <xdr:twoCellAnchor editAs="oneCell">
    <xdr:from>
      <xdr:col>0</xdr:col>
      <xdr:colOff>0</xdr:colOff>
      <xdr:row>331</xdr:row>
      <xdr:rowOff>0</xdr:rowOff>
    </xdr:from>
    <xdr:to>
      <xdr:col>2</xdr:col>
      <xdr:colOff>658045</xdr:colOff>
      <xdr:row>348</xdr:row>
      <xdr:rowOff>143347</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7"/>
        <a:stretch>
          <a:fillRect/>
        </a:stretch>
      </xdr:blipFill>
      <xdr:spPr>
        <a:xfrm>
          <a:off x="0" y="63741300"/>
          <a:ext cx="5877745" cy="3381847"/>
        </a:xfrm>
        <a:prstGeom prst="rect">
          <a:avLst/>
        </a:prstGeom>
      </xdr:spPr>
    </xdr:pic>
    <xdr:clientData/>
  </xdr:twoCellAnchor>
  <xdr:twoCellAnchor editAs="oneCell">
    <xdr:from>
      <xdr:col>0</xdr:col>
      <xdr:colOff>0</xdr:colOff>
      <xdr:row>357</xdr:row>
      <xdr:rowOff>0</xdr:rowOff>
    </xdr:from>
    <xdr:to>
      <xdr:col>3</xdr:col>
      <xdr:colOff>448572</xdr:colOff>
      <xdr:row>364</xdr:row>
      <xdr:rowOff>76397</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8"/>
        <a:stretch>
          <a:fillRect/>
        </a:stretch>
      </xdr:blipFill>
      <xdr:spPr>
        <a:xfrm>
          <a:off x="0" y="68837175"/>
          <a:ext cx="6430272" cy="1409897"/>
        </a:xfrm>
        <a:prstGeom prst="rect">
          <a:avLst/>
        </a:prstGeom>
      </xdr:spPr>
    </xdr:pic>
    <xdr:clientData/>
  </xdr:twoCellAnchor>
  <xdr:twoCellAnchor editAs="oneCell">
    <xdr:from>
      <xdr:col>0</xdr:col>
      <xdr:colOff>0</xdr:colOff>
      <xdr:row>367</xdr:row>
      <xdr:rowOff>0</xdr:rowOff>
    </xdr:from>
    <xdr:to>
      <xdr:col>3</xdr:col>
      <xdr:colOff>229467</xdr:colOff>
      <xdr:row>376</xdr:row>
      <xdr:rowOff>19292</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9"/>
        <a:stretch>
          <a:fillRect/>
        </a:stretch>
      </xdr:blipFill>
      <xdr:spPr>
        <a:xfrm>
          <a:off x="0" y="70742175"/>
          <a:ext cx="6211167" cy="1733792"/>
        </a:xfrm>
        <a:prstGeom prst="rect">
          <a:avLst/>
        </a:prstGeom>
      </xdr:spPr>
    </xdr:pic>
    <xdr:clientData/>
  </xdr:twoCellAnchor>
  <xdr:twoCellAnchor editAs="oneCell">
    <xdr:from>
      <xdr:col>0</xdr:col>
      <xdr:colOff>522514</xdr:colOff>
      <xdr:row>85</xdr:row>
      <xdr:rowOff>119744</xdr:rowOff>
    </xdr:from>
    <xdr:to>
      <xdr:col>6</xdr:col>
      <xdr:colOff>681109</xdr:colOff>
      <xdr:row>117</xdr:row>
      <xdr:rowOff>158353</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0"/>
        <a:stretch>
          <a:fillRect/>
        </a:stretch>
      </xdr:blipFill>
      <xdr:spPr>
        <a:xfrm>
          <a:off x="522514" y="15991115"/>
          <a:ext cx="8660338" cy="5960438"/>
        </a:xfrm>
        <a:prstGeom prst="rect">
          <a:avLst/>
        </a:prstGeom>
      </xdr:spPr>
    </xdr:pic>
    <xdr:clientData/>
  </xdr:twoCellAnchor>
  <xdr:twoCellAnchor editAs="oneCell">
    <xdr:from>
      <xdr:col>1</xdr:col>
      <xdr:colOff>0</xdr:colOff>
      <xdr:row>192</xdr:row>
      <xdr:rowOff>133350</xdr:rowOff>
    </xdr:from>
    <xdr:to>
      <xdr:col>1</xdr:col>
      <xdr:colOff>3562350</xdr:colOff>
      <xdr:row>211</xdr:row>
      <xdr:rowOff>104775</xdr:rowOff>
    </xdr:to>
    <xdr:pic>
      <xdr:nvPicPr>
        <xdr:cNvPr id="10" name="Imagen 9">
          <a:extLst>
            <a:ext uri="{FF2B5EF4-FFF2-40B4-BE49-F238E27FC236}">
              <a16:creationId xmlns:a16="http://schemas.microsoft.com/office/drawing/2014/main" id="{00000000-0008-0000-0200-00000A000000}"/>
            </a:ext>
            <a:ext uri="{147F2762-F138-4A5C-976F-8EAC2B608ADB}">
              <a16:predDERef xmlns:a16="http://schemas.microsoft.com/office/drawing/2014/main" pred="{00000000-0008-0000-0300-000009000000}"/>
            </a:ext>
          </a:extLst>
        </xdr:cNvPr>
        <xdr:cNvPicPr>
          <a:picLocks noChangeAspect="1"/>
        </xdr:cNvPicPr>
      </xdr:nvPicPr>
      <xdr:blipFill>
        <a:blip xmlns:r="http://schemas.openxmlformats.org/officeDocument/2006/relationships" r:embed="rId21"/>
        <a:stretch>
          <a:fillRect/>
        </a:stretch>
      </xdr:blipFill>
      <xdr:spPr>
        <a:xfrm>
          <a:off x="1200150" y="35318700"/>
          <a:ext cx="3562350" cy="3419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ypenagos_indeportesantioquia_gov_co/Documents/Documentos%201/INDEPORTES/GESTION%20DEL%20RIESGO/GESTI&#211;N%20DEL%20RIESGO%20INDEPORTES/2023/reporte%20diciembre/Consolidado%20matriz%20de%20riesgos%20corrupci&#243;n%20Indeportes%2020231230.xlsx?DD010E88" TargetMode="External"/><Relationship Id="rId1" Type="http://schemas.openxmlformats.org/officeDocument/2006/relationships/externalLinkPath" Target="file:///\\DD010E88\Consolidado%20matriz%20de%20riesgos%20corrupci&#243;n%20Indeportes%2020231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Corrupción"/>
      <sheetName val="Conceptos Guía "/>
      <sheetName val="Fórmulas "/>
    </sheetNames>
    <sheetDataSet>
      <sheetData sheetId="0"/>
      <sheetData sheetId="1"/>
      <sheetData sheetId="2">
        <row r="26">
          <cell r="B26" t="str">
            <v>RARA VEZ</v>
          </cell>
          <cell r="C26">
            <v>1</v>
          </cell>
        </row>
        <row r="27">
          <cell r="B27" t="str">
            <v>IMPROBABLE</v>
          </cell>
          <cell r="C27">
            <v>2</v>
          </cell>
        </row>
        <row r="28">
          <cell r="B28" t="str">
            <v>POSIBLE</v>
          </cell>
          <cell r="C28">
            <v>3</v>
          </cell>
          <cell r="E28" t="str">
            <v>MODERADO</v>
          </cell>
          <cell r="F28">
            <v>3</v>
          </cell>
        </row>
        <row r="29">
          <cell r="B29" t="str">
            <v>PROBABLE'</v>
          </cell>
          <cell r="C29">
            <v>4</v>
          </cell>
          <cell r="E29" t="str">
            <v>MAYOR</v>
          </cell>
          <cell r="F29">
            <v>4</v>
          </cell>
        </row>
        <row r="30">
          <cell r="B30" t="str">
            <v>CASI SEGURO</v>
          </cell>
          <cell r="C30">
            <v>5</v>
          </cell>
          <cell r="E30" t="str">
            <v>CATASTRÓFICO</v>
          </cell>
          <cell r="F30">
            <v>5</v>
          </cell>
        </row>
        <row r="47">
          <cell r="J47" t="str">
            <v>11</v>
          </cell>
          <cell r="K47" t="str">
            <v>BAJO</v>
          </cell>
        </row>
        <row r="48">
          <cell r="J48" t="str">
            <v>12</v>
          </cell>
          <cell r="K48" t="str">
            <v>BAJO</v>
          </cell>
        </row>
        <row r="49">
          <cell r="J49" t="str">
            <v>13</v>
          </cell>
          <cell r="K49" t="str">
            <v>MODERADO</v>
          </cell>
        </row>
        <row r="50">
          <cell r="J50" t="str">
            <v>14</v>
          </cell>
          <cell r="K50" t="str">
            <v>ALTO</v>
          </cell>
        </row>
        <row r="51">
          <cell r="J51" t="str">
            <v>15</v>
          </cell>
          <cell r="K51" t="str">
            <v>ALTO</v>
          </cell>
        </row>
        <row r="52">
          <cell r="J52" t="str">
            <v>21</v>
          </cell>
          <cell r="K52" t="str">
            <v>BAJO</v>
          </cell>
        </row>
        <row r="53">
          <cell r="J53" t="str">
            <v>22</v>
          </cell>
          <cell r="K53" t="str">
            <v>BAJO</v>
          </cell>
        </row>
        <row r="54">
          <cell r="J54" t="str">
            <v>23</v>
          </cell>
          <cell r="K54" t="str">
            <v>MODERADO</v>
          </cell>
        </row>
        <row r="55">
          <cell r="J55" t="str">
            <v>24</v>
          </cell>
          <cell r="K55" t="str">
            <v>ALTO</v>
          </cell>
        </row>
        <row r="56">
          <cell r="J56" t="str">
            <v>25</v>
          </cell>
          <cell r="K56" t="str">
            <v>EXTREMO</v>
          </cell>
        </row>
        <row r="57">
          <cell r="J57" t="str">
            <v>31</v>
          </cell>
          <cell r="K57" t="str">
            <v>BAJO</v>
          </cell>
        </row>
        <row r="58">
          <cell r="J58" t="str">
            <v>32</v>
          </cell>
          <cell r="K58" t="str">
            <v>MODERADO</v>
          </cell>
        </row>
        <row r="59">
          <cell r="J59" t="str">
            <v>33</v>
          </cell>
          <cell r="K59" t="str">
            <v>ALTO</v>
          </cell>
        </row>
        <row r="60">
          <cell r="J60" t="str">
            <v>34</v>
          </cell>
          <cell r="K60" t="str">
            <v>EXTREMO</v>
          </cell>
        </row>
        <row r="61">
          <cell r="J61" t="str">
            <v>35</v>
          </cell>
          <cell r="K61" t="str">
            <v>EXTREMO</v>
          </cell>
        </row>
        <row r="62">
          <cell r="J62" t="str">
            <v>41</v>
          </cell>
          <cell r="K62" t="str">
            <v>MODERADO</v>
          </cell>
        </row>
        <row r="63">
          <cell r="J63" t="str">
            <v>42</v>
          </cell>
          <cell r="K63" t="str">
            <v>ALTO</v>
          </cell>
        </row>
        <row r="64">
          <cell r="J64" t="str">
            <v>43</v>
          </cell>
          <cell r="K64" t="str">
            <v>ALTO</v>
          </cell>
        </row>
        <row r="65">
          <cell r="J65" t="str">
            <v>44</v>
          </cell>
          <cell r="K65" t="str">
            <v>EXTREMO</v>
          </cell>
        </row>
        <row r="66">
          <cell r="J66" t="str">
            <v>45</v>
          </cell>
          <cell r="K66" t="str">
            <v>EXTREMO</v>
          </cell>
        </row>
        <row r="67">
          <cell r="J67" t="str">
            <v>51</v>
          </cell>
          <cell r="K67" t="str">
            <v>ALTO</v>
          </cell>
        </row>
        <row r="68">
          <cell r="J68" t="str">
            <v>52</v>
          </cell>
          <cell r="K68" t="str">
            <v>ALTO</v>
          </cell>
        </row>
        <row r="69">
          <cell r="J69" t="str">
            <v>53</v>
          </cell>
          <cell r="K69" t="str">
            <v>EXTREMO</v>
          </cell>
        </row>
        <row r="70">
          <cell r="J70" t="str">
            <v>54</v>
          </cell>
          <cell r="K70" t="str">
            <v>EXTREMO</v>
          </cell>
        </row>
        <row r="71">
          <cell r="J71" t="str">
            <v>55</v>
          </cell>
          <cell r="K71" t="str">
            <v>EXTREMO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3" Type="http://schemas.openxmlformats.org/officeDocument/2006/relationships/image" Target="../media/image1.png"/><Relationship Id="rId3"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7"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2" Type="http://schemas.openxmlformats.org/officeDocument/2006/relationships/oleObject" Target="../embeddings/oleObject1.bin"/><Relationship Id="rId2"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1" Type="http://schemas.openxmlformats.org/officeDocument/2006/relationships/hyperlink" Target="../../../../../:f:/r/sites/SGC2/Documentos%20compartidos/3.1%20Evidencias%20deRriegos/Gesti%C3%B3n%20de%20los%20Recursos/Evidencia%20de%20Riesgos%202025/Riesgos%20de%20Corrupci%C3%B3n%202025?csf=1&amp;web=1&amp;e=UZsiVN" TargetMode="External"/><Relationship Id="rId6" Type="http://schemas.openxmlformats.org/officeDocument/2006/relationships/hyperlink" Target="../../../../../:f:/r/sites/SGC2/Documentos%20compartidos/3.1%20Evidencias%20deRriegos/Gesti%C3%B3n%20financiera/Evidencia%20de%20Riesgos%202025/Riesgos%20de%20Corrupci%C3%B3n%202025/RC2?csf=1&amp;web=1&amp;e=7ULGUw" TargetMode="External"/><Relationship Id="rId11" Type="http://schemas.openxmlformats.org/officeDocument/2006/relationships/vmlDrawing" Target="../drawings/vmlDrawing1.vml"/><Relationship Id="rId5"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10" Type="http://schemas.openxmlformats.org/officeDocument/2006/relationships/drawing" Target="../drawings/drawing1.xml"/><Relationship Id="rId4" Type="http://schemas.openxmlformats.org/officeDocument/2006/relationships/hyperlink" Target="../../../../../:f:/r/sites/SGC2/Documentos%20compartidos/3.1%20Evidencias%20deRriegos/Gesti%C3%B3n%20financiera/Evidencia%20de%20Riesgos%202025/Riesgos%20de%20Corrupci%C3%B3n%202025/RC1?csf=1&amp;web=1&amp;e=pHKpT9" TargetMode="External"/><Relationship Id="rId9" Type="http://schemas.openxmlformats.org/officeDocument/2006/relationships/printerSettings" Target="../printerSettings/printerSettings1.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51"/>
  <sheetViews>
    <sheetView showGridLines="0" tabSelected="1" topLeftCell="BL32" zoomScale="95" zoomScaleNormal="95" workbookViewId="0">
      <selection activeCell="BQ34" sqref="BQ34"/>
    </sheetView>
  </sheetViews>
  <sheetFormatPr defaultColWidth="11.5703125" defaultRowHeight="24" customHeight="1"/>
  <cols>
    <col min="1" max="1" width="34.7109375" customWidth="1"/>
    <col min="2" max="2" width="23" style="354" customWidth="1"/>
    <col min="3" max="3" width="44.85546875" style="354" customWidth="1"/>
    <col min="4" max="4" width="19.7109375" style="354" customWidth="1"/>
    <col min="5" max="5" width="34.28515625" style="354" customWidth="1"/>
    <col min="6" max="6" width="14.5703125" style="355" bestFit="1" customWidth="1"/>
    <col min="7" max="7" width="13.7109375" style="355" bestFit="1" customWidth="1"/>
    <col min="8" max="8" width="20" style="355" bestFit="1" customWidth="1"/>
    <col min="9" max="9" width="15.7109375" style="355" bestFit="1" customWidth="1"/>
    <col min="10" max="10" width="16.5703125" style="355" customWidth="1"/>
    <col min="11" max="11" width="21.28515625" style="355" customWidth="1"/>
    <col min="12" max="12" width="23.5703125" style="355" customWidth="1"/>
    <col min="13" max="14" width="16.85546875" style="355" customWidth="1"/>
    <col min="15" max="15" width="15.42578125" style="355" customWidth="1"/>
    <col min="16" max="16" width="17.7109375" style="355" customWidth="1"/>
    <col min="17" max="31" width="11.5703125" style="355" customWidth="1"/>
    <col min="32" max="32" width="24.42578125" style="355" customWidth="1"/>
    <col min="33" max="33" width="21.28515625" style="355" customWidth="1"/>
    <col min="34" max="34" width="16.85546875" style="355" customWidth="1"/>
    <col min="35" max="35" width="30.28515625" style="355" customWidth="1"/>
    <col min="36" max="36" width="13.5703125" style="355" customWidth="1"/>
    <col min="37" max="37" width="13.85546875" style="355" customWidth="1"/>
    <col min="38" max="38" width="37.7109375" style="355" customWidth="1"/>
    <col min="39" max="39" width="28.85546875" style="355" customWidth="1"/>
    <col min="40" max="40" width="22" style="355" customWidth="1"/>
    <col min="41" max="41" width="19.28515625" style="355" customWidth="1"/>
    <col min="42" max="42" width="17.5703125" style="355" customWidth="1"/>
    <col min="43" max="43" width="18.42578125" style="355" customWidth="1"/>
    <col min="44" max="44" width="19.28515625" style="355" customWidth="1"/>
    <col min="45" max="49" width="11.5703125" style="355" customWidth="1"/>
    <col min="50" max="50" width="10.28515625" style="355" customWidth="1"/>
    <col min="51" max="51" width="23.140625" style="355" customWidth="1"/>
    <col min="52" max="52" width="11.5703125" style="355" customWidth="1"/>
    <col min="53" max="53" width="16" style="355" customWidth="1"/>
    <col min="54" max="54" width="11.5703125" style="355" customWidth="1"/>
    <col min="55" max="55" width="17.85546875" style="355" customWidth="1"/>
    <col min="56" max="56" width="11.5703125" style="355" customWidth="1"/>
    <col min="57" max="57" width="25.7109375" style="355" customWidth="1"/>
    <col min="58" max="58" width="18" style="355" customWidth="1"/>
    <col min="59" max="59" width="20.7109375" style="355" customWidth="1"/>
    <col min="60" max="62" width="21.42578125" style="355" customWidth="1"/>
    <col min="63" max="63" width="17.28515625" style="355" customWidth="1"/>
    <col min="64" max="64" width="53.7109375" style="368" customWidth="1"/>
    <col min="65" max="65" width="17.28515625" style="355" customWidth="1"/>
    <col min="66" max="66" width="76.7109375" style="368" customWidth="1"/>
    <col min="67" max="67" width="17.28515625" style="58" customWidth="1"/>
    <col min="68" max="68" width="53.7109375" style="58" customWidth="1"/>
    <col min="69" max="69" width="17.28515625" style="2" customWidth="1"/>
    <col min="70" max="70" width="53.7109375" style="58" customWidth="1"/>
    <col min="71" max="71" width="17.28515625" customWidth="1"/>
    <col min="72" max="72" width="53.7109375" customWidth="1"/>
    <col min="73" max="73" width="17.28515625" customWidth="1"/>
    <col min="74" max="74" width="53.7109375" customWidth="1"/>
    <col min="75" max="75" width="33.5703125" customWidth="1"/>
    <col min="76" max="76" width="51.85546875" customWidth="1"/>
    <col min="77" max="77" width="35.5703125" customWidth="1"/>
  </cols>
  <sheetData>
    <row r="1" spans="1:78" ht="15">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N1" s="354"/>
      <c r="BO1"/>
      <c r="BP1"/>
      <c r="BQ1" s="377"/>
      <c r="BR1"/>
    </row>
    <row r="2" spans="1:78" ht="14.45" customHeight="1">
      <c r="A2" s="406"/>
      <c r="B2" s="407"/>
      <c r="C2" s="407"/>
      <c r="D2" s="408"/>
      <c r="E2" s="395" t="s">
        <v>0</v>
      </c>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7"/>
      <c r="BW2" s="387" t="s">
        <v>1</v>
      </c>
      <c r="BX2" s="419" t="s">
        <v>2</v>
      </c>
      <c r="BY2" s="420"/>
    </row>
    <row r="3" spans="1:78" ht="14.45" customHeight="1">
      <c r="A3" s="409"/>
      <c r="B3" s="410"/>
      <c r="C3" s="410"/>
      <c r="D3" s="411"/>
      <c r="E3" s="398"/>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400"/>
      <c r="BW3" s="388"/>
      <c r="BX3" s="421"/>
      <c r="BY3" s="422"/>
    </row>
    <row r="4" spans="1:78" ht="14.45" customHeight="1">
      <c r="A4" s="409"/>
      <c r="B4" s="410"/>
      <c r="C4" s="410"/>
      <c r="D4" s="411"/>
      <c r="E4" s="398"/>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400"/>
      <c r="BW4" s="388"/>
      <c r="BX4" s="421"/>
      <c r="BY4" s="422"/>
    </row>
    <row r="5" spans="1:78" ht="28.15" customHeight="1">
      <c r="A5" s="412"/>
      <c r="B5" s="413"/>
      <c r="C5" s="413"/>
      <c r="D5" s="414"/>
      <c r="E5" s="401"/>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c r="BO5" s="402"/>
      <c r="BP5" s="402"/>
      <c r="BQ5" s="402"/>
      <c r="BR5" s="402"/>
      <c r="BS5" s="402"/>
      <c r="BT5" s="402"/>
      <c r="BU5" s="402"/>
      <c r="BV5" s="403"/>
      <c r="BW5" s="389"/>
      <c r="BX5" s="423"/>
      <c r="BY5" s="424"/>
    </row>
    <row r="6" spans="1:78" ht="15">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54"/>
      <c r="BF6" s="354"/>
      <c r="BG6" s="354"/>
      <c r="BH6" s="354"/>
      <c r="BI6" s="354"/>
      <c r="BJ6" s="354"/>
      <c r="BK6" s="354"/>
      <c r="BL6" s="354"/>
      <c r="BN6" s="354"/>
      <c r="BO6"/>
      <c r="BP6"/>
      <c r="BQ6" s="377"/>
      <c r="BR6"/>
    </row>
    <row r="7" spans="1:78" ht="15">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N7" s="354"/>
      <c r="BO7"/>
      <c r="BP7"/>
      <c r="BQ7" s="377"/>
      <c r="BR7"/>
    </row>
    <row r="8" spans="1:78" ht="57" customHeight="1">
      <c r="A8" s="404" t="s">
        <v>3</v>
      </c>
      <c r="B8" s="404"/>
      <c r="C8" s="404"/>
      <c r="D8" s="404"/>
      <c r="E8" s="404"/>
      <c r="F8" s="404"/>
      <c r="G8" s="404"/>
      <c r="H8" s="404"/>
      <c r="I8" s="404"/>
      <c r="J8" s="404"/>
      <c r="K8" s="404"/>
      <c r="L8" s="404"/>
      <c r="M8" s="405" t="s">
        <v>4</v>
      </c>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384"/>
      <c r="AM8" s="384"/>
      <c r="AN8" s="384"/>
      <c r="AO8" s="384"/>
      <c r="AP8" s="384"/>
      <c r="AQ8" s="384"/>
      <c r="AR8" s="384"/>
      <c r="AS8" s="384"/>
      <c r="AT8" s="384"/>
      <c r="AU8" s="384"/>
      <c r="AV8" s="384"/>
      <c r="AW8" s="384"/>
      <c r="AX8" s="384"/>
      <c r="AY8" s="384"/>
      <c r="AZ8" s="384"/>
      <c r="BA8" s="384"/>
      <c r="BB8" s="384"/>
      <c r="BC8" s="384"/>
      <c r="BD8" s="384"/>
      <c r="BE8" s="384"/>
      <c r="BF8" s="384"/>
      <c r="BG8" s="369"/>
      <c r="BH8" s="369"/>
      <c r="BI8" s="369"/>
      <c r="BJ8" s="369"/>
      <c r="BK8" s="425" t="s">
        <v>5</v>
      </c>
      <c r="BL8" s="426"/>
      <c r="BM8" s="426"/>
      <c r="BN8" s="426"/>
      <c r="BO8" s="426"/>
      <c r="BP8" s="426"/>
      <c r="BQ8" s="426"/>
      <c r="BR8" s="426"/>
      <c r="BS8" s="426"/>
      <c r="BT8" s="426"/>
      <c r="BU8" s="426"/>
      <c r="BV8" s="427"/>
      <c r="BW8" s="415" t="s">
        <v>6</v>
      </c>
      <c r="BX8" s="415"/>
      <c r="BY8" s="432" t="s">
        <v>7</v>
      </c>
      <c r="BZ8" s="417" t="s">
        <v>8</v>
      </c>
    </row>
    <row r="9" spans="1:78" ht="14.45" customHeight="1">
      <c r="A9" s="404"/>
      <c r="B9" s="404"/>
      <c r="C9" s="404"/>
      <c r="D9" s="404"/>
      <c r="E9" s="404"/>
      <c r="F9" s="404"/>
      <c r="G9" s="404"/>
      <c r="H9" s="404"/>
      <c r="I9" s="404"/>
      <c r="J9" s="404"/>
      <c r="K9" s="404"/>
      <c r="L9" s="404"/>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16"/>
      <c r="AM9" s="416"/>
      <c r="AN9" s="416"/>
      <c r="AO9" s="416"/>
      <c r="AP9" s="416"/>
      <c r="AQ9" s="384" t="s">
        <v>9</v>
      </c>
      <c r="AR9" s="384"/>
      <c r="AS9" s="384"/>
      <c r="AT9" s="384"/>
      <c r="AU9" s="384"/>
      <c r="AV9" s="384"/>
      <c r="AW9" s="384"/>
      <c r="AX9" s="384"/>
      <c r="AY9" s="384"/>
      <c r="AZ9" s="370"/>
      <c r="BA9" s="370"/>
      <c r="BB9" s="370"/>
      <c r="BC9" s="370"/>
      <c r="BD9" s="370"/>
      <c r="BE9" s="370"/>
      <c r="BF9" s="370"/>
      <c r="BG9" s="370"/>
      <c r="BH9" s="370"/>
      <c r="BI9" s="370"/>
      <c r="BJ9" s="370"/>
      <c r="BK9" s="428" t="s">
        <v>10</v>
      </c>
      <c r="BL9" s="429"/>
      <c r="BM9" s="428" t="s">
        <v>11</v>
      </c>
      <c r="BN9" s="429"/>
      <c r="BO9" s="391" t="s">
        <v>12</v>
      </c>
      <c r="BP9" s="392"/>
      <c r="BQ9" s="391" t="s">
        <v>13</v>
      </c>
      <c r="BR9" s="392"/>
      <c r="BS9" s="391" t="s">
        <v>14</v>
      </c>
      <c r="BT9" s="392"/>
      <c r="BU9" s="391" t="s">
        <v>15</v>
      </c>
      <c r="BV9" s="392"/>
      <c r="BW9" s="415"/>
      <c r="BX9" s="415"/>
      <c r="BY9" s="432"/>
      <c r="BZ9" s="417"/>
    </row>
    <row r="10" spans="1:78" ht="14.45" customHeight="1">
      <c r="A10" s="404"/>
      <c r="B10" s="404"/>
      <c r="C10" s="404"/>
      <c r="D10" s="404"/>
      <c r="E10" s="404"/>
      <c r="F10" s="404"/>
      <c r="G10" s="404"/>
      <c r="H10" s="404"/>
      <c r="I10" s="404"/>
      <c r="J10" s="404"/>
      <c r="K10" s="404"/>
      <c r="L10" s="404"/>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16"/>
      <c r="AM10" s="416"/>
      <c r="AN10" s="416"/>
      <c r="AO10" s="416"/>
      <c r="AP10" s="416"/>
      <c r="AQ10" s="384" t="s">
        <v>9</v>
      </c>
      <c r="AR10" s="384"/>
      <c r="AS10" s="384"/>
      <c r="AT10" s="384"/>
      <c r="AU10" s="384"/>
      <c r="AV10" s="384"/>
      <c r="AW10" s="384"/>
      <c r="AX10" s="385" t="s">
        <v>16</v>
      </c>
      <c r="AY10" s="385"/>
      <c r="AZ10" s="386" t="s">
        <v>17</v>
      </c>
      <c r="BA10" s="356"/>
      <c r="BB10" s="386" t="s">
        <v>18</v>
      </c>
      <c r="BC10" s="386" t="s">
        <v>19</v>
      </c>
      <c r="BD10" s="386" t="s">
        <v>20</v>
      </c>
      <c r="BE10" s="386" t="s">
        <v>21</v>
      </c>
      <c r="BF10" s="386" t="s">
        <v>22</v>
      </c>
      <c r="BG10" s="416" t="s">
        <v>23</v>
      </c>
      <c r="BH10" s="416" t="s">
        <v>24</v>
      </c>
      <c r="BI10" s="416" t="s">
        <v>25</v>
      </c>
      <c r="BJ10" s="416" t="s">
        <v>26</v>
      </c>
      <c r="BK10" s="430"/>
      <c r="BL10" s="431"/>
      <c r="BM10" s="430"/>
      <c r="BN10" s="431"/>
      <c r="BO10" s="393"/>
      <c r="BP10" s="394"/>
      <c r="BQ10" s="393"/>
      <c r="BR10" s="394"/>
      <c r="BS10" s="393"/>
      <c r="BT10" s="394"/>
      <c r="BU10" s="393"/>
      <c r="BV10" s="394"/>
      <c r="BW10" s="390" t="s">
        <v>27</v>
      </c>
      <c r="BX10" s="390" t="s">
        <v>28</v>
      </c>
      <c r="BY10" s="432"/>
      <c r="BZ10" s="417"/>
    </row>
    <row r="11" spans="1:78" ht="225.75" customHeight="1">
      <c r="A11" s="4" t="s">
        <v>29</v>
      </c>
      <c r="B11" s="357" t="s">
        <v>30</v>
      </c>
      <c r="C11" s="357" t="s">
        <v>31</v>
      </c>
      <c r="D11" s="357" t="s">
        <v>32</v>
      </c>
      <c r="E11" s="357" t="s">
        <v>33</v>
      </c>
      <c r="F11" s="357" t="s">
        <v>34</v>
      </c>
      <c r="G11" s="357" t="s">
        <v>35</v>
      </c>
      <c r="H11" s="357" t="s">
        <v>36</v>
      </c>
      <c r="I11" s="357" t="s">
        <v>37</v>
      </c>
      <c r="J11" s="357" t="s">
        <v>38</v>
      </c>
      <c r="K11" s="357" t="s">
        <v>39</v>
      </c>
      <c r="L11" s="357" t="s">
        <v>40</v>
      </c>
      <c r="M11" s="359" t="s">
        <v>41</v>
      </c>
      <c r="N11" s="359" t="s">
        <v>42</v>
      </c>
      <c r="O11" s="359" t="s">
        <v>43</v>
      </c>
      <c r="P11" s="359" t="s">
        <v>44</v>
      </c>
      <c r="Q11" s="359" t="s">
        <v>45</v>
      </c>
      <c r="R11" s="359" t="s">
        <v>46</v>
      </c>
      <c r="S11" s="359" t="s">
        <v>47</v>
      </c>
      <c r="T11" s="359" t="s">
        <v>48</v>
      </c>
      <c r="U11" s="359" t="s">
        <v>49</v>
      </c>
      <c r="V11" s="359" t="s">
        <v>50</v>
      </c>
      <c r="W11" s="359" t="s">
        <v>51</v>
      </c>
      <c r="X11" s="359" t="s">
        <v>52</v>
      </c>
      <c r="Y11" s="359" t="s">
        <v>53</v>
      </c>
      <c r="Z11" s="359" t="s">
        <v>54</v>
      </c>
      <c r="AA11" s="359" t="s">
        <v>55</v>
      </c>
      <c r="AB11" s="359" t="s">
        <v>56</v>
      </c>
      <c r="AC11" s="359" t="s">
        <v>57</v>
      </c>
      <c r="AD11" s="359" t="s">
        <v>58</v>
      </c>
      <c r="AE11" s="359" t="s">
        <v>59</v>
      </c>
      <c r="AF11" s="358" t="s">
        <v>60</v>
      </c>
      <c r="AG11" s="359" t="s">
        <v>61</v>
      </c>
      <c r="AH11" s="358" t="s">
        <v>18</v>
      </c>
      <c r="AI11" s="358" t="s">
        <v>62</v>
      </c>
      <c r="AJ11" s="358" t="s">
        <v>20</v>
      </c>
      <c r="AK11" s="360" t="s">
        <v>63</v>
      </c>
      <c r="AL11" s="356" t="s">
        <v>64</v>
      </c>
      <c r="AM11" s="356" t="s">
        <v>65</v>
      </c>
      <c r="AN11" s="356" t="s">
        <v>66</v>
      </c>
      <c r="AO11" s="356" t="s">
        <v>67</v>
      </c>
      <c r="AP11" s="356" t="s">
        <v>68</v>
      </c>
      <c r="AQ11" s="356" t="s">
        <v>69</v>
      </c>
      <c r="AR11" s="356" t="s">
        <v>70</v>
      </c>
      <c r="AS11" s="356" t="s">
        <v>71</v>
      </c>
      <c r="AT11" s="356" t="s">
        <v>72</v>
      </c>
      <c r="AU11" s="356" t="s">
        <v>73</v>
      </c>
      <c r="AV11" s="356" t="s">
        <v>74</v>
      </c>
      <c r="AW11" s="356" t="s">
        <v>75</v>
      </c>
      <c r="AX11" s="385"/>
      <c r="AY11" s="385"/>
      <c r="AZ11" s="386"/>
      <c r="BA11" s="361" t="s">
        <v>76</v>
      </c>
      <c r="BB11" s="386"/>
      <c r="BC11" s="386"/>
      <c r="BD11" s="386"/>
      <c r="BE11" s="386"/>
      <c r="BF11" s="386"/>
      <c r="BG11" s="416"/>
      <c r="BH11" s="416"/>
      <c r="BI11" s="416"/>
      <c r="BJ11" s="416"/>
      <c r="BK11" s="362" t="s">
        <v>77</v>
      </c>
      <c r="BL11" s="363" t="s">
        <v>78</v>
      </c>
      <c r="BM11" s="362" t="s">
        <v>79</v>
      </c>
      <c r="BN11" s="363" t="s">
        <v>78</v>
      </c>
      <c r="BO11" s="127" t="s">
        <v>80</v>
      </c>
      <c r="BP11" s="166" t="s">
        <v>81</v>
      </c>
      <c r="BQ11" s="127" t="s">
        <v>82</v>
      </c>
      <c r="BR11" s="166" t="s">
        <v>81</v>
      </c>
      <c r="BS11" s="127" t="s">
        <v>83</v>
      </c>
      <c r="BT11" s="166" t="s">
        <v>81</v>
      </c>
      <c r="BU11" s="127" t="s">
        <v>84</v>
      </c>
      <c r="BV11" s="166" t="s">
        <v>81</v>
      </c>
      <c r="BW11" s="390"/>
      <c r="BX11" s="390"/>
      <c r="BY11" s="432"/>
      <c r="BZ11" s="418"/>
    </row>
    <row r="12" spans="1:78" s="58" customFormat="1" ht="200.25" customHeight="1">
      <c r="A12" s="312" t="s">
        <v>85</v>
      </c>
      <c r="B12" s="247" t="s">
        <v>86</v>
      </c>
      <c r="C12" s="313" t="str">
        <f>VLOOKUP(A12,'Fórmulas '!$B$47:$C$68,2,FALSE)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D12" s="312" t="str">
        <f>VLOOKUP(A12,'Fórmulas '!$F$47:$G$67,2,FALSE)</f>
        <v>Jefe Oficina Asesora de Planeación</v>
      </c>
      <c r="E12" s="241" t="s">
        <v>87</v>
      </c>
      <c r="F12" s="232" t="s">
        <v>88</v>
      </c>
      <c r="G12" s="232" t="s">
        <v>88</v>
      </c>
      <c r="H12" s="232" t="s">
        <v>88</v>
      </c>
      <c r="I12" s="232" t="s">
        <v>88</v>
      </c>
      <c r="J12" s="232" t="s">
        <v>89</v>
      </c>
      <c r="K12" s="232" t="s">
        <v>90</v>
      </c>
      <c r="L12" s="232" t="s">
        <v>91</v>
      </c>
      <c r="M12" s="232" t="s">
        <v>88</v>
      </c>
      <c r="N12" s="232" t="s">
        <v>88</v>
      </c>
      <c r="O12" s="232" t="s">
        <v>88</v>
      </c>
      <c r="P12" s="232" t="s">
        <v>88</v>
      </c>
      <c r="Q12" s="232" t="s">
        <v>88</v>
      </c>
      <c r="R12" s="232" t="s">
        <v>88</v>
      </c>
      <c r="S12" s="232" t="s">
        <v>92</v>
      </c>
      <c r="T12" s="232" t="s">
        <v>92</v>
      </c>
      <c r="U12" s="232" t="s">
        <v>88</v>
      </c>
      <c r="V12" s="232" t="s">
        <v>88</v>
      </c>
      <c r="W12" s="232" t="s">
        <v>88</v>
      </c>
      <c r="X12" s="232" t="s">
        <v>88</v>
      </c>
      <c r="Y12" s="232" t="s">
        <v>88</v>
      </c>
      <c r="Z12" s="232" t="s">
        <v>88</v>
      </c>
      <c r="AA12" s="232" t="s">
        <v>88</v>
      </c>
      <c r="AB12" s="232" t="s">
        <v>92</v>
      </c>
      <c r="AC12" s="232" t="s">
        <v>88</v>
      </c>
      <c r="AD12" s="232" t="s">
        <v>92</v>
      </c>
      <c r="AE12" s="232" t="s">
        <v>92</v>
      </c>
      <c r="AF12" s="224">
        <v>14</v>
      </c>
      <c r="AG12" s="242" t="s">
        <v>93</v>
      </c>
      <c r="AH12" s="224">
        <v>3</v>
      </c>
      <c r="AI12" s="226" t="s">
        <v>94</v>
      </c>
      <c r="AJ12" s="227">
        <v>5</v>
      </c>
      <c r="AK12" s="243" t="s">
        <v>95</v>
      </c>
      <c r="AL12" s="314" t="s">
        <v>96</v>
      </c>
      <c r="AM12" s="244" t="s">
        <v>97</v>
      </c>
      <c r="AN12" s="229" t="s">
        <v>98</v>
      </c>
      <c r="AO12" s="232" t="s">
        <v>99</v>
      </c>
      <c r="AP12" s="232" t="s">
        <v>100</v>
      </c>
      <c r="AQ12" s="224" t="s">
        <v>101</v>
      </c>
      <c r="AR12" s="224" t="s">
        <v>102</v>
      </c>
      <c r="AS12" s="224" t="s">
        <v>101</v>
      </c>
      <c r="AT12" s="224" t="s">
        <v>102</v>
      </c>
      <c r="AU12" s="224" t="s">
        <v>102</v>
      </c>
      <c r="AV12" s="224" t="s">
        <v>102</v>
      </c>
      <c r="AW12" s="224" t="s">
        <v>102</v>
      </c>
      <c r="AX12" s="224">
        <v>30</v>
      </c>
      <c r="AY12" s="229" t="s">
        <v>103</v>
      </c>
      <c r="AZ12" s="224">
        <v>3</v>
      </c>
      <c r="BA12" s="224" t="str">
        <f>IF(BB12=1,"RARA VEZ",IF(BB12=2,"IMPROBABLE",IF(BB12=3,"POSIBLE",IF(BB12=4,"PROBABLE'","CASI SEGURO"))))</f>
        <v>POSIBLE</v>
      </c>
      <c r="BB12" s="245">
        <f t="shared" ref="BB12:BB51" si="0">IF(AH12&lt;=2,1,IF(AY12="DISMINUYE CERO PUNTOS",AH12,IF(AY12="DISMINUYE UN PUNTO",AH12-1,AH12-2)))</f>
        <v>3</v>
      </c>
      <c r="BC12" s="246" t="str">
        <f t="shared" ref="BC12:BC51" si="1">AI12</f>
        <v>CATASTRÓFICO</v>
      </c>
      <c r="BD12" s="224">
        <f t="shared" ref="BD12:BD51" si="2">AJ12</f>
        <v>5</v>
      </c>
      <c r="BE12" s="246" t="str">
        <f>IFERROR(VLOOKUP(CONCATENATE(BB12,BD12),'[1]Fórmulas '!$J$47:$K$71,2,),"")</f>
        <v>EXTREMO</v>
      </c>
      <c r="BF12" s="247">
        <f t="shared" ref="BF12:BF51" si="3">IFERROR(BD12*BB12,"")</f>
        <v>15</v>
      </c>
      <c r="BG12" s="232" t="s">
        <v>104</v>
      </c>
      <c r="BH12" s="232" t="s">
        <v>105</v>
      </c>
      <c r="BI12" s="248" t="s">
        <v>106</v>
      </c>
      <c r="BJ12" s="249" t="s">
        <v>107</v>
      </c>
      <c r="BK12" s="223" t="s">
        <v>101</v>
      </c>
      <c r="BL12" s="250" t="s">
        <v>108</v>
      </c>
      <c r="BM12" s="247" t="s">
        <v>101</v>
      </c>
      <c r="BN12" s="364" t="s">
        <v>109</v>
      </c>
      <c r="BO12" s="168" t="s">
        <v>101</v>
      </c>
      <c r="BP12" s="168" t="s">
        <v>110</v>
      </c>
      <c r="BQ12" s="168" t="s">
        <v>101</v>
      </c>
      <c r="BR12" s="168" t="s">
        <v>111</v>
      </c>
      <c r="BS12" s="167"/>
      <c r="BT12" s="168"/>
      <c r="BU12" s="167"/>
      <c r="BV12" s="168"/>
      <c r="BW12" s="167"/>
      <c r="BX12" s="167"/>
      <c r="BY12" s="167"/>
      <c r="BZ12" s="218" t="s">
        <v>112</v>
      </c>
    </row>
    <row r="13" spans="1:78" ht="166.5" customHeight="1">
      <c r="A13" s="312" t="s">
        <v>113</v>
      </c>
      <c r="B13" s="223" t="s">
        <v>114</v>
      </c>
      <c r="C13" s="313" t="str">
        <f>VLOOKUP(A13,'Fórmulas '!$B$47:$C$68,2,FALSE)</f>
        <v>Fortalecer la imagen institucional de Indeportes Antioquia, como referente social del deporte en el departamento.</v>
      </c>
      <c r="D13" s="312" t="str">
        <f>VLOOKUP(A13,'Fórmulas '!$F$47:$G$67,2,FALSE)</f>
        <v>Jefe Oficina de Comunicaciones</v>
      </c>
      <c r="E13" s="315" t="s">
        <v>115</v>
      </c>
      <c r="F13" s="232" t="s">
        <v>116</v>
      </c>
      <c r="G13" s="232" t="s">
        <v>116</v>
      </c>
      <c r="H13" s="232" t="s">
        <v>116</v>
      </c>
      <c r="I13" s="232" t="s">
        <v>116</v>
      </c>
      <c r="J13" s="232" t="s">
        <v>117</v>
      </c>
      <c r="K13" s="232" t="s">
        <v>118</v>
      </c>
      <c r="L13" s="232" t="s">
        <v>119</v>
      </c>
      <c r="M13" s="232" t="s">
        <v>120</v>
      </c>
      <c r="N13" s="232" t="s">
        <v>120</v>
      </c>
      <c r="O13" s="232" t="s">
        <v>92</v>
      </c>
      <c r="P13" s="232" t="s">
        <v>92</v>
      </c>
      <c r="Q13" s="232" t="s">
        <v>120</v>
      </c>
      <c r="R13" s="232" t="s">
        <v>120</v>
      </c>
      <c r="S13" s="232" t="s">
        <v>92</v>
      </c>
      <c r="T13" s="232" t="s">
        <v>92</v>
      </c>
      <c r="U13" s="232" t="s">
        <v>120</v>
      </c>
      <c r="V13" s="232" t="s">
        <v>120</v>
      </c>
      <c r="W13" s="232" t="s">
        <v>120</v>
      </c>
      <c r="X13" s="232" t="s">
        <v>120</v>
      </c>
      <c r="Y13" s="232" t="s">
        <v>120</v>
      </c>
      <c r="Z13" s="232" t="s">
        <v>120</v>
      </c>
      <c r="AA13" s="232" t="s">
        <v>120</v>
      </c>
      <c r="AB13" s="232" t="s">
        <v>92</v>
      </c>
      <c r="AC13" s="232" t="s">
        <v>120</v>
      </c>
      <c r="AD13" s="232" t="s">
        <v>120</v>
      </c>
      <c r="AE13" s="232" t="s">
        <v>92</v>
      </c>
      <c r="AF13" s="224">
        <v>13</v>
      </c>
      <c r="AG13" s="251" t="s">
        <v>121</v>
      </c>
      <c r="AH13" s="224">
        <v>1</v>
      </c>
      <c r="AI13" s="252" t="s">
        <v>122</v>
      </c>
      <c r="AJ13" s="227">
        <v>3</v>
      </c>
      <c r="AK13" s="253" t="s">
        <v>122</v>
      </c>
      <c r="AL13" s="314" t="s">
        <v>123</v>
      </c>
      <c r="AM13" s="232" t="s">
        <v>124</v>
      </c>
      <c r="AN13" s="312" t="s">
        <v>125</v>
      </c>
      <c r="AO13" s="232" t="s">
        <v>99</v>
      </c>
      <c r="AP13" s="232" t="s">
        <v>100</v>
      </c>
      <c r="AQ13" s="224" t="s">
        <v>101</v>
      </c>
      <c r="AR13" s="224" t="s">
        <v>102</v>
      </c>
      <c r="AS13" s="224" t="s">
        <v>101</v>
      </c>
      <c r="AT13" s="224" t="s">
        <v>102</v>
      </c>
      <c r="AU13" s="224" t="s">
        <v>102</v>
      </c>
      <c r="AV13" s="224" t="s">
        <v>102</v>
      </c>
      <c r="AW13" s="224" t="s">
        <v>102</v>
      </c>
      <c r="AX13" s="224">
        <v>70</v>
      </c>
      <c r="AY13" s="229" t="s">
        <v>126</v>
      </c>
      <c r="AZ13" s="224">
        <v>1</v>
      </c>
      <c r="BA13" s="225" t="s">
        <v>121</v>
      </c>
      <c r="BB13" s="227">
        <v>1</v>
      </c>
      <c r="BC13" s="254" t="s">
        <v>122</v>
      </c>
      <c r="BD13" s="224">
        <v>3</v>
      </c>
      <c r="BE13" s="254" t="s">
        <v>122</v>
      </c>
      <c r="BF13" s="223">
        <v>3</v>
      </c>
      <c r="BG13" s="232" t="s">
        <v>104</v>
      </c>
      <c r="BH13" s="232" t="s">
        <v>127</v>
      </c>
      <c r="BI13" s="232" t="s">
        <v>128</v>
      </c>
      <c r="BJ13" s="223" t="s">
        <v>129</v>
      </c>
      <c r="BK13" s="249" t="s">
        <v>101</v>
      </c>
      <c r="BL13" s="247" t="s">
        <v>130</v>
      </c>
      <c r="BM13" s="247" t="s">
        <v>101</v>
      </c>
      <c r="BN13" s="371" t="s">
        <v>131</v>
      </c>
      <c r="BO13" s="168" t="s">
        <v>101</v>
      </c>
      <c r="BP13" s="168" t="s">
        <v>132</v>
      </c>
      <c r="BQ13" s="168" t="s">
        <v>101</v>
      </c>
      <c r="BR13" s="168" t="s">
        <v>133</v>
      </c>
      <c r="BS13" s="171"/>
      <c r="BT13" s="168"/>
      <c r="BU13" s="215"/>
      <c r="BV13" s="168"/>
      <c r="BW13" s="171"/>
      <c r="BX13" s="176"/>
      <c r="BY13" s="171"/>
      <c r="BZ13" s="218" t="s">
        <v>112</v>
      </c>
    </row>
    <row r="14" spans="1:78" ht="354.75" customHeight="1">
      <c r="A14" s="312" t="s">
        <v>134</v>
      </c>
      <c r="B14" s="247" t="s">
        <v>135</v>
      </c>
      <c r="C14" s="313" t="str">
        <f>VLOOKUP(A14,'Fórmulas '!$B$47:$C$68,2,FALSE)</f>
        <v>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v>
      </c>
      <c r="D14" s="312" t="str">
        <f>VLOOKUP(A14,'Fórmulas '!$F$47:$G$67,2,FALSE)</f>
        <v>Coordinador Sistema Departamental de Capacitación</v>
      </c>
      <c r="E14" s="315" t="s">
        <v>136</v>
      </c>
      <c r="F14" s="255" t="s">
        <v>102</v>
      </c>
      <c r="G14" s="255" t="s">
        <v>102</v>
      </c>
      <c r="H14" s="255" t="s">
        <v>102</v>
      </c>
      <c r="I14" s="255" t="s">
        <v>102</v>
      </c>
      <c r="J14" s="255" t="s">
        <v>117</v>
      </c>
      <c r="K14" s="255" t="s">
        <v>137</v>
      </c>
      <c r="L14" s="255" t="s">
        <v>138</v>
      </c>
      <c r="M14" s="255" t="s">
        <v>102</v>
      </c>
      <c r="N14" s="255" t="s">
        <v>102</v>
      </c>
      <c r="O14" s="255" t="s">
        <v>102</v>
      </c>
      <c r="P14" s="255" t="s">
        <v>102</v>
      </c>
      <c r="Q14" s="255" t="s">
        <v>102</v>
      </c>
      <c r="R14" s="255" t="s">
        <v>101</v>
      </c>
      <c r="S14" s="255" t="s">
        <v>102</v>
      </c>
      <c r="T14" s="255" t="s">
        <v>101</v>
      </c>
      <c r="U14" s="255" t="s">
        <v>101</v>
      </c>
      <c r="V14" s="255" t="s">
        <v>102</v>
      </c>
      <c r="W14" s="255" t="s">
        <v>102</v>
      </c>
      <c r="X14" s="255" t="s">
        <v>102</v>
      </c>
      <c r="Y14" s="255" t="s">
        <v>102</v>
      </c>
      <c r="Z14" s="255" t="s">
        <v>102</v>
      </c>
      <c r="AA14" s="255" t="s">
        <v>102</v>
      </c>
      <c r="AB14" s="255" t="s">
        <v>101</v>
      </c>
      <c r="AC14" s="255" t="s">
        <v>102</v>
      </c>
      <c r="AD14" s="255" t="s">
        <v>102</v>
      </c>
      <c r="AE14" s="255" t="s">
        <v>101</v>
      </c>
      <c r="AF14" s="229">
        <v>14</v>
      </c>
      <c r="AG14" s="256" t="s">
        <v>121</v>
      </c>
      <c r="AH14" s="229">
        <v>1</v>
      </c>
      <c r="AI14" s="257" t="s">
        <v>94</v>
      </c>
      <c r="AJ14" s="223">
        <v>5</v>
      </c>
      <c r="AK14" s="258" t="s">
        <v>139</v>
      </c>
      <c r="AL14" s="316" t="s">
        <v>140</v>
      </c>
      <c r="AM14" s="255" t="s">
        <v>141</v>
      </c>
      <c r="AN14" s="255" t="s">
        <v>142</v>
      </c>
      <c r="AO14" s="255" t="s">
        <v>99</v>
      </c>
      <c r="AP14" s="255" t="s">
        <v>100</v>
      </c>
      <c r="AQ14" s="229" t="s">
        <v>102</v>
      </c>
      <c r="AR14" s="229" t="s">
        <v>102</v>
      </c>
      <c r="AS14" s="229" t="s">
        <v>101</v>
      </c>
      <c r="AT14" s="229" t="s">
        <v>102</v>
      </c>
      <c r="AU14" s="229" t="s">
        <v>102</v>
      </c>
      <c r="AV14" s="229" t="s">
        <v>102</v>
      </c>
      <c r="AW14" s="229" t="s">
        <v>102</v>
      </c>
      <c r="AX14" s="229">
        <v>75</v>
      </c>
      <c r="AY14" s="229" t="s">
        <v>126</v>
      </c>
      <c r="AZ14" s="229">
        <v>1</v>
      </c>
      <c r="BA14" s="259" t="s">
        <v>121</v>
      </c>
      <c r="BB14" s="223">
        <v>1</v>
      </c>
      <c r="BC14" s="260" t="s">
        <v>94</v>
      </c>
      <c r="BD14" s="229">
        <v>3</v>
      </c>
      <c r="BE14" s="261" t="s">
        <v>122</v>
      </c>
      <c r="BF14" s="223">
        <v>3</v>
      </c>
      <c r="BG14" s="255" t="s">
        <v>104</v>
      </c>
      <c r="BH14" s="255" t="s">
        <v>143</v>
      </c>
      <c r="BI14" s="255" t="s">
        <v>144</v>
      </c>
      <c r="BJ14" s="223" t="s">
        <v>145</v>
      </c>
      <c r="BK14" s="317" t="s">
        <v>101</v>
      </c>
      <c r="BL14" s="247" t="s">
        <v>146</v>
      </c>
      <c r="BM14" s="247" t="s">
        <v>101</v>
      </c>
      <c r="BN14" s="365" t="s">
        <v>147</v>
      </c>
      <c r="BO14" s="168" t="s">
        <v>101</v>
      </c>
      <c r="BP14" s="168" t="s">
        <v>148</v>
      </c>
      <c r="BQ14" s="168" t="s">
        <v>101</v>
      </c>
      <c r="BR14" s="378" t="s">
        <v>149</v>
      </c>
      <c r="BS14" s="167"/>
      <c r="BT14" s="168"/>
      <c r="BU14" s="167"/>
      <c r="BV14" s="168"/>
      <c r="BW14" s="172"/>
      <c r="BX14" s="214"/>
      <c r="BY14" s="182"/>
      <c r="BZ14" s="218" t="s">
        <v>112</v>
      </c>
    </row>
    <row r="15" spans="1:78" ht="291.75" customHeight="1">
      <c r="A15" s="312" t="s">
        <v>150</v>
      </c>
      <c r="B15" s="247" t="s">
        <v>151</v>
      </c>
      <c r="C15" s="313" t="str">
        <f>VLOOKUP(A15,'Fórmulas '!$B$47:$C$68,2,FALSE)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D15" s="312" t="str">
        <f>VLOOKUP(A15,'Fórmulas '!$F$47:$G$67,2,FALSE)</f>
        <v>Subgerente de Altos Logros -  Jefe de Oficina de Medicina Deportiva</v>
      </c>
      <c r="E15" s="318" t="s">
        <v>152</v>
      </c>
      <c r="F15" s="262" t="s">
        <v>88</v>
      </c>
      <c r="G15" s="262" t="s">
        <v>88</v>
      </c>
      <c r="H15" s="255" t="s">
        <v>88</v>
      </c>
      <c r="I15" s="255" t="s">
        <v>88</v>
      </c>
      <c r="J15" s="255" t="s">
        <v>89</v>
      </c>
      <c r="K15" s="263" t="s">
        <v>153</v>
      </c>
      <c r="L15" s="264" t="s">
        <v>154</v>
      </c>
      <c r="M15" s="262" t="s">
        <v>88</v>
      </c>
      <c r="N15" s="262" t="s">
        <v>88</v>
      </c>
      <c r="O15" s="262" t="s">
        <v>88</v>
      </c>
      <c r="P15" s="262" t="s">
        <v>88</v>
      </c>
      <c r="Q15" s="262" t="s">
        <v>88</v>
      </c>
      <c r="R15" s="262" t="s">
        <v>88</v>
      </c>
      <c r="S15" s="262" t="s">
        <v>88</v>
      </c>
      <c r="T15" s="262" t="s">
        <v>88</v>
      </c>
      <c r="U15" s="262" t="s">
        <v>155</v>
      </c>
      <c r="V15" s="262" t="s">
        <v>88</v>
      </c>
      <c r="W15" s="262" t="s">
        <v>88</v>
      </c>
      <c r="X15" s="262" t="s">
        <v>88</v>
      </c>
      <c r="Y15" s="262" t="s">
        <v>88</v>
      </c>
      <c r="Z15" s="262" t="s">
        <v>88</v>
      </c>
      <c r="AA15" s="262" t="s">
        <v>88</v>
      </c>
      <c r="AB15" s="262" t="s">
        <v>155</v>
      </c>
      <c r="AC15" s="262" t="s">
        <v>88</v>
      </c>
      <c r="AD15" s="262" t="s">
        <v>88</v>
      </c>
      <c r="AE15" s="262" t="s">
        <v>155</v>
      </c>
      <c r="AF15" s="224">
        <v>16</v>
      </c>
      <c r="AG15" s="265" t="s">
        <v>156</v>
      </c>
      <c r="AH15" s="224">
        <v>4</v>
      </c>
      <c r="AI15" s="226" t="s">
        <v>94</v>
      </c>
      <c r="AJ15" s="227">
        <v>5</v>
      </c>
      <c r="AK15" s="243" t="s">
        <v>95</v>
      </c>
      <c r="AL15" s="319" t="s">
        <v>157</v>
      </c>
      <c r="AM15" s="262" t="s">
        <v>158</v>
      </c>
      <c r="AN15" s="264" t="s">
        <v>159</v>
      </c>
      <c r="AO15" s="262" t="s">
        <v>99</v>
      </c>
      <c r="AP15" s="262" t="s">
        <v>100</v>
      </c>
      <c r="AQ15" s="224" t="s">
        <v>102</v>
      </c>
      <c r="AR15" s="224" t="s">
        <v>102</v>
      </c>
      <c r="AS15" s="224" t="s">
        <v>101</v>
      </c>
      <c r="AT15" s="224" t="s">
        <v>102</v>
      </c>
      <c r="AU15" s="224" t="s">
        <v>102</v>
      </c>
      <c r="AV15" s="224" t="s">
        <v>102</v>
      </c>
      <c r="AW15" s="224" t="s">
        <v>102</v>
      </c>
      <c r="AX15" s="224">
        <v>85</v>
      </c>
      <c r="AY15" s="229" t="s">
        <v>160</v>
      </c>
      <c r="AZ15" s="224">
        <f>AH15</f>
        <v>4</v>
      </c>
      <c r="BA15" s="224" t="str">
        <f t="shared" ref="BA15:BA51" si="4">IF(BB15=1,"RARA VEZ",IF(BB15=2,"IMPROBABLE",IF(BB15=3,"POSIBLE",IF(BB15=4,"PROBABLE'","CASI SEGURO"))))</f>
        <v>IMPROBABLE</v>
      </c>
      <c r="BB15" s="245">
        <f t="shared" si="0"/>
        <v>2</v>
      </c>
      <c r="BC15" s="246" t="str">
        <f t="shared" si="1"/>
        <v>CATASTRÓFICO</v>
      </c>
      <c r="BD15" s="224">
        <f t="shared" si="2"/>
        <v>5</v>
      </c>
      <c r="BE15" s="246" t="str">
        <f>IFERROR(VLOOKUP(CONCATENATE(BB15,BD15),'[1]Fórmulas '!$J$47:$K$71,2,),"")</f>
        <v>EXTREMO</v>
      </c>
      <c r="BF15" s="247">
        <f t="shared" si="3"/>
        <v>10</v>
      </c>
      <c r="BG15" s="262" t="s">
        <v>104</v>
      </c>
      <c r="BH15" s="262" t="s">
        <v>161</v>
      </c>
      <c r="BI15" s="264" t="s">
        <v>162</v>
      </c>
      <c r="BJ15" s="249" t="s">
        <v>163</v>
      </c>
      <c r="BK15" s="249" t="s">
        <v>101</v>
      </c>
      <c r="BL15" s="320" t="s">
        <v>164</v>
      </c>
      <c r="BM15" s="247" t="s">
        <v>101</v>
      </c>
      <c r="BN15" s="249" t="s">
        <v>165</v>
      </c>
      <c r="BO15" s="168" t="s">
        <v>101</v>
      </c>
      <c r="BP15" s="168" t="s">
        <v>166</v>
      </c>
      <c r="BQ15" s="168" t="s">
        <v>101</v>
      </c>
      <c r="BR15" s="380" t="s">
        <v>167</v>
      </c>
      <c r="BS15" s="213"/>
      <c r="BT15" s="212"/>
      <c r="BU15" s="213"/>
      <c r="BV15" s="212"/>
      <c r="BW15" s="190"/>
      <c r="BX15" s="190"/>
      <c r="BY15" s="190"/>
      <c r="BZ15" s="218" t="s">
        <v>112</v>
      </c>
    </row>
    <row r="16" spans="1:78" ht="270.75" customHeight="1">
      <c r="A16" s="320" t="s">
        <v>168</v>
      </c>
      <c r="B16" s="247" t="s">
        <v>169</v>
      </c>
      <c r="C16" s="313" t="str">
        <f>VLOOKUP(A16,'Fórmulas '!$B$47:$C$68,2,FALSE)</f>
        <v>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v>
      </c>
      <c r="D16" s="312" t="str">
        <f>VLOOKUP(A16,'Fórmulas '!$F$47:$G$67,2,FALSE)</f>
        <v xml:space="preserve">​​​​​​​Coordinador de Escuelas Deporte Formativo
</v>
      </c>
      <c r="E16" s="318" t="s">
        <v>170</v>
      </c>
      <c r="F16" s="266" t="s">
        <v>102</v>
      </c>
      <c r="G16" s="266" t="s">
        <v>102</v>
      </c>
      <c r="H16" s="267" t="s">
        <v>102</v>
      </c>
      <c r="I16" s="267" t="s">
        <v>102</v>
      </c>
      <c r="J16" s="267" t="s">
        <v>117</v>
      </c>
      <c r="K16" s="267" t="s">
        <v>171</v>
      </c>
      <c r="L16" s="267" t="s">
        <v>172</v>
      </c>
      <c r="M16" s="268" t="s">
        <v>102</v>
      </c>
      <c r="N16" s="268" t="s">
        <v>102</v>
      </c>
      <c r="O16" s="268" t="s">
        <v>102</v>
      </c>
      <c r="P16" s="268" t="s">
        <v>102</v>
      </c>
      <c r="Q16" s="268" t="s">
        <v>102</v>
      </c>
      <c r="R16" s="268" t="s">
        <v>101</v>
      </c>
      <c r="S16" s="268" t="s">
        <v>102</v>
      </c>
      <c r="T16" s="268" t="s">
        <v>101</v>
      </c>
      <c r="U16" s="268" t="s">
        <v>101</v>
      </c>
      <c r="V16" s="268" t="s">
        <v>102</v>
      </c>
      <c r="W16" s="266" t="s">
        <v>102</v>
      </c>
      <c r="X16" s="266" t="s">
        <v>102</v>
      </c>
      <c r="Y16" s="266" t="s">
        <v>102</v>
      </c>
      <c r="Z16" s="266" t="s">
        <v>102</v>
      </c>
      <c r="AA16" s="266" t="s">
        <v>102</v>
      </c>
      <c r="AB16" s="266" t="s">
        <v>101</v>
      </c>
      <c r="AC16" s="266" t="s">
        <v>102</v>
      </c>
      <c r="AD16" s="266" t="s">
        <v>102</v>
      </c>
      <c r="AE16" s="266" t="s">
        <v>101</v>
      </c>
      <c r="AF16" s="224">
        <v>14</v>
      </c>
      <c r="AG16" s="269" t="s">
        <v>121</v>
      </c>
      <c r="AH16" s="224">
        <v>1</v>
      </c>
      <c r="AI16" s="226" t="s">
        <v>94</v>
      </c>
      <c r="AJ16" s="227">
        <v>5</v>
      </c>
      <c r="AK16" s="228" t="s">
        <v>139</v>
      </c>
      <c r="AL16" s="318" t="s">
        <v>173</v>
      </c>
      <c r="AM16" s="270" t="s">
        <v>174</v>
      </c>
      <c r="AN16" s="267" t="s">
        <v>175</v>
      </c>
      <c r="AO16" s="266" t="s">
        <v>99</v>
      </c>
      <c r="AP16" s="266" t="s">
        <v>100</v>
      </c>
      <c r="AQ16" s="224" t="s">
        <v>102</v>
      </c>
      <c r="AR16" s="224" t="s">
        <v>102</v>
      </c>
      <c r="AS16" s="224" t="s">
        <v>102</v>
      </c>
      <c r="AT16" s="224" t="s">
        <v>102</v>
      </c>
      <c r="AU16" s="224" t="s">
        <v>102</v>
      </c>
      <c r="AV16" s="224" t="s">
        <v>102</v>
      </c>
      <c r="AW16" s="224" t="s">
        <v>102</v>
      </c>
      <c r="AX16" s="224">
        <v>100</v>
      </c>
      <c r="AY16" s="229" t="s">
        <v>160</v>
      </c>
      <c r="AZ16" s="224">
        <v>1</v>
      </c>
      <c r="BA16" s="225" t="s">
        <v>121</v>
      </c>
      <c r="BB16" s="227">
        <v>1</v>
      </c>
      <c r="BC16" s="230" t="s">
        <v>94</v>
      </c>
      <c r="BD16" s="224">
        <v>5</v>
      </c>
      <c r="BE16" s="271" t="s">
        <v>139</v>
      </c>
      <c r="BF16" s="223">
        <v>5</v>
      </c>
      <c r="BG16" s="266" t="s">
        <v>104</v>
      </c>
      <c r="BH16" s="267" t="s">
        <v>105</v>
      </c>
      <c r="BI16" s="272" t="s">
        <v>176</v>
      </c>
      <c r="BJ16" s="249" t="s">
        <v>177</v>
      </c>
      <c r="BK16" s="273" t="s">
        <v>101</v>
      </c>
      <c r="BL16" s="274" t="s">
        <v>178</v>
      </c>
      <c r="BM16" s="247" t="s">
        <v>101</v>
      </c>
      <c r="BN16" s="244" t="s">
        <v>179</v>
      </c>
      <c r="BO16" s="168" t="s">
        <v>101</v>
      </c>
      <c r="BP16" s="168" t="s">
        <v>180</v>
      </c>
      <c r="BQ16" s="168"/>
      <c r="BR16" s="382"/>
      <c r="BS16" s="190"/>
      <c r="BT16" s="187"/>
      <c r="BU16" s="190"/>
      <c r="BV16" s="187"/>
      <c r="BW16" s="190"/>
      <c r="BX16" s="190"/>
      <c r="BY16" s="190"/>
      <c r="BZ16" s="218" t="s">
        <v>112</v>
      </c>
    </row>
    <row r="17" spans="1:130" ht="207" customHeight="1">
      <c r="A17" s="320" t="s">
        <v>181</v>
      </c>
      <c r="B17" s="247" t="s">
        <v>182</v>
      </c>
      <c r="C17" s="313" t="str">
        <f>VLOOKUP(A17,'Fórmulas '!$B$47:$C$68,2,FALSE)</f>
        <v> Fomentar la práctica del deporte, la educación física y la recreación en el departamento de Antioquia a través del diseño y acompañamiento de programas y proyectos orientados a la población en general y grupos especiales.</v>
      </c>
      <c r="D17" s="312" t="str">
        <f>VLOOKUP(A17,'Fórmulas '!$F$47:$G$67,2,FALSE)</f>
        <v>Subgerente de Fomento y Desarrollo Deportivo</v>
      </c>
      <c r="E17" s="264" t="s">
        <v>183</v>
      </c>
      <c r="F17" s="262" t="s">
        <v>116</v>
      </c>
      <c r="G17" s="262" t="s">
        <v>116</v>
      </c>
      <c r="H17" s="255" t="s">
        <v>116</v>
      </c>
      <c r="I17" s="255" t="s">
        <v>116</v>
      </c>
      <c r="J17" s="255" t="s">
        <v>117</v>
      </c>
      <c r="K17" s="263" t="s">
        <v>184</v>
      </c>
      <c r="L17" s="264" t="s">
        <v>185</v>
      </c>
      <c r="M17" s="262" t="s">
        <v>92</v>
      </c>
      <c r="N17" s="262" t="s">
        <v>88</v>
      </c>
      <c r="O17" s="262" t="s">
        <v>88</v>
      </c>
      <c r="P17" s="262" t="s">
        <v>88</v>
      </c>
      <c r="Q17" s="262" t="s">
        <v>88</v>
      </c>
      <c r="R17" s="262" t="s">
        <v>92</v>
      </c>
      <c r="S17" s="262" t="s">
        <v>88</v>
      </c>
      <c r="T17" s="262" t="s">
        <v>88</v>
      </c>
      <c r="U17" s="262" t="s">
        <v>92</v>
      </c>
      <c r="V17" s="262" t="s">
        <v>88</v>
      </c>
      <c r="W17" s="262" t="s">
        <v>88</v>
      </c>
      <c r="X17" s="262" t="s">
        <v>88</v>
      </c>
      <c r="Y17" s="262" t="s">
        <v>92</v>
      </c>
      <c r="Z17" s="262" t="s">
        <v>88</v>
      </c>
      <c r="AA17" s="262" t="s">
        <v>88</v>
      </c>
      <c r="AB17" s="262" t="s">
        <v>92</v>
      </c>
      <c r="AC17" s="262" t="s">
        <v>88</v>
      </c>
      <c r="AD17" s="262" t="s">
        <v>88</v>
      </c>
      <c r="AE17" s="262" t="s">
        <v>92</v>
      </c>
      <c r="AF17" s="224">
        <v>13</v>
      </c>
      <c r="AG17" s="283" t="s">
        <v>121</v>
      </c>
      <c r="AH17" s="224">
        <v>1</v>
      </c>
      <c r="AI17" s="226" t="s">
        <v>94</v>
      </c>
      <c r="AJ17" s="227">
        <v>5</v>
      </c>
      <c r="AK17" s="228" t="s">
        <v>139</v>
      </c>
      <c r="AL17" s="308" t="s">
        <v>186</v>
      </c>
      <c r="AM17" s="308" t="s">
        <v>187</v>
      </c>
      <c r="AN17" s="264" t="s">
        <v>188</v>
      </c>
      <c r="AO17" s="262" t="s">
        <v>189</v>
      </c>
      <c r="AP17" s="262" t="s">
        <v>100</v>
      </c>
      <c r="AQ17" s="224" t="s">
        <v>102</v>
      </c>
      <c r="AR17" s="224" t="s">
        <v>102</v>
      </c>
      <c r="AS17" s="224" t="s">
        <v>101</v>
      </c>
      <c r="AT17" s="224" t="s">
        <v>102</v>
      </c>
      <c r="AU17" s="224" t="s">
        <v>102</v>
      </c>
      <c r="AV17" s="224" t="s">
        <v>102</v>
      </c>
      <c r="AW17" s="224" t="s">
        <v>102</v>
      </c>
      <c r="AX17" s="224">
        <v>85</v>
      </c>
      <c r="AY17" s="229" t="s">
        <v>160</v>
      </c>
      <c r="AZ17" s="224">
        <v>1</v>
      </c>
      <c r="BA17" s="225" t="s">
        <v>121</v>
      </c>
      <c r="BB17" s="227">
        <v>1</v>
      </c>
      <c r="BC17" s="230" t="s">
        <v>94</v>
      </c>
      <c r="BD17" s="224">
        <v>5</v>
      </c>
      <c r="BE17" s="271" t="s">
        <v>139</v>
      </c>
      <c r="BF17" s="223">
        <v>5</v>
      </c>
      <c r="BG17" s="262" t="s">
        <v>104</v>
      </c>
      <c r="BH17" s="255" t="s">
        <v>105</v>
      </c>
      <c r="BI17" s="264" t="s">
        <v>190</v>
      </c>
      <c r="BJ17" s="249" t="s">
        <v>191</v>
      </c>
      <c r="BK17" s="249" t="s">
        <v>101</v>
      </c>
      <c r="BL17" s="223" t="s">
        <v>192</v>
      </c>
      <c r="BM17" s="247" t="s">
        <v>101</v>
      </c>
      <c r="BN17" s="223" t="s">
        <v>193</v>
      </c>
      <c r="BO17" s="168" t="s">
        <v>101</v>
      </c>
      <c r="BP17" s="168" t="s">
        <v>194</v>
      </c>
      <c r="BQ17" s="168" t="s">
        <v>101</v>
      </c>
      <c r="BR17" s="379" t="s">
        <v>195</v>
      </c>
      <c r="BS17" s="190"/>
      <c r="BT17" s="187"/>
      <c r="BU17" s="190"/>
      <c r="BV17" s="187"/>
      <c r="BW17" s="190"/>
      <c r="BX17" s="190"/>
      <c r="BY17" s="190"/>
      <c r="BZ17" s="218" t="s">
        <v>112</v>
      </c>
    </row>
    <row r="18" spans="1:130" ht="154.5" customHeight="1">
      <c r="A18" s="320" t="s">
        <v>196</v>
      </c>
      <c r="B18" s="231" t="s">
        <v>197</v>
      </c>
      <c r="C18" s="313" t="str">
        <f>VLOOKUP(A18,'Fórmulas '!$B$47:$C$68,2,FALSE)</f>
        <v>Promover en los municipios del Departamento de Antioquia, la apropiación y conocimiento de herramientas lúdico recreativas, mediante intervenciones de formación, asesoría y alianzas interinstitucionales para el aprovechamiento del tiempo libre.</v>
      </c>
      <c r="D18" s="312" t="str">
        <f>VLOOKUP(A18,'Fórmulas '!$F$47:$G$67,2,FALSE)</f>
        <v>Líder de Recreación</v>
      </c>
      <c r="E18" s="219" t="s">
        <v>198</v>
      </c>
      <c r="F18" s="220" t="s">
        <v>102</v>
      </c>
      <c r="G18" s="220" t="s">
        <v>102</v>
      </c>
      <c r="H18" s="236" t="s">
        <v>102</v>
      </c>
      <c r="I18" s="231" t="s">
        <v>102</v>
      </c>
      <c r="J18" s="237" t="s">
        <v>117</v>
      </c>
      <c r="K18" s="222" t="s">
        <v>171</v>
      </c>
      <c r="L18" s="223" t="s">
        <v>172</v>
      </c>
      <c r="M18" s="224" t="s">
        <v>102</v>
      </c>
      <c r="N18" s="224" t="s">
        <v>102</v>
      </c>
      <c r="O18" s="224" t="s">
        <v>102</v>
      </c>
      <c r="P18" s="224" t="s">
        <v>102</v>
      </c>
      <c r="Q18" s="224" t="s">
        <v>102</v>
      </c>
      <c r="R18" s="224" t="s">
        <v>101</v>
      </c>
      <c r="S18" s="224" t="s">
        <v>102</v>
      </c>
      <c r="T18" s="224" t="s">
        <v>101</v>
      </c>
      <c r="U18" s="224" t="s">
        <v>101</v>
      </c>
      <c r="V18" s="224" t="s">
        <v>102</v>
      </c>
      <c r="W18" s="224" t="s">
        <v>102</v>
      </c>
      <c r="X18" s="224" t="s">
        <v>102</v>
      </c>
      <c r="Y18" s="224" t="s">
        <v>102</v>
      </c>
      <c r="Z18" s="224" t="s">
        <v>102</v>
      </c>
      <c r="AA18" s="224" t="s">
        <v>102</v>
      </c>
      <c r="AB18" s="224" t="s">
        <v>101</v>
      </c>
      <c r="AC18" s="224" t="s">
        <v>102</v>
      </c>
      <c r="AD18" s="224" t="s">
        <v>101</v>
      </c>
      <c r="AE18" s="224" t="s">
        <v>101</v>
      </c>
      <c r="AF18" s="224">
        <v>13</v>
      </c>
      <c r="AG18" s="225" t="s">
        <v>121</v>
      </c>
      <c r="AH18" s="224">
        <v>1</v>
      </c>
      <c r="AI18" s="226" t="s">
        <v>94</v>
      </c>
      <c r="AJ18" s="227">
        <v>5</v>
      </c>
      <c r="AK18" s="228" t="s">
        <v>139</v>
      </c>
      <c r="AL18" s="321" t="s">
        <v>199</v>
      </c>
      <c r="AM18" s="223" t="s">
        <v>174</v>
      </c>
      <c r="AN18" s="223" t="s">
        <v>175</v>
      </c>
      <c r="AO18" s="223" t="s">
        <v>99</v>
      </c>
      <c r="AP18" s="223" t="s">
        <v>100</v>
      </c>
      <c r="AQ18" s="224" t="s">
        <v>102</v>
      </c>
      <c r="AR18" s="224" t="s">
        <v>102</v>
      </c>
      <c r="AS18" s="224" t="s">
        <v>102</v>
      </c>
      <c r="AT18" s="224" t="s">
        <v>102</v>
      </c>
      <c r="AU18" s="224" t="s">
        <v>102</v>
      </c>
      <c r="AV18" s="224" t="s">
        <v>102</v>
      </c>
      <c r="AW18" s="224" t="s">
        <v>102</v>
      </c>
      <c r="AX18" s="224">
        <v>100</v>
      </c>
      <c r="AY18" s="229" t="s">
        <v>160</v>
      </c>
      <c r="AZ18" s="224">
        <v>1</v>
      </c>
      <c r="BA18" s="225" t="s">
        <v>121</v>
      </c>
      <c r="BB18" s="227">
        <v>1</v>
      </c>
      <c r="BC18" s="230" t="s">
        <v>94</v>
      </c>
      <c r="BD18" s="224">
        <v>5</v>
      </c>
      <c r="BE18" s="271" t="s">
        <v>139</v>
      </c>
      <c r="BF18" s="223">
        <v>5</v>
      </c>
      <c r="BG18" s="224" t="s">
        <v>104</v>
      </c>
      <c r="BH18" s="229" t="s">
        <v>105</v>
      </c>
      <c r="BI18" s="223" t="s">
        <v>176</v>
      </c>
      <c r="BJ18" s="223" t="s">
        <v>177</v>
      </c>
      <c r="BK18" s="223" t="s">
        <v>101</v>
      </c>
      <c r="BL18" s="322" t="s">
        <v>200</v>
      </c>
      <c r="BM18" s="247" t="s">
        <v>101</v>
      </c>
      <c r="BN18" s="374" t="s">
        <v>201</v>
      </c>
      <c r="BO18" s="168" t="s">
        <v>101</v>
      </c>
      <c r="BP18" s="374" t="s">
        <v>202</v>
      </c>
      <c r="BQ18" s="168"/>
      <c r="BR18" s="382"/>
      <c r="BS18" s="191"/>
      <c r="BT18" s="193"/>
      <c r="BU18" s="191"/>
      <c r="BV18" s="193"/>
      <c r="BW18" s="190"/>
      <c r="BX18" s="191"/>
      <c r="BY18" s="190"/>
      <c r="BZ18" s="218" t="s">
        <v>112</v>
      </c>
    </row>
    <row r="19" spans="1:130" ht="183.75" customHeight="1">
      <c r="A19" s="255" t="s">
        <v>203</v>
      </c>
      <c r="B19" s="231" t="s">
        <v>204</v>
      </c>
      <c r="C19" s="313" t="str">
        <f>VLOOKUP(A19,'Fórmulas '!$B$47:$C$68,2,FALSE)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D19" s="312" t="str">
        <f>VLOOKUP(A19,'Fórmulas '!$F$47:$G$67,2,FALSE)</f>
        <v>Coordinador Programa Por su Salud Muévase Pues</v>
      </c>
      <c r="E19" s="219" t="s">
        <v>198</v>
      </c>
      <c r="F19" s="220" t="s">
        <v>102</v>
      </c>
      <c r="G19" s="220" t="s">
        <v>102</v>
      </c>
      <c r="H19" s="220" t="s">
        <v>102</v>
      </c>
      <c r="I19" s="221" t="s">
        <v>102</v>
      </c>
      <c r="J19" s="220" t="s">
        <v>117</v>
      </c>
      <c r="K19" s="222" t="s">
        <v>171</v>
      </c>
      <c r="L19" s="223" t="s">
        <v>172</v>
      </c>
      <c r="M19" s="224" t="s">
        <v>102</v>
      </c>
      <c r="N19" s="224" t="s">
        <v>102</v>
      </c>
      <c r="O19" s="224" t="s">
        <v>102</v>
      </c>
      <c r="P19" s="224" t="s">
        <v>102</v>
      </c>
      <c r="Q19" s="224" t="s">
        <v>102</v>
      </c>
      <c r="R19" s="224" t="s">
        <v>101</v>
      </c>
      <c r="S19" s="224" t="s">
        <v>102</v>
      </c>
      <c r="T19" s="224" t="s">
        <v>101</v>
      </c>
      <c r="U19" s="224" t="s">
        <v>101</v>
      </c>
      <c r="V19" s="224" t="s">
        <v>102</v>
      </c>
      <c r="W19" s="224" t="s">
        <v>102</v>
      </c>
      <c r="X19" s="224" t="s">
        <v>102</v>
      </c>
      <c r="Y19" s="224" t="s">
        <v>102</v>
      </c>
      <c r="Z19" s="224" t="s">
        <v>102</v>
      </c>
      <c r="AA19" s="224" t="s">
        <v>102</v>
      </c>
      <c r="AB19" s="224" t="s">
        <v>101</v>
      </c>
      <c r="AC19" s="224" t="s">
        <v>102</v>
      </c>
      <c r="AD19" s="224" t="s">
        <v>101</v>
      </c>
      <c r="AE19" s="224" t="s">
        <v>101</v>
      </c>
      <c r="AF19" s="224">
        <v>13</v>
      </c>
      <c r="AG19" s="225" t="s">
        <v>121</v>
      </c>
      <c r="AH19" s="224">
        <v>1</v>
      </c>
      <c r="AI19" s="226" t="s">
        <v>94</v>
      </c>
      <c r="AJ19" s="227">
        <v>5</v>
      </c>
      <c r="AK19" s="228" t="s">
        <v>139</v>
      </c>
      <c r="AL19" s="323" t="s">
        <v>199</v>
      </c>
      <c r="AM19" s="223" t="s">
        <v>174</v>
      </c>
      <c r="AN19" s="223" t="s">
        <v>175</v>
      </c>
      <c r="AO19" s="223" t="s">
        <v>99</v>
      </c>
      <c r="AP19" s="223" t="s">
        <v>100</v>
      </c>
      <c r="AQ19" s="224" t="s">
        <v>102</v>
      </c>
      <c r="AR19" s="224" t="s">
        <v>102</v>
      </c>
      <c r="AS19" s="224" t="s">
        <v>102</v>
      </c>
      <c r="AT19" s="224" t="s">
        <v>102</v>
      </c>
      <c r="AU19" s="224" t="s">
        <v>102</v>
      </c>
      <c r="AV19" s="224" t="s">
        <v>102</v>
      </c>
      <c r="AW19" s="224" t="s">
        <v>102</v>
      </c>
      <c r="AX19" s="224">
        <v>100</v>
      </c>
      <c r="AY19" s="229" t="s">
        <v>160</v>
      </c>
      <c r="AZ19" s="224">
        <v>1</v>
      </c>
      <c r="BA19" s="225" t="s">
        <v>121</v>
      </c>
      <c r="BB19" s="227">
        <v>1</v>
      </c>
      <c r="BC19" s="230" t="s">
        <v>94</v>
      </c>
      <c r="BD19" s="224">
        <v>5</v>
      </c>
      <c r="BE19" s="271" t="s">
        <v>139</v>
      </c>
      <c r="BF19" s="223">
        <v>5</v>
      </c>
      <c r="BG19" s="224" t="s">
        <v>104</v>
      </c>
      <c r="BH19" s="229" t="s">
        <v>105</v>
      </c>
      <c r="BI19" s="223" t="s">
        <v>176</v>
      </c>
      <c r="BJ19" s="223" t="s">
        <v>177</v>
      </c>
      <c r="BK19" s="223" t="s">
        <v>92</v>
      </c>
      <c r="BL19" s="232" t="s">
        <v>205</v>
      </c>
      <c r="BM19" s="247" t="s">
        <v>101</v>
      </c>
      <c r="BN19" s="312" t="s">
        <v>206</v>
      </c>
      <c r="BO19" s="168" t="s">
        <v>101</v>
      </c>
      <c r="BP19" s="168" t="s">
        <v>207</v>
      </c>
      <c r="BQ19" s="168" t="s">
        <v>101</v>
      </c>
      <c r="BR19" s="378" t="s">
        <v>208</v>
      </c>
      <c r="BS19" s="211"/>
      <c r="BT19" s="168"/>
      <c r="BU19" s="211"/>
      <c r="BV19" s="210"/>
      <c r="BW19" s="172"/>
      <c r="BX19" s="172"/>
      <c r="BY19" s="209"/>
      <c r="BZ19" s="218" t="s">
        <v>112</v>
      </c>
    </row>
    <row r="20" spans="1:130" ht="261.75" customHeight="1">
      <c r="A20" s="324" t="s">
        <v>209</v>
      </c>
      <c r="B20" s="247" t="s">
        <v>210</v>
      </c>
      <c r="C20" s="313" t="str">
        <f>VLOOKUP(A20,'Fórmulas '!$B$47:$C$68,2,FALSE)</f>
        <v>Atender a la ciudadanía mediante la implementación de políticas de servicio y protocolos de atención, a través de los diferentes canales, satisfaciendo las necesidades y expectativas de los grupos de valor, con calidad, equidad y oportunidad. ​​​​​​​​​​​​​​​​​​​​​</v>
      </c>
      <c r="D20" s="312" t="str">
        <f>VLOOKUP(A20,'Fórmulas '!$F$47:$G$67,2,FALSE)</f>
        <v xml:space="preserve">Líder administrativa y financiera </v>
      </c>
      <c r="E20" s="233" t="s">
        <v>211</v>
      </c>
      <c r="F20" s="232" t="s">
        <v>120</v>
      </c>
      <c r="G20" s="232" t="s">
        <v>120</v>
      </c>
      <c r="H20" s="232" t="s">
        <v>120</v>
      </c>
      <c r="I20" s="232" t="s">
        <v>120</v>
      </c>
      <c r="J20" s="232" t="s">
        <v>89</v>
      </c>
      <c r="K20" s="275" t="s">
        <v>212</v>
      </c>
      <c r="L20" s="223" t="s">
        <v>213</v>
      </c>
      <c r="M20" s="276" t="s">
        <v>102</v>
      </c>
      <c r="N20" s="276" t="s">
        <v>102</v>
      </c>
      <c r="O20" s="276" t="s">
        <v>102</v>
      </c>
      <c r="P20" s="276" t="s">
        <v>102</v>
      </c>
      <c r="Q20" s="276" t="s">
        <v>102</v>
      </c>
      <c r="R20" s="276" t="s">
        <v>101</v>
      </c>
      <c r="S20" s="276" t="s">
        <v>102</v>
      </c>
      <c r="T20" s="276" t="s">
        <v>101</v>
      </c>
      <c r="U20" s="276" t="s">
        <v>101</v>
      </c>
      <c r="V20" s="276" t="s">
        <v>102</v>
      </c>
      <c r="W20" s="276" t="s">
        <v>102</v>
      </c>
      <c r="X20" s="276" t="s">
        <v>102</v>
      </c>
      <c r="Y20" s="276" t="s">
        <v>101</v>
      </c>
      <c r="Z20" s="276" t="s">
        <v>101</v>
      </c>
      <c r="AA20" s="276" t="s">
        <v>102</v>
      </c>
      <c r="AB20" s="276" t="s">
        <v>101</v>
      </c>
      <c r="AC20" s="276" t="s">
        <v>102</v>
      </c>
      <c r="AD20" s="276" t="s">
        <v>101</v>
      </c>
      <c r="AE20" s="276" t="s">
        <v>101</v>
      </c>
      <c r="AF20" s="277">
        <v>11</v>
      </c>
      <c r="AG20" s="234" t="s">
        <v>121</v>
      </c>
      <c r="AH20" s="277">
        <v>1</v>
      </c>
      <c r="AI20" s="278" t="s">
        <v>214</v>
      </c>
      <c r="AJ20" s="279">
        <v>4</v>
      </c>
      <c r="AK20" s="228" t="s">
        <v>139</v>
      </c>
      <c r="AL20" s="318" t="s">
        <v>215</v>
      </c>
      <c r="AM20" s="280" t="s">
        <v>216</v>
      </c>
      <c r="AN20" s="276" t="s">
        <v>217</v>
      </c>
      <c r="AO20" s="281" t="s">
        <v>99</v>
      </c>
      <c r="AP20" s="223" t="s">
        <v>100</v>
      </c>
      <c r="AQ20" s="224" t="s">
        <v>101</v>
      </c>
      <c r="AR20" s="224" t="s">
        <v>102</v>
      </c>
      <c r="AS20" s="224" t="s">
        <v>101</v>
      </c>
      <c r="AT20" s="224" t="s">
        <v>102</v>
      </c>
      <c r="AU20" s="224" t="s">
        <v>102</v>
      </c>
      <c r="AV20" s="224" t="s">
        <v>102</v>
      </c>
      <c r="AW20" s="224" t="s">
        <v>102</v>
      </c>
      <c r="AX20" s="224">
        <v>40</v>
      </c>
      <c r="AY20" s="229" t="s">
        <v>103</v>
      </c>
      <c r="AZ20" s="224">
        <v>1</v>
      </c>
      <c r="BA20" s="225" t="s">
        <v>121</v>
      </c>
      <c r="BB20" s="227">
        <v>1</v>
      </c>
      <c r="BC20" s="282" t="s">
        <v>214</v>
      </c>
      <c r="BD20" s="224">
        <v>4</v>
      </c>
      <c r="BE20" s="271" t="s">
        <v>139</v>
      </c>
      <c r="BF20" s="223">
        <v>4</v>
      </c>
      <c r="BG20" s="223" t="s">
        <v>104</v>
      </c>
      <c r="BH20" s="227" t="s">
        <v>218</v>
      </c>
      <c r="BI20" s="223" t="s">
        <v>219</v>
      </c>
      <c r="BJ20" s="223" t="s">
        <v>220</v>
      </c>
      <c r="BK20" s="223" t="s">
        <v>101</v>
      </c>
      <c r="BL20" s="247" t="s">
        <v>221</v>
      </c>
      <c r="BM20" s="247" t="s">
        <v>101</v>
      </c>
      <c r="BN20" s="276" t="s">
        <v>222</v>
      </c>
      <c r="BO20" s="168" t="s">
        <v>101</v>
      </c>
      <c r="BP20" s="168" t="s">
        <v>223</v>
      </c>
      <c r="BQ20" s="168" t="s">
        <v>101</v>
      </c>
      <c r="BR20" s="380" t="s">
        <v>224</v>
      </c>
      <c r="BS20" s="208"/>
      <c r="BT20" s="207"/>
      <c r="BU20" s="190"/>
      <c r="BV20" s="207"/>
      <c r="BW20" s="172"/>
      <c r="BX20" s="172"/>
      <c r="BY20" s="190"/>
      <c r="BZ20" s="218" t="s">
        <v>112</v>
      </c>
    </row>
    <row r="21" spans="1:130" s="21" customFormat="1" ht="232.5" customHeight="1">
      <c r="A21" s="312" t="s">
        <v>209</v>
      </c>
      <c r="B21" s="231" t="s">
        <v>225</v>
      </c>
      <c r="C21" s="313" t="str">
        <f>VLOOKUP(A21,'Fórmulas '!$B$47:$C$68,2,FALSE)</f>
        <v>Atender a la ciudadanía mediante la implementación de políticas de servicio y protocolos de atención, a través de los diferentes canales, satisfaciendo las necesidades y expectativas de los grupos de valor, con calidad, equidad y oportunidad. ​​​​​​​​​​​​​​​​​​​​​</v>
      </c>
      <c r="D21" s="312" t="str">
        <f>VLOOKUP(A21,'Fórmulas '!$F$47:$G$67,2,FALSE)</f>
        <v xml:space="preserve">Líder administrativa y financiera </v>
      </c>
      <c r="E21" s="255" t="s">
        <v>211</v>
      </c>
      <c r="F21" s="262" t="s">
        <v>120</v>
      </c>
      <c r="G21" s="262" t="s">
        <v>120</v>
      </c>
      <c r="H21" s="255" t="s">
        <v>120</v>
      </c>
      <c r="I21" s="255" t="s">
        <v>120</v>
      </c>
      <c r="J21" s="255" t="s">
        <v>89</v>
      </c>
      <c r="K21" s="262" t="s">
        <v>212</v>
      </c>
      <c r="L21" s="255" t="s">
        <v>213</v>
      </c>
      <c r="M21" s="262" t="s">
        <v>102</v>
      </c>
      <c r="N21" s="262" t="s">
        <v>102</v>
      </c>
      <c r="O21" s="262" t="s">
        <v>102</v>
      </c>
      <c r="P21" s="262" t="s">
        <v>102</v>
      </c>
      <c r="Q21" s="262" t="s">
        <v>102</v>
      </c>
      <c r="R21" s="262" t="s">
        <v>101</v>
      </c>
      <c r="S21" s="262" t="s">
        <v>102</v>
      </c>
      <c r="T21" s="262" t="s">
        <v>101</v>
      </c>
      <c r="U21" s="262" t="s">
        <v>101</v>
      </c>
      <c r="V21" s="262" t="s">
        <v>102</v>
      </c>
      <c r="W21" s="262" t="s">
        <v>102</v>
      </c>
      <c r="X21" s="262" t="s">
        <v>102</v>
      </c>
      <c r="Y21" s="262" t="s">
        <v>101</v>
      </c>
      <c r="Z21" s="262" t="s">
        <v>101</v>
      </c>
      <c r="AA21" s="262" t="s">
        <v>102</v>
      </c>
      <c r="AB21" s="262" t="s">
        <v>101</v>
      </c>
      <c r="AC21" s="262" t="s">
        <v>102</v>
      </c>
      <c r="AD21" s="262" t="s">
        <v>101</v>
      </c>
      <c r="AE21" s="262" t="s">
        <v>101</v>
      </c>
      <c r="AF21" s="224">
        <v>11</v>
      </c>
      <c r="AG21" s="283" t="s">
        <v>121</v>
      </c>
      <c r="AH21" s="224">
        <v>1</v>
      </c>
      <c r="AI21" s="284" t="s">
        <v>214</v>
      </c>
      <c r="AJ21" s="227">
        <v>4</v>
      </c>
      <c r="AK21" s="228" t="s">
        <v>139</v>
      </c>
      <c r="AL21" s="319" t="s">
        <v>226</v>
      </c>
      <c r="AM21" s="262" t="s">
        <v>227</v>
      </c>
      <c r="AN21" s="255" t="s">
        <v>228</v>
      </c>
      <c r="AO21" s="262" t="s">
        <v>99</v>
      </c>
      <c r="AP21" s="262" t="s">
        <v>100</v>
      </c>
      <c r="AQ21" s="224" t="s">
        <v>101</v>
      </c>
      <c r="AR21" s="224" t="s">
        <v>102</v>
      </c>
      <c r="AS21" s="224" t="s">
        <v>101</v>
      </c>
      <c r="AT21" s="224" t="s">
        <v>102</v>
      </c>
      <c r="AU21" s="224" t="s">
        <v>102</v>
      </c>
      <c r="AV21" s="224" t="s">
        <v>102</v>
      </c>
      <c r="AW21" s="224" t="s">
        <v>102</v>
      </c>
      <c r="AX21" s="224">
        <v>70</v>
      </c>
      <c r="AY21" s="229" t="s">
        <v>126</v>
      </c>
      <c r="AZ21" s="224">
        <v>1</v>
      </c>
      <c r="BA21" s="225" t="s">
        <v>121</v>
      </c>
      <c r="BB21" s="227">
        <v>1</v>
      </c>
      <c r="BC21" s="282" t="s">
        <v>214</v>
      </c>
      <c r="BD21" s="224">
        <v>4</v>
      </c>
      <c r="BE21" s="271" t="s">
        <v>139</v>
      </c>
      <c r="BF21" s="223">
        <v>4</v>
      </c>
      <c r="BG21" s="262" t="s">
        <v>104</v>
      </c>
      <c r="BH21" s="262" t="s">
        <v>218</v>
      </c>
      <c r="BI21" s="255" t="s">
        <v>219</v>
      </c>
      <c r="BJ21" s="223" t="s">
        <v>220</v>
      </c>
      <c r="BK21" s="285" t="s">
        <v>101</v>
      </c>
      <c r="BL21" s="312" t="s">
        <v>229</v>
      </c>
      <c r="BM21" s="247" t="s">
        <v>101</v>
      </c>
      <c r="BN21" s="276" t="s">
        <v>222</v>
      </c>
      <c r="BO21" s="168" t="s">
        <v>101</v>
      </c>
      <c r="BP21" s="168" t="s">
        <v>230</v>
      </c>
      <c r="BQ21" s="168" t="s">
        <v>101</v>
      </c>
      <c r="BR21" s="170" t="s">
        <v>231</v>
      </c>
      <c r="BS21" s="206"/>
      <c r="BT21" s="185"/>
      <c r="BU21" s="176"/>
      <c r="BV21" s="185"/>
      <c r="BW21" s="176"/>
      <c r="BX21" s="176"/>
      <c r="BY21" s="176"/>
      <c r="BZ21" s="218" t="s">
        <v>112</v>
      </c>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row>
    <row r="22" spans="1:130" s="21" customFormat="1" ht="151.5" customHeight="1">
      <c r="A22" s="312" t="s">
        <v>232</v>
      </c>
      <c r="B22" s="247" t="s">
        <v>233</v>
      </c>
      <c r="C22" s="313" t="str">
        <f>VLOOKUP(A22,'Fórmulas '!$B$47:$C$68,2,FALSE)</f>
        <v xml:space="preserve">Pendiente definir objetivo, toda vez que el proceso está en construcción </v>
      </c>
      <c r="D22" s="312" t="str">
        <f>VLOOKUP(A22,'Fórmulas '!$F$47:$G$67,2,FALSE)</f>
        <v>Subgerente de Fomento y Desarrollo Deportivo</v>
      </c>
      <c r="E22" s="264" t="s">
        <v>234</v>
      </c>
      <c r="F22" s="255" t="s">
        <v>102</v>
      </c>
      <c r="G22" s="255" t="s">
        <v>102</v>
      </c>
      <c r="H22" s="255" t="s">
        <v>102</v>
      </c>
      <c r="I22" s="255" t="s">
        <v>102</v>
      </c>
      <c r="J22" s="255" t="s">
        <v>117</v>
      </c>
      <c r="K22" s="264" t="s">
        <v>235</v>
      </c>
      <c r="L22" s="264" t="s">
        <v>236</v>
      </c>
      <c r="M22" s="255" t="s">
        <v>102</v>
      </c>
      <c r="N22" s="255" t="s">
        <v>102</v>
      </c>
      <c r="O22" s="255" t="s">
        <v>102</v>
      </c>
      <c r="P22" s="255" t="s">
        <v>102</v>
      </c>
      <c r="Q22" s="255" t="s">
        <v>102</v>
      </c>
      <c r="R22" s="255" t="s">
        <v>101</v>
      </c>
      <c r="S22" s="255" t="s">
        <v>102</v>
      </c>
      <c r="T22" s="255" t="s">
        <v>101</v>
      </c>
      <c r="U22" s="255" t="s">
        <v>101</v>
      </c>
      <c r="V22" s="255" t="s">
        <v>102</v>
      </c>
      <c r="W22" s="255" t="s">
        <v>102</v>
      </c>
      <c r="X22" s="255" t="s">
        <v>102</v>
      </c>
      <c r="Y22" s="255" t="s">
        <v>102</v>
      </c>
      <c r="Z22" s="255" t="s">
        <v>102</v>
      </c>
      <c r="AA22" s="255" t="s">
        <v>102</v>
      </c>
      <c r="AB22" s="255" t="s">
        <v>101</v>
      </c>
      <c r="AC22" s="255" t="s">
        <v>102</v>
      </c>
      <c r="AD22" s="255" t="s">
        <v>102</v>
      </c>
      <c r="AE22" s="255" t="s">
        <v>101</v>
      </c>
      <c r="AF22" s="232">
        <v>14</v>
      </c>
      <c r="AG22" s="256" t="s">
        <v>121</v>
      </c>
      <c r="AH22" s="229">
        <v>1</v>
      </c>
      <c r="AI22" s="286" t="s">
        <v>94</v>
      </c>
      <c r="AJ22" s="223">
        <v>5</v>
      </c>
      <c r="AK22" s="258" t="s">
        <v>139</v>
      </c>
      <c r="AL22" s="319" t="s">
        <v>237</v>
      </c>
      <c r="AM22" s="264" t="s">
        <v>238</v>
      </c>
      <c r="AN22" s="264" t="s">
        <v>239</v>
      </c>
      <c r="AO22" s="255" t="s">
        <v>99</v>
      </c>
      <c r="AP22" s="255" t="s">
        <v>100</v>
      </c>
      <c r="AQ22" s="229" t="s">
        <v>102</v>
      </c>
      <c r="AR22" s="229" t="s">
        <v>102</v>
      </c>
      <c r="AS22" s="229" t="s">
        <v>102</v>
      </c>
      <c r="AT22" s="229" t="s">
        <v>102</v>
      </c>
      <c r="AU22" s="229" t="s">
        <v>102</v>
      </c>
      <c r="AV22" s="229" t="s">
        <v>102</v>
      </c>
      <c r="AW22" s="229" t="s">
        <v>102</v>
      </c>
      <c r="AX22" s="229">
        <v>100</v>
      </c>
      <c r="AY22" s="232" t="s">
        <v>160</v>
      </c>
      <c r="AZ22" s="232">
        <v>1</v>
      </c>
      <c r="BA22" s="259" t="s">
        <v>121</v>
      </c>
      <c r="BB22" s="232">
        <v>1</v>
      </c>
      <c r="BC22" s="286" t="s">
        <v>94</v>
      </c>
      <c r="BD22" s="232">
        <v>5</v>
      </c>
      <c r="BE22" s="287" t="s">
        <v>139</v>
      </c>
      <c r="BF22" s="223">
        <v>5</v>
      </c>
      <c r="BG22" s="255" t="s">
        <v>104</v>
      </c>
      <c r="BH22" s="255" t="s">
        <v>105</v>
      </c>
      <c r="BI22" s="264" t="s">
        <v>240</v>
      </c>
      <c r="BJ22" s="249" t="s">
        <v>241</v>
      </c>
      <c r="BK22" s="223" t="s">
        <v>101</v>
      </c>
      <c r="BL22" s="232" t="s">
        <v>242</v>
      </c>
      <c r="BM22" s="247" t="s">
        <v>101</v>
      </c>
      <c r="BN22" s="311" t="s">
        <v>243</v>
      </c>
      <c r="BO22" s="168" t="s">
        <v>101</v>
      </c>
      <c r="BP22" s="168" t="s">
        <v>244</v>
      </c>
      <c r="BQ22" s="168" t="s">
        <v>101</v>
      </c>
      <c r="BR22" s="168" t="s">
        <v>245</v>
      </c>
      <c r="BS22" s="205"/>
      <c r="BT22" s="204"/>
      <c r="BU22" s="176"/>
      <c r="BV22" s="185"/>
      <c r="BW22" s="176"/>
      <c r="BX22" s="203"/>
      <c r="BY22" s="176"/>
      <c r="BZ22" s="218" t="s">
        <v>112</v>
      </c>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row>
    <row r="23" spans="1:130" s="21" customFormat="1" ht="183" customHeight="1">
      <c r="A23" s="312" t="s">
        <v>246</v>
      </c>
      <c r="B23" s="247" t="s">
        <v>247</v>
      </c>
      <c r="C23" s="313" t="str">
        <f>VLOOKUP(A23,'Fórmulas '!$B$47:$C$68,2,FALSE)</f>
        <v>Apoyar el desarrollo eficiente de los procesos internos, mediante la administración de los bienes y prestación de los servicios internos requeridos.</v>
      </c>
      <c r="D23" s="312" t="str">
        <f>VLOOKUP(A23,'Fórmulas '!$F$47:$G$67,2,FALSE)</f>
        <v>Coordinador Equipo Administrativo</v>
      </c>
      <c r="E23" s="248" t="s">
        <v>248</v>
      </c>
      <c r="F23" s="232" t="s">
        <v>120</v>
      </c>
      <c r="G23" s="232" t="s">
        <v>120</v>
      </c>
      <c r="H23" s="232" t="s">
        <v>120</v>
      </c>
      <c r="I23" s="232" t="s">
        <v>120</v>
      </c>
      <c r="J23" s="232" t="s">
        <v>89</v>
      </c>
      <c r="K23" s="232" t="s">
        <v>249</v>
      </c>
      <c r="L23" s="312" t="s">
        <v>250</v>
      </c>
      <c r="M23" s="232" t="s">
        <v>88</v>
      </c>
      <c r="N23" s="232" t="s">
        <v>88</v>
      </c>
      <c r="O23" s="232" t="s">
        <v>88</v>
      </c>
      <c r="P23" s="232" t="s">
        <v>88</v>
      </c>
      <c r="Q23" s="232" t="s">
        <v>88</v>
      </c>
      <c r="R23" s="232" t="s">
        <v>88</v>
      </c>
      <c r="S23" s="232" t="s">
        <v>88</v>
      </c>
      <c r="T23" s="232" t="s">
        <v>155</v>
      </c>
      <c r="U23" s="232" t="s">
        <v>88</v>
      </c>
      <c r="V23" s="232" t="s">
        <v>88</v>
      </c>
      <c r="W23" s="232" t="s">
        <v>88</v>
      </c>
      <c r="X23" s="232" t="s">
        <v>88</v>
      </c>
      <c r="Y23" s="232" t="s">
        <v>88</v>
      </c>
      <c r="Z23" s="232" t="s">
        <v>88</v>
      </c>
      <c r="AA23" s="232" t="s">
        <v>88</v>
      </c>
      <c r="AB23" s="232" t="s">
        <v>155</v>
      </c>
      <c r="AC23" s="232" t="s">
        <v>88</v>
      </c>
      <c r="AD23" s="232" t="s">
        <v>155</v>
      </c>
      <c r="AE23" s="232" t="s">
        <v>155</v>
      </c>
      <c r="AF23" s="224">
        <v>15</v>
      </c>
      <c r="AG23" s="325" t="s">
        <v>156</v>
      </c>
      <c r="AH23" s="224">
        <v>4</v>
      </c>
      <c r="AI23" s="226" t="s">
        <v>94</v>
      </c>
      <c r="AJ23" s="227">
        <v>5</v>
      </c>
      <c r="AK23" s="243" t="s">
        <v>95</v>
      </c>
      <c r="AL23" s="319" t="s">
        <v>251</v>
      </c>
      <c r="AM23" s="315" t="s">
        <v>252</v>
      </c>
      <c r="AN23" s="288" t="s">
        <v>253</v>
      </c>
      <c r="AO23" s="232" t="s">
        <v>99</v>
      </c>
      <c r="AP23" s="232" t="s">
        <v>254</v>
      </c>
      <c r="AQ23" s="224" t="s">
        <v>102</v>
      </c>
      <c r="AR23" s="224" t="s">
        <v>102</v>
      </c>
      <c r="AS23" s="224" t="s">
        <v>101</v>
      </c>
      <c r="AT23" s="224" t="s">
        <v>102</v>
      </c>
      <c r="AU23" s="224" t="s">
        <v>102</v>
      </c>
      <c r="AV23" s="224" t="s">
        <v>102</v>
      </c>
      <c r="AW23" s="224" t="s">
        <v>102</v>
      </c>
      <c r="AX23" s="224">
        <v>85</v>
      </c>
      <c r="AY23" s="229" t="s">
        <v>160</v>
      </c>
      <c r="AZ23" s="224">
        <v>4</v>
      </c>
      <c r="BA23" s="292" t="s">
        <v>255</v>
      </c>
      <c r="BB23" s="227">
        <v>2</v>
      </c>
      <c r="BC23" s="230" t="s">
        <v>94</v>
      </c>
      <c r="BD23" s="224">
        <v>5</v>
      </c>
      <c r="BE23" s="230" t="s">
        <v>95</v>
      </c>
      <c r="BF23" s="223">
        <v>10</v>
      </c>
      <c r="BG23" s="232" t="s">
        <v>104</v>
      </c>
      <c r="BH23" s="232" t="s">
        <v>256</v>
      </c>
      <c r="BI23" s="232" t="s">
        <v>257</v>
      </c>
      <c r="BJ23" s="223" t="s">
        <v>258</v>
      </c>
      <c r="BK23" s="223" t="s">
        <v>101</v>
      </c>
      <c r="BL23" s="312" t="s">
        <v>259</v>
      </c>
      <c r="BM23" s="247" t="s">
        <v>101</v>
      </c>
      <c r="BN23" s="223" t="s">
        <v>260</v>
      </c>
      <c r="BO23" s="168" t="s">
        <v>101</v>
      </c>
      <c r="BP23" s="168" t="s">
        <v>261</v>
      </c>
      <c r="BQ23" s="168" t="s">
        <v>101</v>
      </c>
      <c r="BR23" s="168" t="s">
        <v>262</v>
      </c>
      <c r="BS23" s="205"/>
      <c r="BT23" s="204"/>
      <c r="BU23" s="176"/>
      <c r="BV23" s="185"/>
      <c r="BW23" s="176"/>
      <c r="BX23" s="203"/>
      <c r="BY23" s="176"/>
      <c r="BZ23" s="218" t="s">
        <v>112</v>
      </c>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row>
    <row r="24" spans="1:130" ht="150.75" customHeight="1">
      <c r="A24" s="312" t="s">
        <v>246</v>
      </c>
      <c r="B24" s="231" t="s">
        <v>263</v>
      </c>
      <c r="C24" s="313" t="str">
        <f>VLOOKUP(A24,'Fórmulas '!$B$47:$C$68,2,FALSE)</f>
        <v>Apoyar el desarrollo eficiente de los procesos internos, mediante la administración de los bienes y prestación de los servicios internos requeridos.</v>
      </c>
      <c r="D24" s="312" t="str">
        <f>VLOOKUP(A24,'Fórmulas '!$F$47:$G$67,2,FALSE)</f>
        <v>Coordinador Equipo Administrativo</v>
      </c>
      <c r="E24" s="315" t="s">
        <v>248</v>
      </c>
      <c r="F24" s="232" t="s">
        <v>120</v>
      </c>
      <c r="G24" s="232" t="s">
        <v>120</v>
      </c>
      <c r="H24" s="232" t="s">
        <v>120</v>
      </c>
      <c r="I24" s="232" t="s">
        <v>120</v>
      </c>
      <c r="J24" s="232" t="s">
        <v>89</v>
      </c>
      <c r="K24" s="312" t="s">
        <v>264</v>
      </c>
      <c r="L24" s="312" t="s">
        <v>250</v>
      </c>
      <c r="M24" s="232" t="s">
        <v>88</v>
      </c>
      <c r="N24" s="232" t="s">
        <v>88</v>
      </c>
      <c r="O24" s="232" t="s">
        <v>88</v>
      </c>
      <c r="P24" s="232" t="s">
        <v>88</v>
      </c>
      <c r="Q24" s="232" t="s">
        <v>88</v>
      </c>
      <c r="R24" s="232" t="s">
        <v>88</v>
      </c>
      <c r="S24" s="232" t="s">
        <v>88</v>
      </c>
      <c r="T24" s="232" t="s">
        <v>155</v>
      </c>
      <c r="U24" s="232" t="s">
        <v>88</v>
      </c>
      <c r="V24" s="232" t="s">
        <v>88</v>
      </c>
      <c r="W24" s="232" t="s">
        <v>88</v>
      </c>
      <c r="X24" s="232" t="s">
        <v>88</v>
      </c>
      <c r="Y24" s="232" t="s">
        <v>88</v>
      </c>
      <c r="Z24" s="232" t="s">
        <v>88</v>
      </c>
      <c r="AA24" s="232" t="s">
        <v>88</v>
      </c>
      <c r="AB24" s="232" t="s">
        <v>155</v>
      </c>
      <c r="AC24" s="232" t="s">
        <v>88</v>
      </c>
      <c r="AD24" s="232" t="s">
        <v>155</v>
      </c>
      <c r="AE24" s="232" t="s">
        <v>155</v>
      </c>
      <c r="AF24" s="224">
        <v>15</v>
      </c>
      <c r="AG24" s="325" t="s">
        <v>156</v>
      </c>
      <c r="AH24" s="224">
        <v>4</v>
      </c>
      <c r="AI24" s="226" t="s">
        <v>94</v>
      </c>
      <c r="AJ24" s="227">
        <v>5</v>
      </c>
      <c r="AK24" s="243" t="s">
        <v>95</v>
      </c>
      <c r="AL24" s="319" t="s">
        <v>265</v>
      </c>
      <c r="AM24" s="315" t="s">
        <v>266</v>
      </c>
      <c r="AN24" s="288" t="s">
        <v>267</v>
      </c>
      <c r="AO24" s="232" t="s">
        <v>99</v>
      </c>
      <c r="AP24" s="232" t="s">
        <v>100</v>
      </c>
      <c r="AQ24" s="224" t="s">
        <v>102</v>
      </c>
      <c r="AR24" s="224" t="s">
        <v>102</v>
      </c>
      <c r="AS24" s="224" t="s">
        <v>101</v>
      </c>
      <c r="AT24" s="224" t="s">
        <v>102</v>
      </c>
      <c r="AU24" s="224" t="s">
        <v>102</v>
      </c>
      <c r="AV24" s="224" t="s">
        <v>102</v>
      </c>
      <c r="AW24" s="224" t="s">
        <v>102</v>
      </c>
      <c r="AX24" s="224">
        <v>85</v>
      </c>
      <c r="AY24" s="229" t="s">
        <v>160</v>
      </c>
      <c r="AZ24" s="224">
        <v>4</v>
      </c>
      <c r="BA24" s="292" t="s">
        <v>255</v>
      </c>
      <c r="BB24" s="227">
        <v>2</v>
      </c>
      <c r="BC24" s="230" t="s">
        <v>94</v>
      </c>
      <c r="BD24" s="224">
        <v>5</v>
      </c>
      <c r="BE24" s="230" t="s">
        <v>95</v>
      </c>
      <c r="BF24" s="223">
        <v>10</v>
      </c>
      <c r="BG24" s="232" t="s">
        <v>104</v>
      </c>
      <c r="BH24" s="232" t="s">
        <v>127</v>
      </c>
      <c r="BI24" s="248" t="s">
        <v>268</v>
      </c>
      <c r="BJ24" s="312" t="s">
        <v>269</v>
      </c>
      <c r="BK24" s="223" t="s">
        <v>101</v>
      </c>
      <c r="BL24" s="223" t="s">
        <v>270</v>
      </c>
      <c r="BM24" s="247" t="s">
        <v>101</v>
      </c>
      <c r="BN24" s="223" t="s">
        <v>271</v>
      </c>
      <c r="BO24" s="168" t="s">
        <v>101</v>
      </c>
      <c r="BP24" s="168" t="s">
        <v>272</v>
      </c>
      <c r="BQ24" s="168" t="s">
        <v>101</v>
      </c>
      <c r="BR24" s="168" t="s">
        <v>273</v>
      </c>
      <c r="BS24" s="170"/>
      <c r="BT24" s="168"/>
      <c r="BU24" s="171"/>
      <c r="BV24" s="168"/>
      <c r="BW24" s="176"/>
      <c r="BX24" s="203"/>
      <c r="BY24" s="171"/>
      <c r="BZ24" s="218" t="s">
        <v>112</v>
      </c>
    </row>
    <row r="25" spans="1:130" ht="156.75" customHeight="1">
      <c r="A25" s="312" t="s">
        <v>246</v>
      </c>
      <c r="B25" s="231" t="s">
        <v>274</v>
      </c>
      <c r="C25" s="313" t="str">
        <f>VLOOKUP(A25,'Fórmulas '!$B$47:$C$68,2,FALSE)</f>
        <v>Apoyar el desarrollo eficiente de los procesos internos, mediante la administración de los bienes y prestación de los servicios internos requeridos.</v>
      </c>
      <c r="D25" s="312" t="str">
        <f>VLOOKUP(A25,'Fórmulas '!$F$47:$G$67,2,FALSE)</f>
        <v>Coordinador Equipo Administrativo</v>
      </c>
      <c r="E25" s="315" t="s">
        <v>248</v>
      </c>
      <c r="F25" s="232" t="s">
        <v>120</v>
      </c>
      <c r="G25" s="232" t="s">
        <v>120</v>
      </c>
      <c r="H25" s="232" t="s">
        <v>120</v>
      </c>
      <c r="I25" s="232" t="s">
        <v>120</v>
      </c>
      <c r="J25" s="232" t="s">
        <v>89</v>
      </c>
      <c r="K25" s="312" t="s">
        <v>275</v>
      </c>
      <c r="L25" s="312" t="s">
        <v>250</v>
      </c>
      <c r="M25" s="232" t="s">
        <v>88</v>
      </c>
      <c r="N25" s="232" t="s">
        <v>88</v>
      </c>
      <c r="O25" s="232" t="s">
        <v>88</v>
      </c>
      <c r="P25" s="232" t="s">
        <v>88</v>
      </c>
      <c r="Q25" s="232" t="s">
        <v>88</v>
      </c>
      <c r="R25" s="232" t="s">
        <v>88</v>
      </c>
      <c r="S25" s="232" t="s">
        <v>88</v>
      </c>
      <c r="T25" s="232" t="s">
        <v>155</v>
      </c>
      <c r="U25" s="232" t="s">
        <v>88</v>
      </c>
      <c r="V25" s="232" t="s">
        <v>88</v>
      </c>
      <c r="W25" s="232" t="s">
        <v>88</v>
      </c>
      <c r="X25" s="232" t="s">
        <v>88</v>
      </c>
      <c r="Y25" s="232" t="s">
        <v>88</v>
      </c>
      <c r="Z25" s="232" t="s">
        <v>88</v>
      </c>
      <c r="AA25" s="232" t="s">
        <v>88</v>
      </c>
      <c r="AB25" s="232" t="s">
        <v>155</v>
      </c>
      <c r="AC25" s="232" t="s">
        <v>88</v>
      </c>
      <c r="AD25" s="232" t="s">
        <v>155</v>
      </c>
      <c r="AE25" s="232" t="s">
        <v>155</v>
      </c>
      <c r="AF25" s="224">
        <v>15</v>
      </c>
      <c r="AG25" s="325" t="s">
        <v>156</v>
      </c>
      <c r="AH25" s="224">
        <v>4</v>
      </c>
      <c r="AI25" s="226" t="s">
        <v>94</v>
      </c>
      <c r="AJ25" s="227">
        <v>5</v>
      </c>
      <c r="AK25" s="243" t="s">
        <v>95</v>
      </c>
      <c r="AL25" s="319" t="s">
        <v>276</v>
      </c>
      <c r="AM25" s="326" t="s">
        <v>277</v>
      </c>
      <c r="AN25" s="288" t="s">
        <v>278</v>
      </c>
      <c r="AO25" s="232" t="s">
        <v>99</v>
      </c>
      <c r="AP25" s="232" t="s">
        <v>100</v>
      </c>
      <c r="AQ25" s="224" t="s">
        <v>102</v>
      </c>
      <c r="AR25" s="224" t="s">
        <v>102</v>
      </c>
      <c r="AS25" s="224" t="s">
        <v>101</v>
      </c>
      <c r="AT25" s="224" t="s">
        <v>102</v>
      </c>
      <c r="AU25" s="224" t="s">
        <v>102</v>
      </c>
      <c r="AV25" s="224" t="s">
        <v>102</v>
      </c>
      <c r="AW25" s="224" t="s">
        <v>102</v>
      </c>
      <c r="AX25" s="224">
        <v>85</v>
      </c>
      <c r="AY25" s="229" t="s">
        <v>160</v>
      </c>
      <c r="AZ25" s="224">
        <v>4</v>
      </c>
      <c r="BA25" s="292" t="s">
        <v>255</v>
      </c>
      <c r="BB25" s="227">
        <v>2</v>
      </c>
      <c r="BC25" s="230" t="s">
        <v>94</v>
      </c>
      <c r="BD25" s="224">
        <v>5</v>
      </c>
      <c r="BE25" s="230" t="s">
        <v>95</v>
      </c>
      <c r="BF25" s="223">
        <v>10</v>
      </c>
      <c r="BG25" s="232" t="s">
        <v>104</v>
      </c>
      <c r="BH25" s="232" t="s">
        <v>161</v>
      </c>
      <c r="BI25" s="327" t="s">
        <v>268</v>
      </c>
      <c r="BJ25" s="249" t="s">
        <v>279</v>
      </c>
      <c r="BK25" s="223" t="s">
        <v>101</v>
      </c>
      <c r="BL25" s="328" t="s">
        <v>270</v>
      </c>
      <c r="BM25" s="247" t="s">
        <v>101</v>
      </c>
      <c r="BN25" s="223" t="s">
        <v>280</v>
      </c>
      <c r="BO25" s="168" t="s">
        <v>101</v>
      </c>
      <c r="BP25" s="168" t="s">
        <v>281</v>
      </c>
      <c r="BQ25" s="168" t="s">
        <v>101</v>
      </c>
      <c r="BR25" s="170" t="s">
        <v>282</v>
      </c>
      <c r="BS25" s="170"/>
      <c r="BT25" s="170"/>
      <c r="BU25" s="171"/>
      <c r="BV25" s="170"/>
      <c r="BW25" s="176"/>
      <c r="BX25" s="203"/>
      <c r="BY25" s="171"/>
      <c r="BZ25" s="218" t="s">
        <v>112</v>
      </c>
    </row>
    <row r="26" spans="1:130" ht="159.75" customHeight="1">
      <c r="A26" s="232" t="s">
        <v>283</v>
      </c>
      <c r="B26" s="223" t="s">
        <v>284</v>
      </c>
      <c r="C26" s="313" t="str">
        <f>VLOOKUP(A26,'Fórmulas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6" s="312" t="str">
        <f>VLOOKUP(A26,'Fórmulas '!$F$47:$G$67,2,FALSE)</f>
        <v>Jefe de Oficina Jurídica</v>
      </c>
      <c r="E26" s="294" t="s">
        <v>285</v>
      </c>
      <c r="F26" s="231" t="s">
        <v>102</v>
      </c>
      <c r="G26" s="231" t="s">
        <v>102</v>
      </c>
      <c r="H26" s="231" t="s">
        <v>102</v>
      </c>
      <c r="I26" s="231" t="s">
        <v>102</v>
      </c>
      <c r="J26" s="231" t="s">
        <v>89</v>
      </c>
      <c r="K26" s="303" t="s">
        <v>286</v>
      </c>
      <c r="L26" s="329" t="s">
        <v>287</v>
      </c>
      <c r="M26" s="231" t="s">
        <v>88</v>
      </c>
      <c r="N26" s="231" t="s">
        <v>88</v>
      </c>
      <c r="O26" s="231" t="s">
        <v>88</v>
      </c>
      <c r="P26" s="231" t="s">
        <v>88</v>
      </c>
      <c r="Q26" s="231" t="s">
        <v>88</v>
      </c>
      <c r="R26" s="231" t="s">
        <v>88</v>
      </c>
      <c r="S26" s="231" t="s">
        <v>92</v>
      </c>
      <c r="T26" s="232" t="s">
        <v>88</v>
      </c>
      <c r="U26" s="231" t="s">
        <v>88</v>
      </c>
      <c r="V26" s="231" t="s">
        <v>88</v>
      </c>
      <c r="W26" s="231" t="s">
        <v>88</v>
      </c>
      <c r="X26" s="231" t="s">
        <v>88</v>
      </c>
      <c r="Y26" s="231" t="s">
        <v>88</v>
      </c>
      <c r="Z26" s="231" t="s">
        <v>88</v>
      </c>
      <c r="AA26" s="231" t="s">
        <v>88</v>
      </c>
      <c r="AB26" s="231" t="s">
        <v>92</v>
      </c>
      <c r="AC26" s="231" t="s">
        <v>88</v>
      </c>
      <c r="AD26" s="231" t="s">
        <v>92</v>
      </c>
      <c r="AE26" s="231" t="s">
        <v>92</v>
      </c>
      <c r="AF26" s="224">
        <v>15</v>
      </c>
      <c r="AG26" s="238" t="s">
        <v>121</v>
      </c>
      <c r="AH26" s="224">
        <v>1</v>
      </c>
      <c r="AI26" s="226" t="s">
        <v>94</v>
      </c>
      <c r="AJ26" s="227">
        <v>5</v>
      </c>
      <c r="AK26" s="228" t="s">
        <v>139</v>
      </c>
      <c r="AL26" s="330" t="s">
        <v>288</v>
      </c>
      <c r="AM26" s="326" t="s">
        <v>289</v>
      </c>
      <c r="AN26" s="303" t="s">
        <v>290</v>
      </c>
      <c r="AO26" s="231" t="s">
        <v>99</v>
      </c>
      <c r="AP26" s="231" t="s">
        <v>100</v>
      </c>
      <c r="AQ26" s="224" t="s">
        <v>102</v>
      </c>
      <c r="AR26" s="224" t="s">
        <v>102</v>
      </c>
      <c r="AS26" s="224" t="s">
        <v>101</v>
      </c>
      <c r="AT26" s="224" t="s">
        <v>102</v>
      </c>
      <c r="AU26" s="224" t="s">
        <v>102</v>
      </c>
      <c r="AV26" s="224" t="s">
        <v>102</v>
      </c>
      <c r="AW26" s="224" t="s">
        <v>102</v>
      </c>
      <c r="AX26" s="224">
        <v>85</v>
      </c>
      <c r="AY26" s="229" t="s">
        <v>160</v>
      </c>
      <c r="AZ26" s="224"/>
      <c r="BA26" s="224" t="str">
        <f t="shared" si="4"/>
        <v>RARA VEZ</v>
      </c>
      <c r="BB26" s="245">
        <f t="shared" si="0"/>
        <v>1</v>
      </c>
      <c r="BC26" s="246" t="str">
        <f t="shared" si="1"/>
        <v>CATASTRÓFICO</v>
      </c>
      <c r="BD26" s="224">
        <f t="shared" si="2"/>
        <v>5</v>
      </c>
      <c r="BE26" s="246" t="str">
        <f>IFERROR(VLOOKUP(CONCATENATE(BB26,BD26),'[1]Fórmulas '!$J$47:$K$71,2,),"")</f>
        <v>ALTO</v>
      </c>
      <c r="BF26" s="247">
        <f t="shared" si="3"/>
        <v>5</v>
      </c>
      <c r="BG26" s="231" t="s">
        <v>104</v>
      </c>
      <c r="BH26" s="231" t="s">
        <v>291</v>
      </c>
      <c r="BI26" s="229" t="s">
        <v>292</v>
      </c>
      <c r="BJ26" s="229" t="s">
        <v>293</v>
      </c>
      <c r="BK26" s="331" t="s">
        <v>101</v>
      </c>
      <c r="BL26" s="232" t="s">
        <v>294</v>
      </c>
      <c r="BM26" s="313" t="s">
        <v>101</v>
      </c>
      <c r="BN26" s="247" t="s">
        <v>295</v>
      </c>
      <c r="BO26" s="168" t="s">
        <v>101</v>
      </c>
      <c r="BP26" s="168" t="s">
        <v>296</v>
      </c>
      <c r="BQ26" s="168"/>
      <c r="BR26" s="198"/>
      <c r="BS26" s="200"/>
      <c r="BT26" s="198"/>
      <c r="BU26" s="202"/>
      <c r="BV26" s="186"/>
      <c r="BW26" s="172"/>
      <c r="BX26" s="172"/>
      <c r="BY26" s="201"/>
      <c r="BZ26" s="218" t="s">
        <v>112</v>
      </c>
    </row>
    <row r="27" spans="1:130" ht="177.75" customHeight="1">
      <c r="A27" s="223" t="s">
        <v>283</v>
      </c>
      <c r="B27" s="223" t="s">
        <v>297</v>
      </c>
      <c r="C27" s="313" t="str">
        <f>VLOOKUP(A27,'Fórmulas '!$B$47:$C$68,2,FALSE)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D27" s="312" t="str">
        <f>VLOOKUP(A27,'Fórmulas '!$F$47:$G$67,2,FALSE)</f>
        <v>Jefe de Oficina Jurídica</v>
      </c>
      <c r="E27" s="294" t="s">
        <v>298</v>
      </c>
      <c r="F27" s="231" t="s">
        <v>102</v>
      </c>
      <c r="G27" s="231" t="s">
        <v>102</v>
      </c>
      <c r="H27" s="231" t="s">
        <v>102</v>
      </c>
      <c r="I27" s="231" t="s">
        <v>102</v>
      </c>
      <c r="J27" s="231" t="s">
        <v>89</v>
      </c>
      <c r="K27" s="303" t="s">
        <v>299</v>
      </c>
      <c r="L27" s="303" t="s">
        <v>300</v>
      </c>
      <c r="M27" s="231" t="s">
        <v>88</v>
      </c>
      <c r="N27" s="231" t="s">
        <v>88</v>
      </c>
      <c r="O27" s="231" t="s">
        <v>88</v>
      </c>
      <c r="P27" s="231" t="s">
        <v>88</v>
      </c>
      <c r="Q27" s="231" t="s">
        <v>88</v>
      </c>
      <c r="R27" s="231" t="s">
        <v>88</v>
      </c>
      <c r="S27" s="231" t="s">
        <v>92</v>
      </c>
      <c r="T27" s="232" t="s">
        <v>92</v>
      </c>
      <c r="U27" s="232" t="s">
        <v>92</v>
      </c>
      <c r="V27" s="231" t="s">
        <v>88</v>
      </c>
      <c r="W27" s="231" t="s">
        <v>88</v>
      </c>
      <c r="X27" s="231" t="s">
        <v>88</v>
      </c>
      <c r="Y27" s="231" t="s">
        <v>88</v>
      </c>
      <c r="Z27" s="231" t="s">
        <v>88</v>
      </c>
      <c r="AA27" s="231" t="s">
        <v>88</v>
      </c>
      <c r="AB27" s="231" t="s">
        <v>92</v>
      </c>
      <c r="AC27" s="231" t="s">
        <v>88</v>
      </c>
      <c r="AD27" s="231" t="s">
        <v>92</v>
      </c>
      <c r="AE27" s="231" t="s">
        <v>92</v>
      </c>
      <c r="AF27" s="224">
        <v>13</v>
      </c>
      <c r="AG27" s="238" t="s">
        <v>121</v>
      </c>
      <c r="AH27" s="224">
        <v>1</v>
      </c>
      <c r="AI27" s="226" t="s">
        <v>94</v>
      </c>
      <c r="AJ27" s="227">
        <v>5</v>
      </c>
      <c r="AK27" s="228" t="s">
        <v>139</v>
      </c>
      <c r="AL27" s="332" t="s">
        <v>301</v>
      </c>
      <c r="AM27" s="326" t="s">
        <v>302</v>
      </c>
      <c r="AN27" s="232" t="s">
        <v>303</v>
      </c>
      <c r="AO27" s="231" t="s">
        <v>99</v>
      </c>
      <c r="AP27" s="231" t="s">
        <v>100</v>
      </c>
      <c r="AQ27" s="224" t="s">
        <v>102</v>
      </c>
      <c r="AR27" s="224" t="s">
        <v>102</v>
      </c>
      <c r="AS27" s="224" t="s">
        <v>101</v>
      </c>
      <c r="AT27" s="224" t="s">
        <v>102</v>
      </c>
      <c r="AU27" s="224" t="s">
        <v>102</v>
      </c>
      <c r="AV27" s="224" t="s">
        <v>102</v>
      </c>
      <c r="AW27" s="224" t="s">
        <v>102</v>
      </c>
      <c r="AX27" s="224">
        <v>85</v>
      </c>
      <c r="AY27" s="229" t="s">
        <v>160</v>
      </c>
      <c r="AZ27" s="224">
        <v>1</v>
      </c>
      <c r="BA27" s="225" t="s">
        <v>121</v>
      </c>
      <c r="BB27" s="227">
        <v>1</v>
      </c>
      <c r="BC27" s="230" t="s">
        <v>94</v>
      </c>
      <c r="BD27" s="224">
        <v>5</v>
      </c>
      <c r="BE27" s="271" t="s">
        <v>139</v>
      </c>
      <c r="BF27" s="223">
        <v>5</v>
      </c>
      <c r="BG27" s="231" t="s">
        <v>104</v>
      </c>
      <c r="BH27" s="231" t="s">
        <v>304</v>
      </c>
      <c r="BI27" s="231" t="s">
        <v>305</v>
      </c>
      <c r="BJ27" s="306" t="s">
        <v>306</v>
      </c>
      <c r="BK27" s="333" t="s">
        <v>101</v>
      </c>
      <c r="BL27" s="232" t="s">
        <v>307</v>
      </c>
      <c r="BM27" s="311" t="s">
        <v>101</v>
      </c>
      <c r="BN27" s="372" t="s">
        <v>308</v>
      </c>
      <c r="BO27" s="168" t="s">
        <v>101</v>
      </c>
      <c r="BP27" s="168" t="s">
        <v>296</v>
      </c>
      <c r="BQ27" s="168"/>
      <c r="BR27" s="216"/>
      <c r="BS27" s="199"/>
      <c r="BT27" s="198"/>
      <c r="BU27" s="197"/>
      <c r="BV27" s="186"/>
      <c r="BW27" s="172"/>
      <c r="BX27" s="172"/>
      <c r="BY27" s="196"/>
      <c r="BZ27" s="218" t="s">
        <v>112</v>
      </c>
    </row>
    <row r="28" spans="1:130" ht="220.5" customHeight="1">
      <c r="A28" s="320" t="s">
        <v>309</v>
      </c>
      <c r="B28" s="223" t="s">
        <v>310</v>
      </c>
      <c r="C28" s="313" t="str">
        <f>VLOOKUP(A28,'Fórmulas '!$B$47:$C$68,2,FALSE)</f>
        <v>lanear, organizar, ejecutar y hacer seguimiento a las acciones que promuevan el desarrollo del talento Humano durante el ciclo de vida laboral de los servidores públicos del instituto.</v>
      </c>
      <c r="D28" s="312" t="str">
        <f>VLOOKUP(A28,'Fórmulas '!$F$47:$G$67,2,FALSE)</f>
        <v>Jefe de Oficina de Talento Humano</v>
      </c>
      <c r="E28" s="318" t="s">
        <v>311</v>
      </c>
      <c r="F28" s="262" t="s">
        <v>88</v>
      </c>
      <c r="G28" s="262" t="s">
        <v>88</v>
      </c>
      <c r="H28" s="255" t="s">
        <v>88</v>
      </c>
      <c r="I28" s="255" t="s">
        <v>88</v>
      </c>
      <c r="J28" s="255" t="s">
        <v>117</v>
      </c>
      <c r="K28" s="334" t="s">
        <v>312</v>
      </c>
      <c r="L28" s="334" t="s">
        <v>313</v>
      </c>
      <c r="M28" s="262" t="s">
        <v>88</v>
      </c>
      <c r="N28" s="262" t="s">
        <v>88</v>
      </c>
      <c r="O28" s="262" t="s">
        <v>88</v>
      </c>
      <c r="P28" s="262" t="s">
        <v>101</v>
      </c>
      <c r="Q28" s="262" t="s">
        <v>88</v>
      </c>
      <c r="R28" s="262" t="s">
        <v>88</v>
      </c>
      <c r="S28" s="262" t="s">
        <v>88</v>
      </c>
      <c r="T28" s="255" t="s">
        <v>92</v>
      </c>
      <c r="U28" s="262" t="s">
        <v>92</v>
      </c>
      <c r="V28" s="255" t="s">
        <v>88</v>
      </c>
      <c r="W28" s="262" t="s">
        <v>88</v>
      </c>
      <c r="X28" s="262" t="s">
        <v>88</v>
      </c>
      <c r="Y28" s="262" t="s">
        <v>88</v>
      </c>
      <c r="Z28" s="262" t="s">
        <v>88</v>
      </c>
      <c r="AA28" s="262" t="s">
        <v>88</v>
      </c>
      <c r="AB28" s="262" t="s">
        <v>88</v>
      </c>
      <c r="AC28" s="262" t="s">
        <v>88</v>
      </c>
      <c r="AD28" s="262" t="s">
        <v>92</v>
      </c>
      <c r="AE28" s="262" t="s">
        <v>92</v>
      </c>
      <c r="AF28" s="224">
        <v>14</v>
      </c>
      <c r="AG28" s="265" t="s">
        <v>156</v>
      </c>
      <c r="AH28" s="224">
        <v>4</v>
      </c>
      <c r="AI28" s="226" t="s">
        <v>94</v>
      </c>
      <c r="AJ28" s="227">
        <v>5</v>
      </c>
      <c r="AK28" s="243" t="s">
        <v>95</v>
      </c>
      <c r="AL28" s="318" t="s">
        <v>314</v>
      </c>
      <c r="AM28" s="335" t="s">
        <v>315</v>
      </c>
      <c r="AN28" s="334" t="s">
        <v>316</v>
      </c>
      <c r="AO28" s="255" t="s">
        <v>99</v>
      </c>
      <c r="AP28" s="262" t="s">
        <v>317</v>
      </c>
      <c r="AQ28" s="224" t="s">
        <v>101</v>
      </c>
      <c r="AR28" s="229" t="s">
        <v>102</v>
      </c>
      <c r="AS28" s="224" t="s">
        <v>101</v>
      </c>
      <c r="AT28" s="224" t="s">
        <v>102</v>
      </c>
      <c r="AU28" s="224" t="s">
        <v>102</v>
      </c>
      <c r="AV28" s="224" t="s">
        <v>102</v>
      </c>
      <c r="AW28" s="224" t="s">
        <v>101</v>
      </c>
      <c r="AX28" s="224">
        <v>40</v>
      </c>
      <c r="AY28" s="229" t="str">
        <f>IF(AX28=" "," ",IF(AX28&lt;=50,"DISMINUYE CERO PUNTOS",IF(AX28&lt;=75,"DISMINUYE UN PUNTO",IF(AX28&lt;=100,"DISMINUYE DOS PUNTOS"))))</f>
        <v>DISMINUYE CERO PUNTOS</v>
      </c>
      <c r="AZ28" s="224"/>
      <c r="BA28" s="224" t="str">
        <f t="shared" si="4"/>
        <v>PROBABLE'</v>
      </c>
      <c r="BB28" s="245">
        <f t="shared" si="0"/>
        <v>4</v>
      </c>
      <c r="BC28" s="246" t="str">
        <f t="shared" si="1"/>
        <v>CATASTRÓFICO</v>
      </c>
      <c r="BD28" s="224">
        <f t="shared" si="2"/>
        <v>5</v>
      </c>
      <c r="BE28" s="246" t="str">
        <f>IFERROR(VLOOKUP(CONCATENATE(BB28,BD28),'[1]Fórmulas '!$J$47:$K$71,2,),"")</f>
        <v>EXTREMO</v>
      </c>
      <c r="BF28" s="247">
        <f t="shared" si="3"/>
        <v>20</v>
      </c>
      <c r="BG28" s="262" t="s">
        <v>104</v>
      </c>
      <c r="BH28" s="262" t="s">
        <v>127</v>
      </c>
      <c r="BI28" s="320" t="s">
        <v>318</v>
      </c>
      <c r="BJ28" s="320" t="s">
        <v>319</v>
      </c>
      <c r="BK28" s="336" t="s">
        <v>101</v>
      </c>
      <c r="BL28" s="320" t="s">
        <v>320</v>
      </c>
      <c r="BM28" s="342" t="s">
        <v>101</v>
      </c>
      <c r="BN28" s="311" t="s">
        <v>321</v>
      </c>
      <c r="BO28" s="168" t="s">
        <v>101</v>
      </c>
      <c r="BP28" s="168" t="s">
        <v>322</v>
      </c>
      <c r="BQ28" s="168" t="s">
        <v>101</v>
      </c>
      <c r="BR28" s="193" t="s">
        <v>323</v>
      </c>
      <c r="BS28" s="190"/>
      <c r="BT28" s="187"/>
      <c r="BU28" s="190"/>
      <c r="BV28" s="187"/>
      <c r="BW28" s="190"/>
      <c r="BX28" s="191"/>
      <c r="BY28" s="195"/>
      <c r="BZ28" s="218" t="s">
        <v>112</v>
      </c>
    </row>
    <row r="29" spans="1:130" ht="307.5" customHeight="1">
      <c r="A29" s="312" t="s">
        <v>309</v>
      </c>
      <c r="B29" s="223" t="s">
        <v>324</v>
      </c>
      <c r="C29" s="313" t="str">
        <f>VLOOKUP(A29,'Fórmulas '!$B$47:$C$68,2,FALSE)</f>
        <v>lanear, organizar, ejecutar y hacer seguimiento a las acciones que promuevan el desarrollo del talento Humano durante el ciclo de vida laboral de los servidores públicos del instituto.</v>
      </c>
      <c r="D29" s="312" t="str">
        <f>VLOOKUP(A29,'Fórmulas '!$F$47:$G$67,2,FALSE)</f>
        <v>Jefe de Oficina de Talento Humano</v>
      </c>
      <c r="E29" s="315" t="s">
        <v>325</v>
      </c>
      <c r="F29" s="262" t="s">
        <v>88</v>
      </c>
      <c r="G29" s="262" t="s">
        <v>88</v>
      </c>
      <c r="H29" s="255" t="s">
        <v>88</v>
      </c>
      <c r="I29" s="255" t="s">
        <v>116</v>
      </c>
      <c r="J29" s="255" t="s">
        <v>117</v>
      </c>
      <c r="K29" s="337" t="s">
        <v>326</v>
      </c>
      <c r="L29" s="327" t="s">
        <v>327</v>
      </c>
      <c r="M29" s="262" t="s">
        <v>88</v>
      </c>
      <c r="N29" s="262" t="s">
        <v>88</v>
      </c>
      <c r="O29" s="262" t="s">
        <v>88</v>
      </c>
      <c r="P29" s="262" t="s">
        <v>88</v>
      </c>
      <c r="Q29" s="262" t="s">
        <v>88</v>
      </c>
      <c r="R29" s="262" t="s">
        <v>116</v>
      </c>
      <c r="S29" s="262" t="s">
        <v>92</v>
      </c>
      <c r="T29" s="255" t="s">
        <v>88</v>
      </c>
      <c r="U29" s="255" t="s">
        <v>88</v>
      </c>
      <c r="V29" s="262" t="s">
        <v>88</v>
      </c>
      <c r="W29" s="262" t="s">
        <v>88</v>
      </c>
      <c r="X29" s="262" t="s">
        <v>88</v>
      </c>
      <c r="Y29" s="262" t="s">
        <v>88</v>
      </c>
      <c r="Z29" s="262" t="s">
        <v>88</v>
      </c>
      <c r="AA29" s="262" t="s">
        <v>88</v>
      </c>
      <c r="AB29" s="262" t="s">
        <v>88</v>
      </c>
      <c r="AC29" s="262" t="s">
        <v>88</v>
      </c>
      <c r="AD29" s="262" t="s">
        <v>92</v>
      </c>
      <c r="AE29" s="262" t="s">
        <v>92</v>
      </c>
      <c r="AF29" s="289">
        <v>16</v>
      </c>
      <c r="AG29" s="253" t="s">
        <v>93</v>
      </c>
      <c r="AH29" s="224">
        <v>3</v>
      </c>
      <c r="AI29" s="290" t="s">
        <v>94</v>
      </c>
      <c r="AJ29" s="227">
        <v>5</v>
      </c>
      <c r="AK29" s="243" t="s">
        <v>95</v>
      </c>
      <c r="AL29" s="318" t="s">
        <v>328</v>
      </c>
      <c r="AM29" s="315" t="s">
        <v>329</v>
      </c>
      <c r="AN29" s="338" t="s">
        <v>316</v>
      </c>
      <c r="AO29" s="255" t="s">
        <v>99</v>
      </c>
      <c r="AP29" s="262" t="s">
        <v>317</v>
      </c>
      <c r="AQ29" s="229" t="s">
        <v>102</v>
      </c>
      <c r="AR29" s="224" t="s">
        <v>102</v>
      </c>
      <c r="AS29" s="224" t="s">
        <v>101</v>
      </c>
      <c r="AT29" s="224" t="s">
        <v>102</v>
      </c>
      <c r="AU29" s="224" t="s">
        <v>102</v>
      </c>
      <c r="AV29" s="224" t="s">
        <v>102</v>
      </c>
      <c r="AW29" s="224" t="s">
        <v>101</v>
      </c>
      <c r="AX29" s="224">
        <v>55</v>
      </c>
      <c r="AY29" s="291" t="s">
        <v>126</v>
      </c>
      <c r="AZ29" s="224">
        <v>3</v>
      </c>
      <c r="BA29" s="292" t="s">
        <v>255</v>
      </c>
      <c r="BB29" s="227">
        <v>2</v>
      </c>
      <c r="BC29" s="230" t="s">
        <v>94</v>
      </c>
      <c r="BD29" s="224">
        <v>5</v>
      </c>
      <c r="BE29" s="230" t="s">
        <v>95</v>
      </c>
      <c r="BF29" s="223">
        <v>10</v>
      </c>
      <c r="BG29" s="262" t="s">
        <v>104</v>
      </c>
      <c r="BH29" s="262" t="s">
        <v>127</v>
      </c>
      <c r="BI29" s="327" t="s">
        <v>330</v>
      </c>
      <c r="BJ29" s="249" t="s">
        <v>331</v>
      </c>
      <c r="BK29" s="312" t="s">
        <v>101</v>
      </c>
      <c r="BL29" s="312" t="s">
        <v>332</v>
      </c>
      <c r="BM29" s="342" t="s">
        <v>333</v>
      </c>
      <c r="BN29" s="311" t="s">
        <v>334</v>
      </c>
      <c r="BO29" s="168" t="s">
        <v>101</v>
      </c>
      <c r="BP29" s="168" t="s">
        <v>335</v>
      </c>
      <c r="BQ29" s="168" t="s">
        <v>101</v>
      </c>
      <c r="BR29" s="170" t="s">
        <v>336</v>
      </c>
      <c r="BS29" s="376"/>
      <c r="BT29" s="186"/>
      <c r="BU29" s="171"/>
      <c r="BV29" s="170"/>
      <c r="BW29" s="176"/>
      <c r="BX29" s="176"/>
      <c r="BY29" s="171"/>
      <c r="BZ29" s="218" t="s">
        <v>112</v>
      </c>
    </row>
    <row r="30" spans="1:130" ht="198" customHeight="1">
      <c r="A30" s="312" t="s">
        <v>337</v>
      </c>
      <c r="B30" s="247" t="s">
        <v>338</v>
      </c>
      <c r="C30" s="313" t="str">
        <f>VLOOKUP(A30,'Fórmulas '!$B$47:$C$68,2,FALSE)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D30" s="312" t="str">
        <f>VLOOKUP(A30,'Fórmulas '!$F$47:$G$67,2,FALSE)</f>
        <v> Profesional Universitario Coordinador de Equipo "CADA".</v>
      </c>
      <c r="E30" s="293" t="s">
        <v>339</v>
      </c>
      <c r="F30" s="224" t="s">
        <v>88</v>
      </c>
      <c r="G30" s="224" t="s">
        <v>88</v>
      </c>
      <c r="H30" s="224" t="s">
        <v>88</v>
      </c>
      <c r="I30" s="224" t="s">
        <v>88</v>
      </c>
      <c r="J30" s="224" t="s">
        <v>117</v>
      </c>
      <c r="K30" s="339" t="s">
        <v>340</v>
      </c>
      <c r="L30" s="337" t="s">
        <v>341</v>
      </c>
      <c r="M30" s="224" t="s">
        <v>88</v>
      </c>
      <c r="N30" s="224" t="s">
        <v>88</v>
      </c>
      <c r="O30" s="224" t="s">
        <v>92</v>
      </c>
      <c r="P30" s="224" t="s">
        <v>92</v>
      </c>
      <c r="Q30" s="224" t="s">
        <v>88</v>
      </c>
      <c r="R30" s="224" t="s">
        <v>92</v>
      </c>
      <c r="S30" s="224" t="s">
        <v>92</v>
      </c>
      <c r="T30" s="224" t="s">
        <v>92</v>
      </c>
      <c r="U30" s="224" t="s">
        <v>88</v>
      </c>
      <c r="V30" s="224" t="s">
        <v>92</v>
      </c>
      <c r="W30" s="224" t="s">
        <v>92</v>
      </c>
      <c r="X30" s="224" t="s">
        <v>88</v>
      </c>
      <c r="Y30" s="224" t="s">
        <v>92</v>
      </c>
      <c r="Z30" s="224" t="s">
        <v>92</v>
      </c>
      <c r="AA30" s="224" t="s">
        <v>88</v>
      </c>
      <c r="AB30" s="224" t="s">
        <v>92</v>
      </c>
      <c r="AC30" s="224" t="s">
        <v>92</v>
      </c>
      <c r="AD30" s="224" t="s">
        <v>92</v>
      </c>
      <c r="AE30" s="224" t="s">
        <v>92</v>
      </c>
      <c r="AF30" s="224">
        <v>6</v>
      </c>
      <c r="AG30" s="225" t="s">
        <v>121</v>
      </c>
      <c r="AH30" s="224">
        <v>1</v>
      </c>
      <c r="AI30" s="284" t="s">
        <v>214</v>
      </c>
      <c r="AJ30" s="227">
        <v>4</v>
      </c>
      <c r="AK30" s="228" t="s">
        <v>139</v>
      </c>
      <c r="AL30" s="318" t="s">
        <v>342</v>
      </c>
      <c r="AM30" s="315" t="s">
        <v>343</v>
      </c>
      <c r="AN30" s="338" t="s">
        <v>344</v>
      </c>
      <c r="AO30" s="224" t="s">
        <v>99</v>
      </c>
      <c r="AP30" s="224" t="s">
        <v>100</v>
      </c>
      <c r="AQ30" s="224" t="s">
        <v>102</v>
      </c>
      <c r="AR30" s="224" t="s">
        <v>102</v>
      </c>
      <c r="AS30" s="224" t="s">
        <v>101</v>
      </c>
      <c r="AT30" s="224" t="s">
        <v>102</v>
      </c>
      <c r="AU30" s="224" t="s">
        <v>102</v>
      </c>
      <c r="AV30" s="224" t="s">
        <v>102</v>
      </c>
      <c r="AW30" s="224" t="s">
        <v>102</v>
      </c>
      <c r="AX30" s="224">
        <v>85</v>
      </c>
      <c r="AY30" s="229" t="s">
        <v>160</v>
      </c>
      <c r="AZ30" s="224">
        <v>1</v>
      </c>
      <c r="BA30" s="225" t="s">
        <v>121</v>
      </c>
      <c r="BB30" s="227">
        <v>1</v>
      </c>
      <c r="BC30" s="282" t="s">
        <v>214</v>
      </c>
      <c r="BD30" s="224">
        <v>4</v>
      </c>
      <c r="BE30" s="271" t="s">
        <v>139</v>
      </c>
      <c r="BF30" s="223">
        <v>4</v>
      </c>
      <c r="BG30" s="224" t="s">
        <v>104</v>
      </c>
      <c r="BH30" s="224" t="s">
        <v>161</v>
      </c>
      <c r="BI30" s="327" t="s">
        <v>345</v>
      </c>
      <c r="BJ30" s="312" t="s">
        <v>346</v>
      </c>
      <c r="BK30" s="312" t="s">
        <v>101</v>
      </c>
      <c r="BL30" s="312" t="s">
        <v>347</v>
      </c>
      <c r="BM30" s="247" t="s">
        <v>101</v>
      </c>
      <c r="BN30" s="223" t="s">
        <v>348</v>
      </c>
      <c r="BO30" s="168" t="s">
        <v>101</v>
      </c>
      <c r="BP30" s="168" t="s">
        <v>349</v>
      </c>
      <c r="BQ30" s="168" t="s">
        <v>101</v>
      </c>
      <c r="BR30" s="217" t="s">
        <v>350</v>
      </c>
      <c r="BS30" s="194"/>
      <c r="BT30" s="186"/>
      <c r="BU30" s="171"/>
      <c r="BV30" s="170"/>
      <c r="BW30" s="176"/>
      <c r="BX30" s="176"/>
      <c r="BY30" s="171"/>
      <c r="BZ30" s="218" t="s">
        <v>112</v>
      </c>
    </row>
    <row r="31" spans="1:130" ht="140.25" customHeight="1">
      <c r="A31" s="312" t="s">
        <v>351</v>
      </c>
      <c r="B31" s="223" t="s">
        <v>352</v>
      </c>
      <c r="C31" s="313" t="str">
        <f>VLOOKUP(A31,'Fórmulas '!$B$47:$C$68,2,FALSE)</f>
        <v>Garantizar que contrataciones con clientes y proveedores de la entidad se realicen con calidad, oportunidad, eficiencia y cumpliendo de los términos legales.</v>
      </c>
      <c r="D31" s="312" t="str">
        <f>VLOOKUP(A31,'Fórmulas '!$F$47:$G$67,2,FALSE)</f>
        <v>Jefe de Oficina Jurídica</v>
      </c>
      <c r="E31" s="294" t="s">
        <v>353</v>
      </c>
      <c r="F31" s="231" t="s">
        <v>102</v>
      </c>
      <c r="G31" s="231" t="s">
        <v>102</v>
      </c>
      <c r="H31" s="231" t="s">
        <v>102</v>
      </c>
      <c r="I31" s="231" t="s">
        <v>102</v>
      </c>
      <c r="J31" s="231" t="s">
        <v>89</v>
      </c>
      <c r="K31" s="327" t="s">
        <v>354</v>
      </c>
      <c r="L31" s="327" t="s">
        <v>355</v>
      </c>
      <c r="M31" s="231" t="s">
        <v>88</v>
      </c>
      <c r="N31" s="231" t="s">
        <v>88</v>
      </c>
      <c r="O31" s="231" t="s">
        <v>88</v>
      </c>
      <c r="P31" s="231" t="s">
        <v>88</v>
      </c>
      <c r="Q31" s="231" t="s">
        <v>88</v>
      </c>
      <c r="R31" s="231" t="s">
        <v>88</v>
      </c>
      <c r="S31" s="231" t="s">
        <v>88</v>
      </c>
      <c r="T31" s="232" t="s">
        <v>88</v>
      </c>
      <c r="U31" s="231" t="s">
        <v>88</v>
      </c>
      <c r="V31" s="231" t="s">
        <v>88</v>
      </c>
      <c r="W31" s="231" t="s">
        <v>88</v>
      </c>
      <c r="X31" s="231" t="s">
        <v>88</v>
      </c>
      <c r="Y31" s="231" t="s">
        <v>88</v>
      </c>
      <c r="Z31" s="231" t="s">
        <v>88</v>
      </c>
      <c r="AA31" s="231" t="s">
        <v>88</v>
      </c>
      <c r="AB31" s="231" t="s">
        <v>92</v>
      </c>
      <c r="AC31" s="231" t="s">
        <v>88</v>
      </c>
      <c r="AD31" s="231" t="s">
        <v>92</v>
      </c>
      <c r="AE31" s="231" t="s">
        <v>92</v>
      </c>
      <c r="AF31" s="224">
        <v>16</v>
      </c>
      <c r="AG31" s="295" t="s">
        <v>93</v>
      </c>
      <c r="AH31" s="224">
        <v>3</v>
      </c>
      <c r="AI31" s="226" t="s">
        <v>94</v>
      </c>
      <c r="AJ31" s="227">
        <v>5</v>
      </c>
      <c r="AK31" s="243" t="s">
        <v>95</v>
      </c>
      <c r="AL31" s="318" t="s">
        <v>356</v>
      </c>
      <c r="AM31" s="315" t="s">
        <v>357</v>
      </c>
      <c r="AN31" s="338" t="s">
        <v>358</v>
      </c>
      <c r="AO31" s="231" t="s">
        <v>99</v>
      </c>
      <c r="AP31" s="231" t="s">
        <v>100</v>
      </c>
      <c r="AQ31" s="224" t="s">
        <v>102</v>
      </c>
      <c r="AR31" s="224" t="s">
        <v>102</v>
      </c>
      <c r="AS31" s="224" t="s">
        <v>101</v>
      </c>
      <c r="AT31" s="224" t="s">
        <v>102</v>
      </c>
      <c r="AU31" s="224" t="s">
        <v>102</v>
      </c>
      <c r="AV31" s="224" t="s">
        <v>102</v>
      </c>
      <c r="AW31" s="224" t="s">
        <v>102</v>
      </c>
      <c r="AX31" s="224">
        <v>85</v>
      </c>
      <c r="AY31" s="229" t="s">
        <v>160</v>
      </c>
      <c r="AZ31" s="224">
        <v>3</v>
      </c>
      <c r="BA31" s="225" t="s">
        <v>121</v>
      </c>
      <c r="BB31" s="227">
        <v>1</v>
      </c>
      <c r="BC31" s="230" t="s">
        <v>94</v>
      </c>
      <c r="BD31" s="224">
        <v>5</v>
      </c>
      <c r="BE31" s="271" t="s">
        <v>139</v>
      </c>
      <c r="BF31" s="223">
        <v>5</v>
      </c>
      <c r="BG31" s="231" t="s">
        <v>104</v>
      </c>
      <c r="BH31" s="231" t="s">
        <v>359</v>
      </c>
      <c r="BI31" s="327" t="s">
        <v>360</v>
      </c>
      <c r="BJ31" s="312" t="s">
        <v>361</v>
      </c>
      <c r="BK31" s="312" t="s">
        <v>101</v>
      </c>
      <c r="BL31" s="312" t="s">
        <v>362</v>
      </c>
      <c r="BM31" s="247" t="s">
        <v>101</v>
      </c>
      <c r="BN31" s="247" t="s">
        <v>363</v>
      </c>
      <c r="BO31" s="168" t="s">
        <v>101</v>
      </c>
      <c r="BP31" s="168" t="s">
        <v>296</v>
      </c>
      <c r="BQ31" s="168"/>
      <c r="BR31" s="170"/>
      <c r="BS31" s="376"/>
      <c r="BT31" s="186"/>
      <c r="BU31" s="171"/>
      <c r="BV31" s="170"/>
      <c r="BW31" s="176"/>
      <c r="BX31" s="176"/>
      <c r="BY31" s="171"/>
      <c r="BZ31" s="218" t="s">
        <v>112</v>
      </c>
    </row>
    <row r="32" spans="1:130" ht="171" customHeight="1">
      <c r="A32" s="312" t="s">
        <v>351</v>
      </c>
      <c r="B32" s="223" t="s">
        <v>364</v>
      </c>
      <c r="C32" s="313" t="str">
        <f>VLOOKUP(A32,'Fórmulas '!$B$47:$C$68,2,FALSE)</f>
        <v>Garantizar que contrataciones con clientes y proveedores de la entidad se realicen con calidad, oportunidad, eficiencia y cumpliendo de los términos legales.</v>
      </c>
      <c r="D32" s="312" t="str">
        <f>VLOOKUP(A32,'Fórmulas '!$F$47:$G$67,2,FALSE)</f>
        <v>Jefe de Oficina Jurídica</v>
      </c>
      <c r="E32" s="340" t="s">
        <v>365</v>
      </c>
      <c r="F32" s="231" t="s">
        <v>102</v>
      </c>
      <c r="G32" s="231" t="s">
        <v>102</v>
      </c>
      <c r="H32" s="231" t="s">
        <v>102</v>
      </c>
      <c r="I32" s="231" t="s">
        <v>102</v>
      </c>
      <c r="J32" s="231" t="s">
        <v>89</v>
      </c>
      <c r="K32" s="337" t="s">
        <v>366</v>
      </c>
      <c r="L32" s="327" t="s">
        <v>367</v>
      </c>
      <c r="M32" s="231" t="s">
        <v>88</v>
      </c>
      <c r="N32" s="231" t="s">
        <v>88</v>
      </c>
      <c r="O32" s="231" t="s">
        <v>88</v>
      </c>
      <c r="P32" s="231" t="s">
        <v>88</v>
      </c>
      <c r="Q32" s="231" t="s">
        <v>88</v>
      </c>
      <c r="R32" s="231" t="s">
        <v>88</v>
      </c>
      <c r="S32" s="231" t="s">
        <v>88</v>
      </c>
      <c r="T32" s="232" t="s">
        <v>88</v>
      </c>
      <c r="U32" s="232" t="s">
        <v>88</v>
      </c>
      <c r="V32" s="231" t="s">
        <v>88</v>
      </c>
      <c r="W32" s="231" t="s">
        <v>88</v>
      </c>
      <c r="X32" s="231" t="s">
        <v>88</v>
      </c>
      <c r="Y32" s="231" t="s">
        <v>88</v>
      </c>
      <c r="Z32" s="231" t="s">
        <v>88</v>
      </c>
      <c r="AA32" s="231" t="s">
        <v>88</v>
      </c>
      <c r="AB32" s="231" t="s">
        <v>92</v>
      </c>
      <c r="AC32" s="231" t="s">
        <v>88</v>
      </c>
      <c r="AD32" s="231" t="s">
        <v>92</v>
      </c>
      <c r="AE32" s="231" t="s">
        <v>92</v>
      </c>
      <c r="AF32" s="224">
        <v>16</v>
      </c>
      <c r="AG32" s="295" t="s">
        <v>93</v>
      </c>
      <c r="AH32" s="224">
        <v>3</v>
      </c>
      <c r="AI32" s="226" t="s">
        <v>94</v>
      </c>
      <c r="AJ32" s="227">
        <v>5</v>
      </c>
      <c r="AK32" s="243" t="s">
        <v>95</v>
      </c>
      <c r="AL32" s="341" t="s">
        <v>368</v>
      </c>
      <c r="AM32" s="353" t="s">
        <v>369</v>
      </c>
      <c r="AN32" s="241" t="s">
        <v>370</v>
      </c>
      <c r="AO32" s="231" t="s">
        <v>99</v>
      </c>
      <c r="AP32" s="231" t="s">
        <v>100</v>
      </c>
      <c r="AQ32" s="224" t="s">
        <v>102</v>
      </c>
      <c r="AR32" s="224" t="s">
        <v>102</v>
      </c>
      <c r="AS32" s="224" t="s">
        <v>101</v>
      </c>
      <c r="AT32" s="224" t="s">
        <v>102</v>
      </c>
      <c r="AU32" s="224" t="s">
        <v>102</v>
      </c>
      <c r="AV32" s="224" t="s">
        <v>102</v>
      </c>
      <c r="AW32" s="224" t="s">
        <v>102</v>
      </c>
      <c r="AX32" s="224">
        <v>85</v>
      </c>
      <c r="AY32" s="229" t="s">
        <v>160</v>
      </c>
      <c r="AZ32" s="224">
        <v>3</v>
      </c>
      <c r="BA32" s="225" t="s">
        <v>121</v>
      </c>
      <c r="BB32" s="227">
        <v>1</v>
      </c>
      <c r="BC32" s="230" t="s">
        <v>94</v>
      </c>
      <c r="BD32" s="224">
        <v>5</v>
      </c>
      <c r="BE32" s="271" t="s">
        <v>139</v>
      </c>
      <c r="BF32" s="223">
        <v>5</v>
      </c>
      <c r="BG32" s="231" t="s">
        <v>104</v>
      </c>
      <c r="BH32" s="231" t="s">
        <v>161</v>
      </c>
      <c r="BI32" s="337" t="s">
        <v>371</v>
      </c>
      <c r="BJ32" s="249" t="s">
        <v>372</v>
      </c>
      <c r="BK32" s="342" t="s">
        <v>101</v>
      </c>
      <c r="BL32" s="312" t="s">
        <v>373</v>
      </c>
      <c r="BM32" s="247" t="s">
        <v>101</v>
      </c>
      <c r="BN32" s="247" t="s">
        <v>374</v>
      </c>
      <c r="BO32" s="168" t="s">
        <v>101</v>
      </c>
      <c r="BP32" s="168" t="s">
        <v>296</v>
      </c>
      <c r="BQ32" s="168"/>
      <c r="BR32" s="170"/>
      <c r="BS32" s="174"/>
      <c r="BT32" s="170"/>
      <c r="BU32" s="174"/>
      <c r="BV32" s="170"/>
      <c r="BW32" s="172"/>
      <c r="BX32" s="172"/>
      <c r="BY32" s="171"/>
      <c r="BZ32" s="218" t="s">
        <v>112</v>
      </c>
    </row>
    <row r="33" spans="1:78" ht="143.25" customHeight="1">
      <c r="A33" s="312" t="s">
        <v>351</v>
      </c>
      <c r="B33" s="223" t="s">
        <v>375</v>
      </c>
      <c r="C33" s="313" t="str">
        <f>VLOOKUP(A33,'Fórmulas '!$B$47:$C$68,2,FALSE)</f>
        <v>Garantizar que contrataciones con clientes y proveedores de la entidad se realicen con calidad, oportunidad, eficiencia y cumpliendo de los términos legales.</v>
      </c>
      <c r="D33" s="312" t="str">
        <f>VLOOKUP(A33,'Fórmulas '!$F$47:$G$67,2,FALSE)</f>
        <v>Jefe de Oficina Jurídica</v>
      </c>
      <c r="E33" s="340" t="s">
        <v>376</v>
      </c>
      <c r="F33" s="231" t="s">
        <v>102</v>
      </c>
      <c r="G33" s="231" t="s">
        <v>102</v>
      </c>
      <c r="H33" s="231" t="s">
        <v>102</v>
      </c>
      <c r="I33" s="231" t="s">
        <v>102</v>
      </c>
      <c r="J33" s="231" t="s">
        <v>89</v>
      </c>
      <c r="K33" s="327" t="s">
        <v>377</v>
      </c>
      <c r="L33" s="337" t="s">
        <v>378</v>
      </c>
      <c r="M33" s="231" t="s">
        <v>88</v>
      </c>
      <c r="N33" s="231" t="s">
        <v>88</v>
      </c>
      <c r="O33" s="231" t="s">
        <v>88</v>
      </c>
      <c r="P33" s="231" t="s">
        <v>88</v>
      </c>
      <c r="Q33" s="231" t="s">
        <v>88</v>
      </c>
      <c r="R33" s="231" t="s">
        <v>88</v>
      </c>
      <c r="S33" s="232" t="s">
        <v>88</v>
      </c>
      <c r="T33" s="232" t="s">
        <v>88</v>
      </c>
      <c r="U33" s="231" t="s">
        <v>88</v>
      </c>
      <c r="V33" s="231" t="s">
        <v>88</v>
      </c>
      <c r="W33" s="231" t="s">
        <v>88</v>
      </c>
      <c r="X33" s="231" t="s">
        <v>88</v>
      </c>
      <c r="Y33" s="231" t="s">
        <v>88</v>
      </c>
      <c r="Z33" s="231" t="s">
        <v>88</v>
      </c>
      <c r="AA33" s="231" t="s">
        <v>88</v>
      </c>
      <c r="AB33" s="231" t="s">
        <v>92</v>
      </c>
      <c r="AC33" s="231" t="s">
        <v>88</v>
      </c>
      <c r="AD33" s="231" t="s">
        <v>92</v>
      </c>
      <c r="AE33" s="231" t="s">
        <v>92</v>
      </c>
      <c r="AF33" s="224">
        <v>16</v>
      </c>
      <c r="AG33" s="295" t="s">
        <v>93</v>
      </c>
      <c r="AH33" s="224">
        <v>3</v>
      </c>
      <c r="AI33" s="226" t="s">
        <v>94</v>
      </c>
      <c r="AJ33" s="227">
        <v>5</v>
      </c>
      <c r="AK33" s="243" t="s">
        <v>95</v>
      </c>
      <c r="AL33" s="351" t="s">
        <v>379</v>
      </c>
      <c r="AM33" s="296" t="s">
        <v>380</v>
      </c>
      <c r="AN33" s="352" t="s">
        <v>381</v>
      </c>
      <c r="AO33" s="224" t="s">
        <v>99</v>
      </c>
      <c r="AP33" s="231" t="s">
        <v>100</v>
      </c>
      <c r="AQ33" s="224" t="s">
        <v>102</v>
      </c>
      <c r="AR33" s="224" t="s">
        <v>102</v>
      </c>
      <c r="AS33" s="224" t="s">
        <v>101</v>
      </c>
      <c r="AT33" s="224" t="s">
        <v>102</v>
      </c>
      <c r="AU33" s="224" t="s">
        <v>102</v>
      </c>
      <c r="AV33" s="224" t="s">
        <v>102</v>
      </c>
      <c r="AW33" s="224" t="s">
        <v>102</v>
      </c>
      <c r="AX33" s="224">
        <v>85</v>
      </c>
      <c r="AY33" s="229" t="s">
        <v>160</v>
      </c>
      <c r="AZ33" s="224">
        <v>3</v>
      </c>
      <c r="BA33" s="225" t="s">
        <v>121</v>
      </c>
      <c r="BB33" s="227">
        <v>1</v>
      </c>
      <c r="BC33" s="230" t="s">
        <v>94</v>
      </c>
      <c r="BD33" s="224">
        <v>5</v>
      </c>
      <c r="BE33" s="271" t="s">
        <v>139</v>
      </c>
      <c r="BF33" s="223">
        <v>5</v>
      </c>
      <c r="BG33" s="231" t="s">
        <v>104</v>
      </c>
      <c r="BH33" s="231" t="s">
        <v>304</v>
      </c>
      <c r="BI33" s="337" t="s">
        <v>371</v>
      </c>
      <c r="BJ33" s="337" t="s">
        <v>372</v>
      </c>
      <c r="BK33" s="223" t="s">
        <v>101</v>
      </c>
      <c r="BL33" s="312" t="s">
        <v>382</v>
      </c>
      <c r="BM33" s="247" t="s">
        <v>101</v>
      </c>
      <c r="BN33" s="247" t="s">
        <v>383</v>
      </c>
      <c r="BO33" s="168" t="s">
        <v>101</v>
      </c>
      <c r="BP33" s="168" t="s">
        <v>296</v>
      </c>
      <c r="BQ33" s="168"/>
      <c r="BR33" s="170"/>
      <c r="BS33" s="174"/>
      <c r="BT33" s="170"/>
      <c r="BU33" s="174"/>
      <c r="BV33" s="170"/>
      <c r="BW33" s="172"/>
      <c r="BX33" s="172"/>
      <c r="BY33" s="171"/>
      <c r="BZ33" s="218" t="s">
        <v>112</v>
      </c>
    </row>
    <row r="34" spans="1:78" ht="137.25" customHeight="1">
      <c r="A34" s="342" t="s">
        <v>384</v>
      </c>
      <c r="B34" s="223" t="s">
        <v>385</v>
      </c>
      <c r="C34" s="313" t="str">
        <f>VLOOKUP(A34,'Fórmulas '!$B$47:$C$68,2,FALSE)</f>
        <v>Asegurar que la Plataforma TIC esté disponible, funcional, optimizada y actualizada para que satisfaga las necesidades de los procesos de la entidad.</v>
      </c>
      <c r="D34" s="312" t="str">
        <f>VLOOKUP(A34,'Fórmulas '!$F$47:$G$67,2,FALSE)</f>
        <v>Jefe de Oficina de Sistemas</v>
      </c>
      <c r="E34" s="344" t="s">
        <v>386</v>
      </c>
      <c r="F34" s="231" t="s">
        <v>102</v>
      </c>
      <c r="G34" s="224" t="s">
        <v>102</v>
      </c>
      <c r="H34" s="231" t="s">
        <v>101</v>
      </c>
      <c r="I34" s="231" t="s">
        <v>102</v>
      </c>
      <c r="J34" s="231" t="s">
        <v>89</v>
      </c>
      <c r="K34" s="249" t="s">
        <v>387</v>
      </c>
      <c r="L34" s="327" t="s">
        <v>388</v>
      </c>
      <c r="M34" s="231" t="s">
        <v>101</v>
      </c>
      <c r="N34" s="231" t="s">
        <v>101</v>
      </c>
      <c r="O34" s="231" t="s">
        <v>101</v>
      </c>
      <c r="P34" s="231" t="s">
        <v>101</v>
      </c>
      <c r="Q34" s="231" t="s">
        <v>102</v>
      </c>
      <c r="R34" s="231" t="s">
        <v>101</v>
      </c>
      <c r="S34" s="231" t="s">
        <v>101</v>
      </c>
      <c r="T34" s="231" t="s">
        <v>101</v>
      </c>
      <c r="U34" s="231" t="s">
        <v>102</v>
      </c>
      <c r="V34" s="231" t="s">
        <v>102</v>
      </c>
      <c r="W34" s="231" t="s">
        <v>101</v>
      </c>
      <c r="X34" s="231" t="s">
        <v>102</v>
      </c>
      <c r="Y34" s="231" t="s">
        <v>101</v>
      </c>
      <c r="Z34" s="231" t="s">
        <v>101</v>
      </c>
      <c r="AA34" s="231" t="s">
        <v>102</v>
      </c>
      <c r="AB34" s="231" t="s">
        <v>101</v>
      </c>
      <c r="AC34" s="231" t="s">
        <v>102</v>
      </c>
      <c r="AD34" s="231" t="s">
        <v>101</v>
      </c>
      <c r="AE34" s="231" t="s">
        <v>101</v>
      </c>
      <c r="AF34" s="224">
        <v>6</v>
      </c>
      <c r="AG34" s="295" t="s">
        <v>93</v>
      </c>
      <c r="AH34" s="224">
        <v>3</v>
      </c>
      <c r="AI34" s="284" t="s">
        <v>214</v>
      </c>
      <c r="AJ34" s="227">
        <v>4</v>
      </c>
      <c r="AK34" s="343" t="s">
        <v>95</v>
      </c>
      <c r="AL34" s="345" t="s">
        <v>389</v>
      </c>
      <c r="AM34" s="297" t="s">
        <v>390</v>
      </c>
      <c r="AN34" s="249" t="s">
        <v>391</v>
      </c>
      <c r="AO34" s="223" t="s">
        <v>99</v>
      </c>
      <c r="AP34" s="223" t="s">
        <v>100</v>
      </c>
      <c r="AQ34" s="224" t="s">
        <v>102</v>
      </c>
      <c r="AR34" s="224" t="s">
        <v>102</v>
      </c>
      <c r="AS34" s="224" t="s">
        <v>102</v>
      </c>
      <c r="AT34" s="224" t="s">
        <v>101</v>
      </c>
      <c r="AU34" s="224" t="s">
        <v>102</v>
      </c>
      <c r="AV34" s="224" t="s">
        <v>102</v>
      </c>
      <c r="AW34" s="224" t="s">
        <v>102</v>
      </c>
      <c r="AX34" s="224">
        <v>90</v>
      </c>
      <c r="AY34" s="229" t="s">
        <v>160</v>
      </c>
      <c r="AZ34" s="224">
        <v>3</v>
      </c>
      <c r="BA34" s="225" t="s">
        <v>121</v>
      </c>
      <c r="BB34" s="227">
        <v>1</v>
      </c>
      <c r="BC34" s="282" t="s">
        <v>214</v>
      </c>
      <c r="BD34" s="224">
        <v>4</v>
      </c>
      <c r="BE34" s="271" t="s">
        <v>139</v>
      </c>
      <c r="BF34" s="223">
        <v>4</v>
      </c>
      <c r="BG34" s="224" t="s">
        <v>104</v>
      </c>
      <c r="BH34" s="232" t="s">
        <v>105</v>
      </c>
      <c r="BI34" s="327" t="s">
        <v>392</v>
      </c>
      <c r="BJ34" s="337" t="s">
        <v>393</v>
      </c>
      <c r="BK34" s="342" t="s">
        <v>101</v>
      </c>
      <c r="BL34" s="248" t="s">
        <v>394</v>
      </c>
      <c r="BM34" s="247" t="s">
        <v>101</v>
      </c>
      <c r="BN34" s="223" t="s">
        <v>395</v>
      </c>
      <c r="BO34" s="168" t="s">
        <v>101</v>
      </c>
      <c r="BP34" s="168" t="s">
        <v>396</v>
      </c>
      <c r="BQ34" s="168" t="s">
        <v>101</v>
      </c>
      <c r="BR34" s="466" t="s">
        <v>397</v>
      </c>
      <c r="BS34" s="174"/>
      <c r="BT34" s="170"/>
      <c r="BU34" s="174"/>
      <c r="BV34" s="170"/>
      <c r="BW34" s="172"/>
      <c r="BX34" s="172"/>
      <c r="BY34" s="171"/>
      <c r="BZ34" s="218" t="s">
        <v>112</v>
      </c>
    </row>
    <row r="35" spans="1:78" ht="153" customHeight="1">
      <c r="A35" s="320" t="s">
        <v>398</v>
      </c>
      <c r="B35" s="298" t="s">
        <v>399</v>
      </c>
      <c r="C35" s="313" t="str">
        <f>VLOOKUP(A35,'Fórmulas '!$B$47:$C$68,2,FALSE)</f>
        <v>Realizar la planificación financiera, aplicación y custodia de los recursos financieros de la entidad y gestionar la transferencia de los mismos.</v>
      </c>
      <c r="D35" s="312" t="str">
        <f>VLOOKUP(A35,'Fórmulas '!$F$47:$G$67,2,FALSE)</f>
        <v>Subgerente Administrativo y Financiero</v>
      </c>
      <c r="E35" s="318" t="s">
        <v>400</v>
      </c>
      <c r="F35" s="299" t="s">
        <v>88</v>
      </c>
      <c r="G35" s="299" t="s">
        <v>88</v>
      </c>
      <c r="H35" s="299" t="s">
        <v>102</v>
      </c>
      <c r="I35" s="299" t="s">
        <v>102</v>
      </c>
      <c r="J35" s="299" t="s">
        <v>89</v>
      </c>
      <c r="K35" s="346" t="s">
        <v>401</v>
      </c>
      <c r="L35" s="300" t="s">
        <v>402</v>
      </c>
      <c r="M35" s="299" t="s">
        <v>88</v>
      </c>
      <c r="N35" s="299" t="s">
        <v>88</v>
      </c>
      <c r="O35" s="299" t="s">
        <v>403</v>
      </c>
      <c r="P35" s="299" t="s">
        <v>88</v>
      </c>
      <c r="Q35" s="299" t="s">
        <v>88</v>
      </c>
      <c r="R35" s="299" t="s">
        <v>88</v>
      </c>
      <c r="S35" s="299" t="s">
        <v>88</v>
      </c>
      <c r="T35" s="299" t="s">
        <v>88</v>
      </c>
      <c r="U35" s="299" t="s">
        <v>88</v>
      </c>
      <c r="V35" s="299" t="s">
        <v>88</v>
      </c>
      <c r="W35" s="299" t="s">
        <v>88</v>
      </c>
      <c r="X35" s="299" t="s">
        <v>88</v>
      </c>
      <c r="Y35" s="299" t="s">
        <v>88</v>
      </c>
      <c r="Z35" s="299" t="s">
        <v>88</v>
      </c>
      <c r="AA35" s="299" t="s">
        <v>88</v>
      </c>
      <c r="AB35" s="299" t="s">
        <v>155</v>
      </c>
      <c r="AC35" s="299" t="s">
        <v>88</v>
      </c>
      <c r="AD35" s="299" t="s">
        <v>88</v>
      </c>
      <c r="AE35" s="299" t="s">
        <v>155</v>
      </c>
      <c r="AF35" s="224">
        <v>17</v>
      </c>
      <c r="AG35" s="301" t="s">
        <v>93</v>
      </c>
      <c r="AH35" s="224">
        <v>3</v>
      </c>
      <c r="AI35" s="226" t="s">
        <v>94</v>
      </c>
      <c r="AJ35" s="227">
        <v>5</v>
      </c>
      <c r="AK35" s="243" t="s">
        <v>95</v>
      </c>
      <c r="AL35" s="318" t="s">
        <v>404</v>
      </c>
      <c r="AM35" s="335" t="s">
        <v>405</v>
      </c>
      <c r="AN35" s="302" t="s">
        <v>406</v>
      </c>
      <c r="AO35" s="299" t="s">
        <v>99</v>
      </c>
      <c r="AP35" s="299" t="s">
        <v>317</v>
      </c>
      <c r="AQ35" s="224" t="s">
        <v>102</v>
      </c>
      <c r="AR35" s="224" t="s">
        <v>102</v>
      </c>
      <c r="AS35" s="224" t="s">
        <v>101</v>
      </c>
      <c r="AT35" s="224" t="s">
        <v>102</v>
      </c>
      <c r="AU35" s="224" t="s">
        <v>102</v>
      </c>
      <c r="AV35" s="224" t="s">
        <v>102</v>
      </c>
      <c r="AW35" s="224" t="s">
        <v>102</v>
      </c>
      <c r="AX35" s="224">
        <v>85</v>
      </c>
      <c r="AY35" s="224" t="s">
        <v>160</v>
      </c>
      <c r="AZ35" s="224">
        <v>3</v>
      </c>
      <c r="BA35" s="225" t="s">
        <v>121</v>
      </c>
      <c r="BB35" s="227">
        <v>1</v>
      </c>
      <c r="BC35" s="230" t="s">
        <v>94</v>
      </c>
      <c r="BD35" s="224">
        <v>5</v>
      </c>
      <c r="BE35" s="271" t="s">
        <v>139</v>
      </c>
      <c r="BF35" s="227">
        <v>5</v>
      </c>
      <c r="BG35" s="299" t="s">
        <v>407</v>
      </c>
      <c r="BH35" s="299" t="s">
        <v>127</v>
      </c>
      <c r="BI35" s="347" t="s">
        <v>408</v>
      </c>
      <c r="BJ35" s="346" t="s">
        <v>409</v>
      </c>
      <c r="BK35" s="324" t="s">
        <v>101</v>
      </c>
      <c r="BL35" s="223" t="s">
        <v>410</v>
      </c>
      <c r="BM35" s="247" t="s">
        <v>101</v>
      </c>
      <c r="BN35" s="247" t="s">
        <v>411</v>
      </c>
      <c r="BO35" s="168" t="s">
        <v>101</v>
      </c>
      <c r="BP35" s="168" t="s">
        <v>412</v>
      </c>
      <c r="BQ35" s="168" t="s">
        <v>101</v>
      </c>
      <c r="BR35" s="100" t="s">
        <v>413</v>
      </c>
      <c r="BS35" s="192"/>
      <c r="BT35" s="173"/>
      <c r="BU35" s="191"/>
      <c r="BV35" s="187"/>
      <c r="BW35" s="191"/>
      <c r="BX35" s="191"/>
      <c r="BY35" s="190"/>
      <c r="BZ35" s="218" t="s">
        <v>112</v>
      </c>
    </row>
    <row r="36" spans="1:78" s="51" customFormat="1" ht="111.75" customHeight="1">
      <c r="A36" s="320" t="s">
        <v>398</v>
      </c>
      <c r="B36" s="298" t="s">
        <v>414</v>
      </c>
      <c r="C36" s="313" t="str">
        <f>VLOOKUP(A36,'Fórmulas '!$B$47:$C$68,2,FALSE)</f>
        <v>Realizar la planificación financiera, aplicación y custodia de los recursos financieros de la entidad y gestionar la transferencia de los mismos.</v>
      </c>
      <c r="D36" s="312" t="str">
        <f>VLOOKUP(A36,'Fórmulas '!$F$47:$G$67,2,FALSE)</f>
        <v>Subgerente Administrativo y Financiero</v>
      </c>
      <c r="E36" s="318" t="s">
        <v>415</v>
      </c>
      <c r="F36" s="299" t="s">
        <v>88</v>
      </c>
      <c r="G36" s="299" t="s">
        <v>88</v>
      </c>
      <c r="H36" s="299" t="s">
        <v>102</v>
      </c>
      <c r="I36" s="299" t="s">
        <v>102</v>
      </c>
      <c r="J36" s="299" t="s">
        <v>89</v>
      </c>
      <c r="K36" s="346" t="s">
        <v>416</v>
      </c>
      <c r="L36" s="334" t="s">
        <v>402</v>
      </c>
      <c r="M36" s="299" t="s">
        <v>88</v>
      </c>
      <c r="N36" s="299" t="s">
        <v>88</v>
      </c>
      <c r="O36" s="299" t="s">
        <v>88</v>
      </c>
      <c r="P36" s="299" t="s">
        <v>88</v>
      </c>
      <c r="Q36" s="299" t="s">
        <v>88</v>
      </c>
      <c r="R36" s="299" t="s">
        <v>88</v>
      </c>
      <c r="S36" s="299" t="s">
        <v>88</v>
      </c>
      <c r="T36" s="299" t="s">
        <v>88</v>
      </c>
      <c r="U36" s="299" t="s">
        <v>88</v>
      </c>
      <c r="V36" s="299" t="s">
        <v>88</v>
      </c>
      <c r="W36" s="299" t="s">
        <v>88</v>
      </c>
      <c r="X36" s="299" t="s">
        <v>88</v>
      </c>
      <c r="Y36" s="299" t="s">
        <v>88</v>
      </c>
      <c r="Z36" s="299" t="s">
        <v>88</v>
      </c>
      <c r="AA36" s="299" t="s">
        <v>88</v>
      </c>
      <c r="AB36" s="299" t="s">
        <v>155</v>
      </c>
      <c r="AC36" s="299" t="s">
        <v>88</v>
      </c>
      <c r="AD36" s="299" t="s">
        <v>88</v>
      </c>
      <c r="AE36" s="299" t="s">
        <v>155</v>
      </c>
      <c r="AF36" s="224">
        <v>17</v>
      </c>
      <c r="AG36" s="301" t="s">
        <v>93</v>
      </c>
      <c r="AH36" s="224">
        <v>3</v>
      </c>
      <c r="AI36" s="226" t="s">
        <v>94</v>
      </c>
      <c r="AJ36" s="227">
        <v>5</v>
      </c>
      <c r="AK36" s="243" t="s">
        <v>95</v>
      </c>
      <c r="AL36" s="318" t="s">
        <v>417</v>
      </c>
      <c r="AM36" s="303" t="s">
        <v>418</v>
      </c>
      <c r="AN36" s="302" t="s">
        <v>419</v>
      </c>
      <c r="AO36" s="262" t="s">
        <v>99</v>
      </c>
      <c r="AP36" s="262" t="s">
        <v>317</v>
      </c>
      <c r="AQ36" s="224" t="s">
        <v>102</v>
      </c>
      <c r="AR36" s="224" t="s">
        <v>102</v>
      </c>
      <c r="AS36" s="224" t="s">
        <v>101</v>
      </c>
      <c r="AT36" s="224" t="s">
        <v>102</v>
      </c>
      <c r="AU36" s="224" t="s">
        <v>102</v>
      </c>
      <c r="AV36" s="224" t="s">
        <v>102</v>
      </c>
      <c r="AW36" s="224" t="s">
        <v>102</v>
      </c>
      <c r="AX36" s="224">
        <v>85</v>
      </c>
      <c r="AY36" s="229" t="s">
        <v>160</v>
      </c>
      <c r="AZ36" s="224">
        <v>3</v>
      </c>
      <c r="BA36" s="225" t="s">
        <v>121</v>
      </c>
      <c r="BB36" s="227">
        <v>1</v>
      </c>
      <c r="BC36" s="230" t="s">
        <v>94</v>
      </c>
      <c r="BD36" s="224">
        <v>5</v>
      </c>
      <c r="BE36" s="271" t="s">
        <v>139</v>
      </c>
      <c r="BF36" s="223">
        <v>5</v>
      </c>
      <c r="BG36" s="262" t="s">
        <v>407</v>
      </c>
      <c r="BH36" s="262" t="s">
        <v>127</v>
      </c>
      <c r="BI36" s="334" t="s">
        <v>408</v>
      </c>
      <c r="BJ36" s="346" t="s">
        <v>420</v>
      </c>
      <c r="BK36" s="324" t="s">
        <v>101</v>
      </c>
      <c r="BL36" s="223" t="s">
        <v>410</v>
      </c>
      <c r="BM36" s="247" t="s">
        <v>101</v>
      </c>
      <c r="BN36" s="247" t="s">
        <v>421</v>
      </c>
      <c r="BO36" s="168" t="s">
        <v>101</v>
      </c>
      <c r="BP36" s="168" t="s">
        <v>422</v>
      </c>
      <c r="BQ36" s="168" t="s">
        <v>101</v>
      </c>
      <c r="BR36" s="100" t="s">
        <v>423</v>
      </c>
      <c r="BS36" s="192"/>
      <c r="BT36" s="173"/>
      <c r="BU36" s="191"/>
      <c r="BV36" s="187"/>
      <c r="BW36" s="172"/>
      <c r="BX36" s="172"/>
      <c r="BY36" s="190"/>
      <c r="BZ36" s="218" t="s">
        <v>112</v>
      </c>
    </row>
    <row r="37" spans="1:78" ht="105" customHeight="1">
      <c r="A37" s="320" t="s">
        <v>398</v>
      </c>
      <c r="B37" s="304" t="s">
        <v>424</v>
      </c>
      <c r="C37" s="313" t="str">
        <f>VLOOKUP(A37,'Fórmulas '!$B$47:$C$68,2,FALSE)</f>
        <v>Realizar la planificación financiera, aplicación y custodia de los recursos financieros de la entidad y gestionar la transferencia de los mismos.</v>
      </c>
      <c r="D37" s="312" t="str">
        <f>VLOOKUP(A37,'Fórmulas '!$F$47:$G$67,2,FALSE)</f>
        <v>Subgerente Administrativo y Financiero</v>
      </c>
      <c r="E37" s="305" t="s">
        <v>425</v>
      </c>
      <c r="F37" s="299" t="s">
        <v>88</v>
      </c>
      <c r="G37" s="299" t="s">
        <v>88</v>
      </c>
      <c r="H37" s="299" t="s">
        <v>102</v>
      </c>
      <c r="I37" s="299" t="s">
        <v>102</v>
      </c>
      <c r="J37" s="299" t="s">
        <v>89</v>
      </c>
      <c r="K37" s="306" t="s">
        <v>426</v>
      </c>
      <c r="L37" s="300" t="s">
        <v>402</v>
      </c>
      <c r="M37" s="299" t="s">
        <v>88</v>
      </c>
      <c r="N37" s="299" t="s">
        <v>88</v>
      </c>
      <c r="O37" s="299" t="s">
        <v>88</v>
      </c>
      <c r="P37" s="299" t="s">
        <v>88</v>
      </c>
      <c r="Q37" s="299" t="s">
        <v>88</v>
      </c>
      <c r="R37" s="299" t="s">
        <v>88</v>
      </c>
      <c r="S37" s="299" t="s">
        <v>88</v>
      </c>
      <c r="T37" s="299" t="s">
        <v>88</v>
      </c>
      <c r="U37" s="299" t="s">
        <v>88</v>
      </c>
      <c r="V37" s="299" t="s">
        <v>88</v>
      </c>
      <c r="W37" s="299" t="s">
        <v>88</v>
      </c>
      <c r="X37" s="299" t="s">
        <v>88</v>
      </c>
      <c r="Y37" s="299" t="s">
        <v>88</v>
      </c>
      <c r="Z37" s="299" t="s">
        <v>88</v>
      </c>
      <c r="AA37" s="299" t="s">
        <v>88</v>
      </c>
      <c r="AB37" s="299" t="s">
        <v>155</v>
      </c>
      <c r="AC37" s="299" t="s">
        <v>88</v>
      </c>
      <c r="AD37" s="299" t="s">
        <v>88</v>
      </c>
      <c r="AE37" s="299" t="s">
        <v>155</v>
      </c>
      <c r="AF37" s="224">
        <v>17</v>
      </c>
      <c r="AG37" s="301" t="s">
        <v>93</v>
      </c>
      <c r="AH37" s="224">
        <v>3</v>
      </c>
      <c r="AI37" s="226" t="s">
        <v>94</v>
      </c>
      <c r="AJ37" s="227">
        <v>5</v>
      </c>
      <c r="AK37" s="243" t="s">
        <v>95</v>
      </c>
      <c r="AL37" s="318" t="s">
        <v>427</v>
      </c>
      <c r="AM37" s="303" t="s">
        <v>428</v>
      </c>
      <c r="AN37" s="302" t="s">
        <v>429</v>
      </c>
      <c r="AO37" s="231" t="s">
        <v>99</v>
      </c>
      <c r="AP37" s="231" t="s">
        <v>317</v>
      </c>
      <c r="AQ37" s="224" t="s">
        <v>102</v>
      </c>
      <c r="AR37" s="224" t="s">
        <v>102</v>
      </c>
      <c r="AS37" s="224" t="s">
        <v>101</v>
      </c>
      <c r="AT37" s="224" t="s">
        <v>102</v>
      </c>
      <c r="AU37" s="224" t="s">
        <v>102</v>
      </c>
      <c r="AV37" s="224" t="s">
        <v>102</v>
      </c>
      <c r="AW37" s="224" t="s">
        <v>102</v>
      </c>
      <c r="AX37" s="224">
        <v>85</v>
      </c>
      <c r="AY37" s="229" t="s">
        <v>160</v>
      </c>
      <c r="AZ37" s="224">
        <v>3</v>
      </c>
      <c r="BA37" s="225" t="s">
        <v>121</v>
      </c>
      <c r="BB37" s="227">
        <v>1</v>
      </c>
      <c r="BC37" s="230" t="s">
        <v>94</v>
      </c>
      <c r="BD37" s="224">
        <v>5</v>
      </c>
      <c r="BE37" s="271" t="s">
        <v>139</v>
      </c>
      <c r="BF37" s="223">
        <v>5</v>
      </c>
      <c r="BG37" s="231" t="s">
        <v>407</v>
      </c>
      <c r="BH37" s="231" t="s">
        <v>127</v>
      </c>
      <c r="BI37" s="248" t="s">
        <v>430</v>
      </c>
      <c r="BJ37" s="249" t="s">
        <v>429</v>
      </c>
      <c r="BK37" s="223" t="s">
        <v>101</v>
      </c>
      <c r="BL37" s="223" t="s">
        <v>431</v>
      </c>
      <c r="BM37" s="247" t="s">
        <v>101</v>
      </c>
      <c r="BN37" s="223" t="s">
        <v>432</v>
      </c>
      <c r="BO37" s="168" t="s">
        <v>101</v>
      </c>
      <c r="BP37" s="375" t="s">
        <v>433</v>
      </c>
      <c r="BQ37" s="168" t="s">
        <v>101</v>
      </c>
      <c r="BR37" s="100" t="s">
        <v>434</v>
      </c>
      <c r="BS37" s="192"/>
      <c r="BT37" s="173"/>
      <c r="BU37" s="191"/>
      <c r="BV37" s="187"/>
      <c r="BW37" s="191"/>
      <c r="BX37" s="191"/>
      <c r="BY37" s="190"/>
      <c r="BZ37" s="218" t="s">
        <v>112</v>
      </c>
    </row>
    <row r="38" spans="1:78" ht="136.5" customHeight="1">
      <c r="A38" s="312" t="s">
        <v>398</v>
      </c>
      <c r="B38" s="304" t="s">
        <v>435</v>
      </c>
      <c r="C38" s="313" t="str">
        <f>VLOOKUP(A38,'Fórmulas '!$B$47:$C$68,2,FALSE)</f>
        <v>Realizar la planificación financiera, aplicación y custodia de los recursos financieros de la entidad y gestionar la transferencia de los mismos.</v>
      </c>
      <c r="D38" s="312" t="str">
        <f>VLOOKUP(A38,'Fórmulas '!$F$47:$G$67,2,FALSE)</f>
        <v>Subgerente Administrativo y Financiero</v>
      </c>
      <c r="E38" s="318" t="s">
        <v>436</v>
      </c>
      <c r="F38" s="299" t="s">
        <v>88</v>
      </c>
      <c r="G38" s="299" t="s">
        <v>88</v>
      </c>
      <c r="H38" s="299" t="s">
        <v>102</v>
      </c>
      <c r="I38" s="299" t="s">
        <v>102</v>
      </c>
      <c r="J38" s="299" t="s">
        <v>89</v>
      </c>
      <c r="K38" s="318" t="s">
        <v>426</v>
      </c>
      <c r="L38" s="300" t="s">
        <v>402</v>
      </c>
      <c r="M38" s="299" t="s">
        <v>88</v>
      </c>
      <c r="N38" s="299" t="s">
        <v>88</v>
      </c>
      <c r="O38" s="299" t="s">
        <v>88</v>
      </c>
      <c r="P38" s="299" t="s">
        <v>88</v>
      </c>
      <c r="Q38" s="299" t="s">
        <v>88</v>
      </c>
      <c r="R38" s="299" t="s">
        <v>88</v>
      </c>
      <c r="S38" s="299" t="s">
        <v>88</v>
      </c>
      <c r="T38" s="299" t="s">
        <v>88</v>
      </c>
      <c r="U38" s="299" t="s">
        <v>88</v>
      </c>
      <c r="V38" s="299" t="s">
        <v>88</v>
      </c>
      <c r="W38" s="299" t="s">
        <v>88</v>
      </c>
      <c r="X38" s="299" t="s">
        <v>88</v>
      </c>
      <c r="Y38" s="299" t="s">
        <v>88</v>
      </c>
      <c r="Z38" s="299" t="s">
        <v>88</v>
      </c>
      <c r="AA38" s="299" t="s">
        <v>88</v>
      </c>
      <c r="AB38" s="299" t="s">
        <v>155</v>
      </c>
      <c r="AC38" s="299" t="s">
        <v>88</v>
      </c>
      <c r="AD38" s="299" t="s">
        <v>88</v>
      </c>
      <c r="AE38" s="299" t="s">
        <v>155</v>
      </c>
      <c r="AF38" s="224">
        <v>17</v>
      </c>
      <c r="AG38" s="301" t="s">
        <v>93</v>
      </c>
      <c r="AH38" s="224">
        <v>3</v>
      </c>
      <c r="AI38" s="226" t="s">
        <v>94</v>
      </c>
      <c r="AJ38" s="227">
        <v>5</v>
      </c>
      <c r="AK38" s="243" t="s">
        <v>95</v>
      </c>
      <c r="AL38" s="318" t="s">
        <v>437</v>
      </c>
      <c r="AM38" s="348" t="s">
        <v>428</v>
      </c>
      <c r="AN38" s="302" t="s">
        <v>438</v>
      </c>
      <c r="AO38" s="231" t="s">
        <v>99</v>
      </c>
      <c r="AP38" s="231" t="s">
        <v>317</v>
      </c>
      <c r="AQ38" s="224" t="s">
        <v>102</v>
      </c>
      <c r="AR38" s="224" t="s">
        <v>102</v>
      </c>
      <c r="AS38" s="224" t="s">
        <v>101</v>
      </c>
      <c r="AT38" s="224" t="s">
        <v>102</v>
      </c>
      <c r="AU38" s="224" t="s">
        <v>102</v>
      </c>
      <c r="AV38" s="224" t="s">
        <v>102</v>
      </c>
      <c r="AW38" s="224" t="s">
        <v>102</v>
      </c>
      <c r="AX38" s="224">
        <v>85</v>
      </c>
      <c r="AY38" s="229" t="s">
        <v>160</v>
      </c>
      <c r="AZ38" s="224">
        <v>3</v>
      </c>
      <c r="BA38" s="225" t="s">
        <v>121</v>
      </c>
      <c r="BB38" s="227">
        <v>1</v>
      </c>
      <c r="BC38" s="230" t="s">
        <v>94</v>
      </c>
      <c r="BD38" s="224">
        <v>5</v>
      </c>
      <c r="BE38" s="271" t="s">
        <v>139</v>
      </c>
      <c r="BF38" s="223">
        <v>5</v>
      </c>
      <c r="BG38" s="231" t="s">
        <v>407</v>
      </c>
      <c r="BH38" s="231" t="s">
        <v>127</v>
      </c>
      <c r="BI38" s="349" t="s">
        <v>439</v>
      </c>
      <c r="BJ38" s="349" t="s">
        <v>440</v>
      </c>
      <c r="BK38" s="348" t="s">
        <v>101</v>
      </c>
      <c r="BL38" s="348" t="s">
        <v>441</v>
      </c>
      <c r="BM38" s="247" t="s">
        <v>101</v>
      </c>
      <c r="BN38" s="247" t="s">
        <v>442</v>
      </c>
      <c r="BO38" s="168" t="s">
        <v>101</v>
      </c>
      <c r="BP38" s="168" t="s">
        <v>443</v>
      </c>
      <c r="BQ38" s="168" t="s">
        <v>101</v>
      </c>
      <c r="BR38" s="100" t="s">
        <v>444</v>
      </c>
      <c r="BS38" s="189"/>
      <c r="BT38" s="189"/>
      <c r="BU38" s="182"/>
      <c r="BV38" s="183"/>
      <c r="BW38" s="188"/>
      <c r="BX38" s="188"/>
      <c r="BY38" s="188"/>
      <c r="BZ38" s="218" t="s">
        <v>112</v>
      </c>
    </row>
    <row r="39" spans="1:78" s="181" customFormat="1" ht="120.75" customHeight="1">
      <c r="A39" s="312" t="s">
        <v>398</v>
      </c>
      <c r="B39" s="304" t="s">
        <v>445</v>
      </c>
      <c r="C39" s="313" t="str">
        <f>VLOOKUP(A39,'Fórmulas '!$B$47:$C$68,2,FALSE)</f>
        <v>Realizar la planificación financiera, aplicación y custodia de los recursos financieros de la entidad y gestionar la transferencia de los mismos.</v>
      </c>
      <c r="D39" s="312" t="str">
        <f>VLOOKUP(A39,'Fórmulas '!$F$47:$G$67,2,FALSE)</f>
        <v>Subgerente Administrativo y Financiero</v>
      </c>
      <c r="E39" s="318" t="s">
        <v>425</v>
      </c>
      <c r="F39" s="299" t="s">
        <v>88</v>
      </c>
      <c r="G39" s="299" t="s">
        <v>88</v>
      </c>
      <c r="H39" s="299" t="s">
        <v>102</v>
      </c>
      <c r="I39" s="299" t="s">
        <v>102</v>
      </c>
      <c r="J39" s="299" t="s">
        <v>89</v>
      </c>
      <c r="K39" s="306" t="s">
        <v>426</v>
      </c>
      <c r="L39" s="299" t="s">
        <v>402</v>
      </c>
      <c r="M39" s="299" t="s">
        <v>88</v>
      </c>
      <c r="N39" s="299" t="s">
        <v>88</v>
      </c>
      <c r="O39" s="299" t="s">
        <v>88</v>
      </c>
      <c r="P39" s="299" t="s">
        <v>88</v>
      </c>
      <c r="Q39" s="299" t="s">
        <v>88</v>
      </c>
      <c r="R39" s="299" t="s">
        <v>88</v>
      </c>
      <c r="S39" s="299" t="s">
        <v>88</v>
      </c>
      <c r="T39" s="299" t="s">
        <v>88</v>
      </c>
      <c r="U39" s="299" t="s">
        <v>88</v>
      </c>
      <c r="V39" s="299" t="s">
        <v>88</v>
      </c>
      <c r="W39" s="299" t="s">
        <v>88</v>
      </c>
      <c r="X39" s="299" t="s">
        <v>88</v>
      </c>
      <c r="Y39" s="299" t="s">
        <v>88</v>
      </c>
      <c r="Z39" s="299" t="s">
        <v>88</v>
      </c>
      <c r="AA39" s="299" t="s">
        <v>88</v>
      </c>
      <c r="AB39" s="299" t="s">
        <v>155</v>
      </c>
      <c r="AC39" s="299" t="s">
        <v>88</v>
      </c>
      <c r="AD39" s="299" t="s">
        <v>88</v>
      </c>
      <c r="AE39" s="299" t="s">
        <v>155</v>
      </c>
      <c r="AF39" s="224">
        <v>17</v>
      </c>
      <c r="AG39" s="301" t="s">
        <v>93</v>
      </c>
      <c r="AH39" s="224">
        <v>3</v>
      </c>
      <c r="AI39" s="226" t="s">
        <v>94</v>
      </c>
      <c r="AJ39" s="227">
        <v>5</v>
      </c>
      <c r="AK39" s="243" t="s">
        <v>95</v>
      </c>
      <c r="AL39" s="349" t="s">
        <v>446</v>
      </c>
      <c r="AM39" s="303" t="s">
        <v>447</v>
      </c>
      <c r="AN39" s="302" t="s">
        <v>448</v>
      </c>
      <c r="AO39" s="231" t="s">
        <v>99</v>
      </c>
      <c r="AP39" s="231" t="s">
        <v>317</v>
      </c>
      <c r="AQ39" s="224" t="s">
        <v>102</v>
      </c>
      <c r="AR39" s="224" t="s">
        <v>102</v>
      </c>
      <c r="AS39" s="224" t="s">
        <v>101</v>
      </c>
      <c r="AT39" s="224" t="s">
        <v>102</v>
      </c>
      <c r="AU39" s="224" t="s">
        <v>102</v>
      </c>
      <c r="AV39" s="224" t="s">
        <v>102</v>
      </c>
      <c r="AW39" s="224" t="s">
        <v>102</v>
      </c>
      <c r="AX39" s="224">
        <v>85</v>
      </c>
      <c r="AY39" s="229" t="s">
        <v>160</v>
      </c>
      <c r="AZ39" s="224">
        <v>3</v>
      </c>
      <c r="BA39" s="225" t="s">
        <v>121</v>
      </c>
      <c r="BB39" s="227">
        <v>1</v>
      </c>
      <c r="BC39" s="230" t="s">
        <v>94</v>
      </c>
      <c r="BD39" s="224">
        <v>5</v>
      </c>
      <c r="BE39" s="271" t="s">
        <v>139</v>
      </c>
      <c r="BF39" s="223">
        <v>5</v>
      </c>
      <c r="BG39" s="231" t="s">
        <v>407</v>
      </c>
      <c r="BH39" s="231" t="s">
        <v>127</v>
      </c>
      <c r="BI39" s="349" t="s">
        <v>408</v>
      </c>
      <c r="BJ39" s="349" t="s">
        <v>420</v>
      </c>
      <c r="BK39" s="255" t="s">
        <v>101</v>
      </c>
      <c r="BL39" s="223" t="s">
        <v>431</v>
      </c>
      <c r="BM39" s="247" t="s">
        <v>101</v>
      </c>
      <c r="BN39" s="247" t="s">
        <v>449</v>
      </c>
      <c r="BO39" s="168" t="s">
        <v>101</v>
      </c>
      <c r="BP39" s="168" t="s">
        <v>450</v>
      </c>
      <c r="BQ39" s="168" t="s">
        <v>101</v>
      </c>
      <c r="BR39" s="145" t="s">
        <v>451</v>
      </c>
      <c r="BS39" s="184"/>
      <c r="BT39" s="184"/>
      <c r="BU39" s="182"/>
      <c r="BV39" s="183"/>
      <c r="BW39" s="182"/>
      <c r="BX39" s="182"/>
      <c r="BY39" s="182"/>
      <c r="BZ39" s="218" t="s">
        <v>112</v>
      </c>
    </row>
    <row r="40" spans="1:78" ht="180.75" customHeight="1">
      <c r="A40" s="312" t="s">
        <v>452</v>
      </c>
      <c r="B40" s="223" t="s">
        <v>453</v>
      </c>
      <c r="C40" s="313" t="str">
        <f>VLOOKUP(A40,'Fórmulas '!$B$47:$C$68,2,FALSE)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D40" s="312" t="str">
        <f>VLOOKUP(A40,'Fórmulas '!$F$47:$G$67,2,FALSE)</f>
        <v>Coordinador de Infraestructura Física</v>
      </c>
      <c r="E40" s="340" t="s">
        <v>454</v>
      </c>
      <c r="F40" s="224" t="s">
        <v>88</v>
      </c>
      <c r="G40" s="224" t="s">
        <v>88</v>
      </c>
      <c r="H40" s="224" t="s">
        <v>88</v>
      </c>
      <c r="I40" s="224" t="s">
        <v>88</v>
      </c>
      <c r="J40" s="224" t="s">
        <v>117</v>
      </c>
      <c r="K40" s="223" t="s">
        <v>455</v>
      </c>
      <c r="L40" s="318" t="s">
        <v>456</v>
      </c>
      <c r="M40" s="224" t="s">
        <v>88</v>
      </c>
      <c r="N40" s="224" t="s">
        <v>102</v>
      </c>
      <c r="O40" s="307" t="s">
        <v>116</v>
      </c>
      <c r="P40" s="220" t="s">
        <v>457</v>
      </c>
      <c r="Q40" s="224" t="s">
        <v>102</v>
      </c>
      <c r="R40" s="224" t="s">
        <v>102</v>
      </c>
      <c r="S40" s="224" t="s">
        <v>102</v>
      </c>
      <c r="T40" s="224" t="s">
        <v>102</v>
      </c>
      <c r="U40" s="224" t="s">
        <v>92</v>
      </c>
      <c r="V40" s="224" t="s">
        <v>102</v>
      </c>
      <c r="W40" s="224" t="s">
        <v>102</v>
      </c>
      <c r="X40" s="224" t="s">
        <v>102</v>
      </c>
      <c r="Y40" s="224" t="s">
        <v>102</v>
      </c>
      <c r="Z40" s="224" t="s">
        <v>88</v>
      </c>
      <c r="AA40" s="224" t="s">
        <v>102</v>
      </c>
      <c r="AB40" s="224" t="s">
        <v>92</v>
      </c>
      <c r="AC40" s="224" t="s">
        <v>88</v>
      </c>
      <c r="AD40" s="224" t="s">
        <v>102</v>
      </c>
      <c r="AE40" s="224" t="s">
        <v>92</v>
      </c>
      <c r="AF40" s="224">
        <v>16</v>
      </c>
      <c r="AG40" s="284" t="s">
        <v>156</v>
      </c>
      <c r="AH40" s="224">
        <v>4</v>
      </c>
      <c r="AI40" s="226" t="s">
        <v>94</v>
      </c>
      <c r="AJ40" s="227">
        <v>5</v>
      </c>
      <c r="AK40" s="243" t="s">
        <v>95</v>
      </c>
      <c r="AL40" s="319" t="s">
        <v>458</v>
      </c>
      <c r="AM40" s="340" t="s">
        <v>459</v>
      </c>
      <c r="AN40" s="337" t="s">
        <v>460</v>
      </c>
      <c r="AO40" s="223" t="s">
        <v>99</v>
      </c>
      <c r="AP40" s="222" t="s">
        <v>100</v>
      </c>
      <c r="AQ40" s="224" t="s">
        <v>102</v>
      </c>
      <c r="AR40" s="224" t="s">
        <v>102</v>
      </c>
      <c r="AS40" s="224" t="s">
        <v>101</v>
      </c>
      <c r="AT40" s="224" t="s">
        <v>102</v>
      </c>
      <c r="AU40" s="224" t="s">
        <v>102</v>
      </c>
      <c r="AV40" s="224" t="s">
        <v>102</v>
      </c>
      <c r="AW40" s="224" t="s">
        <v>102</v>
      </c>
      <c r="AX40" s="224">
        <v>85</v>
      </c>
      <c r="AY40" s="229" t="s">
        <v>160</v>
      </c>
      <c r="AZ40" s="224">
        <v>4</v>
      </c>
      <c r="BA40" s="292" t="s">
        <v>255</v>
      </c>
      <c r="BB40" s="227">
        <v>2</v>
      </c>
      <c r="BC40" s="230" t="s">
        <v>94</v>
      </c>
      <c r="BD40" s="224">
        <v>5</v>
      </c>
      <c r="BE40" s="230" t="s">
        <v>95</v>
      </c>
      <c r="BF40" s="222">
        <v>10</v>
      </c>
      <c r="BG40" s="224" t="s">
        <v>104</v>
      </c>
      <c r="BH40" s="224" t="s">
        <v>461</v>
      </c>
      <c r="BI40" s="313" t="s">
        <v>462</v>
      </c>
      <c r="BJ40" s="267" t="s">
        <v>463</v>
      </c>
      <c r="BK40" s="312" t="s">
        <v>101</v>
      </c>
      <c r="BL40" s="350" t="s">
        <v>464</v>
      </c>
      <c r="BM40" s="247" t="s">
        <v>101</v>
      </c>
      <c r="BN40" s="350" t="s">
        <v>465</v>
      </c>
      <c r="BO40" s="168" t="s">
        <v>101</v>
      </c>
      <c r="BP40" s="168" t="s">
        <v>466</v>
      </c>
      <c r="BQ40" s="168" t="s">
        <v>101</v>
      </c>
      <c r="BR40" s="381" t="s">
        <v>467</v>
      </c>
      <c r="BS40" s="178"/>
      <c r="BT40" s="180"/>
      <c r="BU40" s="171"/>
      <c r="BV40" s="169"/>
      <c r="BW40" s="167"/>
      <c r="BX40" s="172"/>
      <c r="BY40" s="179"/>
      <c r="BZ40" s="218" t="s">
        <v>112</v>
      </c>
    </row>
    <row r="41" spans="1:78" ht="129.75" customHeight="1">
      <c r="A41" s="312" t="s">
        <v>468</v>
      </c>
      <c r="B41" s="223" t="s">
        <v>469</v>
      </c>
      <c r="C41" s="313" t="str">
        <f>VLOOKUP(A41,'Fórmulas '!$B$47:$C$68,2,FALSE)</f>
        <v>Asegurar un ambiente de control que le permita a la entidad disponer de las condiciones mínimas para el ejercicio del control interno fundamentada en la información, el control y la evaluación, para la toma de decisiones y la mejora continua.</v>
      </c>
      <c r="D41" s="312" t="str">
        <f>VLOOKUP(A41,'Fórmulas '!$F$47:$G$67,2,FALSE)</f>
        <v>Jefe de Control Interno</v>
      </c>
      <c r="E41" s="255" t="s">
        <v>470</v>
      </c>
      <c r="F41" s="231" t="s">
        <v>102</v>
      </c>
      <c r="G41" s="231" t="s">
        <v>102</v>
      </c>
      <c r="H41" s="231" t="s">
        <v>102</v>
      </c>
      <c r="I41" s="231" t="s">
        <v>102</v>
      </c>
      <c r="J41" s="231" t="s">
        <v>89</v>
      </c>
      <c r="K41" s="308" t="s">
        <v>471</v>
      </c>
      <c r="L41" s="327" t="s">
        <v>472</v>
      </c>
      <c r="M41" s="231" t="s">
        <v>102</v>
      </c>
      <c r="N41" s="231" t="s">
        <v>102</v>
      </c>
      <c r="O41" s="231" t="s">
        <v>101</v>
      </c>
      <c r="P41" s="231" t="s">
        <v>101</v>
      </c>
      <c r="Q41" s="231" t="s">
        <v>102</v>
      </c>
      <c r="R41" s="231" t="s">
        <v>102</v>
      </c>
      <c r="S41" s="231" t="s">
        <v>102</v>
      </c>
      <c r="T41" s="231" t="s">
        <v>101</v>
      </c>
      <c r="U41" s="231" t="s">
        <v>102</v>
      </c>
      <c r="V41" s="231" t="s">
        <v>102</v>
      </c>
      <c r="W41" s="231" t="s">
        <v>102</v>
      </c>
      <c r="X41" s="231" t="s">
        <v>102</v>
      </c>
      <c r="Y41" s="231" t="s">
        <v>102</v>
      </c>
      <c r="Z41" s="231" t="s">
        <v>102</v>
      </c>
      <c r="AA41" s="231" t="s">
        <v>102</v>
      </c>
      <c r="AB41" s="231" t="s">
        <v>101</v>
      </c>
      <c r="AC41" s="231" t="s">
        <v>102</v>
      </c>
      <c r="AD41" s="231" t="s">
        <v>101</v>
      </c>
      <c r="AE41" s="231" t="s">
        <v>101</v>
      </c>
      <c r="AF41" s="224">
        <v>13</v>
      </c>
      <c r="AG41" s="238" t="s">
        <v>121</v>
      </c>
      <c r="AH41" s="224">
        <v>1</v>
      </c>
      <c r="AI41" s="226" t="s">
        <v>94</v>
      </c>
      <c r="AJ41" s="227">
        <v>5</v>
      </c>
      <c r="AK41" s="243" t="s">
        <v>95</v>
      </c>
      <c r="AL41" s="319" t="s">
        <v>473</v>
      </c>
      <c r="AM41" s="309" t="s">
        <v>474</v>
      </c>
      <c r="AN41" s="264" t="s">
        <v>475</v>
      </c>
      <c r="AO41" s="231" t="s">
        <v>99</v>
      </c>
      <c r="AP41" s="231" t="s">
        <v>100</v>
      </c>
      <c r="AQ41" s="224" t="s">
        <v>102</v>
      </c>
      <c r="AR41" s="224" t="s">
        <v>102</v>
      </c>
      <c r="AS41" s="224" t="s">
        <v>101</v>
      </c>
      <c r="AT41" s="224" t="s">
        <v>102</v>
      </c>
      <c r="AU41" s="224" t="s">
        <v>102</v>
      </c>
      <c r="AV41" s="224" t="s">
        <v>102</v>
      </c>
      <c r="AW41" s="224" t="s">
        <v>102</v>
      </c>
      <c r="AX41" s="224">
        <v>85</v>
      </c>
      <c r="AY41" s="229" t="s">
        <v>160</v>
      </c>
      <c r="AZ41" s="224">
        <v>1</v>
      </c>
      <c r="BA41" s="225" t="s">
        <v>121</v>
      </c>
      <c r="BB41" s="227">
        <v>1</v>
      </c>
      <c r="BC41" s="310" t="s">
        <v>94</v>
      </c>
      <c r="BD41" s="231">
        <v>5</v>
      </c>
      <c r="BE41" s="230" t="s">
        <v>95</v>
      </c>
      <c r="BF41" s="223">
        <v>5</v>
      </c>
      <c r="BG41" s="231" t="s">
        <v>104</v>
      </c>
      <c r="BH41" s="231" t="s">
        <v>161</v>
      </c>
      <c r="BI41" s="327" t="s">
        <v>476</v>
      </c>
      <c r="BJ41" s="327" t="s">
        <v>477</v>
      </c>
      <c r="BK41" s="247" t="s">
        <v>101</v>
      </c>
      <c r="BL41" s="311" t="s">
        <v>478</v>
      </c>
      <c r="BM41" s="247" t="s">
        <v>101</v>
      </c>
      <c r="BN41" s="364" t="s">
        <v>479</v>
      </c>
      <c r="BO41" s="168" t="s">
        <v>101</v>
      </c>
      <c r="BP41" s="168" t="s">
        <v>480</v>
      </c>
      <c r="BQ41" s="168" t="s">
        <v>101</v>
      </c>
      <c r="BR41" s="375" t="s">
        <v>481</v>
      </c>
      <c r="BS41" s="178"/>
      <c r="BT41" s="178"/>
      <c r="BU41" s="167"/>
      <c r="BV41" s="177"/>
      <c r="BW41" s="167"/>
      <c r="BX41" s="172"/>
      <c r="BY41" s="174"/>
      <c r="BZ41" s="218" t="s">
        <v>112</v>
      </c>
    </row>
    <row r="42" spans="1:78" ht="217.5" customHeight="1">
      <c r="A42" s="312" t="s">
        <v>468</v>
      </c>
      <c r="B42" s="223" t="s">
        <v>482</v>
      </c>
      <c r="C42" s="313" t="str">
        <f>VLOOKUP(A42,'Fórmulas '!$B$47:$C$68,2,FALSE)</f>
        <v>Asegurar un ambiente de control que le permita a la entidad disponer de las condiciones mínimas para el ejercicio del control interno fundamentada en la información, el control y la evaluación, para la toma de decisiones y la mejora continua.</v>
      </c>
      <c r="D42" s="312" t="str">
        <f>VLOOKUP(A42,'Fórmulas '!$F$47:$G$67,2,FALSE)</f>
        <v>Jefe de Control Interno</v>
      </c>
      <c r="E42" s="340" t="s">
        <v>470</v>
      </c>
      <c r="F42" s="231" t="s">
        <v>102</v>
      </c>
      <c r="G42" s="231" t="s">
        <v>102</v>
      </c>
      <c r="H42" s="231" t="s">
        <v>102</v>
      </c>
      <c r="I42" s="231" t="s">
        <v>102</v>
      </c>
      <c r="J42" s="231" t="s">
        <v>89</v>
      </c>
      <c r="K42" s="308" t="s">
        <v>483</v>
      </c>
      <c r="L42" s="327" t="s">
        <v>472</v>
      </c>
      <c r="M42" s="231" t="s">
        <v>102</v>
      </c>
      <c r="N42" s="231" t="s">
        <v>102</v>
      </c>
      <c r="O42" s="231" t="s">
        <v>101</v>
      </c>
      <c r="P42" s="231" t="s">
        <v>101</v>
      </c>
      <c r="Q42" s="231" t="s">
        <v>102</v>
      </c>
      <c r="R42" s="231" t="s">
        <v>102</v>
      </c>
      <c r="S42" s="231" t="s">
        <v>102</v>
      </c>
      <c r="T42" s="231" t="s">
        <v>101</v>
      </c>
      <c r="U42" s="231" t="s">
        <v>102</v>
      </c>
      <c r="V42" s="231" t="s">
        <v>102</v>
      </c>
      <c r="W42" s="231" t="s">
        <v>102</v>
      </c>
      <c r="X42" s="231" t="s">
        <v>102</v>
      </c>
      <c r="Y42" s="231" t="s">
        <v>102</v>
      </c>
      <c r="Z42" s="231" t="s">
        <v>102</v>
      </c>
      <c r="AA42" s="231" t="s">
        <v>102</v>
      </c>
      <c r="AB42" s="231" t="s">
        <v>101</v>
      </c>
      <c r="AC42" s="231" t="s">
        <v>102</v>
      </c>
      <c r="AD42" s="231" t="s">
        <v>101</v>
      </c>
      <c r="AE42" s="231" t="s">
        <v>101</v>
      </c>
      <c r="AF42" s="224">
        <v>13</v>
      </c>
      <c r="AG42" s="238" t="s">
        <v>121</v>
      </c>
      <c r="AH42" s="224">
        <v>1</v>
      </c>
      <c r="AI42" s="226" t="s">
        <v>94</v>
      </c>
      <c r="AJ42" s="227">
        <v>5</v>
      </c>
      <c r="AK42" s="243" t="s">
        <v>95</v>
      </c>
      <c r="AL42" s="319" t="s">
        <v>484</v>
      </c>
      <c r="AM42" s="309" t="s">
        <v>474</v>
      </c>
      <c r="AN42" s="327" t="s">
        <v>485</v>
      </c>
      <c r="AO42" s="231" t="s">
        <v>99</v>
      </c>
      <c r="AP42" s="231" t="s">
        <v>254</v>
      </c>
      <c r="AQ42" s="224" t="s">
        <v>102</v>
      </c>
      <c r="AR42" s="224" t="s">
        <v>102</v>
      </c>
      <c r="AS42" s="224" t="s">
        <v>101</v>
      </c>
      <c r="AT42" s="224" t="s">
        <v>102</v>
      </c>
      <c r="AU42" s="224" t="s">
        <v>102</v>
      </c>
      <c r="AV42" s="224" t="s">
        <v>102</v>
      </c>
      <c r="AW42" s="224" t="s">
        <v>102</v>
      </c>
      <c r="AX42" s="224">
        <v>85</v>
      </c>
      <c r="AY42" s="229" t="s">
        <v>160</v>
      </c>
      <c r="AZ42" s="224">
        <v>1</v>
      </c>
      <c r="BA42" s="225" t="s">
        <v>121</v>
      </c>
      <c r="BB42" s="227">
        <v>1</v>
      </c>
      <c r="BC42" s="310" t="s">
        <v>94</v>
      </c>
      <c r="BD42" s="231">
        <v>5</v>
      </c>
      <c r="BE42" s="230" t="s">
        <v>95</v>
      </c>
      <c r="BF42" s="223">
        <v>5</v>
      </c>
      <c r="BG42" s="231" t="s">
        <v>104</v>
      </c>
      <c r="BH42" s="231" t="s">
        <v>161</v>
      </c>
      <c r="BI42" s="239" t="s">
        <v>486</v>
      </c>
      <c r="BJ42" s="249" t="s">
        <v>487</v>
      </c>
      <c r="BK42" s="223" t="s">
        <v>101</v>
      </c>
      <c r="BL42" s="249" t="s">
        <v>488</v>
      </c>
      <c r="BM42" s="247" t="s">
        <v>101</v>
      </c>
      <c r="BN42" s="249" t="s">
        <v>489</v>
      </c>
      <c r="BO42" s="168" t="s">
        <v>101</v>
      </c>
      <c r="BP42" s="168" t="s">
        <v>490</v>
      </c>
      <c r="BQ42" s="168" t="s">
        <v>101</v>
      </c>
      <c r="BR42" s="375" t="s">
        <v>491</v>
      </c>
      <c r="BS42" s="176"/>
      <c r="BT42" s="169"/>
      <c r="BU42" s="171"/>
      <c r="BV42" s="169"/>
      <c r="BW42" s="171"/>
      <c r="BX42" s="175"/>
      <c r="BY42" s="174"/>
      <c r="BZ42" s="218" t="s">
        <v>112</v>
      </c>
    </row>
    <row r="43" spans="1:78" ht="230.25" customHeight="1">
      <c r="A43" s="312" t="s">
        <v>492</v>
      </c>
      <c r="B43" s="223" t="s">
        <v>493</v>
      </c>
      <c r="C43" s="313" t="str">
        <f>VLOOKUP(A43,'Fórmulas '!$B$47:$C$68,2,FALSE)</f>
        <v>Identificar y desarrollar las potencialidades de mejora en los procesos institucionales a partir del seguimiento y evaluación de la gestión.</v>
      </c>
      <c r="D43" s="312" t="str">
        <f>VLOOKUP(A43,'Fórmulas '!$F$47:$G$67,2,FALSE)</f>
        <v>Jefe Oficina Asesora de Planeación</v>
      </c>
      <c r="E43" s="264" t="s">
        <v>494</v>
      </c>
      <c r="F43" s="231" t="s">
        <v>116</v>
      </c>
      <c r="G43" s="231" t="s">
        <v>116</v>
      </c>
      <c r="H43" s="231" t="s">
        <v>116</v>
      </c>
      <c r="I43" s="231" t="s">
        <v>116</v>
      </c>
      <c r="J43" s="231" t="s">
        <v>117</v>
      </c>
      <c r="K43" s="248" t="s">
        <v>495</v>
      </c>
      <c r="L43" s="264" t="s">
        <v>496</v>
      </c>
      <c r="M43" s="231" t="s">
        <v>88</v>
      </c>
      <c r="N43" s="231" t="s">
        <v>88</v>
      </c>
      <c r="O43" s="231" t="s">
        <v>92</v>
      </c>
      <c r="P43" s="231" t="s">
        <v>92</v>
      </c>
      <c r="Q43" s="231" t="s">
        <v>88</v>
      </c>
      <c r="R43" s="231" t="s">
        <v>88</v>
      </c>
      <c r="S43" s="231" t="s">
        <v>88</v>
      </c>
      <c r="T43" s="232" t="s">
        <v>92</v>
      </c>
      <c r="U43" s="231" t="s">
        <v>88</v>
      </c>
      <c r="V43" s="231" t="s">
        <v>88</v>
      </c>
      <c r="W43" s="231" t="s">
        <v>88</v>
      </c>
      <c r="X43" s="231" t="s">
        <v>88</v>
      </c>
      <c r="Y43" s="231" t="s">
        <v>92</v>
      </c>
      <c r="Z43" s="231" t="s">
        <v>88</v>
      </c>
      <c r="AA43" s="231" t="s">
        <v>88</v>
      </c>
      <c r="AB43" s="231" t="s">
        <v>92</v>
      </c>
      <c r="AC43" s="231" t="s">
        <v>88</v>
      </c>
      <c r="AD43" s="231" t="s">
        <v>92</v>
      </c>
      <c r="AE43" s="231" t="s">
        <v>92</v>
      </c>
      <c r="AF43" s="224">
        <v>12</v>
      </c>
      <c r="AG43" s="240" t="s">
        <v>255</v>
      </c>
      <c r="AH43" s="224">
        <v>2</v>
      </c>
      <c r="AI43" s="226" t="s">
        <v>94</v>
      </c>
      <c r="AJ43" s="227">
        <v>5</v>
      </c>
      <c r="AK43" s="243" t="s">
        <v>95</v>
      </c>
      <c r="AL43" s="308" t="s">
        <v>497</v>
      </c>
      <c r="AM43" s="309" t="s">
        <v>498</v>
      </c>
      <c r="AN43" s="311" t="s">
        <v>499</v>
      </c>
      <c r="AO43" s="231" t="s">
        <v>99</v>
      </c>
      <c r="AP43" s="231" t="s">
        <v>100</v>
      </c>
      <c r="AQ43" s="224" t="s">
        <v>102</v>
      </c>
      <c r="AR43" s="224" t="s">
        <v>102</v>
      </c>
      <c r="AS43" s="224" t="s">
        <v>101</v>
      </c>
      <c r="AT43" s="224" t="s">
        <v>102</v>
      </c>
      <c r="AU43" s="224" t="s">
        <v>102</v>
      </c>
      <c r="AV43" s="224" t="s">
        <v>102</v>
      </c>
      <c r="AW43" s="224" t="s">
        <v>102</v>
      </c>
      <c r="AX43" s="224">
        <v>85</v>
      </c>
      <c r="AY43" s="229" t="s">
        <v>160</v>
      </c>
      <c r="AZ43" s="224">
        <v>2</v>
      </c>
      <c r="BA43" s="225" t="s">
        <v>121</v>
      </c>
      <c r="BB43" s="227">
        <v>1</v>
      </c>
      <c r="BC43" s="310" t="s">
        <v>94</v>
      </c>
      <c r="BD43" s="231">
        <v>5</v>
      </c>
      <c r="BE43" s="271" t="s">
        <v>139</v>
      </c>
      <c r="BF43" s="247">
        <f t="shared" si="3"/>
        <v>5</v>
      </c>
      <c r="BG43" s="223">
        <v>5</v>
      </c>
      <c r="BH43" s="231" t="s">
        <v>407</v>
      </c>
      <c r="BI43" s="231" t="s">
        <v>218</v>
      </c>
      <c r="BJ43" s="239" t="s">
        <v>500</v>
      </c>
      <c r="BK43" s="342" t="s">
        <v>101</v>
      </c>
      <c r="BL43" s="274" t="s">
        <v>501</v>
      </c>
      <c r="BM43" s="247" t="s">
        <v>101</v>
      </c>
      <c r="BN43" s="366" t="s">
        <v>502</v>
      </c>
      <c r="BO43" s="168" t="s">
        <v>101</v>
      </c>
      <c r="BP43" s="168" t="s">
        <v>503</v>
      </c>
      <c r="BQ43" s="168" t="s">
        <v>101</v>
      </c>
      <c r="BR43" s="383" t="s">
        <v>504</v>
      </c>
      <c r="BS43" s="171"/>
      <c r="BT43" s="170"/>
      <c r="BU43" s="171"/>
      <c r="BV43" s="170"/>
      <c r="BW43" s="172"/>
      <c r="BX43" s="172"/>
      <c r="BY43" s="171"/>
      <c r="BZ43" s="218" t="s">
        <v>112</v>
      </c>
    </row>
    <row r="44" spans="1:78" ht="24" customHeight="1">
      <c r="A44" s="170"/>
      <c r="B44" s="247"/>
      <c r="C44" s="313"/>
      <c r="D44" s="312"/>
      <c r="E44" s="340"/>
      <c r="F44" s="342"/>
      <c r="G44" s="342"/>
      <c r="H44" s="342"/>
      <c r="I44" s="342"/>
      <c r="J44" s="342"/>
      <c r="K44" s="249"/>
      <c r="L44" s="249"/>
      <c r="M44" s="342"/>
      <c r="N44" s="342"/>
      <c r="O44" s="342"/>
      <c r="P44" s="342"/>
      <c r="Q44" s="342"/>
      <c r="R44" s="342"/>
      <c r="S44" s="342"/>
      <c r="T44" s="342"/>
      <c r="U44" s="342"/>
      <c r="V44" s="342"/>
      <c r="W44" s="342"/>
      <c r="X44" s="342"/>
      <c r="Y44" s="342"/>
      <c r="Z44" s="342"/>
      <c r="AA44" s="342"/>
      <c r="AB44" s="342"/>
      <c r="AC44" s="342"/>
      <c r="AD44" s="342"/>
      <c r="AE44" s="342"/>
      <c r="AF44" s="224"/>
      <c r="AG44" s="367"/>
      <c r="AH44" s="224"/>
      <c r="AI44" s="224"/>
      <c r="AJ44" s="245"/>
      <c r="AK44" s="324"/>
      <c r="AL44" s="308"/>
      <c r="AM44" s="321"/>
      <c r="AN44" s="281"/>
      <c r="AO44" s="342"/>
      <c r="AP44" s="342"/>
      <c r="AQ44" s="224"/>
      <c r="AR44" s="224"/>
      <c r="AS44" s="224"/>
      <c r="AT44" s="224"/>
      <c r="AU44" s="224"/>
      <c r="AV44" s="224"/>
      <c r="AW44" s="224"/>
      <c r="AX44" s="224"/>
      <c r="AY44" s="229"/>
      <c r="AZ44" s="224"/>
      <c r="BA44" s="224"/>
      <c r="BB44" s="245"/>
      <c r="BC44" s="246"/>
      <c r="BD44" s="224"/>
      <c r="BE44" s="246"/>
      <c r="BF44" s="247"/>
      <c r="BG44" s="342"/>
      <c r="BH44" s="342"/>
      <c r="BI44" s="313"/>
      <c r="BJ44" s="245"/>
      <c r="BK44" s="245"/>
      <c r="BL44" s="245"/>
      <c r="BM44" s="247"/>
      <c r="BN44" s="247"/>
      <c r="BO44" s="167"/>
      <c r="BP44" s="168"/>
      <c r="BQ44" s="168"/>
      <c r="BR44" s="177"/>
      <c r="BS44" s="167"/>
      <c r="BT44" s="168"/>
      <c r="BU44" s="167"/>
      <c r="BV44" s="168"/>
      <c r="BW44" s="235"/>
      <c r="BX44" s="235"/>
      <c r="BY44" s="167"/>
      <c r="BZ44" s="218"/>
    </row>
    <row r="45" spans="1:78" ht="24" customHeight="1">
      <c r="A45" s="170"/>
      <c r="B45" s="247"/>
      <c r="C45" s="313"/>
      <c r="D45" s="312"/>
      <c r="E45" s="340"/>
      <c r="F45" s="342"/>
      <c r="G45" s="342"/>
      <c r="H45" s="342"/>
      <c r="I45" s="342"/>
      <c r="J45" s="342"/>
      <c r="K45" s="249"/>
      <c r="L45" s="249"/>
      <c r="M45" s="342"/>
      <c r="N45" s="342"/>
      <c r="O45" s="342"/>
      <c r="P45" s="342"/>
      <c r="Q45" s="342"/>
      <c r="R45" s="342"/>
      <c r="S45" s="342"/>
      <c r="T45" s="342"/>
      <c r="U45" s="342"/>
      <c r="V45" s="342"/>
      <c r="W45" s="342"/>
      <c r="X45" s="342"/>
      <c r="Y45" s="342"/>
      <c r="Z45" s="342"/>
      <c r="AA45" s="342"/>
      <c r="AB45" s="342"/>
      <c r="AC45" s="342"/>
      <c r="AD45" s="342"/>
      <c r="AE45" s="342"/>
      <c r="AF45" s="224"/>
      <c r="AG45" s="367"/>
      <c r="AH45" s="224"/>
      <c r="AI45" s="224"/>
      <c r="AJ45" s="245"/>
      <c r="AK45" s="324"/>
      <c r="AL45" s="308"/>
      <c r="AM45" s="321"/>
      <c r="AN45" s="281"/>
      <c r="AO45" s="342"/>
      <c r="AP45" s="342"/>
      <c r="AQ45" s="224"/>
      <c r="AR45" s="224"/>
      <c r="AS45" s="224"/>
      <c r="AT45" s="224"/>
      <c r="AU45" s="224"/>
      <c r="AV45" s="224"/>
      <c r="AW45" s="224"/>
      <c r="AX45" s="224"/>
      <c r="AY45" s="229"/>
      <c r="AZ45" s="224"/>
      <c r="BA45" s="224"/>
      <c r="BB45" s="245"/>
      <c r="BC45" s="246"/>
      <c r="BD45" s="224"/>
      <c r="BE45" s="246"/>
      <c r="BF45" s="247"/>
      <c r="BG45" s="342"/>
      <c r="BH45" s="342"/>
      <c r="BI45" s="313"/>
      <c r="BJ45" s="245"/>
      <c r="BK45" s="245"/>
      <c r="BL45" s="245"/>
      <c r="BM45" s="247"/>
      <c r="BN45" s="247"/>
      <c r="BO45" s="167"/>
      <c r="BP45" s="168"/>
      <c r="BQ45" s="168"/>
      <c r="BR45" s="177"/>
      <c r="BS45" s="167"/>
      <c r="BT45" s="168"/>
      <c r="BU45" s="167"/>
      <c r="BV45" s="168"/>
      <c r="BW45" s="235"/>
      <c r="BX45" s="235"/>
      <c r="BY45" s="167"/>
      <c r="BZ45" s="218"/>
    </row>
    <row r="46" spans="1:78" ht="24" customHeight="1">
      <c r="A46" s="170"/>
      <c r="B46" s="247"/>
      <c r="C46" s="313"/>
      <c r="D46" s="312"/>
      <c r="E46" s="340"/>
      <c r="F46" s="342"/>
      <c r="G46" s="342"/>
      <c r="H46" s="342"/>
      <c r="I46" s="342"/>
      <c r="J46" s="342"/>
      <c r="K46" s="249"/>
      <c r="L46" s="249"/>
      <c r="M46" s="342"/>
      <c r="N46" s="342"/>
      <c r="O46" s="342"/>
      <c r="P46" s="342"/>
      <c r="Q46" s="342"/>
      <c r="R46" s="342"/>
      <c r="S46" s="342"/>
      <c r="T46" s="342"/>
      <c r="U46" s="342"/>
      <c r="V46" s="342"/>
      <c r="W46" s="342"/>
      <c r="X46" s="342"/>
      <c r="Y46" s="342"/>
      <c r="Z46" s="342"/>
      <c r="AA46" s="342"/>
      <c r="AB46" s="342"/>
      <c r="AC46" s="342"/>
      <c r="AD46" s="342"/>
      <c r="AE46" s="342"/>
      <c r="AF46" s="224"/>
      <c r="AG46" s="367"/>
      <c r="AH46" s="224"/>
      <c r="AI46" s="224"/>
      <c r="AJ46" s="245"/>
      <c r="AK46" s="324"/>
      <c r="AL46" s="308"/>
      <c r="AM46" s="321"/>
      <c r="AN46" s="281"/>
      <c r="AO46" s="342"/>
      <c r="AP46" s="342"/>
      <c r="AQ46" s="224"/>
      <c r="AR46" s="224"/>
      <c r="AS46" s="224"/>
      <c r="AT46" s="224"/>
      <c r="AU46" s="224"/>
      <c r="AV46" s="224"/>
      <c r="AW46" s="224"/>
      <c r="AX46" s="224"/>
      <c r="AY46" s="229"/>
      <c r="AZ46" s="224"/>
      <c r="BA46" s="224"/>
      <c r="BB46" s="245"/>
      <c r="BC46" s="246"/>
      <c r="BD46" s="224"/>
      <c r="BE46" s="246"/>
      <c r="BF46" s="247"/>
      <c r="BG46" s="342"/>
      <c r="BH46" s="342"/>
      <c r="BI46" s="313"/>
      <c r="BJ46" s="245"/>
      <c r="BK46" s="245"/>
      <c r="BL46" s="245"/>
      <c r="BM46" s="247"/>
      <c r="BN46" s="247"/>
      <c r="BO46" s="167"/>
      <c r="BP46" s="168"/>
      <c r="BQ46" s="168"/>
      <c r="BR46" s="177"/>
      <c r="BS46" s="167"/>
      <c r="BT46" s="168"/>
      <c r="BU46" s="167"/>
      <c r="BV46" s="168"/>
      <c r="BW46" s="235"/>
      <c r="BX46" s="235"/>
      <c r="BY46" s="167"/>
      <c r="BZ46" s="218"/>
    </row>
    <row r="47" spans="1:78" ht="24" customHeight="1">
      <c r="A47" s="170"/>
      <c r="B47" s="247"/>
      <c r="C47" s="313"/>
      <c r="D47" s="312"/>
      <c r="E47" s="340"/>
      <c r="F47" s="342"/>
      <c r="G47" s="342"/>
      <c r="H47" s="342"/>
      <c r="I47" s="342"/>
      <c r="J47" s="342"/>
      <c r="K47" s="249"/>
      <c r="L47" s="249"/>
      <c r="M47" s="342"/>
      <c r="N47" s="342"/>
      <c r="O47" s="342"/>
      <c r="P47" s="342"/>
      <c r="Q47" s="342"/>
      <c r="R47" s="342"/>
      <c r="S47" s="342"/>
      <c r="T47" s="342"/>
      <c r="U47" s="342"/>
      <c r="V47" s="342"/>
      <c r="W47" s="342"/>
      <c r="X47" s="342"/>
      <c r="Y47" s="342"/>
      <c r="Z47" s="342"/>
      <c r="AA47" s="342"/>
      <c r="AB47" s="342"/>
      <c r="AC47" s="342"/>
      <c r="AD47" s="342"/>
      <c r="AE47" s="342"/>
      <c r="AF47" s="224"/>
      <c r="AG47" s="367"/>
      <c r="AH47" s="224"/>
      <c r="AI47" s="224"/>
      <c r="AJ47" s="245"/>
      <c r="AK47" s="324"/>
      <c r="AL47" s="308"/>
      <c r="AM47" s="321"/>
      <c r="AN47" s="281"/>
      <c r="AO47" s="342"/>
      <c r="AP47" s="342"/>
      <c r="AQ47" s="224"/>
      <c r="AR47" s="224"/>
      <c r="AS47" s="224"/>
      <c r="AT47" s="224"/>
      <c r="AU47" s="224"/>
      <c r="AV47" s="224"/>
      <c r="AW47" s="224"/>
      <c r="AX47" s="224"/>
      <c r="AY47" s="229"/>
      <c r="AZ47" s="224"/>
      <c r="BA47" s="224"/>
      <c r="BB47" s="245"/>
      <c r="BC47" s="246"/>
      <c r="BD47" s="224"/>
      <c r="BE47" s="246"/>
      <c r="BF47" s="247"/>
      <c r="BG47" s="342"/>
      <c r="BH47" s="342"/>
      <c r="BI47" s="313"/>
      <c r="BJ47" s="245"/>
      <c r="BK47" s="245"/>
      <c r="BL47" s="245"/>
      <c r="BM47" s="247"/>
      <c r="BN47" s="247"/>
      <c r="BO47" s="167"/>
      <c r="BP47" s="168"/>
      <c r="BQ47" s="168"/>
      <c r="BR47" s="177"/>
      <c r="BS47" s="167"/>
      <c r="BT47" s="168"/>
      <c r="BU47" s="167"/>
      <c r="BV47" s="168"/>
      <c r="BW47" s="235"/>
      <c r="BX47" s="235"/>
      <c r="BY47" s="167"/>
      <c r="BZ47" s="218"/>
    </row>
    <row r="48" spans="1:78" ht="24" customHeight="1">
      <c r="A48" s="170"/>
      <c r="B48" s="247"/>
      <c r="C48" s="313"/>
      <c r="D48" s="312"/>
      <c r="E48" s="340"/>
      <c r="F48" s="342"/>
      <c r="G48" s="342"/>
      <c r="H48" s="342"/>
      <c r="I48" s="342"/>
      <c r="J48" s="342"/>
      <c r="K48" s="249"/>
      <c r="L48" s="249"/>
      <c r="M48" s="342"/>
      <c r="N48" s="342"/>
      <c r="O48" s="342"/>
      <c r="P48" s="342"/>
      <c r="Q48" s="342"/>
      <c r="R48" s="342"/>
      <c r="S48" s="342"/>
      <c r="T48" s="342"/>
      <c r="U48" s="342"/>
      <c r="V48" s="342"/>
      <c r="W48" s="342"/>
      <c r="X48" s="342"/>
      <c r="Y48" s="342"/>
      <c r="Z48" s="342"/>
      <c r="AA48" s="342"/>
      <c r="AB48" s="342"/>
      <c r="AC48" s="342"/>
      <c r="AD48" s="342"/>
      <c r="AE48" s="342"/>
      <c r="AF48" s="224"/>
      <c r="AG48" s="367"/>
      <c r="AH48" s="224"/>
      <c r="AI48" s="224"/>
      <c r="AJ48" s="245"/>
      <c r="AK48" s="324"/>
      <c r="AL48" s="308"/>
      <c r="AM48" s="321"/>
      <c r="AN48" s="281"/>
      <c r="AO48" s="342"/>
      <c r="AP48" s="342"/>
      <c r="AQ48" s="224"/>
      <c r="AR48" s="224"/>
      <c r="AS48" s="224"/>
      <c r="AT48" s="224"/>
      <c r="AU48" s="224"/>
      <c r="AV48" s="224"/>
      <c r="AW48" s="224"/>
      <c r="AX48" s="224"/>
      <c r="AY48" s="229"/>
      <c r="AZ48" s="224"/>
      <c r="BA48" s="224"/>
      <c r="BB48" s="245"/>
      <c r="BC48" s="246"/>
      <c r="BD48" s="224"/>
      <c r="BE48" s="246"/>
      <c r="BF48" s="247"/>
      <c r="BG48" s="342"/>
      <c r="BH48" s="342"/>
      <c r="BI48" s="313"/>
      <c r="BJ48" s="245"/>
      <c r="BK48" s="245"/>
      <c r="BL48" s="245"/>
      <c r="BM48" s="247"/>
      <c r="BN48" s="247"/>
      <c r="BO48" s="167"/>
      <c r="BP48" s="168"/>
      <c r="BQ48" s="168"/>
      <c r="BR48" s="177"/>
      <c r="BS48" s="167"/>
      <c r="BT48" s="168"/>
      <c r="BU48" s="167"/>
      <c r="BV48" s="168"/>
      <c r="BW48" s="235"/>
      <c r="BX48" s="235"/>
      <c r="BY48" s="167"/>
      <c r="BZ48" s="218"/>
    </row>
    <row r="49" spans="1:78" ht="24" customHeight="1">
      <c r="A49" s="170"/>
      <c r="B49" s="247"/>
      <c r="C49" s="313"/>
      <c r="D49" s="312"/>
      <c r="E49" s="340"/>
      <c r="F49" s="342"/>
      <c r="G49" s="342"/>
      <c r="H49" s="342"/>
      <c r="I49" s="342"/>
      <c r="J49" s="342"/>
      <c r="K49" s="249"/>
      <c r="L49" s="249"/>
      <c r="M49" s="342"/>
      <c r="N49" s="342"/>
      <c r="O49" s="342"/>
      <c r="P49" s="342"/>
      <c r="Q49" s="342"/>
      <c r="R49" s="342"/>
      <c r="S49" s="342"/>
      <c r="T49" s="342"/>
      <c r="U49" s="342"/>
      <c r="V49" s="342"/>
      <c r="W49" s="342"/>
      <c r="X49" s="342"/>
      <c r="Y49" s="342"/>
      <c r="Z49" s="342"/>
      <c r="AA49" s="342"/>
      <c r="AB49" s="342"/>
      <c r="AC49" s="342"/>
      <c r="AD49" s="342"/>
      <c r="AE49" s="342"/>
      <c r="AF49" s="224"/>
      <c r="AG49" s="367"/>
      <c r="AH49" s="224"/>
      <c r="AI49" s="224"/>
      <c r="AJ49" s="245"/>
      <c r="AK49" s="324"/>
      <c r="AL49" s="308"/>
      <c r="AM49" s="321"/>
      <c r="AN49" s="281"/>
      <c r="AO49" s="342"/>
      <c r="AP49" s="342"/>
      <c r="AQ49" s="224"/>
      <c r="AR49" s="224"/>
      <c r="AS49" s="224"/>
      <c r="AT49" s="224"/>
      <c r="AU49" s="224"/>
      <c r="AV49" s="224"/>
      <c r="AW49" s="224"/>
      <c r="AX49" s="224"/>
      <c r="AY49" s="229"/>
      <c r="AZ49" s="224"/>
      <c r="BA49" s="224"/>
      <c r="BB49" s="245"/>
      <c r="BC49" s="246"/>
      <c r="BD49" s="224"/>
      <c r="BE49" s="246"/>
      <c r="BF49" s="247"/>
      <c r="BG49" s="342"/>
      <c r="BH49" s="342"/>
      <c r="BI49" s="313"/>
      <c r="BJ49" s="245"/>
      <c r="BK49" s="245"/>
      <c r="BL49" s="245"/>
      <c r="BM49" s="247"/>
      <c r="BN49" s="247"/>
      <c r="BO49" s="167"/>
      <c r="BP49" s="168"/>
      <c r="BQ49" s="168"/>
      <c r="BR49" s="177"/>
      <c r="BS49" s="167"/>
      <c r="BT49" s="168"/>
      <c r="BU49" s="167"/>
      <c r="BV49" s="168"/>
      <c r="BW49" s="235"/>
      <c r="BX49" s="235"/>
      <c r="BY49" s="167"/>
      <c r="BZ49" s="218"/>
    </row>
    <row r="50" spans="1:78" ht="24" customHeight="1">
      <c r="A50" s="170"/>
      <c r="B50" s="247"/>
      <c r="C50" s="313"/>
      <c r="D50" s="312"/>
      <c r="E50" s="340"/>
      <c r="F50" s="342"/>
      <c r="G50" s="342"/>
      <c r="H50" s="342"/>
      <c r="I50" s="342"/>
      <c r="J50" s="342"/>
      <c r="K50" s="249"/>
      <c r="L50" s="249"/>
      <c r="M50" s="342"/>
      <c r="N50" s="342"/>
      <c r="O50" s="342"/>
      <c r="P50" s="342"/>
      <c r="Q50" s="342"/>
      <c r="R50" s="342"/>
      <c r="S50" s="342"/>
      <c r="T50" s="342"/>
      <c r="U50" s="342"/>
      <c r="V50" s="342"/>
      <c r="W50" s="342"/>
      <c r="X50" s="342"/>
      <c r="Y50" s="342"/>
      <c r="Z50" s="342"/>
      <c r="AA50" s="342"/>
      <c r="AB50" s="342"/>
      <c r="AC50" s="342"/>
      <c r="AD50" s="342"/>
      <c r="AE50" s="342"/>
      <c r="AF50" s="224"/>
      <c r="AG50" s="367"/>
      <c r="AH50" s="224"/>
      <c r="AI50" s="224"/>
      <c r="AJ50" s="245"/>
      <c r="AK50" s="324"/>
      <c r="AL50" s="308"/>
      <c r="AM50" s="321"/>
      <c r="AN50" s="281"/>
      <c r="AO50" s="342"/>
      <c r="AP50" s="342"/>
      <c r="AQ50" s="224"/>
      <c r="AR50" s="224"/>
      <c r="AS50" s="224"/>
      <c r="AT50" s="224"/>
      <c r="AU50" s="224"/>
      <c r="AV50" s="224"/>
      <c r="AW50" s="224"/>
      <c r="AX50" s="224"/>
      <c r="AY50" s="229"/>
      <c r="AZ50" s="224"/>
      <c r="BA50" s="224"/>
      <c r="BB50" s="245"/>
      <c r="BC50" s="246"/>
      <c r="BD50" s="224"/>
      <c r="BE50" s="246"/>
      <c r="BF50" s="247"/>
      <c r="BG50" s="342"/>
      <c r="BH50" s="342"/>
      <c r="BI50" s="313"/>
      <c r="BJ50" s="245"/>
      <c r="BK50" s="245"/>
      <c r="BL50" s="245"/>
      <c r="BM50" s="247"/>
      <c r="BN50" s="247"/>
      <c r="BO50" s="167"/>
      <c r="BP50" s="168"/>
      <c r="BQ50" s="168"/>
      <c r="BR50" s="177"/>
      <c r="BS50" s="167"/>
      <c r="BT50" s="168"/>
      <c r="BU50" s="167"/>
      <c r="BV50" s="168"/>
      <c r="BW50" s="235"/>
      <c r="BX50" s="235"/>
      <c r="BY50" s="167"/>
      <c r="BZ50" s="218"/>
    </row>
    <row r="51" spans="1:78" ht="24" customHeight="1">
      <c r="A51" s="170"/>
      <c r="B51" s="247"/>
      <c r="C51" s="313" t="e">
        <f>VLOOKUP(A51,'Fórmulas '!$B$47:$C$68,2,FALSE)</f>
        <v>#N/A</v>
      </c>
      <c r="D51" s="312" t="e">
        <f>VLOOKUP(A51,'Fórmulas '!$F$47:$G$67,2,FALSE)</f>
        <v>#N/A</v>
      </c>
      <c r="E51" s="340"/>
      <c r="F51" s="342"/>
      <c r="G51" s="342"/>
      <c r="H51" s="342"/>
      <c r="I51" s="342"/>
      <c r="J51" s="342"/>
      <c r="K51" s="313"/>
      <c r="L51" s="313"/>
      <c r="M51" s="342"/>
      <c r="N51" s="342"/>
      <c r="O51" s="342"/>
      <c r="P51" s="342"/>
      <c r="Q51" s="342"/>
      <c r="R51" s="342"/>
      <c r="S51" s="342"/>
      <c r="T51" s="342"/>
      <c r="U51" s="342"/>
      <c r="V51" s="342"/>
      <c r="W51" s="342"/>
      <c r="X51" s="342"/>
      <c r="Y51" s="342"/>
      <c r="Z51" s="342"/>
      <c r="AA51" s="342"/>
      <c r="AB51" s="342"/>
      <c r="AC51" s="342"/>
      <c r="AD51" s="342"/>
      <c r="AE51" s="342"/>
      <c r="AF51" s="224">
        <f t="shared" ref="AF51" si="5">+COUNTIF(M51:AE51,"SI")</f>
        <v>0</v>
      </c>
      <c r="AG51" s="367"/>
      <c r="AH51" s="224" t="str">
        <f>IFERROR(VLOOKUP(AG51,'[1]Fórmulas '!$B$26:$C$30,2,0),"")</f>
        <v/>
      </c>
      <c r="AI51" s="224"/>
      <c r="AJ51" s="245" t="str">
        <f>+IFERROR(VLOOKUP(AI51,'[1]Fórmulas '!$E$28:$F$30,2,),"")</f>
        <v/>
      </c>
      <c r="AK51" s="324" t="str">
        <f>IFERROR(VLOOKUP(CONCATENATE(AH51,AJ51),'[1]Fórmulas '!$J$47:$K$71,2,),"")</f>
        <v/>
      </c>
      <c r="AL51" s="373"/>
      <c r="AM51" s="313"/>
      <c r="AN51" s="313"/>
      <c r="AO51" s="342"/>
      <c r="AP51" s="342"/>
      <c r="AQ51" s="224"/>
      <c r="AR51" s="224"/>
      <c r="AS51" s="224"/>
      <c r="AT51" s="224"/>
      <c r="AU51" s="224"/>
      <c r="AV51" s="224"/>
      <c r="AW51" s="224"/>
      <c r="AX51" s="224">
        <f t="shared" ref="AX51" si="6">IF(AQ51="SI",15,0) + IF(AR51="SI",5,0) + IF(AS51="SI",15,0) + IF(AT51="SI",10,0) + IF(AU51="SI",15,0) + IF(AV51="SI",10,0) + IF(AW51="SI",30,0)</f>
        <v>0</v>
      </c>
      <c r="AY51" s="229" t="str">
        <f t="shared" ref="AY51" si="7">IF(AX51=" "," ",IF(AX51&lt;=50,"DISMINUYE CERO PUNTOS",IF(AX51&lt;=75,"DISMINUYE UN PUNTO",IF(AX51&lt;=100,"DISMINUYE DOS PUNTOS"))))</f>
        <v>DISMINUYE CERO PUNTOS</v>
      </c>
      <c r="AZ51" s="224"/>
      <c r="BA51" s="224" t="str">
        <f t="shared" si="4"/>
        <v>CASI SEGURO</v>
      </c>
      <c r="BB51" s="245" t="str">
        <f t="shared" si="0"/>
        <v/>
      </c>
      <c r="BC51" s="246">
        <f t="shared" si="1"/>
        <v>0</v>
      </c>
      <c r="BD51" s="224" t="str">
        <f t="shared" si="2"/>
        <v/>
      </c>
      <c r="BE51" s="246" t="str">
        <f>IFERROR(VLOOKUP(CONCATENATE(BB51,BD51),'[1]Fórmulas '!$J$47:$K$71,2,),"")</f>
        <v/>
      </c>
      <c r="BF51" s="247" t="str">
        <f t="shared" si="3"/>
        <v/>
      </c>
      <c r="BG51" s="342"/>
      <c r="BH51" s="342"/>
      <c r="BI51" s="313"/>
      <c r="BJ51" s="313"/>
      <c r="BK51" s="247"/>
      <c r="BL51" s="247"/>
      <c r="BM51" s="247"/>
      <c r="BN51" s="247"/>
      <c r="BO51" s="167"/>
      <c r="BP51" s="168"/>
      <c r="BQ51" s="168"/>
      <c r="BR51" s="168"/>
      <c r="BS51" s="168"/>
      <c r="BT51" s="168"/>
      <c r="BU51" s="167"/>
      <c r="BV51" s="168"/>
      <c r="BW51" s="167"/>
      <c r="BX51" s="167"/>
      <c r="BY51" s="167"/>
      <c r="BZ51" s="218"/>
    </row>
  </sheetData>
  <autoFilter ref="A11:DZ43" xr:uid="{00000000-0009-0000-0000-000000000000}">
    <filterColumn colId="49" showButton="0"/>
  </autoFilter>
  <mergeCells count="33">
    <mergeCell ref="BZ8:BZ11"/>
    <mergeCell ref="BX2:BY5"/>
    <mergeCell ref="BK8:BV8"/>
    <mergeCell ref="BH10:BH11"/>
    <mergeCell ref="BI10:BI11"/>
    <mergeCell ref="BJ10:BJ11"/>
    <mergeCell ref="BK9:BL10"/>
    <mergeCell ref="BS9:BT10"/>
    <mergeCell ref="BM9:BN10"/>
    <mergeCell ref="BO9:BP10"/>
    <mergeCell ref="BQ9:BR10"/>
    <mergeCell ref="BY8:BY11"/>
    <mergeCell ref="BC10:BC11"/>
    <mergeCell ref="BW2:BW5"/>
    <mergeCell ref="BD10:BD11"/>
    <mergeCell ref="BX10:BX11"/>
    <mergeCell ref="BF10:BF11"/>
    <mergeCell ref="AL8:BF8"/>
    <mergeCell ref="BU9:BV10"/>
    <mergeCell ref="BE10:BE11"/>
    <mergeCell ref="BW10:BW11"/>
    <mergeCell ref="E2:BV5"/>
    <mergeCell ref="A8:L10"/>
    <mergeCell ref="M8:AK10"/>
    <mergeCell ref="A2:D5"/>
    <mergeCell ref="BW8:BX9"/>
    <mergeCell ref="BG10:BG11"/>
    <mergeCell ref="AL9:AP10"/>
    <mergeCell ref="AQ9:AY9"/>
    <mergeCell ref="AQ10:AW10"/>
    <mergeCell ref="AX10:AY11"/>
    <mergeCell ref="AZ10:AZ11"/>
    <mergeCell ref="BB10:BB11"/>
  </mergeCells>
  <conditionalFormatting sqref="AG44:AG51">
    <cfRule type="containsText" dxfId="101" priority="1" operator="containsText" text="CASI SEGURO">
      <formula>NOT(ISERROR(SEARCH("CASI SEGURO",AG44)))</formula>
    </cfRule>
    <cfRule type="containsText" dxfId="100" priority="2" operator="containsText" text="PROBABLE'">
      <formula>NOT(ISERROR(SEARCH("PROBABLE'",AG44)))</formula>
    </cfRule>
    <cfRule type="containsText" dxfId="99" priority="3" operator="containsText" text="POSIBLE">
      <formula>NOT(ISERROR(SEARCH("POSIBLE",AG44)))</formula>
    </cfRule>
    <cfRule type="containsText" dxfId="98" priority="4" operator="containsText" text="IMPROBABLE">
      <formula>NOT(ISERROR(SEARCH("IMPROBABLE",AG44)))</formula>
    </cfRule>
    <cfRule type="containsText" dxfId="97" priority="5" operator="containsText" text="RARA VEZ">
      <formula>NOT(ISERROR(SEARCH("RARA VEZ",AG44)))</formula>
    </cfRule>
  </conditionalFormatting>
  <conditionalFormatting sqref="AI44:AI51">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44:AK51">
    <cfRule type="containsText" dxfId="93" priority="17" operator="containsText" text="BAJO">
      <formula>NOT(ISERROR(SEARCH("BAJO",AK44)))</formula>
    </cfRule>
    <cfRule type="containsText" dxfId="92" priority="18" operator="containsText" text="MODERADO">
      <formula>NOT(ISERROR(SEARCH("MODERADO",AK44)))</formula>
    </cfRule>
    <cfRule type="containsText" dxfId="91" priority="19" operator="containsText" text="ALTO">
      <formula>NOT(ISERROR(SEARCH("ALTO",AK44)))</formula>
    </cfRule>
    <cfRule type="containsText" dxfId="90" priority="20" operator="containsText" text="EXTREMO">
      <formula>NOT(ISERROR(SEARCH("EXTREMO",AK44)))</formula>
    </cfRule>
  </conditionalFormatting>
  <conditionalFormatting sqref="BA12 BA15 BA26 BA28 BA44:BA51">
    <cfRule type="containsText" dxfId="89" priority="6" operator="containsText" text="CASI SEGURO">
      <formula>NOT(ISERROR(SEARCH("CASI SEGURO",BA12)))</formula>
    </cfRule>
    <cfRule type="containsText" dxfId="88" priority="7" operator="containsText" text="PROBABLE'">
      <formula>NOT(ISERROR(SEARCH("PROBABLE'",BA12)))</formula>
    </cfRule>
    <cfRule type="containsText" dxfId="87" priority="8" operator="containsText" text="POSIBLE">
      <formula>NOT(ISERROR(SEARCH("POSIBLE",BA12)))</formula>
    </cfRule>
    <cfRule type="containsText" dxfId="86" priority="9" stopIfTrue="1" operator="containsText" text="IMPROBABLE">
      <formula>NOT(ISERROR(SEARCH("IMPROBABLE",BA12)))</formula>
    </cfRule>
    <cfRule type="containsText" dxfId="85" priority="10" operator="containsText" text="RARA VEZ">
      <formula>NOT(ISERROR(SEARCH("RARA VEZ",BA12)))</formula>
    </cfRule>
  </conditionalFormatting>
  <conditionalFormatting sqref="BC12 BC15 BC26 BC28 BC44:BC51">
    <cfRule type="containsText" dxfId="84" priority="11" operator="containsText" text="MODERADO">
      <formula>NOT(ISERROR(SEARCH("MODERADO",BC12)))</formula>
    </cfRule>
    <cfRule type="containsText" dxfId="83" priority="12" operator="containsText" text="MAYO">
      <formula>NOT(ISERROR(SEARCH("MAYO",BC12)))</formula>
    </cfRule>
    <cfRule type="containsText" dxfId="82" priority="13" operator="containsText" text="CATASTRÓFICO">
      <formula>NOT(ISERROR(SEARCH("CATASTRÓFICO",BC12)))</formula>
    </cfRule>
  </conditionalFormatting>
  <conditionalFormatting sqref="BE12 BE15 BE26 BE28 BE44:BE51">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3">
    <dataValidation type="list" allowBlank="1" showInputMessage="1" showErrorMessage="1" sqref="AS52:AS1048576" xr:uid="{00000000-0002-0000-0000-000000000000}">
      <formula1>#REF!</formula1>
    </dataValidation>
    <dataValidation type="list" allowBlank="1" showInputMessage="1" showErrorMessage="1" sqref="AQ44:AW51" xr:uid="{00000000-0002-0000-0000-000001000000}">
      <formula1>"SI,NO"</formula1>
    </dataValidation>
    <dataValidation type="list" allowBlank="1" showInputMessage="1" showErrorMessage="1" sqref="BZ12:BZ51" xr:uid="{00000000-0002-0000-0000-000002000000}">
      <formula1>"ACTIVO, INACTIVO"</formula1>
    </dataValidation>
  </dataValidations>
  <hyperlinks>
    <hyperlink ref="AN23" r:id="rId1" display="https://indeportesantioquia.sharepoint.com/:f:/r/sites/SGC2/Documentos compartidos/3.1 Evidencias deRriegos/Gesti%C3%B3n de los Recursos/Evidencia de Riesgos 2025/Riesgos de Corrupci%C3%B3n 2025?csf=1&amp;web=1&amp;e=UZsiVN" xr:uid="{00000000-0004-0000-0000-000000000000}"/>
    <hyperlink ref="AN24" r:id="rId2" display="https://indeportesantioquia.sharepoint.com/:f:/r/sites/SGC2/Documentos compartidos/3.1 Evidencias deRriegos/Gesti%C3%B3n de los Recursos/Evidencia de Riesgos 2025/Riesgos de Corrupci%C3%B3n 2025?csf=1&amp;web=1&amp;e=UZsiVN" xr:uid="{00000000-0004-0000-0000-000001000000}"/>
    <hyperlink ref="AN25" r:id="rId3" display="https://indeportesantioquia.sharepoint.com/:f:/r/sites/SGC2/Documentos compartidos/3.1 Evidencias deRriegos/Gesti%C3%B3n de los Recursos/Evidencia de Riesgos 2025/Riesgos de Corrupci%C3%B3n 2025?csf=1&amp;web=1&amp;e=UZsiVN" xr:uid="{00000000-0004-0000-0000-000002000000}"/>
    <hyperlink ref="AN35" r:id="rId4" display="https://indeportesantioquia.sharepoint.com/:f:/r/sites/SGC2/Documentos compartidos/3.1 Evidencias deRriegos/Gesti%C3%B3n financiera/Evidencia de Riesgos 2025/Riesgos de Corrupci%C3%B3n 2025/RC1?csf=1&amp;web=1&amp;e=pHKpT9" xr:uid="{00000000-0004-0000-0000-000003000000}"/>
    <hyperlink ref="AN36" r:id="rId5" display="https://indeportesantioquia.sharepoint.com/:f:/r/sites/SGC2/Documentos compartidos/3.1 Evidencias deRriegos/Gesti%C3%B3n financiera/Evidencia de Riesgos 2025/Riesgos de Corrupci%C3%B3n 2025/RC1?csf=1&amp;web=1&amp;e=pHKpT9" xr:uid="{00000000-0004-0000-0000-000004000000}"/>
    <hyperlink ref="AN37" r:id="rId6" display="https://indeportesantioquia.sharepoint.com/:f:/r/sites/SGC2/Documentos compartidos/3.1 Evidencias deRriegos/Gesti%C3%B3n financiera/Evidencia de Riesgos 2025/Riesgos de Corrupci%C3%B3n 2025/RC2?csf=1&amp;web=1&amp;e=7ULGUw" xr:uid="{00000000-0004-0000-0000-000005000000}"/>
    <hyperlink ref="AN38" r:id="rId7" display="https://indeportesantioquia.sharepoint.com/:f:/r/sites/SGC2/Documentos compartidos/3.1 Evidencias deRriegos/Gesti%C3%B3n financiera/Evidencia de Riesgos 2025/Riesgos de Corrupci%C3%B3n 2025/RC2?csf=1&amp;web=1&amp;e=7ULGUw" xr:uid="{00000000-0004-0000-0000-000006000000}"/>
    <hyperlink ref="AN39" r:id="rId8" display="https://indeportesantioquia.sharepoint.com/:f:/r/sites/SGC2/Documentos compartidos/3.1 Evidencias deRriegos/Gesti%C3%B3n financiera/Evidencia de Riesgos 2025/Riesgos de Corrupci%C3%B3n 2025/RC2?csf=1&amp;web=1&amp;e=7ULGUw" xr:uid="{00000000-0004-0000-0000-000007000000}"/>
  </hyperlinks>
  <pageMargins left="0.23622047244094491" right="0.23622047244094491" top="0.74803149606299213" bottom="0.74803149606299213" header="0.31496062992125984" footer="0.31496062992125984"/>
  <pageSetup paperSize="5" scale="10" orientation="landscape" horizontalDpi="4294967293" r:id="rId9"/>
  <drawing r:id="rId10"/>
  <legacyDrawing r:id="rId11"/>
  <oleObjects>
    <mc:AlternateContent xmlns:mc="http://schemas.openxmlformats.org/markup-compatibility/2006">
      <mc:Choice Requires="x14">
        <oleObject progId="PBrush" shapeId="10258" r:id="rId12">
          <objectPr defaultSize="0" autoPict="0" r:id="rId13">
            <anchor moveWithCells="1" sizeWithCells="1">
              <from>
                <xdr:col>0</xdr:col>
                <xdr:colOff>1333500</xdr:colOff>
                <xdr:row>1</xdr:row>
                <xdr:rowOff>57150</xdr:rowOff>
              </from>
              <to>
                <xdr:col>3</xdr:col>
                <xdr:colOff>85725</xdr:colOff>
                <xdr:row>4</xdr:row>
                <xdr:rowOff>304800</xdr:rowOff>
              </to>
            </anchor>
          </objectPr>
        </oleObject>
      </mc:Choice>
      <mc:Fallback>
        <oleObject progId="PBrush" shapeId="10258" r:id="rId12"/>
      </mc:Fallback>
    </mc:AlternateContent>
  </oleObjec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3000000}">
          <x14:formula1>
            <xm:f>'Fórmulas '!$B$26:$B$30</xm:f>
          </x14:formula1>
          <xm:sqref>AG44:AG1048576</xm:sqref>
        </x14:dataValidation>
        <x14:dataValidation type="list" allowBlank="1" showInputMessage="1" showErrorMessage="1" xr:uid="{00000000-0002-0000-0000-000004000000}">
          <x14:formula1>
            <xm:f>'Fórmulas '!$AA$5:$AA$7</xm:f>
          </x14:formula1>
          <xm:sqref>BK28:BK32 BK34:BK36 BK38 BK40:BK41 BK43:BK1048576 BO12:BO51 BM12:BM26 BU12:BU1048576 BS12:BS1048576 BM30:BM51 BQ12:BQ51</xm:sqref>
        </x14:dataValidation>
        <x14:dataValidation type="list" allowBlank="1" showInputMessage="1" showErrorMessage="1" xr:uid="{00000000-0002-0000-0000-000005000000}">
          <x14:formula1>
            <xm:f>'Fórmulas '!$Q$10:$Q$11</xm:f>
          </x14:formula1>
          <xm:sqref>AO44:AO1048576</xm:sqref>
        </x14:dataValidation>
        <x14:dataValidation type="list" allowBlank="1" showInputMessage="1" showErrorMessage="1" xr:uid="{00000000-0002-0000-0000-000006000000}">
          <x14:formula1>
            <xm:f>'Fórmulas '!$Q$5:$Q$7</xm:f>
          </x14:formula1>
          <xm:sqref>AP44:AP1048576</xm:sqref>
        </x14:dataValidation>
        <x14:dataValidation type="list" allowBlank="1" showInputMessage="1" showErrorMessage="1" xr:uid="{00000000-0002-0000-0000-000007000000}">
          <x14:formula1>
            <xm:f>'Fórmulas '!$Y$6:$Y$8</xm:f>
          </x14:formula1>
          <xm:sqref>BG44:BG1048576</xm:sqref>
        </x14:dataValidation>
        <x14:dataValidation type="list" allowBlank="1" showInputMessage="1" showErrorMessage="1" xr:uid="{00000000-0002-0000-0000-000008000000}">
          <x14:formula1>
            <xm:f>'Fórmulas '!$B$13:$B$22</xm:f>
          </x14:formula1>
          <xm:sqref>BH44:BH1048576</xm:sqref>
        </x14:dataValidation>
        <x14:dataValidation type="list" allowBlank="1" showInputMessage="1" showErrorMessage="1" xr:uid="{00000000-0002-0000-0000-000009000000}">
          <x14:formula1>
            <xm:f>'Fórmulas '!$B$47:$B$68</xm:f>
          </x14:formula1>
          <xm:sqref>B52:B1048576 A12:A1048576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filterMode="1">
    <pageSetUpPr fitToPage="1"/>
  </sheetPr>
  <dimension ref="A1:DS44"/>
  <sheetViews>
    <sheetView showGridLines="0" topLeftCell="BP8" zoomScale="70" zoomScaleNormal="70" workbookViewId="0">
      <pane ySplit="4" topLeftCell="A18" activePane="bottomLeft" state="frozen"/>
      <selection pane="bottomLeft" activeCell="BR16" sqref="BR16:BR18"/>
      <selection activeCell="AG8" sqref="AG8"/>
    </sheetView>
  </sheetViews>
  <sheetFormatPr defaultColWidth="11.5703125" defaultRowHeight="1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8" customWidth="1"/>
    <col min="64" max="64" width="42.7109375" customWidth="1"/>
    <col min="65" max="67" width="32.28515625" customWidth="1"/>
    <col min="68" max="68" width="33.5703125" customWidth="1"/>
    <col min="69" max="69" width="34.85546875" customWidth="1"/>
    <col min="70" max="70" width="35.5703125" customWidth="1"/>
  </cols>
  <sheetData>
    <row r="1" spans="1:70">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c r="A2" s="406"/>
      <c r="B2" s="407"/>
      <c r="C2" s="408"/>
      <c r="D2" s="395" t="s">
        <v>0</v>
      </c>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7"/>
      <c r="BP2" s="440" t="s">
        <v>1</v>
      </c>
      <c r="BQ2" s="437" t="s">
        <v>505</v>
      </c>
    </row>
    <row r="3" spans="1:70" ht="14.45" customHeight="1">
      <c r="A3" s="409"/>
      <c r="B3" s="410"/>
      <c r="C3" s="411"/>
      <c r="D3" s="398"/>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400"/>
      <c r="BP3" s="441"/>
      <c r="BQ3" s="438"/>
    </row>
    <row r="4" spans="1:70" ht="14.45" customHeight="1">
      <c r="A4" s="409"/>
      <c r="B4" s="410"/>
      <c r="C4" s="411"/>
      <c r="D4" s="398"/>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400"/>
      <c r="BP4" s="441"/>
      <c r="BQ4" s="438"/>
    </row>
    <row r="5" spans="1:70" ht="28.15" customHeight="1">
      <c r="A5" s="412"/>
      <c r="B5" s="413"/>
      <c r="C5" s="414"/>
      <c r="D5" s="401"/>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c r="BO5" s="403"/>
      <c r="BP5" s="442"/>
      <c r="BQ5" s="439"/>
    </row>
    <row r="6" spans="1:70">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c r="A8" s="404" t="s">
        <v>3</v>
      </c>
      <c r="B8" s="404"/>
      <c r="C8" s="404"/>
      <c r="D8" s="404"/>
      <c r="E8" s="404"/>
      <c r="F8" s="404"/>
      <c r="G8" s="404"/>
      <c r="H8" s="404"/>
      <c r="I8" s="404"/>
      <c r="J8" s="404"/>
      <c r="K8" s="404"/>
      <c r="L8" s="445" t="s">
        <v>4</v>
      </c>
      <c r="M8" s="445"/>
      <c r="N8" s="445"/>
      <c r="O8" s="445"/>
      <c r="P8" s="445"/>
      <c r="Q8" s="445"/>
      <c r="R8" s="445"/>
      <c r="S8" s="445"/>
      <c r="T8" s="445"/>
      <c r="U8" s="445"/>
      <c r="V8" s="445"/>
      <c r="W8" s="445"/>
      <c r="X8" s="445"/>
      <c r="Y8" s="445"/>
      <c r="Z8" s="445"/>
      <c r="AA8" s="445"/>
      <c r="AB8" s="445"/>
      <c r="AC8" s="445"/>
      <c r="AD8" s="445"/>
      <c r="AE8" s="445"/>
      <c r="AF8" s="445"/>
      <c r="AG8" s="445"/>
      <c r="AH8" s="445"/>
      <c r="AI8" s="445"/>
      <c r="AJ8" s="445"/>
      <c r="AK8" s="447"/>
      <c r="AL8" s="447"/>
      <c r="AM8" s="447"/>
      <c r="AN8" s="447"/>
      <c r="AO8" s="447"/>
      <c r="AP8" s="447"/>
      <c r="AQ8" s="447"/>
      <c r="AR8" s="447"/>
      <c r="AS8" s="447"/>
      <c r="AT8" s="447"/>
      <c r="AU8" s="447"/>
      <c r="AV8" s="447"/>
      <c r="AW8" s="447"/>
      <c r="AX8" s="447"/>
      <c r="AY8" s="447"/>
      <c r="AZ8" s="447"/>
      <c r="BA8" s="447"/>
      <c r="BB8" s="447"/>
      <c r="BC8" s="447"/>
      <c r="BD8" s="447"/>
      <c r="BE8" s="447"/>
      <c r="BF8" s="130"/>
      <c r="BG8" s="130"/>
      <c r="BH8" s="130"/>
      <c r="BI8" s="130"/>
      <c r="BJ8" s="435" t="s">
        <v>506</v>
      </c>
      <c r="BK8" s="435"/>
      <c r="BL8" s="435"/>
      <c r="BM8" s="435"/>
      <c r="BN8" s="144"/>
      <c r="BO8" s="144"/>
      <c r="BP8" s="415" t="s">
        <v>6</v>
      </c>
      <c r="BQ8" s="415"/>
      <c r="BR8" s="432" t="s">
        <v>7</v>
      </c>
    </row>
    <row r="9" spans="1:70" ht="14.45" customHeight="1">
      <c r="A9" s="404"/>
      <c r="B9" s="404"/>
      <c r="C9" s="404"/>
      <c r="D9" s="404"/>
      <c r="E9" s="404"/>
      <c r="F9" s="404"/>
      <c r="G9" s="404"/>
      <c r="H9" s="404"/>
      <c r="I9" s="404"/>
      <c r="J9" s="404"/>
      <c r="K9" s="404"/>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6"/>
      <c r="AL9" s="446"/>
      <c r="AM9" s="446"/>
      <c r="AN9" s="446"/>
      <c r="AO9" s="446"/>
      <c r="AP9" s="447" t="s">
        <v>9</v>
      </c>
      <c r="AQ9" s="447"/>
      <c r="AR9" s="447"/>
      <c r="AS9" s="447"/>
      <c r="AT9" s="447"/>
      <c r="AU9" s="447"/>
      <c r="AV9" s="447"/>
      <c r="AW9" s="447"/>
      <c r="AX9" s="447"/>
      <c r="AY9" s="33"/>
      <c r="AZ9" s="33"/>
      <c r="BA9" s="33"/>
      <c r="BB9" s="33"/>
      <c r="BC9" s="33"/>
      <c r="BD9" s="33"/>
      <c r="BE9" s="33"/>
      <c r="BF9" s="33"/>
      <c r="BG9" s="33"/>
      <c r="BH9" s="33"/>
      <c r="BI9" s="33"/>
      <c r="BJ9" s="3" t="s">
        <v>507</v>
      </c>
      <c r="BK9" s="3"/>
      <c r="BL9" s="433" t="s">
        <v>508</v>
      </c>
      <c r="BM9" s="433"/>
      <c r="BN9" s="433" t="s">
        <v>509</v>
      </c>
      <c r="BO9" s="433"/>
      <c r="BP9" s="415"/>
      <c r="BQ9" s="415"/>
      <c r="BR9" s="432"/>
    </row>
    <row r="10" spans="1:70" ht="14.45" customHeight="1">
      <c r="A10" s="404"/>
      <c r="B10" s="404"/>
      <c r="C10" s="404"/>
      <c r="D10" s="404"/>
      <c r="E10" s="404"/>
      <c r="F10" s="404"/>
      <c r="G10" s="404"/>
      <c r="H10" s="404"/>
      <c r="I10" s="404"/>
      <c r="J10" s="404"/>
      <c r="K10" s="404"/>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6"/>
      <c r="AL10" s="446"/>
      <c r="AM10" s="446"/>
      <c r="AN10" s="446"/>
      <c r="AO10" s="446"/>
      <c r="AP10" s="448" t="s">
        <v>9</v>
      </c>
      <c r="AQ10" s="448"/>
      <c r="AR10" s="448"/>
      <c r="AS10" s="448"/>
      <c r="AT10" s="448"/>
      <c r="AU10" s="448"/>
      <c r="AV10" s="448"/>
      <c r="AW10" s="449" t="s">
        <v>16</v>
      </c>
      <c r="AX10" s="449"/>
      <c r="AY10" s="450" t="s">
        <v>17</v>
      </c>
      <c r="AZ10" s="129"/>
      <c r="BA10" s="450" t="s">
        <v>18</v>
      </c>
      <c r="BB10" s="450" t="s">
        <v>19</v>
      </c>
      <c r="BC10" s="450" t="s">
        <v>20</v>
      </c>
      <c r="BD10" s="450" t="s">
        <v>21</v>
      </c>
      <c r="BE10" s="450" t="s">
        <v>22</v>
      </c>
      <c r="BF10" s="450" t="s">
        <v>23</v>
      </c>
      <c r="BG10" s="450" t="s">
        <v>24</v>
      </c>
      <c r="BH10" s="450" t="s">
        <v>25</v>
      </c>
      <c r="BI10" s="450" t="s">
        <v>26</v>
      </c>
      <c r="BJ10" s="443" t="s">
        <v>510</v>
      </c>
      <c r="BK10" s="443" t="s">
        <v>511</v>
      </c>
      <c r="BL10" s="434" t="s">
        <v>512</v>
      </c>
      <c r="BM10" s="434" t="s">
        <v>511</v>
      </c>
      <c r="BN10" s="436" t="s">
        <v>513</v>
      </c>
      <c r="BO10" s="436" t="s">
        <v>511</v>
      </c>
      <c r="BP10" s="390" t="s">
        <v>27</v>
      </c>
      <c r="BQ10" s="390" t="s">
        <v>28</v>
      </c>
      <c r="BR10" s="432"/>
    </row>
    <row r="11" spans="1:70" ht="135" customHeight="1">
      <c r="A11" s="4" t="s">
        <v>29</v>
      </c>
      <c r="B11" s="4" t="s">
        <v>31</v>
      </c>
      <c r="C11" s="4" t="s">
        <v>32</v>
      </c>
      <c r="D11" s="4" t="s">
        <v>33</v>
      </c>
      <c r="E11" s="4" t="s">
        <v>34</v>
      </c>
      <c r="F11" s="4" t="s">
        <v>35</v>
      </c>
      <c r="G11" s="4" t="s">
        <v>36</v>
      </c>
      <c r="H11" s="4" t="s">
        <v>37</v>
      </c>
      <c r="I11" s="4" t="s">
        <v>38</v>
      </c>
      <c r="J11" s="4" t="s">
        <v>39</v>
      </c>
      <c r="K11" s="4" t="s">
        <v>40</v>
      </c>
      <c r="L11" s="5" t="s">
        <v>41</v>
      </c>
      <c r="M11" s="5" t="s">
        <v>42</v>
      </c>
      <c r="N11" s="5" t="s">
        <v>43</v>
      </c>
      <c r="O11" s="5" t="s">
        <v>44</v>
      </c>
      <c r="P11" s="5" t="s">
        <v>45</v>
      </c>
      <c r="Q11" s="5" t="s">
        <v>46</v>
      </c>
      <c r="R11" s="5" t="s">
        <v>47</v>
      </c>
      <c r="S11" s="5" t="s">
        <v>48</v>
      </c>
      <c r="T11" s="5" t="s">
        <v>49</v>
      </c>
      <c r="U11" s="5" t="s">
        <v>50</v>
      </c>
      <c r="V11" s="5" t="s">
        <v>51</v>
      </c>
      <c r="W11" s="5" t="s">
        <v>52</v>
      </c>
      <c r="X11" s="5" t="s">
        <v>53</v>
      </c>
      <c r="Y11" s="5" t="s">
        <v>54</v>
      </c>
      <c r="Z11" s="5" t="s">
        <v>55</v>
      </c>
      <c r="AA11" s="5" t="s">
        <v>56</v>
      </c>
      <c r="AB11" s="5" t="s">
        <v>57</v>
      </c>
      <c r="AC11" s="5" t="s">
        <v>58</v>
      </c>
      <c r="AD11" s="5" t="s">
        <v>59</v>
      </c>
      <c r="AE11" s="6" t="s">
        <v>60</v>
      </c>
      <c r="AF11" s="6" t="s">
        <v>61</v>
      </c>
      <c r="AG11" s="6" t="s">
        <v>18</v>
      </c>
      <c r="AH11" s="6" t="s">
        <v>514</v>
      </c>
      <c r="AI11" s="6" t="s">
        <v>20</v>
      </c>
      <c r="AJ11" s="7" t="s">
        <v>63</v>
      </c>
      <c r="AK11" s="129" t="s">
        <v>515</v>
      </c>
      <c r="AL11" s="129" t="s">
        <v>65</v>
      </c>
      <c r="AM11" s="129" t="s">
        <v>66</v>
      </c>
      <c r="AN11" s="129" t="s">
        <v>67</v>
      </c>
      <c r="AO11" s="129" t="s">
        <v>68</v>
      </c>
      <c r="AP11" s="129" t="s">
        <v>69</v>
      </c>
      <c r="AQ11" s="129" t="s">
        <v>70</v>
      </c>
      <c r="AR11" s="129" t="s">
        <v>71</v>
      </c>
      <c r="AS11" s="129" t="s">
        <v>72</v>
      </c>
      <c r="AT11" s="129" t="s">
        <v>73</v>
      </c>
      <c r="AU11" s="129" t="s">
        <v>74</v>
      </c>
      <c r="AV11" s="129" t="s">
        <v>75</v>
      </c>
      <c r="AW11" s="449"/>
      <c r="AX11" s="449"/>
      <c r="AY11" s="450"/>
      <c r="AZ11" s="129" t="s">
        <v>76</v>
      </c>
      <c r="BA11" s="450"/>
      <c r="BB11" s="450"/>
      <c r="BC11" s="450"/>
      <c r="BD11" s="450"/>
      <c r="BE11" s="450"/>
      <c r="BF11" s="450"/>
      <c r="BG11" s="450"/>
      <c r="BH11" s="450"/>
      <c r="BI11" s="450"/>
      <c r="BJ11" s="444"/>
      <c r="BK11" s="444"/>
      <c r="BL11" s="434"/>
      <c r="BM11" s="434"/>
      <c r="BN11" s="436"/>
      <c r="BO11" s="436"/>
      <c r="BP11" s="390"/>
      <c r="BQ11" s="390"/>
      <c r="BR11" s="432"/>
    </row>
    <row r="12" spans="1:70" s="58" customFormat="1" ht="286.89999999999998" hidden="1" customHeight="1">
      <c r="A12" s="49" t="s">
        <v>85</v>
      </c>
      <c r="B12" s="57"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9" t="str">
        <f>VLOOKUP(A12,'Fórmulas '!$F$47:$G$66,2,FALSE)</f>
        <v>Jefe Oficina Asesora de Planeación</v>
      </c>
      <c r="D12" s="90" t="s">
        <v>516</v>
      </c>
      <c r="E12" s="55" t="s">
        <v>102</v>
      </c>
      <c r="F12" s="55" t="s">
        <v>102</v>
      </c>
      <c r="G12" s="55" t="s">
        <v>102</v>
      </c>
      <c r="H12" s="55" t="s">
        <v>102</v>
      </c>
      <c r="I12" s="55" t="s">
        <v>89</v>
      </c>
      <c r="J12" s="57" t="s">
        <v>517</v>
      </c>
      <c r="K12" s="57" t="s">
        <v>213</v>
      </c>
      <c r="L12" s="55" t="s">
        <v>102</v>
      </c>
      <c r="M12" s="55" t="s">
        <v>101</v>
      </c>
      <c r="N12" s="128" t="s">
        <v>102</v>
      </c>
      <c r="O12" s="55" t="s">
        <v>102</v>
      </c>
      <c r="P12" s="55" t="s">
        <v>102</v>
      </c>
      <c r="Q12" s="55" t="s">
        <v>101</v>
      </c>
      <c r="R12" s="55" t="s">
        <v>101</v>
      </c>
      <c r="S12" s="55" t="s">
        <v>101</v>
      </c>
      <c r="T12" s="55" t="s">
        <v>101</v>
      </c>
      <c r="U12" s="55" t="s">
        <v>102</v>
      </c>
      <c r="V12" s="55" t="s">
        <v>102</v>
      </c>
      <c r="W12" s="55" t="s">
        <v>102</v>
      </c>
      <c r="X12" s="55" t="s">
        <v>101</v>
      </c>
      <c r="Y12" s="55" t="s">
        <v>101</v>
      </c>
      <c r="Z12" s="55" t="s">
        <v>102</v>
      </c>
      <c r="AA12" s="55" t="s">
        <v>101</v>
      </c>
      <c r="AB12" s="55" t="s">
        <v>102</v>
      </c>
      <c r="AC12" s="55" t="s">
        <v>101</v>
      </c>
      <c r="AD12" s="55" t="s">
        <v>101</v>
      </c>
      <c r="AE12" s="55">
        <f>+COUNTIF(L12:AD12,"SI")</f>
        <v>9</v>
      </c>
      <c r="AF12" s="55" t="s">
        <v>93</v>
      </c>
      <c r="AG12" s="55">
        <f>IFERROR(VLOOKUP(AF12,'Fórmulas '!$B$26:$C$30,2,0),"")</f>
        <v>3</v>
      </c>
      <c r="AH12" s="55" t="str">
        <f>IF(AE12&lt;=5,"MODERADO",IF(AE12&lt;=11,"MAYOR","CATASTRÓFICO"))</f>
        <v>MAYOR</v>
      </c>
      <c r="AI12" s="65">
        <f>+IFERROR(VLOOKUP(AH12,'Fórmulas '!$E$28:$F$30,2,),"")</f>
        <v>4</v>
      </c>
      <c r="AJ12" s="66" t="str">
        <f>IFERROR(VLOOKUP(CONCATENATE(AG12,AI12),'Fórmulas '!$J$47:$K$71,2,),"")</f>
        <v>EXTREMO</v>
      </c>
      <c r="AK12" s="112" t="s">
        <v>518</v>
      </c>
      <c r="AL12" s="57" t="s">
        <v>519</v>
      </c>
      <c r="AM12" s="57" t="s">
        <v>520</v>
      </c>
      <c r="AN12" s="59" t="s">
        <v>99</v>
      </c>
      <c r="AO12" s="59" t="s">
        <v>100</v>
      </c>
      <c r="AP12" s="55">
        <v>0</v>
      </c>
      <c r="AQ12" s="55">
        <v>5</v>
      </c>
      <c r="AR12" s="55">
        <v>0</v>
      </c>
      <c r="AS12" s="55">
        <v>10</v>
      </c>
      <c r="AT12" s="55">
        <v>15</v>
      </c>
      <c r="AU12" s="55">
        <v>0</v>
      </c>
      <c r="AV12" s="55">
        <v>0</v>
      </c>
      <c r="AW12" s="55">
        <f>SUM(AP12:AV12)</f>
        <v>30</v>
      </c>
      <c r="AX12" s="121" t="str">
        <f>IF(AW12=" "," ",IF(AW12&lt;=50,"DISMINUYE CERO PUNTOS",IF(AW12&lt;=75,"DISMINUYE UN PUNTO",IF(AW12&lt;=100,"DISMINUYE DOS PUNTOS"))))</f>
        <v>DISMINUYE CERO PUNTOS</v>
      </c>
      <c r="AY12" s="55">
        <f>+AG12</f>
        <v>3</v>
      </c>
      <c r="AZ12" s="55" t="str">
        <f>IF(BA12=1,"RARA VEZ",IF(BA12=2,"IMPROBABLE",IF(BA12=3,"POSIBLE",IF(BA12=4,"PROBABLE'","CASI SEGURO"))))</f>
        <v>POSIBLE</v>
      </c>
      <c r="BA12" s="65">
        <f>IF(AG12&lt;=2,1,IF(AX12="DISMINUYE CERO PUNTOS",AG12,IF(AX12="DISMINUYE UN PUNTO",AG12-1,AG12-2)))</f>
        <v>3</v>
      </c>
      <c r="BB12" s="103" t="str">
        <f>AH12</f>
        <v>MAYOR</v>
      </c>
      <c r="BC12" s="55">
        <f>AI12</f>
        <v>4</v>
      </c>
      <c r="BD12" s="103" t="str">
        <f>IFERROR(VLOOKUP(CONCATENATE(BA12,BC12),'Fórmulas '!$J$47:$K$71,2,),"")</f>
        <v>EXTREMO</v>
      </c>
      <c r="BE12" s="59" t="s">
        <v>521</v>
      </c>
      <c r="BF12" s="55" t="s">
        <v>104</v>
      </c>
      <c r="BG12" s="55" t="s">
        <v>522</v>
      </c>
      <c r="BH12" s="57" t="s">
        <v>523</v>
      </c>
      <c r="BI12" s="57" t="s">
        <v>524</v>
      </c>
      <c r="BJ12" s="57" t="s">
        <v>525</v>
      </c>
      <c r="BK12" s="57" t="s">
        <v>526</v>
      </c>
      <c r="BL12" s="57" t="s">
        <v>527</v>
      </c>
      <c r="BM12" s="57" t="s">
        <v>528</v>
      </c>
      <c r="BN12" s="57"/>
      <c r="BO12" s="57"/>
      <c r="BP12" s="57" t="s">
        <v>529</v>
      </c>
      <c r="BQ12" s="57" t="s">
        <v>530</v>
      </c>
      <c r="BR12" s="57" t="s">
        <v>531</v>
      </c>
    </row>
    <row r="13" spans="1:70" ht="284.45" hidden="1" customHeight="1">
      <c r="A13" s="49" t="s">
        <v>492</v>
      </c>
      <c r="B13" s="57" t="str">
        <f>VLOOKUP(A13,'Fórmulas '!$B$47:$C$66,2,FALSE)</f>
        <v>Identificar y desarrollar las potencialidades de mejora en los procesos institucionales a partir del seguimiento y evaluación de la gestión.</v>
      </c>
      <c r="C13" s="49" t="str">
        <f>VLOOKUP(A13,'Fórmulas '!$F$47:$G$66,2,FALSE)</f>
        <v>Jefe Oficina Asesora de Planeación</v>
      </c>
      <c r="D13" s="91" t="s">
        <v>532</v>
      </c>
      <c r="E13" s="9" t="s">
        <v>102</v>
      </c>
      <c r="F13" s="55" t="s">
        <v>102</v>
      </c>
      <c r="G13" s="9" t="s">
        <v>102</v>
      </c>
      <c r="H13" s="9" t="s">
        <v>102</v>
      </c>
      <c r="I13" s="9" t="s">
        <v>89</v>
      </c>
      <c r="J13" s="57" t="s">
        <v>533</v>
      </c>
      <c r="K13" s="57" t="s">
        <v>496</v>
      </c>
      <c r="L13" s="9" t="s">
        <v>102</v>
      </c>
      <c r="M13" s="9" t="s">
        <v>102</v>
      </c>
      <c r="N13" s="9" t="s">
        <v>102</v>
      </c>
      <c r="O13" s="9" t="s">
        <v>101</v>
      </c>
      <c r="P13" s="9" t="s">
        <v>101</v>
      </c>
      <c r="Q13" s="9" t="s">
        <v>101</v>
      </c>
      <c r="R13" s="9" t="s">
        <v>102</v>
      </c>
      <c r="S13" s="9" t="s">
        <v>101</v>
      </c>
      <c r="T13" s="9" t="s">
        <v>101</v>
      </c>
      <c r="U13" s="9" t="s">
        <v>101</v>
      </c>
      <c r="V13" s="9" t="s">
        <v>101</v>
      </c>
      <c r="W13" s="9" t="s">
        <v>102</v>
      </c>
      <c r="X13" s="9" t="s">
        <v>101</v>
      </c>
      <c r="Y13" s="9" t="s">
        <v>101</v>
      </c>
      <c r="Z13" s="9" t="s">
        <v>155</v>
      </c>
      <c r="AA13" s="9" t="s">
        <v>101</v>
      </c>
      <c r="AB13" s="9" t="s">
        <v>101</v>
      </c>
      <c r="AC13" s="9" t="s">
        <v>101</v>
      </c>
      <c r="AD13" s="9" t="s">
        <v>101</v>
      </c>
      <c r="AE13" s="55">
        <f t="shared" ref="AE13:AE44" si="0">+COUNTIF(L13:AD13,"SI")</f>
        <v>5</v>
      </c>
      <c r="AF13" s="9" t="s">
        <v>121</v>
      </c>
      <c r="AG13" s="55">
        <f>IFERROR(VLOOKUP(AF13,'Fórmulas '!$B$26:$C$30,2,0),"")</f>
        <v>1</v>
      </c>
      <c r="AH13" s="55" t="str">
        <f>IF(AE13&lt;=5,"MODERADO",IF(AE13&lt;=11,"MAYOR","CATASTRÓFICO"))</f>
        <v>MODERADO</v>
      </c>
      <c r="AI13" s="65">
        <f>+IFERROR(VLOOKUP(AH13,'Fórmulas '!$E$28:$F$30,2,),"")</f>
        <v>3</v>
      </c>
      <c r="AJ13" s="66" t="str">
        <f>IFERROR(VLOOKUP(CONCATENATE(AG13,AI13),'Fórmulas '!$J$47:$K$71,2,),"")</f>
        <v>MODERADO</v>
      </c>
      <c r="AK13" s="112" t="s">
        <v>534</v>
      </c>
      <c r="AL13" s="107" t="s">
        <v>535</v>
      </c>
      <c r="AM13" s="9" t="s">
        <v>536</v>
      </c>
      <c r="AN13" s="107" t="s">
        <v>99</v>
      </c>
      <c r="AO13" s="59" t="s">
        <v>100</v>
      </c>
      <c r="AP13" s="9">
        <v>15</v>
      </c>
      <c r="AQ13" s="9">
        <v>5</v>
      </c>
      <c r="AR13" s="9">
        <v>0</v>
      </c>
      <c r="AS13" s="9">
        <v>10</v>
      </c>
      <c r="AT13" s="9">
        <v>15</v>
      </c>
      <c r="AU13" s="9">
        <v>10</v>
      </c>
      <c r="AV13" s="9">
        <v>30</v>
      </c>
      <c r="AW13" s="55">
        <f>SUM(AP13:AV13)</f>
        <v>85</v>
      </c>
      <c r="AX13" s="121" t="str">
        <f t="shared" ref="AX13:AX44" si="1">IF(AW13=" "," ",IF(AW13&lt;=50,"DISMINUYE CERO PUNTOS",IF(AW13&lt;=75,"DISMINUYE UN PUNTO",IF(AW13&lt;=100,"DISMINUYE DOS PUNTOS"))))</f>
        <v>DISMINUYE DOS PUNTOS</v>
      </c>
      <c r="AY13" s="55">
        <f>+AG13</f>
        <v>1</v>
      </c>
      <c r="AZ13" s="55" t="str">
        <f t="shared" ref="AZ13:AZ44" si="2">IF(BA13=1,"RARA VEZ",IF(BA13=2,"IMPROBABLE",IF(BA13=3,"POSIBLE",IF(BA13=4,"PROBABLE'","CASI SEGURO"))))</f>
        <v>RARA VEZ</v>
      </c>
      <c r="BA13" s="65">
        <f t="shared" ref="BA13:BA44" si="3">IF(AG13&lt;=2,1,IF(AX13="DISMINUYE CERO PUNTOS",AG13,IF(AX13="DISMINUYE UN PUNTO",AG13-1,AG13-2)))</f>
        <v>1</v>
      </c>
      <c r="BB13" s="103" t="str">
        <f t="shared" ref="BB13:BB44" si="4">AH13</f>
        <v>MODERADO</v>
      </c>
      <c r="BC13" s="55">
        <f t="shared" ref="BC13:BC44" si="5">AI13</f>
        <v>3</v>
      </c>
      <c r="BD13" s="103" t="str">
        <f>IFERROR(VLOOKUP(CONCATENATE(BA13,BC13),'Fórmulas '!$J$47:$K$71,2,),"")</f>
        <v>MODERADO</v>
      </c>
      <c r="BE13" s="59">
        <f>IFERROR(BC13*BA13,"")</f>
        <v>3</v>
      </c>
      <c r="BF13" s="55" t="s">
        <v>537</v>
      </c>
      <c r="BG13" s="9" t="s">
        <v>218</v>
      </c>
      <c r="BH13" s="57" t="s">
        <v>500</v>
      </c>
      <c r="BI13" s="9" t="s">
        <v>538</v>
      </c>
      <c r="BJ13" s="131" t="s">
        <v>539</v>
      </c>
      <c r="BK13" s="57"/>
      <c r="BL13" s="50" t="s">
        <v>540</v>
      </c>
      <c r="BM13" s="57" t="s">
        <v>526</v>
      </c>
      <c r="BN13" s="10"/>
      <c r="BO13" s="10"/>
      <c r="BP13" s="50" t="s">
        <v>541</v>
      </c>
      <c r="BQ13" s="132" t="s">
        <v>542</v>
      </c>
      <c r="BR13" s="21" t="s">
        <v>543</v>
      </c>
    </row>
    <row r="14" spans="1:70" ht="151.9" hidden="1" customHeight="1">
      <c r="A14" s="49" t="s">
        <v>113</v>
      </c>
      <c r="B14" s="57" t="str">
        <f>VLOOKUP(A14,'Fórmulas '!$B$47:$C$66,2,FALSE)</f>
        <v>Fortalecer la imagen institucional de Indeportes Antioquia, como referente social del deporte en el departamento.</v>
      </c>
      <c r="C14" s="49" t="str">
        <f>VLOOKUP(A14,'Fórmulas '!$F$47:$G$66,2,FALSE)</f>
        <v>Jefe Oficina de Comunicaciones</v>
      </c>
      <c r="D14" s="89" t="s">
        <v>544</v>
      </c>
      <c r="E14" s="49" t="s">
        <v>102</v>
      </c>
      <c r="F14" s="49" t="s">
        <v>102</v>
      </c>
      <c r="G14" s="49" t="s">
        <v>102</v>
      </c>
      <c r="H14" s="49" t="s">
        <v>102</v>
      </c>
      <c r="I14" s="49" t="s">
        <v>89</v>
      </c>
      <c r="J14" s="102" t="s">
        <v>545</v>
      </c>
      <c r="K14" s="101" t="s">
        <v>119</v>
      </c>
      <c r="L14" s="59" t="s">
        <v>102</v>
      </c>
      <c r="M14" s="59" t="s">
        <v>101</v>
      </c>
      <c r="N14" s="59" t="s">
        <v>101</v>
      </c>
      <c r="O14" s="59" t="s">
        <v>101</v>
      </c>
      <c r="P14" s="59" t="s">
        <v>102</v>
      </c>
      <c r="Q14" s="100" t="s">
        <v>102</v>
      </c>
      <c r="R14" s="59" t="s">
        <v>101</v>
      </c>
      <c r="S14" s="59" t="s">
        <v>101</v>
      </c>
      <c r="T14" s="100" t="s">
        <v>102</v>
      </c>
      <c r="U14" s="59" t="s">
        <v>102</v>
      </c>
      <c r="V14" s="59" t="s">
        <v>102</v>
      </c>
      <c r="W14" s="59" t="s">
        <v>102</v>
      </c>
      <c r="X14" s="100" t="s">
        <v>102</v>
      </c>
      <c r="Y14" s="59" t="s">
        <v>102</v>
      </c>
      <c r="Z14" s="59" t="s">
        <v>102</v>
      </c>
      <c r="AA14" s="59" t="s">
        <v>101</v>
      </c>
      <c r="AB14" s="59" t="s">
        <v>102</v>
      </c>
      <c r="AC14" s="59" t="s">
        <v>102</v>
      </c>
      <c r="AD14" s="59" t="s">
        <v>101</v>
      </c>
      <c r="AE14" s="55">
        <f t="shared" si="0"/>
        <v>12</v>
      </c>
      <c r="AF14" s="105" t="s">
        <v>255</v>
      </c>
      <c r="AG14" s="55">
        <f>IFERROR(VLOOKUP(AF14,'Fórmulas '!$B$26:$C$30,2,0),"")</f>
        <v>2</v>
      </c>
      <c r="AH14" s="55" t="str">
        <f>IF(AE14&lt;=5,"MODERADO",IF(AE14&lt;=11,"MAYOR","CATASTRÓFICO"))</f>
        <v>CATASTRÓFICO</v>
      </c>
      <c r="AI14" s="65">
        <f>+IFERROR(VLOOKUP(AH14,'Fórmulas '!$E$28:$F$30,2,),"")</f>
        <v>5</v>
      </c>
      <c r="AJ14" s="66" t="str">
        <f>IFERROR(VLOOKUP(CONCATENATE(AG14,AI14),'Fórmulas '!$J$47:$K$71,2,),"")</f>
        <v>EXTREMO</v>
      </c>
      <c r="AK14" s="113" t="s">
        <v>546</v>
      </c>
      <c r="AL14" s="107" t="s">
        <v>547</v>
      </c>
      <c r="AM14" s="59" t="s">
        <v>548</v>
      </c>
      <c r="AN14" s="106" t="s">
        <v>99</v>
      </c>
      <c r="AO14" s="59" t="s">
        <v>317</v>
      </c>
      <c r="AP14" s="65">
        <v>0</v>
      </c>
      <c r="AQ14" s="65">
        <v>5</v>
      </c>
      <c r="AR14" s="59">
        <v>0</v>
      </c>
      <c r="AS14" s="59">
        <v>10</v>
      </c>
      <c r="AT14" s="59">
        <v>15</v>
      </c>
      <c r="AU14" s="59">
        <v>10</v>
      </c>
      <c r="AV14" s="59">
        <v>30</v>
      </c>
      <c r="AW14" s="65">
        <f>SUM(AP14:AV14)</f>
        <v>70</v>
      </c>
      <c r="AX14" s="121" t="str">
        <f t="shared" si="1"/>
        <v>DISMINUYE UN PUNTO</v>
      </c>
      <c r="AY14" s="55">
        <f t="shared" ref="AY14:AY18" si="6">AG14</f>
        <v>2</v>
      </c>
      <c r="AZ14" s="55" t="str">
        <f t="shared" si="2"/>
        <v>RARA VEZ</v>
      </c>
      <c r="BA14" s="65">
        <f t="shared" si="3"/>
        <v>1</v>
      </c>
      <c r="BB14" s="103" t="str">
        <f t="shared" si="4"/>
        <v>CATASTRÓFICO</v>
      </c>
      <c r="BC14" s="55">
        <f t="shared" si="5"/>
        <v>5</v>
      </c>
      <c r="BD14" s="103" t="str">
        <f>IFERROR(VLOOKUP(CONCATENATE(BA14,BC14),'Fórmulas '!$J$47:$K$71,2,),"")</f>
        <v>ALTO</v>
      </c>
      <c r="BE14" s="59">
        <f>IFERROR(BC14*BA14,"")</f>
        <v>5</v>
      </c>
      <c r="BF14" s="59" t="s">
        <v>104</v>
      </c>
      <c r="BG14" s="65" t="s">
        <v>127</v>
      </c>
      <c r="BH14" s="57" t="s">
        <v>549</v>
      </c>
      <c r="BI14" s="59" t="s">
        <v>129</v>
      </c>
      <c r="BJ14" s="65" t="s">
        <v>550</v>
      </c>
      <c r="BK14" s="57" t="s">
        <v>526</v>
      </c>
      <c r="BL14" s="133"/>
      <c r="BM14" s="133"/>
      <c r="BN14" s="134"/>
      <c r="BO14" s="133"/>
      <c r="BP14" s="135"/>
      <c r="BQ14" s="136" t="s">
        <v>551</v>
      </c>
      <c r="BR14" s="137"/>
    </row>
    <row r="15" spans="1:70" ht="390" hidden="1">
      <c r="A15" s="49" t="s">
        <v>552</v>
      </c>
      <c r="B15" s="57" t="e">
        <f>VLOOKUP(A15,'Fórmulas '!$B$47:$C$66,2,FALSE)</f>
        <v>#N/A</v>
      </c>
      <c r="C15" s="49" t="e">
        <f>VLOOKUP(A15,'Fórmulas '!$F$47:$G$66,2,FALSE)</f>
        <v>#N/A</v>
      </c>
      <c r="D15" s="70" t="s">
        <v>553</v>
      </c>
      <c r="E15" s="66" t="s">
        <v>88</v>
      </c>
      <c r="F15" s="66" t="s">
        <v>88</v>
      </c>
      <c r="G15" s="68" t="s">
        <v>88</v>
      </c>
      <c r="H15" s="68" t="s">
        <v>88</v>
      </c>
      <c r="I15" s="68" t="s">
        <v>89</v>
      </c>
      <c r="J15" s="71" t="s">
        <v>554</v>
      </c>
      <c r="K15" s="72" t="s">
        <v>555</v>
      </c>
      <c r="L15" s="66" t="s">
        <v>88</v>
      </c>
      <c r="M15" s="66" t="s">
        <v>88</v>
      </c>
      <c r="N15" s="66" t="s">
        <v>88</v>
      </c>
      <c r="O15" s="66" t="s">
        <v>88</v>
      </c>
      <c r="P15" s="66" t="s">
        <v>88</v>
      </c>
      <c r="Q15" s="66" t="s">
        <v>92</v>
      </c>
      <c r="R15" s="66" t="s">
        <v>88</v>
      </c>
      <c r="S15" s="66" t="s">
        <v>92</v>
      </c>
      <c r="T15" s="66" t="s">
        <v>92</v>
      </c>
      <c r="U15" s="66" t="s">
        <v>88</v>
      </c>
      <c r="V15" s="66" t="s">
        <v>88</v>
      </c>
      <c r="W15" s="66" t="s">
        <v>88</v>
      </c>
      <c r="X15" s="66" t="s">
        <v>88</v>
      </c>
      <c r="Y15" s="66" t="s">
        <v>88</v>
      </c>
      <c r="Z15" s="66" t="s">
        <v>88</v>
      </c>
      <c r="AA15" s="66" t="s">
        <v>92</v>
      </c>
      <c r="AB15" s="66" t="s">
        <v>88</v>
      </c>
      <c r="AC15" s="66" t="s">
        <v>88</v>
      </c>
      <c r="AD15" s="66" t="s">
        <v>92</v>
      </c>
      <c r="AE15" s="55">
        <f t="shared" si="0"/>
        <v>14</v>
      </c>
      <c r="AF15" s="66" t="s">
        <v>156</v>
      </c>
      <c r="AG15" s="55">
        <f>IFERROR(VLOOKUP(AF15,'Fórmulas '!$B$26:$C$30,2,0),"")</f>
        <v>4</v>
      </c>
      <c r="AH15" s="55" t="str">
        <f t="shared" ref="AH15:AH44" si="7">IF(AE15&lt;=5,"MODERADO",IF(AE15&lt;=11,"MAYOR","CATASTRÓFICO"))</f>
        <v>CATASTRÓFICO</v>
      </c>
      <c r="AI15" s="65">
        <f>+IFERROR(VLOOKUP(AH15,'Fórmulas '!$E$28:$F$30,2,),"")</f>
        <v>5</v>
      </c>
      <c r="AJ15" s="66" t="str">
        <f>IFERROR(VLOOKUP(CONCATENATE(AG15,AI15),'Fórmulas '!$J$47:$K$71,2,),"")</f>
        <v>EXTREMO</v>
      </c>
      <c r="AK15" s="114" t="s">
        <v>556</v>
      </c>
      <c r="AL15" s="71" t="s">
        <v>557</v>
      </c>
      <c r="AM15" s="71" t="s">
        <v>558</v>
      </c>
      <c r="AN15" s="66" t="s">
        <v>99</v>
      </c>
      <c r="AO15" s="66" t="s">
        <v>100</v>
      </c>
      <c r="AP15" s="66">
        <v>0</v>
      </c>
      <c r="AQ15" s="66">
        <v>5</v>
      </c>
      <c r="AR15" s="66">
        <v>0</v>
      </c>
      <c r="AS15" s="66">
        <v>10</v>
      </c>
      <c r="AT15" s="66">
        <v>15</v>
      </c>
      <c r="AU15" s="66">
        <v>0</v>
      </c>
      <c r="AV15" s="66">
        <v>0</v>
      </c>
      <c r="AW15" s="66">
        <f t="shared" ref="AW15:AW18" si="8">SUM(AP15:AV15)</f>
        <v>30</v>
      </c>
      <c r="AX15" s="121" t="str">
        <f t="shared" si="1"/>
        <v>DISMINUYE CERO PUNTOS</v>
      </c>
      <c r="AY15" s="55">
        <f t="shared" si="6"/>
        <v>4</v>
      </c>
      <c r="AZ15" s="55" t="str">
        <f t="shared" si="2"/>
        <v>PROBABLE'</v>
      </c>
      <c r="BA15" s="65">
        <f t="shared" si="3"/>
        <v>4</v>
      </c>
      <c r="BB15" s="103" t="str">
        <f t="shared" si="4"/>
        <v>CATASTRÓFICO</v>
      </c>
      <c r="BC15" s="55">
        <f t="shared" si="5"/>
        <v>5</v>
      </c>
      <c r="BD15" s="103" t="str">
        <f>IFERROR(VLOOKUP(CONCATENATE(BA15,BC15),'Fórmulas '!$J$47:$K$71,2,),"")</f>
        <v>EXTREMO</v>
      </c>
      <c r="BE15" s="68">
        <f t="shared" ref="BE15:BE18" si="9">IFERROR(BC15*BA15,"")</f>
        <v>20</v>
      </c>
      <c r="BF15" s="66" t="s">
        <v>104</v>
      </c>
      <c r="BG15" s="66" t="s">
        <v>143</v>
      </c>
      <c r="BH15" s="72" t="s">
        <v>559</v>
      </c>
      <c r="BI15" s="71" t="s">
        <v>560</v>
      </c>
      <c r="BJ15" s="131" t="s">
        <v>561</v>
      </c>
      <c r="BK15" s="71" t="s">
        <v>562</v>
      </c>
      <c r="BL15" s="163" t="s">
        <v>563</v>
      </c>
      <c r="BM15" s="158" t="s">
        <v>562</v>
      </c>
      <c r="BN15" s="69"/>
      <c r="BO15" s="52"/>
      <c r="BP15" s="67"/>
      <c r="BQ15" s="69"/>
      <c r="BR15" s="67"/>
    </row>
    <row r="16" spans="1:70" ht="177" customHeight="1">
      <c r="A16" s="68" t="s">
        <v>150</v>
      </c>
      <c r="B16" s="57"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9" t="str">
        <f>VLOOKUP(A16,'Fórmulas '!$F$47:$G$66,2,FALSE)</f>
        <v>Subgerente de Altos Logros -  Jefe de Oficina de Medicina Deportiva</v>
      </c>
      <c r="D16" s="70" t="s">
        <v>564</v>
      </c>
      <c r="E16" s="66" t="s">
        <v>88</v>
      </c>
      <c r="F16" s="66" t="s">
        <v>88</v>
      </c>
      <c r="G16" s="68" t="s">
        <v>88</v>
      </c>
      <c r="H16" s="68" t="s">
        <v>88</v>
      </c>
      <c r="I16" s="68" t="s">
        <v>89</v>
      </c>
      <c r="J16" s="71" t="s">
        <v>153</v>
      </c>
      <c r="K16" s="72" t="s">
        <v>154</v>
      </c>
      <c r="L16" s="66" t="s">
        <v>88</v>
      </c>
      <c r="M16" s="66" t="s">
        <v>88</v>
      </c>
      <c r="N16" s="66" t="s">
        <v>88</v>
      </c>
      <c r="O16" s="66" t="s">
        <v>88</v>
      </c>
      <c r="P16" s="66" t="s">
        <v>88</v>
      </c>
      <c r="Q16" s="66" t="s">
        <v>88</v>
      </c>
      <c r="R16" s="66" t="s">
        <v>88</v>
      </c>
      <c r="S16" s="66" t="s">
        <v>88</v>
      </c>
      <c r="T16" s="66" t="s">
        <v>155</v>
      </c>
      <c r="U16" s="66" t="s">
        <v>88</v>
      </c>
      <c r="V16" s="66" t="s">
        <v>88</v>
      </c>
      <c r="W16" s="66" t="s">
        <v>88</v>
      </c>
      <c r="X16" s="66" t="s">
        <v>88</v>
      </c>
      <c r="Y16" s="66" t="s">
        <v>88</v>
      </c>
      <c r="Z16" s="66" t="s">
        <v>88</v>
      </c>
      <c r="AA16" s="66" t="s">
        <v>155</v>
      </c>
      <c r="AB16" s="66" t="s">
        <v>88</v>
      </c>
      <c r="AC16" s="66" t="s">
        <v>88</v>
      </c>
      <c r="AD16" s="66" t="s">
        <v>155</v>
      </c>
      <c r="AE16" s="55">
        <f t="shared" si="0"/>
        <v>16</v>
      </c>
      <c r="AF16" s="66" t="s">
        <v>156</v>
      </c>
      <c r="AG16" s="55">
        <f>IFERROR(VLOOKUP(AF16,'Fórmulas '!$B$26:$C$30,2,0),"")</f>
        <v>4</v>
      </c>
      <c r="AH16" s="55" t="str">
        <f t="shared" si="7"/>
        <v>CATASTRÓFICO</v>
      </c>
      <c r="AI16" s="65">
        <f>+IFERROR(VLOOKUP(AH16,'Fórmulas '!$E$28:$F$30,2,),"")</f>
        <v>5</v>
      </c>
      <c r="AJ16" s="66" t="str">
        <f>IFERROR(VLOOKUP(CONCATENATE(AG16,AI16),'Fórmulas '!$J$47:$K$71,2,),"")</f>
        <v>EXTREMO</v>
      </c>
      <c r="AK16" s="70" t="s">
        <v>565</v>
      </c>
      <c r="AL16" s="73" t="s">
        <v>566</v>
      </c>
      <c r="AM16" s="72" t="s">
        <v>567</v>
      </c>
      <c r="AN16" s="73" t="s">
        <v>99</v>
      </c>
      <c r="AO16" s="66" t="s">
        <v>100</v>
      </c>
      <c r="AP16" s="66">
        <v>15</v>
      </c>
      <c r="AQ16" s="66">
        <v>5</v>
      </c>
      <c r="AR16" s="66">
        <v>0</v>
      </c>
      <c r="AS16" s="66">
        <v>10</v>
      </c>
      <c r="AT16" s="66">
        <v>15</v>
      </c>
      <c r="AU16" s="66">
        <v>10</v>
      </c>
      <c r="AV16" s="66">
        <v>30</v>
      </c>
      <c r="AW16" s="66">
        <f t="shared" si="8"/>
        <v>85</v>
      </c>
      <c r="AX16" s="121" t="str">
        <f t="shared" si="1"/>
        <v>DISMINUYE DOS PUNTOS</v>
      </c>
      <c r="AY16" s="55">
        <f t="shared" si="6"/>
        <v>4</v>
      </c>
      <c r="AZ16" s="55" t="str">
        <f t="shared" si="2"/>
        <v>IMPROBABLE</v>
      </c>
      <c r="BA16" s="65">
        <f t="shared" si="3"/>
        <v>2</v>
      </c>
      <c r="BB16" s="103" t="str">
        <f t="shared" si="4"/>
        <v>CATASTRÓFICO</v>
      </c>
      <c r="BC16" s="55">
        <f t="shared" si="5"/>
        <v>5</v>
      </c>
      <c r="BD16" s="103" t="str">
        <f>IFERROR(VLOOKUP(CONCATENATE(BA16,BC16),'Fórmulas '!$J$47:$K$71,2,),"")</f>
        <v>EXTREMO</v>
      </c>
      <c r="BE16" s="68">
        <f t="shared" si="9"/>
        <v>10</v>
      </c>
      <c r="BF16" s="66" t="s">
        <v>104</v>
      </c>
      <c r="BG16" s="66" t="s">
        <v>568</v>
      </c>
      <c r="BH16" s="122" t="s">
        <v>569</v>
      </c>
      <c r="BI16" s="74" t="s">
        <v>163</v>
      </c>
      <c r="BJ16" s="74" t="s">
        <v>570</v>
      </c>
      <c r="BK16" s="74" t="s">
        <v>571</v>
      </c>
      <c r="BL16" s="72" t="s">
        <v>572</v>
      </c>
      <c r="BM16" s="71" t="s">
        <v>571</v>
      </c>
      <c r="BN16" s="72" t="s">
        <v>572</v>
      </c>
      <c r="BO16" s="71" t="s">
        <v>571</v>
      </c>
      <c r="BP16" s="72" t="s">
        <v>573</v>
      </c>
      <c r="BQ16" s="72" t="s">
        <v>574</v>
      </c>
      <c r="BR16" s="72" t="s">
        <v>575</v>
      </c>
    </row>
    <row r="17" spans="1:123" ht="200.45" customHeight="1">
      <c r="A17" s="68" t="s">
        <v>150</v>
      </c>
      <c r="B17" s="57"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9" t="str">
        <f>VLOOKUP(A17,'Fórmulas '!$F$47:$G$66,2,FALSE)</f>
        <v>Subgerente de Altos Logros -  Jefe de Oficina de Medicina Deportiva</v>
      </c>
      <c r="D17" s="70" t="s">
        <v>576</v>
      </c>
      <c r="E17" s="66" t="s">
        <v>88</v>
      </c>
      <c r="F17" s="66" t="s">
        <v>102</v>
      </c>
      <c r="G17" s="68" t="s">
        <v>102</v>
      </c>
      <c r="H17" s="68" t="s">
        <v>102</v>
      </c>
      <c r="I17" s="68" t="s">
        <v>89</v>
      </c>
      <c r="J17" s="71" t="s">
        <v>577</v>
      </c>
      <c r="K17" s="72" t="s">
        <v>578</v>
      </c>
      <c r="L17" s="66" t="s">
        <v>88</v>
      </c>
      <c r="M17" s="66" t="s">
        <v>88</v>
      </c>
      <c r="N17" s="66" t="s">
        <v>88</v>
      </c>
      <c r="O17" s="66" t="s">
        <v>155</v>
      </c>
      <c r="P17" s="66" t="s">
        <v>88</v>
      </c>
      <c r="Q17" s="66" t="s">
        <v>155</v>
      </c>
      <c r="R17" s="66" t="s">
        <v>155</v>
      </c>
      <c r="S17" s="66" t="s">
        <v>155</v>
      </c>
      <c r="T17" s="66" t="s">
        <v>102</v>
      </c>
      <c r="U17" s="66" t="s">
        <v>102</v>
      </c>
      <c r="V17" s="66" t="s">
        <v>155</v>
      </c>
      <c r="W17" s="66" t="s">
        <v>101</v>
      </c>
      <c r="X17" s="66" t="s">
        <v>155</v>
      </c>
      <c r="Y17" s="66" t="s">
        <v>155</v>
      </c>
      <c r="Z17" s="66" t="s">
        <v>155</v>
      </c>
      <c r="AA17" s="66" t="s">
        <v>155</v>
      </c>
      <c r="AB17" s="66" t="s">
        <v>155</v>
      </c>
      <c r="AC17" s="66" t="s">
        <v>155</v>
      </c>
      <c r="AD17" s="66" t="s">
        <v>155</v>
      </c>
      <c r="AE17" s="55">
        <f t="shared" si="0"/>
        <v>6</v>
      </c>
      <c r="AF17" s="66" t="s">
        <v>156</v>
      </c>
      <c r="AG17" s="55">
        <f>IFERROR(VLOOKUP(AF17,'Fórmulas '!$B$26:$C$30,2,0),"")</f>
        <v>4</v>
      </c>
      <c r="AH17" s="55" t="str">
        <f t="shared" si="7"/>
        <v>MAYOR</v>
      </c>
      <c r="AI17" s="65">
        <f>+IFERROR(VLOOKUP(AH17,'Fórmulas '!$E$28:$F$30,2,),"")</f>
        <v>4</v>
      </c>
      <c r="AJ17" s="66" t="str">
        <f>IFERROR(VLOOKUP(CONCATENATE(AG17,AI17),'Fórmulas '!$J$47:$K$71,2,),"")</f>
        <v>EXTREMO</v>
      </c>
      <c r="AK17" s="70" t="s">
        <v>579</v>
      </c>
      <c r="AL17" s="73" t="s">
        <v>566</v>
      </c>
      <c r="AM17" s="72" t="s">
        <v>580</v>
      </c>
      <c r="AN17" s="66" t="s">
        <v>99</v>
      </c>
      <c r="AO17" s="66" t="s">
        <v>100</v>
      </c>
      <c r="AP17" s="66">
        <v>15</v>
      </c>
      <c r="AQ17" s="66">
        <v>5</v>
      </c>
      <c r="AR17" s="66">
        <v>0</v>
      </c>
      <c r="AS17" s="66">
        <v>10</v>
      </c>
      <c r="AT17" s="66">
        <v>15</v>
      </c>
      <c r="AU17" s="66">
        <v>10</v>
      </c>
      <c r="AV17" s="66">
        <v>30</v>
      </c>
      <c r="AW17" s="66">
        <f t="shared" si="8"/>
        <v>85</v>
      </c>
      <c r="AX17" s="121" t="str">
        <f t="shared" si="1"/>
        <v>DISMINUYE DOS PUNTOS</v>
      </c>
      <c r="AY17" s="55">
        <f t="shared" si="6"/>
        <v>4</v>
      </c>
      <c r="AZ17" s="55" t="str">
        <f t="shared" si="2"/>
        <v>IMPROBABLE</v>
      </c>
      <c r="BA17" s="65">
        <f t="shared" si="3"/>
        <v>2</v>
      </c>
      <c r="BB17" s="103" t="str">
        <f t="shared" si="4"/>
        <v>MAYOR</v>
      </c>
      <c r="BC17" s="55">
        <f t="shared" si="5"/>
        <v>4</v>
      </c>
      <c r="BD17" s="103" t="str">
        <f>IFERROR(VLOOKUP(CONCATENATE(BA17,BC17),'Fórmulas '!$J$47:$K$71,2,),"")</f>
        <v>ALTO</v>
      </c>
      <c r="BE17" s="68">
        <f t="shared" si="9"/>
        <v>8</v>
      </c>
      <c r="BF17" s="66" t="s">
        <v>104</v>
      </c>
      <c r="BG17" s="66" t="s">
        <v>581</v>
      </c>
      <c r="BH17" s="72" t="s">
        <v>582</v>
      </c>
      <c r="BI17" s="72" t="s">
        <v>583</v>
      </c>
      <c r="BJ17" s="72" t="s">
        <v>584</v>
      </c>
      <c r="BK17" s="71" t="s">
        <v>585</v>
      </c>
      <c r="BL17" s="72" t="s">
        <v>586</v>
      </c>
      <c r="BM17" s="71" t="s">
        <v>587</v>
      </c>
      <c r="BN17" s="72" t="s">
        <v>586</v>
      </c>
      <c r="BO17" s="71" t="s">
        <v>587</v>
      </c>
      <c r="BP17" s="72" t="s">
        <v>588</v>
      </c>
      <c r="BQ17" s="72" t="s">
        <v>574</v>
      </c>
      <c r="BR17" s="72" t="s">
        <v>575</v>
      </c>
    </row>
    <row r="18" spans="1:123" ht="187.9" customHeight="1">
      <c r="A18" s="68" t="s">
        <v>150</v>
      </c>
      <c r="B18" s="57"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9" t="str">
        <f>VLOOKUP(A18,'Fórmulas '!$F$47:$G$66,2,FALSE)</f>
        <v>Subgerente de Altos Logros -  Jefe de Oficina de Medicina Deportiva</v>
      </c>
      <c r="D18" s="70" t="s">
        <v>589</v>
      </c>
      <c r="E18" s="66" t="s">
        <v>88</v>
      </c>
      <c r="F18" s="66" t="s">
        <v>88</v>
      </c>
      <c r="G18" s="68" t="s">
        <v>88</v>
      </c>
      <c r="H18" s="68" t="s">
        <v>88</v>
      </c>
      <c r="I18" s="68" t="s">
        <v>89</v>
      </c>
      <c r="J18" s="71" t="s">
        <v>590</v>
      </c>
      <c r="K18" s="72" t="s">
        <v>591</v>
      </c>
      <c r="L18" s="66" t="s">
        <v>88</v>
      </c>
      <c r="M18" s="66" t="s">
        <v>88</v>
      </c>
      <c r="N18" s="66" t="s">
        <v>88</v>
      </c>
      <c r="O18" s="66" t="s">
        <v>88</v>
      </c>
      <c r="P18" s="66" t="s">
        <v>88</v>
      </c>
      <c r="Q18" s="66" t="s">
        <v>88</v>
      </c>
      <c r="R18" s="66" t="s">
        <v>88</v>
      </c>
      <c r="S18" s="66" t="s">
        <v>88</v>
      </c>
      <c r="T18" s="66" t="s">
        <v>155</v>
      </c>
      <c r="U18" s="66" t="s">
        <v>88</v>
      </c>
      <c r="V18" s="66" t="s">
        <v>88</v>
      </c>
      <c r="W18" s="66" t="s">
        <v>88</v>
      </c>
      <c r="X18" s="66" t="s">
        <v>88</v>
      </c>
      <c r="Y18" s="66" t="s">
        <v>88</v>
      </c>
      <c r="Z18" s="66" t="s">
        <v>88</v>
      </c>
      <c r="AA18" s="66" t="s">
        <v>155</v>
      </c>
      <c r="AB18" s="66" t="s">
        <v>88</v>
      </c>
      <c r="AC18" s="66" t="s">
        <v>88</v>
      </c>
      <c r="AD18" s="66" t="s">
        <v>155</v>
      </c>
      <c r="AE18" s="55">
        <f t="shared" si="0"/>
        <v>16</v>
      </c>
      <c r="AF18" s="66" t="s">
        <v>93</v>
      </c>
      <c r="AG18" s="55">
        <f>IFERROR(VLOOKUP(AF18,'Fórmulas '!$B$26:$C$30,2,0),"")</f>
        <v>3</v>
      </c>
      <c r="AH18" s="55" t="str">
        <f t="shared" si="7"/>
        <v>CATASTRÓFICO</v>
      </c>
      <c r="AI18" s="65">
        <f>+IFERROR(VLOOKUP(AH18,'Fórmulas '!$E$28:$F$30,2,),"")</f>
        <v>5</v>
      </c>
      <c r="AJ18" s="66" t="str">
        <f>IFERROR(VLOOKUP(CONCATENATE(AG18,AI18),'Fórmulas '!$J$47:$K$71,2,),"")</f>
        <v>EXTREMO</v>
      </c>
      <c r="AK18" s="70" t="s">
        <v>592</v>
      </c>
      <c r="AL18" s="71" t="s">
        <v>593</v>
      </c>
      <c r="AM18" s="72" t="s">
        <v>594</v>
      </c>
      <c r="AN18" s="66" t="s">
        <v>99</v>
      </c>
      <c r="AO18" s="66" t="s">
        <v>100</v>
      </c>
      <c r="AP18" s="66">
        <v>15</v>
      </c>
      <c r="AQ18" s="66">
        <v>5</v>
      </c>
      <c r="AR18" s="66">
        <v>0</v>
      </c>
      <c r="AS18" s="66">
        <v>10</v>
      </c>
      <c r="AT18" s="66">
        <v>15</v>
      </c>
      <c r="AU18" s="66">
        <v>10</v>
      </c>
      <c r="AV18" s="66">
        <v>30</v>
      </c>
      <c r="AW18" s="66">
        <f t="shared" si="8"/>
        <v>85</v>
      </c>
      <c r="AX18" s="121" t="str">
        <f t="shared" si="1"/>
        <v>DISMINUYE DOS PUNTOS</v>
      </c>
      <c r="AY18" s="55">
        <f t="shared" si="6"/>
        <v>3</v>
      </c>
      <c r="AZ18" s="55" t="str">
        <f t="shared" si="2"/>
        <v>RARA VEZ</v>
      </c>
      <c r="BA18" s="65">
        <f t="shared" si="3"/>
        <v>1</v>
      </c>
      <c r="BB18" s="103" t="str">
        <f t="shared" si="4"/>
        <v>CATASTRÓFICO</v>
      </c>
      <c r="BC18" s="55">
        <f t="shared" si="5"/>
        <v>5</v>
      </c>
      <c r="BD18" s="103" t="str">
        <f>IFERROR(VLOOKUP(CONCATENATE(BA18,BC18),'Fórmulas '!$J$47:$K$71,2,),"")</f>
        <v>ALTO</v>
      </c>
      <c r="BE18" s="68">
        <f t="shared" si="9"/>
        <v>5</v>
      </c>
      <c r="BF18" s="66" t="s">
        <v>104</v>
      </c>
      <c r="BG18" s="66" t="s">
        <v>595</v>
      </c>
      <c r="BH18" s="122" t="s">
        <v>596</v>
      </c>
      <c r="BI18" s="74" t="s">
        <v>597</v>
      </c>
      <c r="BJ18" s="72" t="s">
        <v>598</v>
      </c>
      <c r="BK18" s="71" t="s">
        <v>599</v>
      </c>
      <c r="BL18" s="71" t="s">
        <v>600</v>
      </c>
      <c r="BM18" s="72" t="s">
        <v>601</v>
      </c>
      <c r="BN18" s="71" t="s">
        <v>600</v>
      </c>
      <c r="BO18" s="72" t="s">
        <v>601</v>
      </c>
      <c r="BP18" s="72" t="s">
        <v>602</v>
      </c>
      <c r="BQ18" s="71" t="s">
        <v>603</v>
      </c>
      <c r="BR18" s="72" t="s">
        <v>575</v>
      </c>
    </row>
    <row r="19" spans="1:123" ht="120" hidden="1">
      <c r="A19" s="77" t="s">
        <v>181</v>
      </c>
      <c r="B19" s="57"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9" t="str">
        <f>VLOOKUP(A19,'Fórmulas '!$F$47:$G$66,2,FALSE)</f>
        <v>Subgerente de Fomento y Desarrollo Deportivo</v>
      </c>
      <c r="D19" s="70" t="s">
        <v>604</v>
      </c>
      <c r="E19" s="79" t="s">
        <v>88</v>
      </c>
      <c r="F19" s="79" t="s">
        <v>88</v>
      </c>
      <c r="G19" s="78" t="s">
        <v>88</v>
      </c>
      <c r="H19" s="78" t="s">
        <v>88</v>
      </c>
      <c r="I19" s="78" t="s">
        <v>89</v>
      </c>
      <c r="J19" s="78" t="s">
        <v>605</v>
      </c>
      <c r="K19" s="78" t="s">
        <v>185</v>
      </c>
      <c r="L19" s="138" t="s">
        <v>92</v>
      </c>
      <c r="M19" s="138" t="s">
        <v>88</v>
      </c>
      <c r="N19" s="138" t="s">
        <v>88</v>
      </c>
      <c r="O19" s="138" t="s">
        <v>88</v>
      </c>
      <c r="P19" s="138" t="s">
        <v>88</v>
      </c>
      <c r="Q19" s="138" t="s">
        <v>92</v>
      </c>
      <c r="R19" s="138" t="s">
        <v>88</v>
      </c>
      <c r="S19" s="138" t="s">
        <v>88</v>
      </c>
      <c r="T19" s="138" t="s">
        <v>92</v>
      </c>
      <c r="U19" s="138" t="s">
        <v>88</v>
      </c>
      <c r="V19" s="79" t="s">
        <v>88</v>
      </c>
      <c r="W19" s="79" t="s">
        <v>88</v>
      </c>
      <c r="X19" s="79" t="s">
        <v>88</v>
      </c>
      <c r="Y19" s="79" t="s">
        <v>88</v>
      </c>
      <c r="Z19" s="79" t="s">
        <v>88</v>
      </c>
      <c r="AA19" s="79" t="s">
        <v>92</v>
      </c>
      <c r="AB19" s="79" t="s">
        <v>88</v>
      </c>
      <c r="AC19" s="79" t="s">
        <v>88</v>
      </c>
      <c r="AD19" s="79" t="s">
        <v>92</v>
      </c>
      <c r="AE19" s="55">
        <f t="shared" si="0"/>
        <v>14</v>
      </c>
      <c r="AF19" s="79" t="s">
        <v>93</v>
      </c>
      <c r="AG19" s="55">
        <f>IFERROR(VLOOKUP(AF19,'Fórmulas '!$B$26:$C$30,2,0),"")</f>
        <v>3</v>
      </c>
      <c r="AH19" s="55" t="str">
        <f t="shared" si="7"/>
        <v>CATASTRÓFICO</v>
      </c>
      <c r="AI19" s="65">
        <f>+IFERROR(VLOOKUP(AH19,'Fórmulas '!$E$28:$F$30,2,),"")</f>
        <v>5</v>
      </c>
      <c r="AJ19" s="66" t="str">
        <f>IFERROR(VLOOKUP(CONCATENATE(AG19,AI19),'Fórmulas '!$J$47:$K$71,2,),"")</f>
        <v>EXTREMO</v>
      </c>
      <c r="AK19" s="115" t="s">
        <v>606</v>
      </c>
      <c r="AL19" s="78" t="s">
        <v>187</v>
      </c>
      <c r="AM19" s="78" t="s">
        <v>607</v>
      </c>
      <c r="AN19" s="79" t="s">
        <v>608</v>
      </c>
      <c r="AO19" s="79" t="s">
        <v>100</v>
      </c>
      <c r="AP19" s="79">
        <v>0</v>
      </c>
      <c r="AQ19" s="79">
        <v>5</v>
      </c>
      <c r="AR19" s="79">
        <v>15</v>
      </c>
      <c r="AS19" s="79">
        <v>0</v>
      </c>
      <c r="AT19" s="79">
        <v>15</v>
      </c>
      <c r="AU19" s="79">
        <v>10</v>
      </c>
      <c r="AV19" s="79">
        <v>30</v>
      </c>
      <c r="AW19" s="79">
        <v>75</v>
      </c>
      <c r="AX19" s="121" t="str">
        <f t="shared" si="1"/>
        <v>DISMINUYE UN PUNTO</v>
      </c>
      <c r="AY19" s="55">
        <v>3</v>
      </c>
      <c r="AZ19" s="55" t="str">
        <f t="shared" si="2"/>
        <v>IMPROBABLE</v>
      </c>
      <c r="BA19" s="65">
        <f t="shared" si="3"/>
        <v>2</v>
      </c>
      <c r="BB19" s="103" t="str">
        <f t="shared" si="4"/>
        <v>CATASTRÓFICO</v>
      </c>
      <c r="BC19" s="55">
        <f t="shared" si="5"/>
        <v>5</v>
      </c>
      <c r="BD19" s="103" t="str">
        <f>IFERROR(VLOOKUP(CONCATENATE(BA19,BC19),'Fórmulas '!$J$47:$K$71,2,),"")</f>
        <v>EXTREMO</v>
      </c>
      <c r="BE19" s="78">
        <v>9</v>
      </c>
      <c r="BF19" s="79" t="s">
        <v>104</v>
      </c>
      <c r="BG19" s="79" t="s">
        <v>143</v>
      </c>
      <c r="BH19" s="123" t="s">
        <v>190</v>
      </c>
      <c r="BI19" s="78" t="s">
        <v>191</v>
      </c>
      <c r="BJ19" s="79" t="s">
        <v>609</v>
      </c>
      <c r="BK19" s="79" t="s">
        <v>610</v>
      </c>
      <c r="BL19" s="140" t="s">
        <v>609</v>
      </c>
      <c r="BM19" s="139" t="s">
        <v>610</v>
      </c>
      <c r="BN19" s="78" t="s">
        <v>611</v>
      </c>
      <c r="BO19" s="78" t="s">
        <v>611</v>
      </c>
      <c r="BP19" s="79" t="s">
        <v>611</v>
      </c>
      <c r="BQ19" s="79" t="s">
        <v>611</v>
      </c>
      <c r="BR19" s="79" t="s">
        <v>611</v>
      </c>
    </row>
    <row r="20" spans="1:123" ht="209.45" hidden="1" customHeight="1">
      <c r="A20" s="66" t="s">
        <v>203</v>
      </c>
      <c r="B20" s="50"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9" t="str">
        <f>VLOOKUP(A20,'Fórmulas '!$F$47:$G$66,2,FALSE)</f>
        <v>Coordinador Programa Por su Salud Muévase Pues</v>
      </c>
      <c r="D20" s="70" t="s">
        <v>612</v>
      </c>
      <c r="E20" s="66" t="s">
        <v>88</v>
      </c>
      <c r="F20" s="66" t="s">
        <v>88</v>
      </c>
      <c r="G20" s="68" t="s">
        <v>88</v>
      </c>
      <c r="H20" s="68" t="s">
        <v>88</v>
      </c>
      <c r="I20" s="68" t="s">
        <v>89</v>
      </c>
      <c r="J20" s="71" t="s">
        <v>613</v>
      </c>
      <c r="K20" s="72" t="s">
        <v>614</v>
      </c>
      <c r="L20" s="66" t="s">
        <v>88</v>
      </c>
      <c r="M20" s="66" t="s">
        <v>88</v>
      </c>
      <c r="N20" s="66" t="s">
        <v>88</v>
      </c>
      <c r="O20" s="66" t="s">
        <v>88</v>
      </c>
      <c r="P20" s="66" t="s">
        <v>88</v>
      </c>
      <c r="Q20" s="66" t="s">
        <v>92</v>
      </c>
      <c r="R20" s="66" t="s">
        <v>88</v>
      </c>
      <c r="S20" s="66" t="s">
        <v>92</v>
      </c>
      <c r="T20" s="66" t="s">
        <v>92</v>
      </c>
      <c r="U20" s="66" t="s">
        <v>88</v>
      </c>
      <c r="V20" s="66" t="s">
        <v>88</v>
      </c>
      <c r="W20" s="66" t="s">
        <v>88</v>
      </c>
      <c r="X20" s="66" t="s">
        <v>88</v>
      </c>
      <c r="Y20" s="66" t="s">
        <v>88</v>
      </c>
      <c r="Z20" s="66" t="s">
        <v>88</v>
      </c>
      <c r="AA20" s="66" t="s">
        <v>92</v>
      </c>
      <c r="AB20" s="66" t="s">
        <v>88</v>
      </c>
      <c r="AC20" s="66" t="s">
        <v>88</v>
      </c>
      <c r="AD20" s="66" t="s">
        <v>92</v>
      </c>
      <c r="AE20" s="141">
        <f t="shared" si="0"/>
        <v>14</v>
      </c>
      <c r="AF20" s="66" t="s">
        <v>156</v>
      </c>
      <c r="AG20" s="141">
        <f>IFERROR(VLOOKUP(AF20,'Fórmulas '!$B$26:$C$30,2,0),"")</f>
        <v>4</v>
      </c>
      <c r="AH20" s="141" t="str">
        <f t="shared" si="7"/>
        <v>CATASTRÓFICO</v>
      </c>
      <c r="AI20" s="9">
        <f>+IFERROR(VLOOKUP(AH20,'Fórmulas '!$E$28:$F$30,2,),"")</f>
        <v>5</v>
      </c>
      <c r="AJ20" s="66" t="str">
        <f>IFERROR(VLOOKUP(CONCATENATE(AG20,AI20),'Fórmulas '!$J$47:$K$71,2,),"")</f>
        <v>EXTREMO</v>
      </c>
      <c r="AK20" s="70" t="s">
        <v>615</v>
      </c>
      <c r="AL20" s="72" t="s">
        <v>616</v>
      </c>
      <c r="AM20" s="72" t="s">
        <v>617</v>
      </c>
      <c r="AN20" s="66" t="s">
        <v>99</v>
      </c>
      <c r="AO20" s="66" t="s">
        <v>100</v>
      </c>
      <c r="AP20" s="66">
        <v>0</v>
      </c>
      <c r="AQ20" s="66">
        <v>5</v>
      </c>
      <c r="AR20" s="66">
        <v>0</v>
      </c>
      <c r="AS20" s="66">
        <v>10</v>
      </c>
      <c r="AT20" s="66">
        <v>15</v>
      </c>
      <c r="AU20" s="66">
        <v>0</v>
      </c>
      <c r="AV20" s="66">
        <v>0</v>
      </c>
      <c r="AW20" s="66">
        <f t="shared" ref="AW20" si="10">SUM(AP20:AV20)</f>
        <v>30</v>
      </c>
      <c r="AX20" s="142" t="str">
        <f t="shared" si="1"/>
        <v>DISMINUYE CERO PUNTOS</v>
      </c>
      <c r="AY20" s="141">
        <f t="shared" ref="AY20" si="11">AG20</f>
        <v>4</v>
      </c>
      <c r="AZ20" s="141" t="str">
        <f t="shared" si="2"/>
        <v>PROBABLE'</v>
      </c>
      <c r="BA20" s="9">
        <f t="shared" si="3"/>
        <v>4</v>
      </c>
      <c r="BB20" s="63" t="str">
        <f t="shared" si="4"/>
        <v>CATASTRÓFICO</v>
      </c>
      <c r="BC20" s="141">
        <f t="shared" si="5"/>
        <v>5</v>
      </c>
      <c r="BD20" s="63" t="str">
        <f>IFERROR(VLOOKUP(CONCATENATE(BA20,BC20),'Fórmulas '!$J$47:$K$71,2,),"")</f>
        <v>EXTREMO</v>
      </c>
      <c r="BE20" s="68">
        <f t="shared" ref="BE20" si="12">IFERROR(BC20*BA20,"")</f>
        <v>20</v>
      </c>
      <c r="BF20" s="66" t="s">
        <v>104</v>
      </c>
      <c r="BG20" s="66" t="s">
        <v>143</v>
      </c>
      <c r="BH20" s="72" t="s">
        <v>618</v>
      </c>
      <c r="BI20" s="71" t="s">
        <v>619</v>
      </c>
      <c r="BJ20" s="71" t="s">
        <v>620</v>
      </c>
      <c r="BK20" s="71" t="s">
        <v>526</v>
      </c>
      <c r="BL20" s="69" t="s">
        <v>620</v>
      </c>
      <c r="BM20" s="143" t="s">
        <v>621</v>
      </c>
      <c r="BN20" s="69" t="s">
        <v>620</v>
      </c>
      <c r="BO20" s="143" t="s">
        <v>621</v>
      </c>
      <c r="BP20" s="78" t="s">
        <v>622</v>
      </c>
      <c r="BQ20" s="78" t="s">
        <v>623</v>
      </c>
      <c r="BR20" s="69" t="s">
        <v>624</v>
      </c>
    </row>
    <row r="21" spans="1:123" s="21" customFormat="1" ht="135" hidden="1">
      <c r="A21" s="49" t="s">
        <v>246</v>
      </c>
      <c r="B21" s="57" t="str">
        <f>VLOOKUP(A21,'Fórmulas '!$B$47:$C$66,2,FALSE)</f>
        <v>Apoyar el desarrollo eficiente de los procesos internos, mediante la administración de los bienes y prestación de los servicios internos requeridos.</v>
      </c>
      <c r="C21" s="49" t="str">
        <f>VLOOKUP(A21,'Fórmulas '!$F$47:$G$66,2,FALSE)</f>
        <v>Coordinador Equipo Administrativo</v>
      </c>
      <c r="D21" s="89" t="s">
        <v>625</v>
      </c>
      <c r="E21" s="49" t="s">
        <v>88</v>
      </c>
      <c r="F21" s="49" t="s">
        <v>88</v>
      </c>
      <c r="G21" s="49" t="s">
        <v>88</v>
      </c>
      <c r="H21" s="49" t="s">
        <v>88</v>
      </c>
      <c r="I21" s="49" t="s">
        <v>89</v>
      </c>
      <c r="J21" s="49" t="s">
        <v>249</v>
      </c>
      <c r="K21" s="49" t="s">
        <v>626</v>
      </c>
      <c r="L21" s="49" t="s">
        <v>88</v>
      </c>
      <c r="M21" s="49" t="s">
        <v>88</v>
      </c>
      <c r="N21" s="49" t="s">
        <v>88</v>
      </c>
      <c r="O21" s="49" t="s">
        <v>88</v>
      </c>
      <c r="P21" s="49" t="s">
        <v>88</v>
      </c>
      <c r="Q21" s="49" t="s">
        <v>88</v>
      </c>
      <c r="R21" s="49" t="s">
        <v>88</v>
      </c>
      <c r="S21" s="49" t="s">
        <v>155</v>
      </c>
      <c r="T21" s="49" t="s">
        <v>88</v>
      </c>
      <c r="U21" s="49" t="s">
        <v>88</v>
      </c>
      <c r="V21" s="49" t="s">
        <v>88</v>
      </c>
      <c r="W21" s="49" t="s">
        <v>88</v>
      </c>
      <c r="X21" s="49" t="s">
        <v>88</v>
      </c>
      <c r="Y21" s="49" t="s">
        <v>88</v>
      </c>
      <c r="Z21" s="49" t="s">
        <v>88</v>
      </c>
      <c r="AA21" s="49" t="s">
        <v>155</v>
      </c>
      <c r="AB21" s="49" t="s">
        <v>88</v>
      </c>
      <c r="AC21" s="49" t="s">
        <v>155</v>
      </c>
      <c r="AD21" s="49" t="s">
        <v>155</v>
      </c>
      <c r="AE21" s="55">
        <f t="shared" si="0"/>
        <v>15</v>
      </c>
      <c r="AF21" s="49" t="s">
        <v>93</v>
      </c>
      <c r="AG21" s="55">
        <f>IFERROR(VLOOKUP(AF21,'Fórmulas '!$B$26:$C$30,2,0),"")</f>
        <v>3</v>
      </c>
      <c r="AH21" s="55" t="str">
        <f t="shared" si="7"/>
        <v>CATASTRÓFICO</v>
      </c>
      <c r="AI21" s="65">
        <f>+IFERROR(VLOOKUP(AH21,'Fórmulas '!$E$28:$F$30,2,),"")</f>
        <v>5</v>
      </c>
      <c r="AJ21" s="66" t="str">
        <f>IFERROR(VLOOKUP(CONCATENATE(AG21,AI21),'Fórmulas '!$J$47:$K$71,2,),"")</f>
        <v>EXTREMO</v>
      </c>
      <c r="AK21" s="109" t="s">
        <v>627</v>
      </c>
      <c r="AL21" s="49" t="s">
        <v>628</v>
      </c>
      <c r="AM21" s="49" t="s">
        <v>253</v>
      </c>
      <c r="AN21" s="49" t="s">
        <v>99</v>
      </c>
      <c r="AO21" s="49" t="s">
        <v>629</v>
      </c>
      <c r="AP21" s="49">
        <v>15</v>
      </c>
      <c r="AQ21" s="49">
        <v>5</v>
      </c>
      <c r="AR21" s="49">
        <v>0</v>
      </c>
      <c r="AS21" s="49">
        <v>10</v>
      </c>
      <c r="AT21" s="49">
        <v>15</v>
      </c>
      <c r="AU21" s="49">
        <v>10</v>
      </c>
      <c r="AV21" s="49">
        <v>30</v>
      </c>
      <c r="AW21" s="49">
        <v>85</v>
      </c>
      <c r="AX21" s="121" t="str">
        <f t="shared" si="1"/>
        <v>DISMINUYE DOS PUNTOS</v>
      </c>
      <c r="AY21" s="55">
        <v>3</v>
      </c>
      <c r="AZ21" s="55" t="str">
        <f t="shared" si="2"/>
        <v>RARA VEZ</v>
      </c>
      <c r="BA21" s="65">
        <f t="shared" si="3"/>
        <v>1</v>
      </c>
      <c r="BB21" s="103" t="str">
        <f t="shared" si="4"/>
        <v>CATASTRÓFICO</v>
      </c>
      <c r="BC21" s="55">
        <f t="shared" si="5"/>
        <v>5</v>
      </c>
      <c r="BD21" s="103" t="str">
        <f>IFERROR(VLOOKUP(CONCATENATE(BA21,BC21),'Fórmulas '!$J$47:$K$71,2,),"")</f>
        <v>ALTO</v>
      </c>
      <c r="BE21" s="49">
        <v>6</v>
      </c>
      <c r="BF21" s="49" t="s">
        <v>104</v>
      </c>
      <c r="BG21" s="49" t="s">
        <v>256</v>
      </c>
      <c r="BH21" s="50" t="s">
        <v>257</v>
      </c>
      <c r="BI21" s="49" t="s">
        <v>258</v>
      </c>
      <c r="BJ21" s="49" t="s">
        <v>630</v>
      </c>
      <c r="BK21" s="8" t="s">
        <v>631</v>
      </c>
      <c r="BL21" s="132" t="s">
        <v>630</v>
      </c>
      <c r="BM21" s="148" t="s">
        <v>631</v>
      </c>
      <c r="BP21" s="132" t="s">
        <v>632</v>
      </c>
      <c r="BQ21" s="132" t="s">
        <v>633</v>
      </c>
      <c r="BR21" s="153" t="s">
        <v>528</v>
      </c>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row>
    <row r="22" spans="1:123" s="21" customFormat="1" ht="180" hidden="1">
      <c r="A22" s="49" t="s">
        <v>246</v>
      </c>
      <c r="B22" s="57" t="str">
        <f>VLOOKUP(A22,'Fórmulas '!$B$47:$C$66,2,FALSE)</f>
        <v>Apoyar el desarrollo eficiente de los procesos internos, mediante la administración de los bienes y prestación de los servicios internos requeridos.</v>
      </c>
      <c r="C22" s="49" t="str">
        <f>VLOOKUP(A22,'Fórmulas '!$F$47:$G$66,2,FALSE)</f>
        <v>Coordinador Equipo Administrativo</v>
      </c>
      <c r="D22" s="89" t="s">
        <v>634</v>
      </c>
      <c r="E22" s="49" t="s">
        <v>88</v>
      </c>
      <c r="F22" s="49" t="s">
        <v>88</v>
      </c>
      <c r="G22" s="49" t="s">
        <v>88</v>
      </c>
      <c r="H22" s="49" t="s">
        <v>88</v>
      </c>
      <c r="I22" s="49" t="s">
        <v>89</v>
      </c>
      <c r="J22" s="49" t="s">
        <v>635</v>
      </c>
      <c r="K22" s="49" t="s">
        <v>626</v>
      </c>
      <c r="L22" s="49" t="s">
        <v>88</v>
      </c>
      <c r="M22" s="49" t="s">
        <v>88</v>
      </c>
      <c r="N22" s="49" t="s">
        <v>88</v>
      </c>
      <c r="O22" s="49" t="s">
        <v>88</v>
      </c>
      <c r="P22" s="49" t="s">
        <v>88</v>
      </c>
      <c r="Q22" s="49" t="s">
        <v>88</v>
      </c>
      <c r="R22" s="49" t="s">
        <v>88</v>
      </c>
      <c r="S22" s="49" t="s">
        <v>155</v>
      </c>
      <c r="T22" s="49" t="s">
        <v>88</v>
      </c>
      <c r="U22" s="49" t="s">
        <v>88</v>
      </c>
      <c r="V22" s="49" t="s">
        <v>88</v>
      </c>
      <c r="W22" s="49" t="s">
        <v>88</v>
      </c>
      <c r="X22" s="49" t="s">
        <v>88</v>
      </c>
      <c r="Y22" s="49" t="s">
        <v>88</v>
      </c>
      <c r="Z22" s="49" t="s">
        <v>88</v>
      </c>
      <c r="AA22" s="49" t="s">
        <v>155</v>
      </c>
      <c r="AB22" s="49" t="s">
        <v>88</v>
      </c>
      <c r="AC22" s="49" t="s">
        <v>155</v>
      </c>
      <c r="AD22" s="49" t="s">
        <v>155</v>
      </c>
      <c r="AE22" s="55">
        <f t="shared" si="0"/>
        <v>15</v>
      </c>
      <c r="AF22" s="49" t="s">
        <v>93</v>
      </c>
      <c r="AG22" s="55">
        <f>IFERROR(VLOOKUP(AF22,'Fórmulas '!$B$26:$C$30,2,0),"")</f>
        <v>3</v>
      </c>
      <c r="AH22" s="55" t="str">
        <f t="shared" si="7"/>
        <v>CATASTRÓFICO</v>
      </c>
      <c r="AI22" s="65">
        <f>+IFERROR(VLOOKUP(AH22,'Fórmulas '!$E$28:$F$30,2,),"")</f>
        <v>5</v>
      </c>
      <c r="AJ22" s="66" t="str">
        <f>IFERROR(VLOOKUP(CONCATENATE(AG22,AI22),'Fórmulas '!$J$47:$K$71,2,),"")</f>
        <v>EXTREMO</v>
      </c>
      <c r="AK22" s="109" t="s">
        <v>636</v>
      </c>
      <c r="AL22" s="49" t="s">
        <v>266</v>
      </c>
      <c r="AM22" s="49" t="s">
        <v>637</v>
      </c>
      <c r="AN22" s="49" t="s">
        <v>99</v>
      </c>
      <c r="AO22" s="49" t="s">
        <v>100</v>
      </c>
      <c r="AP22" s="49">
        <v>15</v>
      </c>
      <c r="AQ22" s="49">
        <v>5</v>
      </c>
      <c r="AR22" s="49">
        <v>0</v>
      </c>
      <c r="AS22" s="49">
        <v>10</v>
      </c>
      <c r="AT22" s="49">
        <v>15</v>
      </c>
      <c r="AU22" s="49">
        <v>10</v>
      </c>
      <c r="AV22" s="49">
        <v>30</v>
      </c>
      <c r="AW22" s="49">
        <v>85</v>
      </c>
      <c r="AX22" s="121" t="str">
        <f t="shared" si="1"/>
        <v>DISMINUYE DOS PUNTOS</v>
      </c>
      <c r="AY22" s="55">
        <v>3</v>
      </c>
      <c r="AZ22" s="55" t="str">
        <f t="shared" si="2"/>
        <v>RARA VEZ</v>
      </c>
      <c r="BA22" s="65">
        <f t="shared" si="3"/>
        <v>1</v>
      </c>
      <c r="BB22" s="103" t="str">
        <f t="shared" si="4"/>
        <v>CATASTRÓFICO</v>
      </c>
      <c r="BC22" s="55">
        <f t="shared" si="5"/>
        <v>5</v>
      </c>
      <c r="BD22" s="103" t="str">
        <f>IFERROR(VLOOKUP(CONCATENATE(BA22,BC22),'Fórmulas '!$J$47:$K$71,2,),"")</f>
        <v>ALTO</v>
      </c>
      <c r="BE22" s="49">
        <v>6</v>
      </c>
      <c r="BF22" s="49" t="s">
        <v>104</v>
      </c>
      <c r="BG22" s="49" t="s">
        <v>638</v>
      </c>
      <c r="BH22" s="50" t="s">
        <v>268</v>
      </c>
      <c r="BI22" s="49" t="s">
        <v>639</v>
      </c>
      <c r="BJ22" s="49" t="s">
        <v>630</v>
      </c>
      <c r="BK22" s="8" t="s">
        <v>631</v>
      </c>
      <c r="BL22" s="150" t="s">
        <v>630</v>
      </c>
      <c r="BM22" s="151" t="s">
        <v>631</v>
      </c>
      <c r="BP22" s="132" t="s">
        <v>640</v>
      </c>
      <c r="BQ22" s="152" t="s">
        <v>641</v>
      </c>
      <c r="BR22" s="153" t="s">
        <v>528</v>
      </c>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row>
    <row r="23" spans="1:123" s="21" customFormat="1" ht="90" hidden="1">
      <c r="A23" s="49" t="s">
        <v>246</v>
      </c>
      <c r="B23" s="57" t="str">
        <f>VLOOKUP(A23,'Fórmulas '!$B$47:$C$66,2,FALSE)</f>
        <v>Apoyar el desarrollo eficiente de los procesos internos, mediante la administración de los bienes y prestación de los servicios internos requeridos.</v>
      </c>
      <c r="C23" s="49" t="str">
        <f>VLOOKUP(A23,'Fórmulas '!$F$47:$G$66,2,FALSE)</f>
        <v>Coordinador Equipo Administrativo</v>
      </c>
      <c r="D23" s="89" t="s">
        <v>642</v>
      </c>
      <c r="E23" s="49" t="s">
        <v>88</v>
      </c>
      <c r="F23" s="49" t="s">
        <v>88</v>
      </c>
      <c r="G23" s="49" t="s">
        <v>88</v>
      </c>
      <c r="H23" s="49" t="s">
        <v>88</v>
      </c>
      <c r="I23" s="49" t="s">
        <v>89</v>
      </c>
      <c r="J23" s="49" t="s">
        <v>275</v>
      </c>
      <c r="K23" s="49" t="s">
        <v>626</v>
      </c>
      <c r="L23" s="49" t="s">
        <v>88</v>
      </c>
      <c r="M23" s="49" t="s">
        <v>88</v>
      </c>
      <c r="N23" s="49" t="s">
        <v>88</v>
      </c>
      <c r="O23" s="49" t="s">
        <v>88</v>
      </c>
      <c r="P23" s="49" t="s">
        <v>88</v>
      </c>
      <c r="Q23" s="49" t="s">
        <v>88</v>
      </c>
      <c r="R23" s="49" t="s">
        <v>88</v>
      </c>
      <c r="S23" s="49" t="s">
        <v>155</v>
      </c>
      <c r="T23" s="49" t="s">
        <v>88</v>
      </c>
      <c r="U23" s="49" t="s">
        <v>88</v>
      </c>
      <c r="V23" s="49" t="s">
        <v>88</v>
      </c>
      <c r="W23" s="49" t="s">
        <v>88</v>
      </c>
      <c r="X23" s="49" t="s">
        <v>88</v>
      </c>
      <c r="Y23" s="49" t="s">
        <v>88</v>
      </c>
      <c r="Z23" s="49" t="s">
        <v>88</v>
      </c>
      <c r="AA23" s="49" t="s">
        <v>155</v>
      </c>
      <c r="AB23" s="49" t="s">
        <v>88</v>
      </c>
      <c r="AC23" s="49" t="s">
        <v>155</v>
      </c>
      <c r="AD23" s="49" t="s">
        <v>155</v>
      </c>
      <c r="AE23" s="55">
        <f t="shared" si="0"/>
        <v>15</v>
      </c>
      <c r="AF23" s="49" t="s">
        <v>93</v>
      </c>
      <c r="AG23" s="55">
        <f>IFERROR(VLOOKUP(AF23,'Fórmulas '!$B$26:$C$30,2,0),"")</f>
        <v>3</v>
      </c>
      <c r="AH23" s="55" t="str">
        <f t="shared" si="7"/>
        <v>CATASTRÓFICO</v>
      </c>
      <c r="AI23" s="65">
        <f>+IFERROR(VLOOKUP(AH23,'Fórmulas '!$E$28:$F$30,2,),"")</f>
        <v>5</v>
      </c>
      <c r="AJ23" s="66" t="str">
        <f>IFERROR(VLOOKUP(CONCATENATE(AG23,AI23),'Fórmulas '!$J$47:$K$71,2,),"")</f>
        <v>EXTREMO</v>
      </c>
      <c r="AK23" s="109" t="s">
        <v>643</v>
      </c>
      <c r="AL23" s="49" t="s">
        <v>277</v>
      </c>
      <c r="AM23" s="49" t="s">
        <v>278</v>
      </c>
      <c r="AN23" s="49" t="s">
        <v>99</v>
      </c>
      <c r="AO23" s="49" t="s">
        <v>100</v>
      </c>
      <c r="AP23" s="49">
        <v>15</v>
      </c>
      <c r="AQ23" s="49">
        <v>5</v>
      </c>
      <c r="AR23" s="49">
        <v>0</v>
      </c>
      <c r="AS23" s="49">
        <v>10</v>
      </c>
      <c r="AT23" s="49">
        <v>15</v>
      </c>
      <c r="AU23" s="49">
        <v>10</v>
      </c>
      <c r="AV23" s="49">
        <v>30</v>
      </c>
      <c r="AW23" s="49">
        <v>85</v>
      </c>
      <c r="AX23" s="121" t="str">
        <f t="shared" si="1"/>
        <v>DISMINUYE DOS PUNTOS</v>
      </c>
      <c r="AY23" s="55">
        <v>3</v>
      </c>
      <c r="AZ23" s="55" t="str">
        <f t="shared" si="2"/>
        <v>RARA VEZ</v>
      </c>
      <c r="BA23" s="65">
        <f t="shared" si="3"/>
        <v>1</v>
      </c>
      <c r="BB23" s="103" t="str">
        <f t="shared" si="4"/>
        <v>CATASTRÓFICO</v>
      </c>
      <c r="BC23" s="55">
        <f t="shared" si="5"/>
        <v>5</v>
      </c>
      <c r="BD23" s="103" t="str">
        <f>IFERROR(VLOOKUP(CONCATENATE(BA23,BC23),'Fórmulas '!$J$47:$K$71,2,),"")</f>
        <v>ALTO</v>
      </c>
      <c r="BE23" s="49">
        <v>6</v>
      </c>
      <c r="BF23" s="49" t="s">
        <v>104</v>
      </c>
      <c r="BG23" s="49" t="s">
        <v>568</v>
      </c>
      <c r="BH23" s="50" t="s">
        <v>268</v>
      </c>
      <c r="BI23" s="49" t="s">
        <v>279</v>
      </c>
      <c r="BJ23" s="49" t="s">
        <v>630</v>
      </c>
      <c r="BK23" s="8" t="s">
        <v>644</v>
      </c>
      <c r="BL23" s="150" t="s">
        <v>630</v>
      </c>
      <c r="BM23" s="151" t="s">
        <v>631</v>
      </c>
      <c r="BP23" s="132" t="s">
        <v>645</v>
      </c>
      <c r="BQ23" s="152" t="s">
        <v>528</v>
      </c>
      <c r="BR23" s="153" t="s">
        <v>528</v>
      </c>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row>
    <row r="24" spans="1:123" ht="210" hidden="1">
      <c r="A24" s="49" t="s">
        <v>283</v>
      </c>
      <c r="B24" s="57"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9" t="str">
        <f>VLOOKUP(A24,'Fórmulas '!$F$47:$G$66,2,FALSE)</f>
        <v>Jefe de Oficina Jurídica</v>
      </c>
      <c r="D24" s="89" t="s">
        <v>646</v>
      </c>
      <c r="E24" s="49" t="s">
        <v>102</v>
      </c>
      <c r="F24" s="49" t="s">
        <v>102</v>
      </c>
      <c r="G24" s="49" t="s">
        <v>102</v>
      </c>
      <c r="H24" s="49" t="s">
        <v>102</v>
      </c>
      <c r="I24" s="49" t="s">
        <v>89</v>
      </c>
      <c r="J24" s="49" t="s">
        <v>286</v>
      </c>
      <c r="K24" s="49" t="s">
        <v>647</v>
      </c>
      <c r="L24" s="49" t="s">
        <v>102</v>
      </c>
      <c r="M24" s="49" t="s">
        <v>102</v>
      </c>
      <c r="N24" s="49" t="s">
        <v>102</v>
      </c>
      <c r="O24" s="49" t="s">
        <v>102</v>
      </c>
      <c r="P24" s="49" t="s">
        <v>102</v>
      </c>
      <c r="Q24" s="49" t="s">
        <v>102</v>
      </c>
      <c r="R24" s="49" t="s">
        <v>102</v>
      </c>
      <c r="S24" s="49" t="s">
        <v>102</v>
      </c>
      <c r="T24" s="49" t="s">
        <v>102</v>
      </c>
      <c r="U24" s="49" t="s">
        <v>102</v>
      </c>
      <c r="V24" s="49" t="s">
        <v>102</v>
      </c>
      <c r="W24" s="49" t="s">
        <v>102</v>
      </c>
      <c r="X24" s="49" t="s">
        <v>102</v>
      </c>
      <c r="Y24" s="49" t="s">
        <v>102</v>
      </c>
      <c r="Z24" s="49" t="s">
        <v>102</v>
      </c>
      <c r="AA24" s="49" t="s">
        <v>101</v>
      </c>
      <c r="AB24" s="49" t="s">
        <v>102</v>
      </c>
      <c r="AC24" s="49" t="s">
        <v>102</v>
      </c>
      <c r="AD24" s="49" t="s">
        <v>101</v>
      </c>
      <c r="AE24" s="55">
        <f t="shared" si="0"/>
        <v>17</v>
      </c>
      <c r="AF24" s="49" t="s">
        <v>156</v>
      </c>
      <c r="AG24" s="55">
        <f>IFERROR(VLOOKUP(AF24,'Fórmulas '!$B$26:$C$30,2,0),"")</f>
        <v>4</v>
      </c>
      <c r="AH24" s="55" t="str">
        <f t="shared" si="7"/>
        <v>CATASTRÓFICO</v>
      </c>
      <c r="AI24" s="65">
        <f>+IFERROR(VLOOKUP(AH24,'Fórmulas '!$E$28:$F$30,2,),"")</f>
        <v>5</v>
      </c>
      <c r="AJ24" s="66" t="str">
        <f>IFERROR(VLOOKUP(CONCATENATE(AG24,AI24),'Fórmulas '!$J$47:$K$71,2,),"")</f>
        <v>EXTREMO</v>
      </c>
      <c r="AK24" s="109" t="s">
        <v>648</v>
      </c>
      <c r="AL24" s="49" t="s">
        <v>649</v>
      </c>
      <c r="AM24" s="49" t="s">
        <v>650</v>
      </c>
      <c r="AN24" s="49" t="s">
        <v>99</v>
      </c>
      <c r="AO24" s="49" t="s">
        <v>100</v>
      </c>
      <c r="AP24" s="49">
        <v>15</v>
      </c>
      <c r="AQ24" s="49">
        <v>5</v>
      </c>
      <c r="AR24" s="49">
        <v>0</v>
      </c>
      <c r="AS24" s="49">
        <v>10</v>
      </c>
      <c r="AT24" s="49">
        <v>15</v>
      </c>
      <c r="AU24" s="49">
        <v>10</v>
      </c>
      <c r="AV24" s="49">
        <v>30</v>
      </c>
      <c r="AW24" s="49">
        <v>85</v>
      </c>
      <c r="AX24" s="121" t="str">
        <f t="shared" si="1"/>
        <v>DISMINUYE DOS PUNTOS</v>
      </c>
      <c r="AY24" s="55">
        <v>4</v>
      </c>
      <c r="AZ24" s="55" t="str">
        <f t="shared" si="2"/>
        <v>IMPROBABLE</v>
      </c>
      <c r="BA24" s="65">
        <f t="shared" si="3"/>
        <v>2</v>
      </c>
      <c r="BB24" s="103" t="str">
        <f t="shared" si="4"/>
        <v>CATASTRÓFICO</v>
      </c>
      <c r="BC24" s="55">
        <f t="shared" si="5"/>
        <v>5</v>
      </c>
      <c r="BD24" s="103" t="str">
        <f>IFERROR(VLOOKUP(CONCATENATE(BA24,BC24),'Fórmulas '!$J$47:$K$71,2,),"")</f>
        <v>EXTREMO</v>
      </c>
      <c r="BE24" s="49">
        <v>0</v>
      </c>
      <c r="BF24" s="49" t="s">
        <v>407</v>
      </c>
      <c r="BG24" s="49" t="s">
        <v>651</v>
      </c>
      <c r="BH24" s="50" t="s">
        <v>652</v>
      </c>
      <c r="BI24" s="49" t="s">
        <v>653</v>
      </c>
      <c r="BJ24" s="49" t="s">
        <v>654</v>
      </c>
      <c r="BK24" s="8" t="s">
        <v>528</v>
      </c>
      <c r="BL24" s="21"/>
      <c r="BM24" s="21"/>
      <c r="BN24" s="21"/>
      <c r="BO24" s="21"/>
      <c r="BP24" s="21"/>
      <c r="BQ24" s="21"/>
      <c r="BR24" s="50" t="s">
        <v>655</v>
      </c>
    </row>
    <row r="25" spans="1:123" ht="210" hidden="1">
      <c r="A25" s="49" t="s">
        <v>283</v>
      </c>
      <c r="B25" s="57"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9" t="str">
        <f>VLOOKUP(A25,'Fórmulas '!$F$47:$G$66,2,FALSE)</f>
        <v>Jefe de Oficina Jurídica</v>
      </c>
      <c r="D25" s="89" t="s">
        <v>656</v>
      </c>
      <c r="E25" s="49" t="s">
        <v>102</v>
      </c>
      <c r="F25" s="49" t="s">
        <v>102</v>
      </c>
      <c r="G25" s="49" t="s">
        <v>102</v>
      </c>
      <c r="H25" s="49" t="s">
        <v>102</v>
      </c>
      <c r="I25" s="49" t="s">
        <v>89</v>
      </c>
      <c r="J25" s="49" t="s">
        <v>299</v>
      </c>
      <c r="K25" s="49" t="s">
        <v>300</v>
      </c>
      <c r="L25" s="49" t="s">
        <v>102</v>
      </c>
      <c r="M25" s="49" t="s">
        <v>102</v>
      </c>
      <c r="N25" s="49" t="s">
        <v>102</v>
      </c>
      <c r="O25" s="49" t="s">
        <v>102</v>
      </c>
      <c r="P25" s="49" t="s">
        <v>102</v>
      </c>
      <c r="Q25" s="49" t="s">
        <v>102</v>
      </c>
      <c r="R25" s="49" t="s">
        <v>102</v>
      </c>
      <c r="S25" s="49" t="s">
        <v>102</v>
      </c>
      <c r="T25" s="49" t="s">
        <v>101</v>
      </c>
      <c r="U25" s="49" t="s">
        <v>102</v>
      </c>
      <c r="V25" s="49" t="s">
        <v>102</v>
      </c>
      <c r="W25" s="49" t="s">
        <v>102</v>
      </c>
      <c r="X25" s="49" t="s">
        <v>102</v>
      </c>
      <c r="Y25" s="49" t="s">
        <v>102</v>
      </c>
      <c r="Z25" s="49" t="s">
        <v>102</v>
      </c>
      <c r="AA25" s="49" t="s">
        <v>101</v>
      </c>
      <c r="AB25" s="49" t="s">
        <v>102</v>
      </c>
      <c r="AC25" s="49" t="s">
        <v>102</v>
      </c>
      <c r="AD25" s="49" t="s">
        <v>101</v>
      </c>
      <c r="AE25" s="55">
        <f t="shared" si="0"/>
        <v>16</v>
      </c>
      <c r="AF25" s="49" t="s">
        <v>156</v>
      </c>
      <c r="AG25" s="55">
        <f>IFERROR(VLOOKUP(AF25,'Fórmulas '!$B$26:$C$30,2,0),"")</f>
        <v>4</v>
      </c>
      <c r="AH25" s="55" t="str">
        <f t="shared" si="7"/>
        <v>CATASTRÓFICO</v>
      </c>
      <c r="AI25" s="65">
        <f>+IFERROR(VLOOKUP(AH25,'Fórmulas '!$E$28:$F$30,2,),"")</f>
        <v>5</v>
      </c>
      <c r="AJ25" s="66" t="str">
        <f>IFERROR(VLOOKUP(CONCATENATE(AG25,AI25),'Fórmulas '!$J$47:$K$71,2,),"")</f>
        <v>EXTREMO</v>
      </c>
      <c r="AK25" s="109" t="s">
        <v>657</v>
      </c>
      <c r="AL25" s="49" t="s">
        <v>658</v>
      </c>
      <c r="AM25" s="49" t="s">
        <v>659</v>
      </c>
      <c r="AN25" s="49" t="s">
        <v>99</v>
      </c>
      <c r="AO25" s="49" t="s">
        <v>100</v>
      </c>
      <c r="AP25" s="49">
        <v>15</v>
      </c>
      <c r="AQ25" s="49">
        <v>5</v>
      </c>
      <c r="AR25" s="49">
        <v>0</v>
      </c>
      <c r="AS25" s="49">
        <v>10</v>
      </c>
      <c r="AT25" s="49">
        <v>15</v>
      </c>
      <c r="AU25" s="49">
        <v>10</v>
      </c>
      <c r="AV25" s="49">
        <v>30</v>
      </c>
      <c r="AW25" s="49">
        <v>85</v>
      </c>
      <c r="AX25" s="121" t="str">
        <f t="shared" si="1"/>
        <v>DISMINUYE DOS PUNTOS</v>
      </c>
      <c r="AY25" s="55">
        <v>4</v>
      </c>
      <c r="AZ25" s="55" t="str">
        <f t="shared" si="2"/>
        <v>IMPROBABLE</v>
      </c>
      <c r="BA25" s="65">
        <f t="shared" si="3"/>
        <v>2</v>
      </c>
      <c r="BB25" s="103" t="str">
        <f t="shared" si="4"/>
        <v>CATASTRÓFICO</v>
      </c>
      <c r="BC25" s="55">
        <f t="shared" si="5"/>
        <v>5</v>
      </c>
      <c r="BD25" s="103" t="str">
        <f>IFERROR(VLOOKUP(CONCATENATE(BA25,BC25),'Fórmulas '!$J$47:$K$71,2,),"")</f>
        <v>EXTREMO</v>
      </c>
      <c r="BE25" s="49">
        <v>0</v>
      </c>
      <c r="BF25" s="49" t="s">
        <v>407</v>
      </c>
      <c r="BG25" s="49" t="s">
        <v>651</v>
      </c>
      <c r="BH25" s="50" t="s">
        <v>660</v>
      </c>
      <c r="BI25" s="49" t="s">
        <v>661</v>
      </c>
      <c r="BJ25" s="49" t="s">
        <v>654</v>
      </c>
      <c r="BK25" s="8" t="s">
        <v>528</v>
      </c>
      <c r="BL25" s="49" t="s">
        <v>662</v>
      </c>
      <c r="BM25" s="8" t="s">
        <v>528</v>
      </c>
      <c r="BN25" s="21"/>
      <c r="BO25" s="21"/>
      <c r="BP25" s="132" t="s">
        <v>663</v>
      </c>
      <c r="BQ25" s="154" t="s">
        <v>664</v>
      </c>
      <c r="BR25" s="21"/>
    </row>
    <row r="26" spans="1:123" ht="240" hidden="1">
      <c r="A26" s="81" t="s">
        <v>309</v>
      </c>
      <c r="B26" s="57" t="str">
        <f>VLOOKUP(A26,'Fórmulas '!$B$47:$C$66,2,FALSE)</f>
        <v>lanear, organizar, ejecutar y hacer seguimiento a las acciones que promuevan el desarrollo del talento Humano durante el ciclo de vida laboral de los servidores públicos del instituto.</v>
      </c>
      <c r="C26" s="49" t="str">
        <f>VLOOKUP(A26,'Fórmulas '!$F$47:$G$66,2,FALSE)</f>
        <v>Jefe de Oficina de Talento Humano</v>
      </c>
      <c r="D26" s="98" t="s">
        <v>665</v>
      </c>
      <c r="E26" s="84" t="s">
        <v>88</v>
      </c>
      <c r="F26" s="84" t="s">
        <v>88</v>
      </c>
      <c r="G26" s="84" t="s">
        <v>88</v>
      </c>
      <c r="H26" s="84" t="s">
        <v>88</v>
      </c>
      <c r="I26" s="55" t="s">
        <v>89</v>
      </c>
      <c r="J26" s="83" t="s">
        <v>666</v>
      </c>
      <c r="K26" s="83" t="s">
        <v>667</v>
      </c>
      <c r="L26" s="84" t="s">
        <v>88</v>
      </c>
      <c r="M26" s="84" t="s">
        <v>88</v>
      </c>
      <c r="N26" s="84" t="s">
        <v>88</v>
      </c>
      <c r="O26" s="84" t="s">
        <v>101</v>
      </c>
      <c r="P26" s="84" t="s">
        <v>102</v>
      </c>
      <c r="Q26" s="84" t="s">
        <v>88</v>
      </c>
      <c r="R26" s="84" t="s">
        <v>102</v>
      </c>
      <c r="S26" s="84" t="s">
        <v>101</v>
      </c>
      <c r="T26" s="84" t="s">
        <v>101</v>
      </c>
      <c r="U26" s="84" t="s">
        <v>88</v>
      </c>
      <c r="V26" s="84" t="s">
        <v>88</v>
      </c>
      <c r="W26" s="84" t="s">
        <v>88</v>
      </c>
      <c r="X26" s="84" t="s">
        <v>88</v>
      </c>
      <c r="Y26" s="84" t="s">
        <v>88</v>
      </c>
      <c r="Z26" s="84" t="s">
        <v>88</v>
      </c>
      <c r="AA26" s="84" t="s">
        <v>88</v>
      </c>
      <c r="AB26" s="84" t="s">
        <v>88</v>
      </c>
      <c r="AC26" s="84" t="s">
        <v>101</v>
      </c>
      <c r="AD26" s="84" t="s">
        <v>101</v>
      </c>
      <c r="AE26" s="55">
        <f t="shared" si="0"/>
        <v>14</v>
      </c>
      <c r="AF26" s="84" t="s">
        <v>156</v>
      </c>
      <c r="AG26" s="55">
        <f>IFERROR(VLOOKUP(AF26,'Fórmulas '!$B$26:$C$30,2,0),"")</f>
        <v>4</v>
      </c>
      <c r="AH26" s="55" t="str">
        <f t="shared" si="7"/>
        <v>CATASTRÓFICO</v>
      </c>
      <c r="AI26" s="65">
        <f>+IFERROR(VLOOKUP(AH26,'Fórmulas '!$E$28:$F$30,2,),"")</f>
        <v>5</v>
      </c>
      <c r="AJ26" s="66" t="str">
        <f>IFERROR(VLOOKUP(CONCATENATE(AG26,AI26),'Fórmulas '!$J$47:$K$71,2,),"")</f>
        <v>EXTREMO</v>
      </c>
      <c r="AK26" s="116" t="s">
        <v>668</v>
      </c>
      <c r="AL26" s="83" t="s">
        <v>669</v>
      </c>
      <c r="AM26" s="83" t="s">
        <v>316</v>
      </c>
      <c r="AN26" s="84" t="s">
        <v>99</v>
      </c>
      <c r="AO26" s="84" t="s">
        <v>317</v>
      </c>
      <c r="AP26" s="84">
        <v>0</v>
      </c>
      <c r="AQ26" s="84">
        <v>5</v>
      </c>
      <c r="AR26" s="84">
        <v>0</v>
      </c>
      <c r="AS26" s="84">
        <v>10</v>
      </c>
      <c r="AT26" s="84">
        <v>15</v>
      </c>
      <c r="AU26" s="84">
        <v>10</v>
      </c>
      <c r="AV26" s="84">
        <v>0</v>
      </c>
      <c r="AW26" s="84">
        <v>40</v>
      </c>
      <c r="AX26" s="121" t="str">
        <f t="shared" si="1"/>
        <v>DISMINUYE CERO PUNTOS</v>
      </c>
      <c r="AY26" s="55">
        <v>4</v>
      </c>
      <c r="AZ26" s="55" t="str">
        <f t="shared" si="2"/>
        <v>PROBABLE'</v>
      </c>
      <c r="BA26" s="65">
        <f t="shared" si="3"/>
        <v>4</v>
      </c>
      <c r="BB26" s="103" t="str">
        <f t="shared" si="4"/>
        <v>CATASTRÓFICO</v>
      </c>
      <c r="BC26" s="55">
        <f t="shared" si="5"/>
        <v>5</v>
      </c>
      <c r="BD26" s="103" t="str">
        <f>IFERROR(VLOOKUP(CONCATENATE(BA26,BC26),'Fórmulas '!$J$47:$K$71,2,),"")</f>
        <v>EXTREMO</v>
      </c>
      <c r="BE26" s="85">
        <v>12</v>
      </c>
      <c r="BF26" s="55" t="s">
        <v>104</v>
      </c>
      <c r="BG26" s="84" t="s">
        <v>291</v>
      </c>
      <c r="BH26" s="124" t="s">
        <v>318</v>
      </c>
      <c r="BI26" s="83" t="s">
        <v>670</v>
      </c>
      <c r="BJ26" s="83" t="s">
        <v>671</v>
      </c>
      <c r="BK26" s="83" t="s">
        <v>672</v>
      </c>
      <c r="BL26" s="83" t="s">
        <v>673</v>
      </c>
      <c r="BM26" s="83" t="s">
        <v>672</v>
      </c>
      <c r="BN26" s="84"/>
      <c r="BO26" s="84"/>
      <c r="BP26" s="84"/>
      <c r="BQ26" s="84"/>
      <c r="BR26" s="84"/>
    </row>
    <row r="27" spans="1:123" ht="405" hidden="1">
      <c r="A27" s="82" t="s">
        <v>309</v>
      </c>
      <c r="B27" s="57" t="str">
        <f>VLOOKUP(A27,'Fórmulas '!$B$47:$C$66,2,FALSE)</f>
        <v>lanear, organizar, ejecutar y hacer seguimiento a las acciones que promuevan el desarrollo del talento Humano durante el ciclo de vida laboral de los servidores públicos del instituto.</v>
      </c>
      <c r="C27" s="49" t="str">
        <f>VLOOKUP(A27,'Fórmulas '!$F$47:$G$66,2,FALSE)</f>
        <v>Jefe de Oficina de Talento Humano</v>
      </c>
      <c r="D27" s="99" t="s">
        <v>674</v>
      </c>
      <c r="E27" s="87" t="s">
        <v>88</v>
      </c>
      <c r="F27" s="87" t="s">
        <v>88</v>
      </c>
      <c r="G27" s="87" t="s">
        <v>88</v>
      </c>
      <c r="H27" s="87" t="s">
        <v>88</v>
      </c>
      <c r="I27" s="108" t="s">
        <v>89</v>
      </c>
      <c r="J27" s="86" t="s">
        <v>326</v>
      </c>
      <c r="K27" s="86" t="s">
        <v>675</v>
      </c>
      <c r="L27" s="87" t="s">
        <v>88</v>
      </c>
      <c r="M27" s="87" t="s">
        <v>88</v>
      </c>
      <c r="N27" s="87" t="s">
        <v>88</v>
      </c>
      <c r="O27" s="87" t="s">
        <v>88</v>
      </c>
      <c r="P27" s="87" t="s">
        <v>88</v>
      </c>
      <c r="Q27" s="87" t="s">
        <v>88</v>
      </c>
      <c r="R27" s="87" t="s">
        <v>101</v>
      </c>
      <c r="S27" s="87" t="s">
        <v>88</v>
      </c>
      <c r="T27" s="87" t="s">
        <v>102</v>
      </c>
      <c r="U27" s="87" t="s">
        <v>102</v>
      </c>
      <c r="V27" s="87" t="s">
        <v>88</v>
      </c>
      <c r="W27" s="87" t="s">
        <v>88</v>
      </c>
      <c r="X27" s="87" t="s">
        <v>88</v>
      </c>
      <c r="Y27" s="87" t="s">
        <v>88</v>
      </c>
      <c r="Z27" s="87" t="s">
        <v>88</v>
      </c>
      <c r="AA27" s="87" t="s">
        <v>88</v>
      </c>
      <c r="AB27" s="87" t="s">
        <v>88</v>
      </c>
      <c r="AC27" s="87" t="s">
        <v>101</v>
      </c>
      <c r="AD27" s="87" t="s">
        <v>101</v>
      </c>
      <c r="AE27" s="55">
        <f t="shared" si="0"/>
        <v>16</v>
      </c>
      <c r="AF27" s="87" t="s">
        <v>93</v>
      </c>
      <c r="AG27" s="55">
        <f>IFERROR(VLOOKUP(AF27,'Fórmulas '!$B$26:$C$30,2,0),"")</f>
        <v>3</v>
      </c>
      <c r="AH27" s="55" t="str">
        <f t="shared" si="7"/>
        <v>CATASTRÓFICO</v>
      </c>
      <c r="AI27" s="65">
        <f>+IFERROR(VLOOKUP(AH27,'Fórmulas '!$E$28:$F$30,2,),"")</f>
        <v>5</v>
      </c>
      <c r="AJ27" s="66" t="str">
        <f>IFERROR(VLOOKUP(CONCATENATE(AG27,AI27),'Fórmulas '!$J$47:$K$71,2,),"")</f>
        <v>EXTREMO</v>
      </c>
      <c r="AK27" s="117" t="s">
        <v>676</v>
      </c>
      <c r="AL27" s="49" t="s">
        <v>329</v>
      </c>
      <c r="AM27" s="85" t="s">
        <v>677</v>
      </c>
      <c r="AN27" s="87" t="s">
        <v>99</v>
      </c>
      <c r="AO27" s="87" t="s">
        <v>317</v>
      </c>
      <c r="AP27" s="87">
        <v>15</v>
      </c>
      <c r="AQ27" s="87">
        <v>5</v>
      </c>
      <c r="AR27" s="87">
        <v>0</v>
      </c>
      <c r="AS27" s="87">
        <v>10</v>
      </c>
      <c r="AT27" s="87">
        <v>15</v>
      </c>
      <c r="AU27" s="87">
        <v>10</v>
      </c>
      <c r="AV27" s="87">
        <v>0</v>
      </c>
      <c r="AW27" s="87">
        <v>55</v>
      </c>
      <c r="AX27" s="121" t="str">
        <f t="shared" si="1"/>
        <v>DISMINUYE UN PUNTO</v>
      </c>
      <c r="AY27" s="55">
        <v>3</v>
      </c>
      <c r="AZ27" s="55" t="str">
        <f t="shared" si="2"/>
        <v>IMPROBABLE</v>
      </c>
      <c r="BA27" s="65">
        <f t="shared" si="3"/>
        <v>2</v>
      </c>
      <c r="BB27" s="103" t="str">
        <f t="shared" si="4"/>
        <v>CATASTRÓFICO</v>
      </c>
      <c r="BC27" s="55">
        <f t="shared" si="5"/>
        <v>5</v>
      </c>
      <c r="BD27" s="103" t="str">
        <f>IFERROR(VLOOKUP(CONCATENATE(BA27,BC27),'Fórmulas '!$J$47:$K$71,2,),"")</f>
        <v>EXTREMO</v>
      </c>
      <c r="BE27" s="88">
        <v>12</v>
      </c>
      <c r="BF27" s="108" t="s">
        <v>104</v>
      </c>
      <c r="BG27" s="87" t="s">
        <v>678</v>
      </c>
      <c r="BH27" s="125" t="s">
        <v>679</v>
      </c>
      <c r="BI27" s="86" t="s">
        <v>331</v>
      </c>
      <c r="BJ27" s="83" t="s">
        <v>680</v>
      </c>
      <c r="BK27" s="83" t="s">
        <v>681</v>
      </c>
      <c r="BL27" s="86" t="s">
        <v>682</v>
      </c>
      <c r="BM27" s="83" t="s">
        <v>681</v>
      </c>
      <c r="BN27" s="87"/>
      <c r="BO27" s="87"/>
      <c r="BP27" s="87"/>
      <c r="BQ27" s="87"/>
      <c r="BR27" s="86"/>
    </row>
    <row r="28" spans="1:123" ht="345" hidden="1">
      <c r="A28" s="66" t="s">
        <v>337</v>
      </c>
      <c r="B28" s="57"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9" t="str">
        <f>VLOOKUP(A28,'Fórmulas '!$F$47:$G$66,2,FALSE)</f>
        <v> Profesional Universitario Coordinador de Equipo "CADA".</v>
      </c>
      <c r="D28" s="70" t="s">
        <v>683</v>
      </c>
      <c r="E28" s="66" t="s">
        <v>102</v>
      </c>
      <c r="F28" s="66" t="s">
        <v>102</v>
      </c>
      <c r="G28" s="68" t="s">
        <v>102</v>
      </c>
      <c r="H28" s="68" t="s">
        <v>102</v>
      </c>
      <c r="I28" s="68" t="s">
        <v>89</v>
      </c>
      <c r="J28" s="72" t="s">
        <v>684</v>
      </c>
      <c r="K28" s="72" t="s">
        <v>685</v>
      </c>
      <c r="L28" s="66" t="s">
        <v>102</v>
      </c>
      <c r="M28" s="66" t="s">
        <v>102</v>
      </c>
      <c r="N28" s="66" t="s">
        <v>101</v>
      </c>
      <c r="O28" s="66" t="s">
        <v>101</v>
      </c>
      <c r="P28" s="66" t="s">
        <v>102</v>
      </c>
      <c r="Q28" s="66" t="s">
        <v>101</v>
      </c>
      <c r="R28" s="66" t="s">
        <v>101</v>
      </c>
      <c r="S28" s="66" t="s">
        <v>101</v>
      </c>
      <c r="T28" s="66" t="s">
        <v>102</v>
      </c>
      <c r="U28" s="66" t="s">
        <v>101</v>
      </c>
      <c r="V28" s="66" t="s">
        <v>101</v>
      </c>
      <c r="W28" s="66" t="s">
        <v>102</v>
      </c>
      <c r="X28" s="66" t="s">
        <v>101</v>
      </c>
      <c r="Y28" s="66" t="s">
        <v>101</v>
      </c>
      <c r="Z28" s="66" t="s">
        <v>102</v>
      </c>
      <c r="AA28" s="66" t="s">
        <v>101</v>
      </c>
      <c r="AB28" s="66" t="s">
        <v>101</v>
      </c>
      <c r="AC28" s="66" t="s">
        <v>101</v>
      </c>
      <c r="AD28" s="66" t="s">
        <v>101</v>
      </c>
      <c r="AE28" s="55">
        <f t="shared" si="0"/>
        <v>6</v>
      </c>
      <c r="AF28" s="66" t="s">
        <v>121</v>
      </c>
      <c r="AG28" s="55">
        <f>IFERROR(VLOOKUP(AF28,'Fórmulas '!$B$26:$C$30,2,0),"")</f>
        <v>1</v>
      </c>
      <c r="AH28" s="55" t="str">
        <f t="shared" si="7"/>
        <v>MAYOR</v>
      </c>
      <c r="AI28" s="65">
        <f>+IFERROR(VLOOKUP(AH28,'Fórmulas '!$E$28:$F$30,2,),"")</f>
        <v>4</v>
      </c>
      <c r="AJ28" s="66" t="str">
        <f>IFERROR(VLOOKUP(CONCATENATE(AG28,AI28),'Fórmulas '!$J$47:$K$71,2,),"")</f>
        <v>ALTO</v>
      </c>
      <c r="AK28" s="70" t="s">
        <v>686</v>
      </c>
      <c r="AL28" s="71" t="s">
        <v>687</v>
      </c>
      <c r="AM28" s="72" t="s">
        <v>688</v>
      </c>
      <c r="AN28" s="66" t="s">
        <v>99</v>
      </c>
      <c r="AO28" s="66" t="s">
        <v>100</v>
      </c>
      <c r="AP28" s="66">
        <v>15</v>
      </c>
      <c r="AQ28" s="66">
        <v>5</v>
      </c>
      <c r="AR28" s="66">
        <v>0</v>
      </c>
      <c r="AS28" s="66">
        <v>10</v>
      </c>
      <c r="AT28" s="66">
        <v>15</v>
      </c>
      <c r="AU28" s="66">
        <v>0</v>
      </c>
      <c r="AV28" s="66">
        <v>0</v>
      </c>
      <c r="AW28" s="66">
        <f t="shared" ref="AW28" si="13">SUM(AP28:AV28)</f>
        <v>45</v>
      </c>
      <c r="AX28" s="121" t="str">
        <f t="shared" si="1"/>
        <v>DISMINUYE CERO PUNTOS</v>
      </c>
      <c r="AY28" s="55">
        <f t="shared" ref="AY28:AY34" si="14">AG28</f>
        <v>1</v>
      </c>
      <c r="AZ28" s="55" t="str">
        <f t="shared" si="2"/>
        <v>RARA VEZ</v>
      </c>
      <c r="BA28" s="65">
        <f t="shared" si="3"/>
        <v>1</v>
      </c>
      <c r="BB28" s="103" t="str">
        <f t="shared" si="4"/>
        <v>MAYOR</v>
      </c>
      <c r="BC28" s="55">
        <f t="shared" si="5"/>
        <v>4</v>
      </c>
      <c r="BD28" s="103" t="str">
        <f>IFERROR(VLOOKUP(CONCATENATE(BA28,BC28),'Fórmulas '!$J$47:$K$71,2,),"")</f>
        <v>ALTO</v>
      </c>
      <c r="BE28" s="68">
        <f t="shared" ref="BE28" si="15">IFERROR(BC28*BA28,"")</f>
        <v>4</v>
      </c>
      <c r="BF28" s="66" t="s">
        <v>104</v>
      </c>
      <c r="BG28" s="66" t="s">
        <v>568</v>
      </c>
      <c r="BH28" s="122" t="s">
        <v>689</v>
      </c>
      <c r="BI28" s="66" t="s">
        <v>690</v>
      </c>
      <c r="BJ28" s="104" t="s">
        <v>691</v>
      </c>
      <c r="BK28" s="71" t="s">
        <v>692</v>
      </c>
      <c r="BL28" s="72" t="s">
        <v>693</v>
      </c>
      <c r="BM28" s="71" t="s">
        <v>692</v>
      </c>
      <c r="BN28" s="69"/>
      <c r="BO28" s="71"/>
      <c r="BP28" s="67"/>
      <c r="BQ28" s="67"/>
      <c r="BR28" s="74"/>
    </row>
    <row r="29" spans="1:123" ht="240" hidden="1">
      <c r="A29" s="49" t="s">
        <v>351</v>
      </c>
      <c r="B29" s="57" t="str">
        <f>VLOOKUP(A29,'Fórmulas '!$B$47:$C$66,2,FALSE)</f>
        <v>Garantizar que contrataciones con clientes y proveedores de la entidad se realicen con calidad, oportunidad, eficiencia y cumpliendo de los términos legales.</v>
      </c>
      <c r="C29" s="49" t="str">
        <f>VLOOKUP(A29,'Fórmulas '!$F$47:$G$66,2,FALSE)</f>
        <v>Jefe de Oficina Jurídica</v>
      </c>
      <c r="D29" s="89" t="s">
        <v>694</v>
      </c>
      <c r="E29" s="9" t="s">
        <v>102</v>
      </c>
      <c r="F29" s="9" t="s">
        <v>102</v>
      </c>
      <c r="G29" s="9" t="s">
        <v>102</v>
      </c>
      <c r="H29" s="9" t="s">
        <v>102</v>
      </c>
      <c r="I29" s="9" t="s">
        <v>89</v>
      </c>
      <c r="J29" s="60" t="s">
        <v>354</v>
      </c>
      <c r="K29" s="60" t="s">
        <v>695</v>
      </c>
      <c r="L29" s="9" t="s">
        <v>102</v>
      </c>
      <c r="M29" s="9" t="s">
        <v>102</v>
      </c>
      <c r="N29" s="9" t="s">
        <v>102</v>
      </c>
      <c r="O29" s="9" t="s">
        <v>102</v>
      </c>
      <c r="P29" s="9" t="s">
        <v>102</v>
      </c>
      <c r="Q29" s="9" t="s">
        <v>102</v>
      </c>
      <c r="R29" s="9" t="s">
        <v>102</v>
      </c>
      <c r="S29" s="9" t="s">
        <v>102</v>
      </c>
      <c r="T29" s="9" t="s">
        <v>101</v>
      </c>
      <c r="U29" s="9" t="s">
        <v>102</v>
      </c>
      <c r="V29" s="9" t="s">
        <v>102</v>
      </c>
      <c r="W29" s="9" t="s">
        <v>102</v>
      </c>
      <c r="X29" s="9" t="s">
        <v>102</v>
      </c>
      <c r="Y29" s="9" t="s">
        <v>102</v>
      </c>
      <c r="Z29" s="9" t="s">
        <v>102</v>
      </c>
      <c r="AA29" s="9" t="s">
        <v>101</v>
      </c>
      <c r="AB29" s="9" t="s">
        <v>102</v>
      </c>
      <c r="AC29" s="9" t="s">
        <v>102</v>
      </c>
      <c r="AD29" s="9" t="s">
        <v>101</v>
      </c>
      <c r="AE29" s="55">
        <f t="shared" si="0"/>
        <v>16</v>
      </c>
      <c r="AF29" s="62" t="s">
        <v>156</v>
      </c>
      <c r="AG29" s="55">
        <f>IFERROR(VLOOKUP(AF29,'Fórmulas '!$B$26:$C$30,2,0),"")</f>
        <v>4</v>
      </c>
      <c r="AH29" s="55" t="str">
        <f t="shared" si="7"/>
        <v>CATASTRÓFICO</v>
      </c>
      <c r="AI29" s="65">
        <f>+IFERROR(VLOOKUP(AH29,'Fórmulas '!$E$28:$F$30,2,),"")</f>
        <v>5</v>
      </c>
      <c r="AJ29" s="66" t="str">
        <f>IFERROR(VLOOKUP(CONCATENATE(AG29,AI29),'Fórmulas '!$J$47:$K$71,2,),"")</f>
        <v>EXTREMO</v>
      </c>
      <c r="AK29" s="70" t="s">
        <v>696</v>
      </c>
      <c r="AL29" s="49" t="s">
        <v>697</v>
      </c>
      <c r="AM29" s="61" t="s">
        <v>698</v>
      </c>
      <c r="AN29" s="9" t="s">
        <v>99</v>
      </c>
      <c r="AO29" s="9" t="s">
        <v>100</v>
      </c>
      <c r="AP29" s="9">
        <v>15</v>
      </c>
      <c r="AQ29" s="9">
        <v>5</v>
      </c>
      <c r="AR29" s="9">
        <v>0</v>
      </c>
      <c r="AS29" s="9">
        <v>10</v>
      </c>
      <c r="AT29" s="9">
        <v>15</v>
      </c>
      <c r="AU29" s="9">
        <v>10</v>
      </c>
      <c r="AV29" s="9">
        <v>30</v>
      </c>
      <c r="AW29" s="9">
        <f t="shared" ref="AW29:AW31" si="16">SUM(AP29:AV29)</f>
        <v>85</v>
      </c>
      <c r="AX29" s="121" t="str">
        <f t="shared" si="1"/>
        <v>DISMINUYE DOS PUNTOS</v>
      </c>
      <c r="AY29" s="55">
        <f t="shared" si="14"/>
        <v>4</v>
      </c>
      <c r="AZ29" s="55" t="str">
        <f t="shared" si="2"/>
        <v>IMPROBABLE</v>
      </c>
      <c r="BA29" s="65">
        <f t="shared" si="3"/>
        <v>2</v>
      </c>
      <c r="BB29" s="103" t="str">
        <f t="shared" si="4"/>
        <v>CATASTRÓFICO</v>
      </c>
      <c r="BC29" s="55">
        <f t="shared" si="5"/>
        <v>5</v>
      </c>
      <c r="BD29" s="103" t="str">
        <f>IFERROR(VLOOKUP(CONCATENATE(BA29,BC29),'Fórmulas '!$J$47:$K$71,2,),"")</f>
        <v>EXTREMO</v>
      </c>
      <c r="BE29" s="9">
        <f t="shared" ref="BE29:BE31" si="17">IFERROR(BA29*BC29,"")</f>
        <v>10</v>
      </c>
      <c r="BF29" s="9" t="s">
        <v>407</v>
      </c>
      <c r="BG29" s="9" t="s">
        <v>699</v>
      </c>
      <c r="BH29" s="50" t="s">
        <v>700</v>
      </c>
      <c r="BI29" s="49" t="s">
        <v>701</v>
      </c>
      <c r="BJ29" s="49" t="s">
        <v>702</v>
      </c>
      <c r="BK29" s="49" t="s">
        <v>528</v>
      </c>
      <c r="BL29" s="155" t="s">
        <v>702</v>
      </c>
      <c r="BM29" s="156" t="s">
        <v>703</v>
      </c>
      <c r="BN29" s="8"/>
      <c r="BO29" s="8"/>
      <c r="BP29" s="157" t="s">
        <v>704</v>
      </c>
      <c r="BQ29" s="157" t="s">
        <v>705</v>
      </c>
      <c r="BR29" s="21"/>
    </row>
    <row r="30" spans="1:123" ht="150" hidden="1">
      <c r="A30" s="49" t="s">
        <v>351</v>
      </c>
      <c r="B30" s="57" t="str">
        <f>VLOOKUP(A30,'Fórmulas '!$B$47:$C$66,2,FALSE)</f>
        <v>Garantizar que contrataciones con clientes y proveedores de la entidad se realicen con calidad, oportunidad, eficiencia y cumpliendo de los términos legales.</v>
      </c>
      <c r="C30" s="49" t="str">
        <f>VLOOKUP(A30,'Fórmulas '!$F$47:$G$66,2,FALSE)</f>
        <v>Jefe de Oficina Jurídica</v>
      </c>
      <c r="D30" s="109" t="s">
        <v>365</v>
      </c>
      <c r="E30" s="63" t="s">
        <v>102</v>
      </c>
      <c r="F30" s="63" t="s">
        <v>102</v>
      </c>
      <c r="G30" s="63" t="s">
        <v>102</v>
      </c>
      <c r="H30" s="63" t="s">
        <v>102</v>
      </c>
      <c r="I30" s="63" t="s">
        <v>89</v>
      </c>
      <c r="J30" s="95" t="s">
        <v>366</v>
      </c>
      <c r="K30" s="60" t="s">
        <v>367</v>
      </c>
      <c r="L30" s="9" t="s">
        <v>102</v>
      </c>
      <c r="M30" s="9" t="s">
        <v>102</v>
      </c>
      <c r="N30" s="9" t="s">
        <v>102</v>
      </c>
      <c r="O30" s="9" t="s">
        <v>102</v>
      </c>
      <c r="P30" s="9" t="s">
        <v>102</v>
      </c>
      <c r="Q30" s="9" t="s">
        <v>102</v>
      </c>
      <c r="R30" s="9" t="s">
        <v>102</v>
      </c>
      <c r="S30" s="9" t="s">
        <v>102</v>
      </c>
      <c r="T30" s="9" t="s">
        <v>101</v>
      </c>
      <c r="U30" s="9" t="s">
        <v>102</v>
      </c>
      <c r="V30" s="9" t="s">
        <v>102</v>
      </c>
      <c r="W30" s="9" t="s">
        <v>102</v>
      </c>
      <c r="X30" s="9" t="s">
        <v>102</v>
      </c>
      <c r="Y30" s="9" t="s">
        <v>102</v>
      </c>
      <c r="Z30" s="9" t="s">
        <v>102</v>
      </c>
      <c r="AA30" s="9" t="s">
        <v>101</v>
      </c>
      <c r="AB30" s="9" t="s">
        <v>102</v>
      </c>
      <c r="AC30" s="9" t="s">
        <v>102</v>
      </c>
      <c r="AD30" s="9" t="s">
        <v>101</v>
      </c>
      <c r="AE30" s="55">
        <f t="shared" si="0"/>
        <v>16</v>
      </c>
      <c r="AF30" s="62" t="s">
        <v>156</v>
      </c>
      <c r="AG30" s="55">
        <f>IFERROR(VLOOKUP(AF30,'Fórmulas '!$B$26:$C$30,2,0),"")</f>
        <v>4</v>
      </c>
      <c r="AH30" s="55" t="str">
        <f t="shared" si="7"/>
        <v>CATASTRÓFICO</v>
      </c>
      <c r="AI30" s="65">
        <f>+IFERROR(VLOOKUP(AH30,'Fórmulas '!$E$28:$F$30,2,),"")</f>
        <v>5</v>
      </c>
      <c r="AJ30" s="66" t="str">
        <f>IFERROR(VLOOKUP(CONCATENATE(AG30,AI30),'Fórmulas '!$J$47:$K$71,2,),"")</f>
        <v>EXTREMO</v>
      </c>
      <c r="AK30" s="70" t="s">
        <v>706</v>
      </c>
      <c r="AL30" s="49" t="s">
        <v>707</v>
      </c>
      <c r="AM30" s="61" t="s">
        <v>708</v>
      </c>
      <c r="AN30" s="9" t="s">
        <v>99</v>
      </c>
      <c r="AO30" s="9" t="s">
        <v>100</v>
      </c>
      <c r="AP30" s="9">
        <v>15</v>
      </c>
      <c r="AQ30" s="9">
        <v>5</v>
      </c>
      <c r="AR30" s="9">
        <v>0</v>
      </c>
      <c r="AS30" s="9">
        <v>10</v>
      </c>
      <c r="AT30" s="9">
        <v>15</v>
      </c>
      <c r="AU30" s="9">
        <v>10</v>
      </c>
      <c r="AV30" s="9">
        <v>30</v>
      </c>
      <c r="AW30" s="9">
        <f t="shared" si="16"/>
        <v>85</v>
      </c>
      <c r="AX30" s="121" t="str">
        <f t="shared" si="1"/>
        <v>DISMINUYE DOS PUNTOS</v>
      </c>
      <c r="AY30" s="55">
        <f t="shared" si="14"/>
        <v>4</v>
      </c>
      <c r="AZ30" s="55" t="str">
        <f t="shared" si="2"/>
        <v>IMPROBABLE</v>
      </c>
      <c r="BA30" s="65">
        <f t="shared" si="3"/>
        <v>2</v>
      </c>
      <c r="BB30" s="103" t="str">
        <f t="shared" si="4"/>
        <v>CATASTRÓFICO</v>
      </c>
      <c r="BC30" s="55">
        <f t="shared" si="5"/>
        <v>5</v>
      </c>
      <c r="BD30" s="103" t="str">
        <f>IFERROR(VLOOKUP(CONCATENATE(BA30,BC30),'Fórmulas '!$J$47:$K$71,2,),"")</f>
        <v>EXTREMO</v>
      </c>
      <c r="BE30" s="9">
        <f t="shared" si="17"/>
        <v>10</v>
      </c>
      <c r="BF30" s="9" t="s">
        <v>407</v>
      </c>
      <c r="BG30" s="9" t="s">
        <v>699</v>
      </c>
      <c r="BH30" s="50" t="s">
        <v>700</v>
      </c>
      <c r="BI30" s="49" t="s">
        <v>709</v>
      </c>
      <c r="BJ30" s="49" t="s">
        <v>702</v>
      </c>
      <c r="BK30" s="49" t="s">
        <v>528</v>
      </c>
      <c r="BL30" s="155" t="s">
        <v>702</v>
      </c>
      <c r="BM30" s="156" t="s">
        <v>703</v>
      </c>
      <c r="BN30" s="8"/>
      <c r="BO30" s="8"/>
      <c r="BP30" s="157" t="s">
        <v>710</v>
      </c>
      <c r="BQ30" s="157" t="s">
        <v>711</v>
      </c>
      <c r="BR30" s="21"/>
    </row>
    <row r="31" spans="1:123" ht="135" hidden="1">
      <c r="A31" s="49" t="s">
        <v>351</v>
      </c>
      <c r="B31" s="57" t="str">
        <f>VLOOKUP(A31,'Fórmulas '!$B$47:$C$66,2,FALSE)</f>
        <v>Garantizar que contrataciones con clientes y proveedores de la entidad se realicen con calidad, oportunidad, eficiencia y cumpliendo de los términos legales.</v>
      </c>
      <c r="C31" s="49" t="str">
        <f>VLOOKUP(A31,'Fórmulas '!$F$47:$G$66,2,FALSE)</f>
        <v>Jefe de Oficina Jurídica</v>
      </c>
      <c r="D31" s="89" t="s">
        <v>376</v>
      </c>
      <c r="E31" s="9" t="s">
        <v>102</v>
      </c>
      <c r="F31" s="9" t="s">
        <v>102</v>
      </c>
      <c r="G31" s="9" t="s">
        <v>102</v>
      </c>
      <c r="H31" s="9" t="s">
        <v>102</v>
      </c>
      <c r="I31" s="9" t="s">
        <v>89</v>
      </c>
      <c r="J31" s="50" t="s">
        <v>712</v>
      </c>
      <c r="K31" s="60" t="s">
        <v>378</v>
      </c>
      <c r="L31" s="9" t="s">
        <v>102</v>
      </c>
      <c r="M31" s="9" t="s">
        <v>102</v>
      </c>
      <c r="N31" s="9" t="s">
        <v>102</v>
      </c>
      <c r="O31" s="9" t="s">
        <v>102</v>
      </c>
      <c r="P31" s="9" t="s">
        <v>102</v>
      </c>
      <c r="Q31" s="9" t="s">
        <v>102</v>
      </c>
      <c r="R31" s="9" t="s">
        <v>102</v>
      </c>
      <c r="S31" s="9" t="s">
        <v>102</v>
      </c>
      <c r="T31" s="9" t="s">
        <v>102</v>
      </c>
      <c r="U31" s="9" t="s">
        <v>102</v>
      </c>
      <c r="V31" s="9" t="s">
        <v>102</v>
      </c>
      <c r="W31" s="9" t="s">
        <v>102</v>
      </c>
      <c r="X31" s="9" t="s">
        <v>102</v>
      </c>
      <c r="Y31" s="9" t="s">
        <v>102</v>
      </c>
      <c r="Z31" s="9" t="s">
        <v>102</v>
      </c>
      <c r="AA31" s="9" t="s">
        <v>101</v>
      </c>
      <c r="AB31" s="9" t="s">
        <v>102</v>
      </c>
      <c r="AC31" s="9" t="s">
        <v>102</v>
      </c>
      <c r="AD31" s="9" t="s">
        <v>101</v>
      </c>
      <c r="AE31" s="55">
        <f t="shared" si="0"/>
        <v>17</v>
      </c>
      <c r="AF31" s="62" t="s">
        <v>156</v>
      </c>
      <c r="AG31" s="55">
        <f>IFERROR(VLOOKUP(AF31,'Fórmulas '!$B$26:$C$30,2,0),"")</f>
        <v>4</v>
      </c>
      <c r="AH31" s="55" t="str">
        <f t="shared" si="7"/>
        <v>CATASTRÓFICO</v>
      </c>
      <c r="AI31" s="65">
        <f>+IFERROR(VLOOKUP(AH31,'Fórmulas '!$E$28:$F$30,2,),"")</f>
        <v>5</v>
      </c>
      <c r="AJ31" s="66" t="str">
        <f>IFERROR(VLOOKUP(CONCATENATE(AG31,AI31),'Fórmulas '!$J$47:$K$71,2,),"")</f>
        <v>EXTREMO</v>
      </c>
      <c r="AK31" s="70" t="s">
        <v>713</v>
      </c>
      <c r="AL31" s="49" t="s">
        <v>714</v>
      </c>
      <c r="AM31" s="61" t="s">
        <v>715</v>
      </c>
      <c r="AN31" s="9" t="s">
        <v>99</v>
      </c>
      <c r="AO31" s="9" t="s">
        <v>100</v>
      </c>
      <c r="AP31" s="9">
        <v>15</v>
      </c>
      <c r="AQ31" s="9">
        <v>5</v>
      </c>
      <c r="AR31" s="9">
        <v>0</v>
      </c>
      <c r="AS31" s="9">
        <v>10</v>
      </c>
      <c r="AT31" s="9">
        <v>15</v>
      </c>
      <c r="AU31" s="9">
        <v>10</v>
      </c>
      <c r="AV31" s="9">
        <v>30</v>
      </c>
      <c r="AW31" s="9">
        <f t="shared" si="16"/>
        <v>85</v>
      </c>
      <c r="AX31" s="121" t="str">
        <f t="shared" si="1"/>
        <v>DISMINUYE DOS PUNTOS</v>
      </c>
      <c r="AY31" s="55">
        <f t="shared" si="14"/>
        <v>4</v>
      </c>
      <c r="AZ31" s="55" t="str">
        <f t="shared" si="2"/>
        <v>IMPROBABLE</v>
      </c>
      <c r="BA31" s="65">
        <f t="shared" si="3"/>
        <v>2</v>
      </c>
      <c r="BB31" s="103" t="str">
        <f t="shared" si="4"/>
        <v>CATASTRÓFICO</v>
      </c>
      <c r="BC31" s="55">
        <f t="shared" si="5"/>
        <v>5</v>
      </c>
      <c r="BD31" s="103" t="str">
        <f>IFERROR(VLOOKUP(CONCATENATE(BA31,BC31),'Fórmulas '!$J$47:$K$71,2,),"")</f>
        <v>EXTREMO</v>
      </c>
      <c r="BE31" s="9">
        <f t="shared" si="17"/>
        <v>10</v>
      </c>
      <c r="BF31" s="9" t="s">
        <v>407</v>
      </c>
      <c r="BG31" s="9" t="s">
        <v>699</v>
      </c>
      <c r="BH31" s="50" t="s">
        <v>700</v>
      </c>
      <c r="BI31" s="49" t="s">
        <v>716</v>
      </c>
      <c r="BJ31" s="49" t="s">
        <v>702</v>
      </c>
      <c r="BK31" s="49" t="s">
        <v>528</v>
      </c>
      <c r="BL31" s="155" t="s">
        <v>702</v>
      </c>
      <c r="BM31" s="156" t="s">
        <v>703</v>
      </c>
      <c r="BN31" s="8"/>
      <c r="BO31" s="8"/>
      <c r="BP31" s="157" t="s">
        <v>717</v>
      </c>
      <c r="BQ31" s="157" t="s">
        <v>711</v>
      </c>
      <c r="BR31" s="21"/>
    </row>
    <row r="32" spans="1:123" ht="105" hidden="1">
      <c r="A32" s="49" t="s">
        <v>398</v>
      </c>
      <c r="B32" s="57" t="str">
        <f>VLOOKUP(A32,'Fórmulas '!$B$47:$C$66,2,FALSE)</f>
        <v>Realizar la planificación financiera, aplicación y custodia de los recursos financieros de la entidad y gestionar la transferencia de los mismos.</v>
      </c>
      <c r="C32" s="49" t="str">
        <f>VLOOKUP(A32,'Fórmulas '!$F$47:$G$66,2,FALSE)</f>
        <v>Subgerente Administrativo y Financiero</v>
      </c>
      <c r="D32" s="91" t="s">
        <v>718</v>
      </c>
      <c r="E32" s="9" t="s">
        <v>88</v>
      </c>
      <c r="F32" s="9" t="s">
        <v>88</v>
      </c>
      <c r="G32" s="9" t="s">
        <v>102</v>
      </c>
      <c r="H32" s="9" t="s">
        <v>102</v>
      </c>
      <c r="I32" s="9" t="s">
        <v>89</v>
      </c>
      <c r="J32" s="60" t="s">
        <v>401</v>
      </c>
      <c r="K32" s="60" t="s">
        <v>402</v>
      </c>
      <c r="L32" s="9" t="s">
        <v>88</v>
      </c>
      <c r="M32" s="9" t="s">
        <v>88</v>
      </c>
      <c r="N32" s="9" t="s">
        <v>88</v>
      </c>
      <c r="O32" s="9" t="s">
        <v>88</v>
      </c>
      <c r="P32" s="9" t="s">
        <v>88</v>
      </c>
      <c r="Q32" s="9" t="s">
        <v>88</v>
      </c>
      <c r="R32" s="9" t="s">
        <v>88</v>
      </c>
      <c r="S32" s="9" t="s">
        <v>88</v>
      </c>
      <c r="T32" s="9" t="s">
        <v>88</v>
      </c>
      <c r="U32" s="9" t="s">
        <v>88</v>
      </c>
      <c r="V32" s="9" t="s">
        <v>88</v>
      </c>
      <c r="W32" s="9" t="s">
        <v>88</v>
      </c>
      <c r="X32" s="9" t="s">
        <v>88</v>
      </c>
      <c r="Y32" s="9" t="s">
        <v>88</v>
      </c>
      <c r="Z32" s="9" t="s">
        <v>88</v>
      </c>
      <c r="AA32" s="9" t="s">
        <v>155</v>
      </c>
      <c r="AB32" s="9" t="s">
        <v>88</v>
      </c>
      <c r="AC32" s="9" t="s">
        <v>88</v>
      </c>
      <c r="AD32" s="9" t="s">
        <v>155</v>
      </c>
      <c r="AE32" s="55">
        <f t="shared" si="0"/>
        <v>17</v>
      </c>
      <c r="AF32" s="9" t="s">
        <v>93</v>
      </c>
      <c r="AG32" s="55">
        <f>IFERROR(VLOOKUP(AF32,'Fórmulas '!$B$26:$C$30,2,0),"")</f>
        <v>3</v>
      </c>
      <c r="AH32" s="55" t="str">
        <f t="shared" si="7"/>
        <v>CATASTRÓFICO</v>
      </c>
      <c r="AI32" s="65">
        <f>+IFERROR(VLOOKUP(AH32,'Fórmulas '!$E$28:$F$30,2,),"")</f>
        <v>5</v>
      </c>
      <c r="AJ32" s="66" t="str">
        <f>IFERROR(VLOOKUP(CONCATENATE(AG32,AI32),'Fórmulas '!$J$47:$K$71,2,),"")</f>
        <v>EXTREMO</v>
      </c>
      <c r="AK32" s="114" t="s">
        <v>719</v>
      </c>
      <c r="AL32" s="60" t="s">
        <v>405</v>
      </c>
      <c r="AM32" s="60" t="s">
        <v>406</v>
      </c>
      <c r="AN32" s="9" t="s">
        <v>99</v>
      </c>
      <c r="AO32" s="9" t="s">
        <v>317</v>
      </c>
      <c r="AP32" s="9">
        <v>15</v>
      </c>
      <c r="AQ32" s="9">
        <v>5</v>
      </c>
      <c r="AR32" s="9">
        <v>0</v>
      </c>
      <c r="AS32" s="9">
        <v>10</v>
      </c>
      <c r="AT32" s="9">
        <v>15</v>
      </c>
      <c r="AU32" s="9">
        <v>10</v>
      </c>
      <c r="AV32" s="9">
        <v>30</v>
      </c>
      <c r="AW32" s="9">
        <f t="shared" ref="AW32:AW34" si="18">SUM(AP32:AV32)</f>
        <v>85</v>
      </c>
      <c r="AX32" s="121" t="str">
        <f t="shared" si="1"/>
        <v>DISMINUYE DOS PUNTOS</v>
      </c>
      <c r="AY32" s="55">
        <f t="shared" si="14"/>
        <v>3</v>
      </c>
      <c r="AZ32" s="55" t="str">
        <f t="shared" si="2"/>
        <v>RARA VEZ</v>
      </c>
      <c r="BA32" s="65">
        <f t="shared" si="3"/>
        <v>1</v>
      </c>
      <c r="BB32" s="103" t="str">
        <f t="shared" si="4"/>
        <v>CATASTRÓFICO</v>
      </c>
      <c r="BC32" s="55">
        <f t="shared" si="5"/>
        <v>5</v>
      </c>
      <c r="BD32" s="103" t="str">
        <f>IFERROR(VLOOKUP(CONCATENATE(BA32,BC32),'Fórmulas '!$J$47:$K$71,2,),"")</f>
        <v>ALTO</v>
      </c>
      <c r="BE32" s="9">
        <f>IFERROR(BC32*BA32,"")</f>
        <v>5</v>
      </c>
      <c r="BF32" s="9" t="s">
        <v>407</v>
      </c>
      <c r="BG32" s="9" t="s">
        <v>678</v>
      </c>
      <c r="BH32" s="60" t="s">
        <v>408</v>
      </c>
      <c r="BI32" s="60" t="s">
        <v>420</v>
      </c>
      <c r="BJ32" s="60" t="s">
        <v>620</v>
      </c>
      <c r="BK32" s="8" t="s">
        <v>528</v>
      </c>
      <c r="BL32" s="60" t="s">
        <v>620</v>
      </c>
      <c r="BM32" s="8" t="s">
        <v>528</v>
      </c>
      <c r="BN32" s="93"/>
      <c r="BO32" s="8"/>
      <c r="BP32" s="10"/>
      <c r="BQ32" s="10"/>
      <c r="BR32" s="10"/>
    </row>
    <row r="33" spans="1:70" ht="120" hidden="1">
      <c r="A33" s="49" t="s">
        <v>398</v>
      </c>
      <c r="B33" s="57" t="str">
        <f>VLOOKUP(A33,'Fórmulas '!$B$47:$C$66,2,FALSE)</f>
        <v>Realizar la planificación financiera, aplicación y custodia de los recursos financieros de la entidad y gestionar la transferencia de los mismos.</v>
      </c>
      <c r="C33" s="49" t="str">
        <f>VLOOKUP(A33,'Fórmulas '!$F$47:$G$66,2,FALSE)</f>
        <v>Subgerente Administrativo y Financiero</v>
      </c>
      <c r="D33" s="91" t="s">
        <v>718</v>
      </c>
      <c r="E33" s="9" t="s">
        <v>88</v>
      </c>
      <c r="F33" s="9" t="s">
        <v>88</v>
      </c>
      <c r="G33" s="9" t="s">
        <v>102</v>
      </c>
      <c r="H33" s="9" t="s">
        <v>102</v>
      </c>
      <c r="I33" s="9" t="s">
        <v>89</v>
      </c>
      <c r="J33" s="60" t="s">
        <v>416</v>
      </c>
      <c r="K33" s="60" t="s">
        <v>402</v>
      </c>
      <c r="L33" s="9" t="s">
        <v>88</v>
      </c>
      <c r="M33" s="9" t="s">
        <v>88</v>
      </c>
      <c r="N33" s="9" t="s">
        <v>88</v>
      </c>
      <c r="O33" s="9" t="s">
        <v>88</v>
      </c>
      <c r="P33" s="9" t="s">
        <v>88</v>
      </c>
      <c r="Q33" s="9" t="s">
        <v>88</v>
      </c>
      <c r="R33" s="9" t="s">
        <v>88</v>
      </c>
      <c r="S33" s="9" t="s">
        <v>88</v>
      </c>
      <c r="T33" s="9" t="s">
        <v>88</v>
      </c>
      <c r="U33" s="9" t="s">
        <v>88</v>
      </c>
      <c r="V33" s="9" t="s">
        <v>88</v>
      </c>
      <c r="W33" s="9" t="s">
        <v>88</v>
      </c>
      <c r="X33" s="9" t="s">
        <v>88</v>
      </c>
      <c r="Y33" s="9" t="s">
        <v>88</v>
      </c>
      <c r="Z33" s="9" t="s">
        <v>88</v>
      </c>
      <c r="AA33" s="9" t="s">
        <v>155</v>
      </c>
      <c r="AB33" s="9" t="s">
        <v>88</v>
      </c>
      <c r="AC33" s="9" t="s">
        <v>88</v>
      </c>
      <c r="AD33" s="9" t="s">
        <v>155</v>
      </c>
      <c r="AE33" s="55">
        <f t="shared" si="0"/>
        <v>17</v>
      </c>
      <c r="AF33" s="9" t="s">
        <v>93</v>
      </c>
      <c r="AG33" s="55">
        <f>IFERROR(VLOOKUP(AF33,'Fórmulas '!$B$26:$C$30,2,0),"")</f>
        <v>3</v>
      </c>
      <c r="AH33" s="55" t="str">
        <f t="shared" si="7"/>
        <v>CATASTRÓFICO</v>
      </c>
      <c r="AI33" s="65">
        <f>+IFERROR(VLOOKUP(AH33,'Fórmulas '!$E$28:$F$30,2,),"")</f>
        <v>5</v>
      </c>
      <c r="AJ33" s="66" t="str">
        <f>IFERROR(VLOOKUP(CONCATENATE(AG33,AI33),'Fórmulas '!$J$47:$K$71,2,),"")</f>
        <v>EXTREMO</v>
      </c>
      <c r="AK33" s="114" t="s">
        <v>720</v>
      </c>
      <c r="AL33" s="60" t="s">
        <v>418</v>
      </c>
      <c r="AM33" s="60" t="s">
        <v>419</v>
      </c>
      <c r="AN33" s="9" t="s">
        <v>99</v>
      </c>
      <c r="AO33" s="9" t="s">
        <v>317</v>
      </c>
      <c r="AP33" s="9">
        <v>15</v>
      </c>
      <c r="AQ33" s="9">
        <v>5</v>
      </c>
      <c r="AR33" s="9">
        <v>0</v>
      </c>
      <c r="AS33" s="9">
        <v>10</v>
      </c>
      <c r="AT33" s="9">
        <v>15</v>
      </c>
      <c r="AU33" s="9">
        <v>10</v>
      </c>
      <c r="AV33" s="9">
        <v>30</v>
      </c>
      <c r="AW33" s="9">
        <f t="shared" si="18"/>
        <v>85</v>
      </c>
      <c r="AX33" s="121" t="str">
        <f t="shared" si="1"/>
        <v>DISMINUYE DOS PUNTOS</v>
      </c>
      <c r="AY33" s="55">
        <f t="shared" si="14"/>
        <v>3</v>
      </c>
      <c r="AZ33" s="55" t="str">
        <f t="shared" si="2"/>
        <v>RARA VEZ</v>
      </c>
      <c r="BA33" s="65">
        <f t="shared" si="3"/>
        <v>1</v>
      </c>
      <c r="BB33" s="103" t="str">
        <f t="shared" si="4"/>
        <v>CATASTRÓFICO</v>
      </c>
      <c r="BC33" s="55">
        <f t="shared" si="5"/>
        <v>5</v>
      </c>
      <c r="BD33" s="103" t="str">
        <f>IFERROR(VLOOKUP(CONCATENATE(BA33,BC33),'Fórmulas '!$J$47:$K$71,2,),"")</f>
        <v>ALTO</v>
      </c>
      <c r="BE33" s="9">
        <f>IFERROR(BC33*BA33,"")</f>
        <v>5</v>
      </c>
      <c r="BF33" s="9" t="s">
        <v>407</v>
      </c>
      <c r="BG33" s="9" t="s">
        <v>678</v>
      </c>
      <c r="BH33" s="60" t="s">
        <v>408</v>
      </c>
      <c r="BI33" s="60" t="s">
        <v>420</v>
      </c>
      <c r="BJ33" s="60" t="s">
        <v>620</v>
      </c>
      <c r="BK33" s="8" t="s">
        <v>528</v>
      </c>
      <c r="BL33" s="60" t="s">
        <v>620</v>
      </c>
      <c r="BM33" s="8" t="s">
        <v>528</v>
      </c>
      <c r="BN33" s="93"/>
      <c r="BO33" s="8"/>
      <c r="BP33" s="10"/>
      <c r="BQ33" s="10"/>
      <c r="BR33" s="10"/>
    </row>
    <row r="34" spans="1:70" ht="270" hidden="1">
      <c r="A34" s="9" t="s">
        <v>398</v>
      </c>
      <c r="B34" s="57" t="str">
        <f>VLOOKUP(A34,'Fórmulas '!$B$47:$C$66,2,FALSE)</f>
        <v>Realizar la planificación financiera, aplicación y custodia de los recursos financieros de la entidad y gestionar la transferencia de los mismos.</v>
      </c>
      <c r="C34" s="49" t="str">
        <f>VLOOKUP(A34,'Fórmulas '!$F$47:$G$66,2,FALSE)</f>
        <v>Subgerente Administrativo y Financiero</v>
      </c>
      <c r="D34" s="91" t="s">
        <v>721</v>
      </c>
      <c r="E34" s="9" t="s">
        <v>88</v>
      </c>
      <c r="F34" s="9" t="s">
        <v>88</v>
      </c>
      <c r="G34" s="9" t="s">
        <v>102</v>
      </c>
      <c r="H34" s="9" t="s">
        <v>102</v>
      </c>
      <c r="I34" s="9" t="s">
        <v>89</v>
      </c>
      <c r="J34" s="60" t="s">
        <v>426</v>
      </c>
      <c r="K34" s="60" t="s">
        <v>402</v>
      </c>
      <c r="L34" s="9" t="s">
        <v>88</v>
      </c>
      <c r="M34" s="9" t="s">
        <v>88</v>
      </c>
      <c r="N34" s="9" t="s">
        <v>88</v>
      </c>
      <c r="O34" s="9" t="s">
        <v>88</v>
      </c>
      <c r="P34" s="9" t="s">
        <v>88</v>
      </c>
      <c r="Q34" s="9" t="s">
        <v>88</v>
      </c>
      <c r="R34" s="9" t="s">
        <v>88</v>
      </c>
      <c r="S34" s="9" t="s">
        <v>88</v>
      </c>
      <c r="T34" s="9" t="s">
        <v>88</v>
      </c>
      <c r="U34" s="9" t="s">
        <v>88</v>
      </c>
      <c r="V34" s="9" t="s">
        <v>88</v>
      </c>
      <c r="W34" s="9" t="s">
        <v>88</v>
      </c>
      <c r="X34" s="9" t="s">
        <v>88</v>
      </c>
      <c r="Y34" s="9" t="s">
        <v>88</v>
      </c>
      <c r="Z34" s="9" t="s">
        <v>88</v>
      </c>
      <c r="AA34" s="9" t="s">
        <v>155</v>
      </c>
      <c r="AB34" s="9" t="s">
        <v>88</v>
      </c>
      <c r="AC34" s="9" t="s">
        <v>88</v>
      </c>
      <c r="AD34" s="9" t="s">
        <v>155</v>
      </c>
      <c r="AE34" s="55">
        <f t="shared" si="0"/>
        <v>17</v>
      </c>
      <c r="AF34" s="9" t="s">
        <v>93</v>
      </c>
      <c r="AG34" s="55">
        <f>IFERROR(VLOOKUP(AF34,'Fórmulas '!$B$26:$C$30,2,0),"")</f>
        <v>3</v>
      </c>
      <c r="AH34" s="55" t="str">
        <f t="shared" si="7"/>
        <v>CATASTRÓFICO</v>
      </c>
      <c r="AI34" s="65">
        <f>+IFERROR(VLOOKUP(AH34,'Fórmulas '!$E$28:$F$30,2,),"")</f>
        <v>5</v>
      </c>
      <c r="AJ34" s="66" t="str">
        <f>IFERROR(VLOOKUP(CONCATENATE(AG34,AI34),'Fórmulas '!$J$47:$K$71,2,),"")</f>
        <v>EXTREMO</v>
      </c>
      <c r="AK34" s="118" t="s">
        <v>722</v>
      </c>
      <c r="AL34" s="60" t="s">
        <v>428</v>
      </c>
      <c r="AM34" s="60" t="s">
        <v>429</v>
      </c>
      <c r="AN34" s="9" t="s">
        <v>99</v>
      </c>
      <c r="AO34" s="9" t="s">
        <v>317</v>
      </c>
      <c r="AP34" s="9">
        <v>15</v>
      </c>
      <c r="AQ34" s="9">
        <v>5</v>
      </c>
      <c r="AR34" s="9">
        <v>0</v>
      </c>
      <c r="AS34" s="9">
        <v>10</v>
      </c>
      <c r="AT34" s="9">
        <v>15</v>
      </c>
      <c r="AU34" s="9">
        <v>10</v>
      </c>
      <c r="AV34" s="9">
        <v>30</v>
      </c>
      <c r="AW34" s="9">
        <f t="shared" si="18"/>
        <v>85</v>
      </c>
      <c r="AX34" s="121" t="str">
        <f t="shared" si="1"/>
        <v>DISMINUYE DOS PUNTOS</v>
      </c>
      <c r="AY34" s="55">
        <f t="shared" si="14"/>
        <v>3</v>
      </c>
      <c r="AZ34" s="55" t="str">
        <f t="shared" si="2"/>
        <v>RARA VEZ</v>
      </c>
      <c r="BA34" s="65">
        <f t="shared" si="3"/>
        <v>1</v>
      </c>
      <c r="BB34" s="103" t="str">
        <f t="shared" si="4"/>
        <v>CATASTRÓFICO</v>
      </c>
      <c r="BC34" s="55">
        <f t="shared" si="5"/>
        <v>5</v>
      </c>
      <c r="BD34" s="103" t="str">
        <f>IFERROR(VLOOKUP(CONCATENATE(BA34,BC34),'Fórmulas '!$J$47:$K$71,2,),"")</f>
        <v>ALTO</v>
      </c>
      <c r="BE34" s="9">
        <f>IFERROR(BC34*BA34,"")</f>
        <v>5</v>
      </c>
      <c r="BF34" s="9" t="s">
        <v>407</v>
      </c>
      <c r="BG34" s="9" t="s">
        <v>678</v>
      </c>
      <c r="BH34" s="94" t="s">
        <v>722</v>
      </c>
      <c r="BI34" s="60" t="s">
        <v>429</v>
      </c>
      <c r="BJ34" s="60" t="s">
        <v>620</v>
      </c>
      <c r="BK34" s="8" t="s">
        <v>528</v>
      </c>
      <c r="BL34" s="60" t="s">
        <v>620</v>
      </c>
      <c r="BM34" s="8" t="s">
        <v>528</v>
      </c>
      <c r="BN34" s="21"/>
      <c r="BO34" s="10"/>
      <c r="BP34" s="10"/>
      <c r="BQ34" s="10"/>
      <c r="BR34" s="10"/>
    </row>
    <row r="35" spans="1:70" ht="105" hidden="1">
      <c r="A35" s="9" t="s">
        <v>398</v>
      </c>
      <c r="B35" s="57" t="str">
        <f>VLOOKUP(A35,'Fórmulas '!$B$47:$C$66,2,FALSE)</f>
        <v>Realizar la planificación financiera, aplicación y custodia de los recursos financieros de la entidad y gestionar la transferencia de los mismos.</v>
      </c>
      <c r="C35" s="49" t="str">
        <f>VLOOKUP(A35,'Fórmulas '!$F$47:$G$66,2,FALSE)</f>
        <v>Subgerente Administrativo y Financiero</v>
      </c>
      <c r="D35" s="91" t="s">
        <v>721</v>
      </c>
      <c r="E35" s="9" t="s">
        <v>88</v>
      </c>
      <c r="F35" s="9" t="s">
        <v>88</v>
      </c>
      <c r="G35" s="9" t="s">
        <v>102</v>
      </c>
      <c r="H35" s="9" t="s">
        <v>102</v>
      </c>
      <c r="I35" s="9" t="s">
        <v>89</v>
      </c>
      <c r="J35" s="60" t="s">
        <v>426</v>
      </c>
      <c r="K35" s="60" t="s">
        <v>402</v>
      </c>
      <c r="L35" s="9" t="s">
        <v>88</v>
      </c>
      <c r="M35" s="9" t="s">
        <v>88</v>
      </c>
      <c r="N35" s="9" t="s">
        <v>88</v>
      </c>
      <c r="O35" s="9" t="s">
        <v>88</v>
      </c>
      <c r="P35" s="9" t="s">
        <v>88</v>
      </c>
      <c r="Q35" s="9" t="s">
        <v>88</v>
      </c>
      <c r="R35" s="9" t="s">
        <v>88</v>
      </c>
      <c r="S35" s="9" t="s">
        <v>88</v>
      </c>
      <c r="T35" s="9" t="s">
        <v>88</v>
      </c>
      <c r="U35" s="9" t="s">
        <v>88</v>
      </c>
      <c r="V35" s="9" t="s">
        <v>88</v>
      </c>
      <c r="W35" s="9" t="s">
        <v>88</v>
      </c>
      <c r="X35" s="9" t="s">
        <v>88</v>
      </c>
      <c r="Y35" s="9" t="s">
        <v>88</v>
      </c>
      <c r="Z35" s="9" t="s">
        <v>88</v>
      </c>
      <c r="AA35" s="9" t="s">
        <v>155</v>
      </c>
      <c r="AB35" s="9" t="s">
        <v>88</v>
      </c>
      <c r="AC35" s="9" t="s">
        <v>88</v>
      </c>
      <c r="AD35" s="9" t="s">
        <v>155</v>
      </c>
      <c r="AE35" s="55">
        <f t="shared" si="0"/>
        <v>17</v>
      </c>
      <c r="AF35" s="9" t="s">
        <v>93</v>
      </c>
      <c r="AG35" s="55">
        <f>IFERROR(VLOOKUP(AF35,'Fórmulas '!$B$26:$C$30,2,0),"")</f>
        <v>3</v>
      </c>
      <c r="AH35" s="55" t="str">
        <f t="shared" si="7"/>
        <v>CATASTRÓFICO</v>
      </c>
      <c r="AI35" s="65">
        <f>+IFERROR(VLOOKUP(AH35,'Fórmulas '!$E$28:$F$30,2,),"")</f>
        <v>5</v>
      </c>
      <c r="AJ35" s="66" t="str">
        <f>IFERROR(VLOOKUP(CONCATENATE(AG35,AI35),'Fórmulas '!$J$47:$K$71,2,),"")</f>
        <v>EXTREMO</v>
      </c>
      <c r="AK35" s="119" t="s">
        <v>723</v>
      </c>
      <c r="AL35" s="60" t="s">
        <v>428</v>
      </c>
      <c r="AM35" s="50" t="s">
        <v>440</v>
      </c>
      <c r="AN35" s="9" t="s">
        <v>99</v>
      </c>
      <c r="AO35" s="9" t="s">
        <v>317</v>
      </c>
      <c r="AP35" s="9">
        <v>15</v>
      </c>
      <c r="AQ35" s="9">
        <v>5</v>
      </c>
      <c r="AR35" s="9">
        <v>0</v>
      </c>
      <c r="AS35" s="9">
        <v>10</v>
      </c>
      <c r="AT35" s="9">
        <v>15</v>
      </c>
      <c r="AU35" s="9">
        <v>10</v>
      </c>
      <c r="AV35" s="9">
        <v>30</v>
      </c>
      <c r="AW35" s="9">
        <f>SUM(AP35:AV35)</f>
        <v>85</v>
      </c>
      <c r="AX35" s="121" t="str">
        <f t="shared" si="1"/>
        <v>DISMINUYE DOS PUNTOS</v>
      </c>
      <c r="AY35" s="55">
        <f>AG35</f>
        <v>3</v>
      </c>
      <c r="AZ35" s="55" t="str">
        <f t="shared" si="2"/>
        <v>RARA VEZ</v>
      </c>
      <c r="BA35" s="65">
        <f t="shared" si="3"/>
        <v>1</v>
      </c>
      <c r="BB35" s="103" t="str">
        <f t="shared" si="4"/>
        <v>CATASTRÓFICO</v>
      </c>
      <c r="BC35" s="55">
        <f t="shared" si="5"/>
        <v>5</v>
      </c>
      <c r="BD35" s="103" t="str">
        <f>IFERROR(VLOOKUP(CONCATENATE(BA35,BC35),'Fórmulas '!$J$47:$K$71,2,),"")</f>
        <v>ALTO</v>
      </c>
      <c r="BE35" s="9">
        <f>IFERROR(BC35*BA35,"")</f>
        <v>5</v>
      </c>
      <c r="BF35" s="9" t="s">
        <v>407</v>
      </c>
      <c r="BG35" s="9" t="s">
        <v>678</v>
      </c>
      <c r="BH35" s="126" t="s">
        <v>723</v>
      </c>
      <c r="BI35" s="50" t="s">
        <v>440</v>
      </c>
      <c r="BJ35" s="60" t="s">
        <v>620</v>
      </c>
      <c r="BK35" s="8" t="s">
        <v>528</v>
      </c>
      <c r="BL35" s="60" t="s">
        <v>620</v>
      </c>
      <c r="BM35" s="8" t="s">
        <v>528</v>
      </c>
      <c r="BN35" s="21"/>
      <c r="BO35" s="10"/>
      <c r="BP35" s="10"/>
      <c r="BQ35" s="10"/>
      <c r="BR35" s="10"/>
    </row>
    <row r="36" spans="1:70" ht="105" hidden="1">
      <c r="A36" s="9" t="s">
        <v>398</v>
      </c>
      <c r="B36" s="57" t="str">
        <f>VLOOKUP(A36,'Fórmulas '!$B$47:$C$66,2,FALSE)</f>
        <v>Realizar la planificación financiera, aplicación y custodia de los recursos financieros de la entidad y gestionar la transferencia de los mismos.</v>
      </c>
      <c r="C36" s="49" t="str">
        <f>VLOOKUP(A36,'Fórmulas '!$F$47:$G$66,2,FALSE)</f>
        <v>Subgerente Administrativo y Financiero</v>
      </c>
      <c r="D36" s="91" t="s">
        <v>721</v>
      </c>
      <c r="E36" s="9" t="s">
        <v>88</v>
      </c>
      <c r="F36" s="9" t="s">
        <v>88</v>
      </c>
      <c r="G36" s="9" t="s">
        <v>102</v>
      </c>
      <c r="H36" s="9" t="s">
        <v>102</v>
      </c>
      <c r="I36" s="9" t="s">
        <v>89</v>
      </c>
      <c r="J36" s="60" t="s">
        <v>426</v>
      </c>
      <c r="K36" s="60" t="s">
        <v>402</v>
      </c>
      <c r="L36" s="9" t="s">
        <v>88</v>
      </c>
      <c r="M36" s="9" t="s">
        <v>88</v>
      </c>
      <c r="N36" s="9" t="s">
        <v>88</v>
      </c>
      <c r="O36" s="9" t="s">
        <v>88</v>
      </c>
      <c r="P36" s="9" t="s">
        <v>88</v>
      </c>
      <c r="Q36" s="9" t="s">
        <v>88</v>
      </c>
      <c r="R36" s="9" t="s">
        <v>88</v>
      </c>
      <c r="S36" s="9" t="s">
        <v>88</v>
      </c>
      <c r="T36" s="9" t="s">
        <v>88</v>
      </c>
      <c r="U36" s="9" t="s">
        <v>88</v>
      </c>
      <c r="V36" s="9" t="s">
        <v>88</v>
      </c>
      <c r="W36" s="9" t="s">
        <v>88</v>
      </c>
      <c r="X36" s="9" t="s">
        <v>88</v>
      </c>
      <c r="Y36" s="9" t="s">
        <v>88</v>
      </c>
      <c r="Z36" s="9" t="s">
        <v>88</v>
      </c>
      <c r="AA36" s="9" t="s">
        <v>155</v>
      </c>
      <c r="AB36" s="9" t="s">
        <v>88</v>
      </c>
      <c r="AC36" s="9" t="s">
        <v>88</v>
      </c>
      <c r="AD36" s="9" t="s">
        <v>155</v>
      </c>
      <c r="AE36" s="55">
        <f t="shared" si="0"/>
        <v>17</v>
      </c>
      <c r="AF36" s="9" t="s">
        <v>93</v>
      </c>
      <c r="AG36" s="55">
        <f>IFERROR(VLOOKUP(AF36,'Fórmulas '!$B$26:$C$30,2,0),"")</f>
        <v>3</v>
      </c>
      <c r="AH36" s="55" t="str">
        <f t="shared" si="7"/>
        <v>CATASTRÓFICO</v>
      </c>
      <c r="AI36" s="65">
        <f>+IFERROR(VLOOKUP(AH36,'Fórmulas '!$E$28:$F$30,2,),"")</f>
        <v>5</v>
      </c>
      <c r="AJ36" s="66" t="str">
        <f>IFERROR(VLOOKUP(CONCATENATE(AG36,AI36),'Fórmulas '!$J$47:$K$71,2,),"")</f>
        <v>EXTREMO</v>
      </c>
      <c r="AK36" s="114" t="s">
        <v>720</v>
      </c>
      <c r="AL36" s="60" t="s">
        <v>447</v>
      </c>
      <c r="AM36" s="60" t="s">
        <v>419</v>
      </c>
      <c r="AN36" s="9" t="s">
        <v>99</v>
      </c>
      <c r="AO36" s="9" t="s">
        <v>317</v>
      </c>
      <c r="AP36" s="9">
        <v>15</v>
      </c>
      <c r="AQ36" s="9">
        <v>5</v>
      </c>
      <c r="AR36" s="9">
        <v>0</v>
      </c>
      <c r="AS36" s="9">
        <v>10</v>
      </c>
      <c r="AT36" s="9">
        <v>15</v>
      </c>
      <c r="AU36" s="9">
        <v>10</v>
      </c>
      <c r="AV36" s="9">
        <v>30</v>
      </c>
      <c r="AW36" s="9">
        <f>SUM(AP36:AV36)</f>
        <v>85</v>
      </c>
      <c r="AX36" s="121" t="str">
        <f t="shared" si="1"/>
        <v>DISMINUYE DOS PUNTOS</v>
      </c>
      <c r="AY36" s="55">
        <f>AG36</f>
        <v>3</v>
      </c>
      <c r="AZ36" s="55" t="str">
        <f t="shared" si="2"/>
        <v>RARA VEZ</v>
      </c>
      <c r="BA36" s="65">
        <f t="shared" si="3"/>
        <v>1</v>
      </c>
      <c r="BB36" s="103" t="str">
        <f t="shared" si="4"/>
        <v>CATASTRÓFICO</v>
      </c>
      <c r="BC36" s="55">
        <f t="shared" si="5"/>
        <v>5</v>
      </c>
      <c r="BD36" s="103" t="str">
        <f>IFERROR(VLOOKUP(CONCATENATE(BA36,BC36),'Fórmulas '!$J$47:$K$71,2,),"")</f>
        <v>ALTO</v>
      </c>
      <c r="BE36" s="9">
        <f>IFERROR(BC36*BA36,"")</f>
        <v>5</v>
      </c>
      <c r="BF36" s="9" t="s">
        <v>407</v>
      </c>
      <c r="BG36" s="9" t="s">
        <v>678</v>
      </c>
      <c r="BH36" s="60" t="s">
        <v>408</v>
      </c>
      <c r="BI36" s="60" t="s">
        <v>420</v>
      </c>
      <c r="BJ36" s="60" t="s">
        <v>620</v>
      </c>
      <c r="BK36" s="8" t="s">
        <v>528</v>
      </c>
      <c r="BL36" s="60" t="s">
        <v>620</v>
      </c>
      <c r="BM36" s="8" t="s">
        <v>528</v>
      </c>
      <c r="BN36" s="21"/>
      <c r="BO36" s="10"/>
      <c r="BP36" s="10"/>
      <c r="BQ36" s="10"/>
      <c r="BR36" s="10"/>
    </row>
    <row r="37" spans="1:70" ht="195" hidden="1">
      <c r="A37" s="68" t="s">
        <v>452</v>
      </c>
      <c r="B37" s="57"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9" t="str">
        <f>VLOOKUP(A37,'Fórmulas '!$F$47:$G$66,2,FALSE)</f>
        <v>Coordinador de Infraestructura Física</v>
      </c>
      <c r="D37" s="70" t="s">
        <v>724</v>
      </c>
      <c r="E37" s="66" t="s">
        <v>102</v>
      </c>
      <c r="F37" s="66" t="s">
        <v>102</v>
      </c>
      <c r="G37" s="68" t="s">
        <v>102</v>
      </c>
      <c r="H37" s="68" t="s">
        <v>102</v>
      </c>
      <c r="I37" s="68" t="s">
        <v>89</v>
      </c>
      <c r="J37" s="71" t="s">
        <v>725</v>
      </c>
      <c r="K37" s="72" t="s">
        <v>726</v>
      </c>
      <c r="L37" s="66" t="s">
        <v>101</v>
      </c>
      <c r="M37" s="66" t="s">
        <v>102</v>
      </c>
      <c r="N37" s="66" t="s">
        <v>102</v>
      </c>
      <c r="O37" s="66" t="s">
        <v>102</v>
      </c>
      <c r="P37" s="66" t="s">
        <v>102</v>
      </c>
      <c r="Q37" s="66" t="s">
        <v>101</v>
      </c>
      <c r="R37" s="66" t="s">
        <v>102</v>
      </c>
      <c r="S37" s="66" t="s">
        <v>101</v>
      </c>
      <c r="T37" s="66" t="s">
        <v>101</v>
      </c>
      <c r="U37" s="66" t="s">
        <v>102</v>
      </c>
      <c r="V37" s="66" t="s">
        <v>102</v>
      </c>
      <c r="W37" s="66" t="s">
        <v>102</v>
      </c>
      <c r="X37" s="66" t="s">
        <v>102</v>
      </c>
      <c r="Y37" s="66" t="s">
        <v>102</v>
      </c>
      <c r="Z37" s="66" t="s">
        <v>102</v>
      </c>
      <c r="AA37" s="66" t="s">
        <v>101</v>
      </c>
      <c r="AB37" s="66" t="s">
        <v>102</v>
      </c>
      <c r="AC37" s="66" t="s">
        <v>102</v>
      </c>
      <c r="AD37" s="66" t="s">
        <v>101</v>
      </c>
      <c r="AE37" s="55">
        <f t="shared" si="0"/>
        <v>13</v>
      </c>
      <c r="AF37" s="66" t="s">
        <v>93</v>
      </c>
      <c r="AG37" s="55">
        <f>IFERROR(VLOOKUP(AF37,'Fórmulas '!$B$26:$C$30,2,0),"")</f>
        <v>3</v>
      </c>
      <c r="AH37" s="55" t="str">
        <f t="shared" si="7"/>
        <v>CATASTRÓFICO</v>
      </c>
      <c r="AI37" s="65">
        <f>+IFERROR(VLOOKUP(AH37,'Fórmulas '!$E$28:$F$30,2,),"")</f>
        <v>5</v>
      </c>
      <c r="AJ37" s="66" t="str">
        <f>IFERROR(VLOOKUP(CONCATENATE(AG37,AI37),'Fórmulas '!$J$47:$K$71,2,),"")</f>
        <v>EXTREMO</v>
      </c>
      <c r="AK37" s="70" t="s">
        <v>727</v>
      </c>
      <c r="AL37" s="71" t="s">
        <v>728</v>
      </c>
      <c r="AM37" s="72" t="s">
        <v>729</v>
      </c>
      <c r="AN37" s="68" t="s">
        <v>99</v>
      </c>
      <c r="AO37" s="66" t="s">
        <v>254</v>
      </c>
      <c r="AP37" s="66">
        <v>15</v>
      </c>
      <c r="AQ37" s="66">
        <v>5</v>
      </c>
      <c r="AR37" s="66">
        <v>0</v>
      </c>
      <c r="AS37" s="66">
        <v>10</v>
      </c>
      <c r="AT37" s="66">
        <v>15</v>
      </c>
      <c r="AU37" s="66">
        <v>10</v>
      </c>
      <c r="AV37" s="66">
        <v>30</v>
      </c>
      <c r="AW37" s="66">
        <f t="shared" ref="AW37:AW39" si="19">SUM(AP37:AV37)</f>
        <v>85</v>
      </c>
      <c r="AX37" s="121" t="str">
        <f t="shared" si="1"/>
        <v>DISMINUYE DOS PUNTOS</v>
      </c>
      <c r="AY37" s="55">
        <f t="shared" ref="AY37:AY39" si="20">AG37</f>
        <v>3</v>
      </c>
      <c r="AZ37" s="55" t="str">
        <f t="shared" si="2"/>
        <v>RARA VEZ</v>
      </c>
      <c r="BA37" s="65">
        <f t="shared" si="3"/>
        <v>1</v>
      </c>
      <c r="BB37" s="103" t="str">
        <f t="shared" si="4"/>
        <v>CATASTRÓFICO</v>
      </c>
      <c r="BC37" s="55">
        <f t="shared" si="5"/>
        <v>5</v>
      </c>
      <c r="BD37" s="103" t="str">
        <f>IFERROR(VLOOKUP(CONCATENATE(BA37,BC37),'Fórmulas '!$J$47:$K$71,2,),"")</f>
        <v>ALTO</v>
      </c>
      <c r="BE37" s="68">
        <f t="shared" ref="BE37:BE39" si="21">IFERROR(BC37*BA37,"")</f>
        <v>5</v>
      </c>
      <c r="BF37" s="66" t="s">
        <v>104</v>
      </c>
      <c r="BG37" s="66" t="s">
        <v>595</v>
      </c>
      <c r="BH37" s="64" t="s">
        <v>462</v>
      </c>
      <c r="BI37" s="71" t="s">
        <v>463</v>
      </c>
      <c r="BJ37" s="71" t="s">
        <v>702</v>
      </c>
      <c r="BK37" s="8" t="s">
        <v>528</v>
      </c>
      <c r="BL37" s="158" t="s">
        <v>730</v>
      </c>
      <c r="BM37" s="158" t="s">
        <v>731</v>
      </c>
      <c r="BN37" s="71"/>
      <c r="BO37" s="71"/>
      <c r="BP37" s="71"/>
      <c r="BQ37" s="71"/>
      <c r="BR37" s="80"/>
    </row>
    <row r="38" spans="1:70" s="51" customFormat="1" ht="135" hidden="1">
      <c r="A38" s="68" t="s">
        <v>452</v>
      </c>
      <c r="B38" s="107"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61" t="str">
        <f>VLOOKUP(A38,'Fórmulas '!$F$47:$G$66,2,FALSE)</f>
        <v>Coordinador de Infraestructura Física</v>
      </c>
      <c r="D38" s="70" t="s">
        <v>732</v>
      </c>
      <c r="E38" s="66" t="s">
        <v>102</v>
      </c>
      <c r="F38" s="66" t="s">
        <v>102</v>
      </c>
      <c r="G38" s="68" t="s">
        <v>102</v>
      </c>
      <c r="H38" s="68" t="s">
        <v>102</v>
      </c>
      <c r="I38" s="68" t="s">
        <v>89</v>
      </c>
      <c r="J38" s="71" t="s">
        <v>733</v>
      </c>
      <c r="K38" s="72" t="s">
        <v>734</v>
      </c>
      <c r="L38" s="66" t="s">
        <v>102</v>
      </c>
      <c r="M38" s="66" t="s">
        <v>102</v>
      </c>
      <c r="N38" s="66" t="s">
        <v>102</v>
      </c>
      <c r="O38" s="66" t="s">
        <v>102</v>
      </c>
      <c r="P38" s="66" t="s">
        <v>102</v>
      </c>
      <c r="Q38" s="66" t="s">
        <v>101</v>
      </c>
      <c r="R38" s="66" t="s">
        <v>102</v>
      </c>
      <c r="S38" s="66" t="s">
        <v>101</v>
      </c>
      <c r="T38" s="66" t="s">
        <v>101</v>
      </c>
      <c r="U38" s="66" t="s">
        <v>102</v>
      </c>
      <c r="V38" s="66" t="s">
        <v>102</v>
      </c>
      <c r="W38" s="66" t="s">
        <v>102</v>
      </c>
      <c r="X38" s="66" t="s">
        <v>102</v>
      </c>
      <c r="Y38" s="66" t="s">
        <v>102</v>
      </c>
      <c r="Z38" s="66" t="s">
        <v>102</v>
      </c>
      <c r="AA38" s="66" t="s">
        <v>101</v>
      </c>
      <c r="AB38" s="66" t="s">
        <v>102</v>
      </c>
      <c r="AC38" s="66" t="s">
        <v>102</v>
      </c>
      <c r="AD38" s="66" t="s">
        <v>101</v>
      </c>
      <c r="AE38" s="53">
        <f t="shared" si="0"/>
        <v>14</v>
      </c>
      <c r="AF38" s="66" t="s">
        <v>93</v>
      </c>
      <c r="AG38" s="53">
        <f>IFERROR(VLOOKUP(AF38,'Fórmulas '!$B$26:$C$30,2,0),"")</f>
        <v>3</v>
      </c>
      <c r="AH38" s="53" t="str">
        <f t="shared" si="7"/>
        <v>CATASTRÓFICO</v>
      </c>
      <c r="AI38" s="110">
        <f>+IFERROR(VLOOKUP(AH38,'Fórmulas '!$E$28:$F$30,2,),"")</f>
        <v>5</v>
      </c>
      <c r="AJ38" s="66" t="str">
        <f>IFERROR(VLOOKUP(CONCATENATE(AG38,AI38),'Fórmulas '!$J$47:$K$71,2,),"")</f>
        <v>EXTREMO</v>
      </c>
      <c r="AK38" s="70" t="s">
        <v>735</v>
      </c>
      <c r="AL38" s="71" t="s">
        <v>736</v>
      </c>
      <c r="AM38" s="71" t="s">
        <v>737</v>
      </c>
      <c r="AN38" s="68" t="s">
        <v>99</v>
      </c>
      <c r="AO38" s="66" t="s">
        <v>100</v>
      </c>
      <c r="AP38" s="66">
        <v>15</v>
      </c>
      <c r="AQ38" s="66">
        <v>5</v>
      </c>
      <c r="AR38" s="66">
        <v>0</v>
      </c>
      <c r="AS38" s="66">
        <v>10</v>
      </c>
      <c r="AT38" s="66">
        <v>15</v>
      </c>
      <c r="AU38" s="66">
        <v>10</v>
      </c>
      <c r="AV38" s="66">
        <v>30</v>
      </c>
      <c r="AW38" s="66">
        <f t="shared" si="19"/>
        <v>85</v>
      </c>
      <c r="AX38" s="54" t="str">
        <f t="shared" si="1"/>
        <v>DISMINUYE DOS PUNTOS</v>
      </c>
      <c r="AY38" s="55">
        <f t="shared" si="20"/>
        <v>3</v>
      </c>
      <c r="AZ38" s="55" t="str">
        <f t="shared" si="2"/>
        <v>RARA VEZ</v>
      </c>
      <c r="BA38" s="65">
        <f t="shared" si="3"/>
        <v>1</v>
      </c>
      <c r="BB38" s="103" t="str">
        <f t="shared" si="4"/>
        <v>CATASTRÓFICO</v>
      </c>
      <c r="BC38" s="55">
        <f t="shared" si="5"/>
        <v>5</v>
      </c>
      <c r="BD38" s="111" t="str">
        <f>IFERROR(VLOOKUP(CONCATENATE(BA38,BC38),'Fórmulas '!$J$47:$K$71,2,),"")</f>
        <v>ALTO</v>
      </c>
      <c r="BE38" s="68">
        <f t="shared" si="21"/>
        <v>5</v>
      </c>
      <c r="BF38" s="66" t="s">
        <v>104</v>
      </c>
      <c r="BG38" s="66" t="s">
        <v>595</v>
      </c>
      <c r="BH38" s="72" t="s">
        <v>738</v>
      </c>
      <c r="BI38" s="71" t="s">
        <v>739</v>
      </c>
      <c r="BJ38" s="71" t="s">
        <v>702</v>
      </c>
      <c r="BK38" s="56" t="s">
        <v>528</v>
      </c>
      <c r="BL38" s="158" t="s">
        <v>702</v>
      </c>
      <c r="BM38" s="158" t="s">
        <v>731</v>
      </c>
      <c r="BN38" s="71"/>
      <c r="BO38" s="71"/>
      <c r="BP38" s="71"/>
      <c r="BQ38" s="71"/>
      <c r="BR38" s="69"/>
    </row>
    <row r="39" spans="1:70" ht="210" hidden="1">
      <c r="A39" s="68" t="s">
        <v>452</v>
      </c>
      <c r="B39" s="57"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9" t="str">
        <f>VLOOKUP(A39,'Fórmulas '!$F$47:$G$66,2,FALSE)</f>
        <v>Coordinador de Infraestructura Física</v>
      </c>
      <c r="D39" s="70" t="s">
        <v>740</v>
      </c>
      <c r="E39" s="66" t="s">
        <v>102</v>
      </c>
      <c r="F39" s="66" t="s">
        <v>102</v>
      </c>
      <c r="G39" s="68" t="s">
        <v>102</v>
      </c>
      <c r="H39" s="68" t="s">
        <v>102</v>
      </c>
      <c r="I39" s="68" t="s">
        <v>89</v>
      </c>
      <c r="J39" s="71" t="s">
        <v>741</v>
      </c>
      <c r="K39" s="72" t="s">
        <v>742</v>
      </c>
      <c r="L39" s="66" t="s">
        <v>101</v>
      </c>
      <c r="M39" s="66" t="s">
        <v>102</v>
      </c>
      <c r="N39" s="66" t="s">
        <v>102</v>
      </c>
      <c r="O39" s="66" t="s">
        <v>102</v>
      </c>
      <c r="P39" s="66" t="s">
        <v>102</v>
      </c>
      <c r="Q39" s="66" t="s">
        <v>101</v>
      </c>
      <c r="R39" s="66" t="s">
        <v>102</v>
      </c>
      <c r="S39" s="66" t="s">
        <v>101</v>
      </c>
      <c r="T39" s="66" t="s">
        <v>101</v>
      </c>
      <c r="U39" s="66" t="s">
        <v>102</v>
      </c>
      <c r="V39" s="66" t="s">
        <v>102</v>
      </c>
      <c r="W39" s="66" t="s">
        <v>102</v>
      </c>
      <c r="X39" s="66" t="s">
        <v>102</v>
      </c>
      <c r="Y39" s="66" t="s">
        <v>102</v>
      </c>
      <c r="Z39" s="66" t="s">
        <v>102</v>
      </c>
      <c r="AA39" s="66" t="s">
        <v>101</v>
      </c>
      <c r="AB39" s="66" t="s">
        <v>102</v>
      </c>
      <c r="AC39" s="66" t="s">
        <v>102</v>
      </c>
      <c r="AD39" s="66" t="s">
        <v>101</v>
      </c>
      <c r="AE39" s="55">
        <f t="shared" si="0"/>
        <v>13</v>
      </c>
      <c r="AF39" s="66" t="s">
        <v>93</v>
      </c>
      <c r="AG39" s="55">
        <f>IFERROR(VLOOKUP(AF39,'Fórmulas '!$B$26:$C$30,2,0),"")</f>
        <v>3</v>
      </c>
      <c r="AH39" s="55" t="str">
        <f t="shared" si="7"/>
        <v>CATASTRÓFICO</v>
      </c>
      <c r="AI39" s="65">
        <f>+IFERROR(VLOOKUP(AH39,'Fórmulas '!$E$28:$F$30,2,),"")</f>
        <v>5</v>
      </c>
      <c r="AJ39" s="66" t="str">
        <f>IFERROR(VLOOKUP(CONCATENATE(AG39,AI39),'Fórmulas '!$J$47:$K$71,2,),"")</f>
        <v>EXTREMO</v>
      </c>
      <c r="AK39" s="70" t="s">
        <v>743</v>
      </c>
      <c r="AL39" s="71" t="s">
        <v>744</v>
      </c>
      <c r="AM39" s="71" t="s">
        <v>745</v>
      </c>
      <c r="AN39" s="73" t="s">
        <v>99</v>
      </c>
      <c r="AO39" s="66" t="s">
        <v>100</v>
      </c>
      <c r="AP39" s="66">
        <v>15</v>
      </c>
      <c r="AQ39" s="66">
        <v>5</v>
      </c>
      <c r="AR39" s="66">
        <v>0</v>
      </c>
      <c r="AS39" s="66">
        <v>10</v>
      </c>
      <c r="AT39" s="66">
        <v>15</v>
      </c>
      <c r="AU39" s="66">
        <v>10</v>
      </c>
      <c r="AV39" s="66">
        <v>30</v>
      </c>
      <c r="AW39" s="66">
        <f t="shared" si="19"/>
        <v>85</v>
      </c>
      <c r="AX39" s="121" t="str">
        <f t="shared" si="1"/>
        <v>DISMINUYE DOS PUNTOS</v>
      </c>
      <c r="AY39" s="55">
        <f t="shared" si="20"/>
        <v>3</v>
      </c>
      <c r="AZ39" s="55" t="str">
        <f t="shared" si="2"/>
        <v>RARA VEZ</v>
      </c>
      <c r="BA39" s="65">
        <f t="shared" si="3"/>
        <v>1</v>
      </c>
      <c r="BB39" s="103" t="str">
        <f t="shared" si="4"/>
        <v>CATASTRÓFICO</v>
      </c>
      <c r="BC39" s="55">
        <f t="shared" si="5"/>
        <v>5</v>
      </c>
      <c r="BD39" s="103" t="str">
        <f>IFERROR(VLOOKUP(CONCATENATE(BA39,BC39),'Fórmulas '!$J$47:$K$71,2,),"")</f>
        <v>ALTO</v>
      </c>
      <c r="BE39" s="68">
        <f t="shared" si="21"/>
        <v>5</v>
      </c>
      <c r="BF39" s="66" t="s">
        <v>104</v>
      </c>
      <c r="BG39" s="66" t="s">
        <v>638</v>
      </c>
      <c r="BH39" s="72" t="s">
        <v>746</v>
      </c>
      <c r="BI39" s="71" t="s">
        <v>747</v>
      </c>
      <c r="BJ39" s="71" t="s">
        <v>702</v>
      </c>
      <c r="BK39" s="8" t="s">
        <v>528</v>
      </c>
      <c r="BL39" s="158" t="s">
        <v>702</v>
      </c>
      <c r="BM39" s="158" t="s">
        <v>731</v>
      </c>
      <c r="BN39" s="71"/>
      <c r="BO39" s="71"/>
      <c r="BP39" s="71"/>
      <c r="BQ39" s="71"/>
      <c r="BR39" s="69"/>
    </row>
    <row r="40" spans="1:70" ht="240" hidden="1">
      <c r="A40" s="76" t="s">
        <v>468</v>
      </c>
      <c r="B40" s="57"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9" t="str">
        <f>VLOOKUP(A40,'Fórmulas '!$F$47:$G$66,2,FALSE)</f>
        <v>Jefe de Control Interno</v>
      </c>
      <c r="D40" s="70" t="s">
        <v>748</v>
      </c>
      <c r="E40" s="62" t="s">
        <v>102</v>
      </c>
      <c r="F40" s="62" t="s">
        <v>102</v>
      </c>
      <c r="G40" s="62" t="s">
        <v>102</v>
      </c>
      <c r="H40" s="62" t="s">
        <v>102</v>
      </c>
      <c r="I40" s="62" t="s">
        <v>89</v>
      </c>
      <c r="J40" s="70" t="s">
        <v>749</v>
      </c>
      <c r="K40" s="70" t="s">
        <v>750</v>
      </c>
      <c r="L40" s="62" t="s">
        <v>102</v>
      </c>
      <c r="M40" s="62" t="s">
        <v>102</v>
      </c>
      <c r="N40" s="62" t="s">
        <v>101</v>
      </c>
      <c r="O40" s="62" t="s">
        <v>101</v>
      </c>
      <c r="P40" s="62" t="s">
        <v>102</v>
      </c>
      <c r="Q40" s="62" t="s">
        <v>102</v>
      </c>
      <c r="R40" s="62" t="s">
        <v>102</v>
      </c>
      <c r="S40" s="62" t="s">
        <v>101</v>
      </c>
      <c r="T40" s="62" t="s">
        <v>102</v>
      </c>
      <c r="U40" s="62" t="s">
        <v>102</v>
      </c>
      <c r="V40" s="62" t="s">
        <v>102</v>
      </c>
      <c r="W40" s="62" t="s">
        <v>102</v>
      </c>
      <c r="X40" s="62" t="s">
        <v>102</v>
      </c>
      <c r="Y40" s="62" t="s">
        <v>102</v>
      </c>
      <c r="Z40" s="62" t="s">
        <v>102</v>
      </c>
      <c r="AA40" s="62" t="s">
        <v>101</v>
      </c>
      <c r="AB40" s="62" t="s">
        <v>102</v>
      </c>
      <c r="AC40" s="62" t="s">
        <v>101</v>
      </c>
      <c r="AD40" s="62" t="s">
        <v>101</v>
      </c>
      <c r="AE40" s="55">
        <f t="shared" si="0"/>
        <v>13</v>
      </c>
      <c r="AF40" s="62" t="s">
        <v>121</v>
      </c>
      <c r="AG40" s="55">
        <f>IFERROR(VLOOKUP(AF40,'Fórmulas '!$B$26:$C$30,2,0),"")</f>
        <v>1</v>
      </c>
      <c r="AH40" s="55" t="str">
        <f t="shared" si="7"/>
        <v>CATASTRÓFICO</v>
      </c>
      <c r="AI40" s="65">
        <f>+IFERROR(VLOOKUP(AH40,'Fórmulas '!$E$28:$F$30,2,),"")</f>
        <v>5</v>
      </c>
      <c r="AJ40" s="66" t="str">
        <f>IFERROR(VLOOKUP(CONCATENATE(AG40,AI40),'Fórmulas '!$J$47:$K$71,2,),"")</f>
        <v>ALTO</v>
      </c>
      <c r="AK40" s="70" t="s">
        <v>751</v>
      </c>
      <c r="AL40" s="49" t="s">
        <v>474</v>
      </c>
      <c r="AM40" s="64" t="s">
        <v>475</v>
      </c>
      <c r="AN40" s="62" t="s">
        <v>99</v>
      </c>
      <c r="AO40" s="62" t="s">
        <v>100</v>
      </c>
      <c r="AP40" s="62">
        <v>15</v>
      </c>
      <c r="AQ40" s="62">
        <v>5</v>
      </c>
      <c r="AR40" s="62">
        <v>0</v>
      </c>
      <c r="AS40" s="62">
        <v>10</v>
      </c>
      <c r="AT40" s="62">
        <v>15</v>
      </c>
      <c r="AU40" s="62">
        <v>10</v>
      </c>
      <c r="AV40" s="62">
        <v>30</v>
      </c>
      <c r="AW40" s="62">
        <f>SUM(AP40:AV40)</f>
        <v>85</v>
      </c>
      <c r="AX40" s="121" t="str">
        <f t="shared" si="1"/>
        <v>DISMINUYE DOS PUNTOS</v>
      </c>
      <c r="AY40" s="55">
        <f>AG40</f>
        <v>1</v>
      </c>
      <c r="AZ40" s="55" t="str">
        <f t="shared" si="2"/>
        <v>RARA VEZ</v>
      </c>
      <c r="BA40" s="65">
        <f t="shared" si="3"/>
        <v>1</v>
      </c>
      <c r="BB40" s="63" t="str">
        <f t="shared" si="4"/>
        <v>CATASTRÓFICO</v>
      </c>
      <c r="BC40" s="141">
        <f t="shared" si="5"/>
        <v>5</v>
      </c>
      <c r="BD40" s="63" t="str">
        <f>IFERROR(VLOOKUP(CONCATENATE(BA40,BC40),'Fórmulas '!$J$47:$K$71,2,),"")</f>
        <v>ALTO</v>
      </c>
      <c r="BE40" s="62">
        <f>IFERROR(BA40*BC40,"")</f>
        <v>5</v>
      </c>
      <c r="BF40" s="62" t="s">
        <v>104</v>
      </c>
      <c r="BG40" s="62" t="s">
        <v>127</v>
      </c>
      <c r="BH40" s="75" t="s">
        <v>752</v>
      </c>
      <c r="BI40" s="75" t="s">
        <v>753</v>
      </c>
      <c r="BJ40" s="75" t="s">
        <v>754</v>
      </c>
      <c r="BK40" s="76" t="s">
        <v>755</v>
      </c>
      <c r="BL40" s="162" t="s">
        <v>756</v>
      </c>
      <c r="BM40" s="451" t="s">
        <v>755</v>
      </c>
      <c r="BN40" s="75"/>
      <c r="BO40" s="76"/>
      <c r="BP40" s="76" t="s">
        <v>757</v>
      </c>
      <c r="BQ40" s="76" t="s">
        <v>758</v>
      </c>
      <c r="BR40" s="76"/>
    </row>
    <row r="41" spans="1:70" ht="172.9" hidden="1" customHeight="1">
      <c r="A41" s="49" t="s">
        <v>384</v>
      </c>
      <c r="B41" s="57" t="str">
        <f>VLOOKUP(A41,'Fórmulas '!$B$47:$C$66,2,FALSE)</f>
        <v>Asegurar que la Plataforma TIC esté disponible, funcional, optimizada y actualizada para que satisfaga las necesidades de los procesos de la entidad.</v>
      </c>
      <c r="C41" s="49" t="str">
        <f>VLOOKUP(A41,'Fórmulas '!$F$47:$G$66,2,FALSE)</f>
        <v>Jefe de Oficina de Sistemas</v>
      </c>
      <c r="D41" s="91" t="s">
        <v>759</v>
      </c>
      <c r="E41" s="9" t="s">
        <v>88</v>
      </c>
      <c r="F41" s="9" t="s">
        <v>88</v>
      </c>
      <c r="G41" s="9" t="s">
        <v>88</v>
      </c>
      <c r="H41" s="9" t="s">
        <v>88</v>
      </c>
      <c r="I41" s="9" t="s">
        <v>89</v>
      </c>
      <c r="J41" s="92" t="s">
        <v>760</v>
      </c>
      <c r="K41" s="50" t="s">
        <v>761</v>
      </c>
      <c r="L41" s="9" t="s">
        <v>88</v>
      </c>
      <c r="M41" s="9" t="s">
        <v>88</v>
      </c>
      <c r="N41" s="9" t="s">
        <v>88</v>
      </c>
      <c r="O41" s="9" t="s">
        <v>155</v>
      </c>
      <c r="P41" s="9" t="s">
        <v>88</v>
      </c>
      <c r="Q41" s="9" t="s">
        <v>88</v>
      </c>
      <c r="R41" s="9" t="s">
        <v>155</v>
      </c>
      <c r="S41" s="9" t="s">
        <v>155</v>
      </c>
      <c r="T41" s="9" t="s">
        <v>88</v>
      </c>
      <c r="U41" s="9" t="s">
        <v>88</v>
      </c>
      <c r="V41" s="9" t="s">
        <v>88</v>
      </c>
      <c r="W41" s="9" t="s">
        <v>88</v>
      </c>
      <c r="X41" s="9" t="s">
        <v>155</v>
      </c>
      <c r="Y41" s="9" t="s">
        <v>88</v>
      </c>
      <c r="Z41" s="9" t="s">
        <v>155</v>
      </c>
      <c r="AA41" s="9" t="s">
        <v>155</v>
      </c>
      <c r="AB41" s="9" t="s">
        <v>155</v>
      </c>
      <c r="AC41" s="9" t="s">
        <v>155</v>
      </c>
      <c r="AD41" s="9" t="s">
        <v>155</v>
      </c>
      <c r="AE41" s="55">
        <f t="shared" si="0"/>
        <v>10</v>
      </c>
      <c r="AF41" s="96" t="s">
        <v>93</v>
      </c>
      <c r="AG41" s="55">
        <f>IFERROR(VLOOKUP(AF41,'Fórmulas '!$B$26:$C$30,2,0),"")</f>
        <v>3</v>
      </c>
      <c r="AH41" s="55" t="str">
        <f t="shared" si="7"/>
        <v>MAYOR</v>
      </c>
      <c r="AI41" s="65">
        <f>+IFERROR(VLOOKUP(AH41,'Fórmulas '!$E$28:$F$30,2,),"")</f>
        <v>4</v>
      </c>
      <c r="AJ41" s="66" t="str">
        <f>IFERROR(VLOOKUP(CONCATENATE(AG41,AI41),'Fórmulas '!$J$47:$K$71,2,),"")</f>
        <v>EXTREMO</v>
      </c>
      <c r="AK41" s="109" t="s">
        <v>762</v>
      </c>
      <c r="AL41" s="60" t="s">
        <v>763</v>
      </c>
      <c r="AM41" s="60" t="s">
        <v>764</v>
      </c>
      <c r="AN41" s="9" t="s">
        <v>189</v>
      </c>
      <c r="AO41" s="9" t="s">
        <v>317</v>
      </c>
      <c r="AP41" s="9">
        <v>15</v>
      </c>
      <c r="AQ41" s="9">
        <v>5</v>
      </c>
      <c r="AR41" s="9">
        <v>15</v>
      </c>
      <c r="AS41" s="9">
        <v>10</v>
      </c>
      <c r="AT41" s="9">
        <v>15</v>
      </c>
      <c r="AU41" s="9">
        <v>0</v>
      </c>
      <c r="AV41" s="9">
        <v>30</v>
      </c>
      <c r="AW41" s="9">
        <f t="shared" ref="AW41:AW44" si="22">SUM(AP41:AV41)</f>
        <v>90</v>
      </c>
      <c r="AX41" s="121" t="str">
        <f t="shared" si="1"/>
        <v>DISMINUYE DOS PUNTOS</v>
      </c>
      <c r="AY41" s="55">
        <f t="shared" ref="AY41:AY44" si="23">AG41</f>
        <v>3</v>
      </c>
      <c r="AZ41" s="55" t="str">
        <f t="shared" si="2"/>
        <v>RARA VEZ</v>
      </c>
      <c r="BA41" s="65">
        <f t="shared" si="3"/>
        <v>1</v>
      </c>
      <c r="BB41" s="103" t="str">
        <f t="shared" si="4"/>
        <v>MAYOR</v>
      </c>
      <c r="BC41" s="108">
        <f t="shared" si="5"/>
        <v>4</v>
      </c>
      <c r="BD41" s="103" t="str">
        <f>IFERROR(VLOOKUP(CONCATENATE(BA41,BC41),'Fórmulas '!$J$47:$K$71,2,),"")</f>
        <v>ALTO</v>
      </c>
      <c r="BE41" s="65">
        <f t="shared" ref="BE41:BE44" si="24">IFERROR(BC41*BA41,"")</f>
        <v>4</v>
      </c>
      <c r="BF41" s="65" t="s">
        <v>104</v>
      </c>
      <c r="BG41" s="65" t="s">
        <v>765</v>
      </c>
      <c r="BH41" s="57" t="s">
        <v>766</v>
      </c>
      <c r="BI41" s="57" t="s">
        <v>767</v>
      </c>
      <c r="BJ41" s="57" t="s">
        <v>768</v>
      </c>
      <c r="BK41" s="149" t="s">
        <v>528</v>
      </c>
      <c r="BL41" s="159"/>
      <c r="BM41" s="452"/>
      <c r="BN41" s="57"/>
      <c r="BO41" s="101"/>
      <c r="BP41" s="57"/>
      <c r="BQ41" s="161"/>
      <c r="BR41" s="146"/>
    </row>
    <row r="42" spans="1:70" ht="144" hidden="1" customHeight="1">
      <c r="A42" s="49" t="s">
        <v>384</v>
      </c>
      <c r="B42" s="57" t="str">
        <f>VLOOKUP(A42,'Fórmulas '!$B$47:$C$66,2,FALSE)</f>
        <v>Asegurar que la Plataforma TIC esté disponible, funcional, optimizada y actualizada para que satisfaga las necesidades de los procesos de la entidad.</v>
      </c>
      <c r="C42" s="49" t="str">
        <f>VLOOKUP(A42,'Fórmulas '!$F$47:$G$66,2,FALSE)</f>
        <v>Jefe de Oficina de Sistemas</v>
      </c>
      <c r="D42" s="91" t="s">
        <v>769</v>
      </c>
      <c r="E42" s="9" t="s">
        <v>88</v>
      </c>
      <c r="F42" s="9" t="s">
        <v>88</v>
      </c>
      <c r="G42" s="9" t="s">
        <v>88</v>
      </c>
      <c r="H42" s="9" t="s">
        <v>88</v>
      </c>
      <c r="I42" s="9" t="s">
        <v>89</v>
      </c>
      <c r="J42" s="92" t="s">
        <v>770</v>
      </c>
      <c r="K42" s="50" t="s">
        <v>771</v>
      </c>
      <c r="L42" s="9" t="s">
        <v>88</v>
      </c>
      <c r="M42" s="9" t="s">
        <v>88</v>
      </c>
      <c r="N42" s="9" t="s">
        <v>88</v>
      </c>
      <c r="O42" s="9" t="s">
        <v>155</v>
      </c>
      <c r="P42" s="9" t="s">
        <v>88</v>
      </c>
      <c r="Q42" s="9" t="s">
        <v>88</v>
      </c>
      <c r="R42" s="9" t="s">
        <v>155</v>
      </c>
      <c r="S42" s="9" t="s">
        <v>155</v>
      </c>
      <c r="T42" s="9" t="s">
        <v>88</v>
      </c>
      <c r="U42" s="9" t="s">
        <v>88</v>
      </c>
      <c r="V42" s="9" t="s">
        <v>88</v>
      </c>
      <c r="W42" s="9" t="s">
        <v>88</v>
      </c>
      <c r="X42" s="9" t="s">
        <v>155</v>
      </c>
      <c r="Y42" s="9" t="s">
        <v>88</v>
      </c>
      <c r="Z42" s="9" t="s">
        <v>155</v>
      </c>
      <c r="AA42" s="9" t="s">
        <v>155</v>
      </c>
      <c r="AB42" s="9" t="s">
        <v>155</v>
      </c>
      <c r="AC42" s="9" t="s">
        <v>155</v>
      </c>
      <c r="AD42" s="9" t="s">
        <v>155</v>
      </c>
      <c r="AE42" s="55">
        <f t="shared" si="0"/>
        <v>10</v>
      </c>
      <c r="AF42" s="96" t="s">
        <v>255</v>
      </c>
      <c r="AG42" s="55">
        <f>IFERROR(VLOOKUP(AF42,'Fórmulas '!$B$26:$C$30,2,0),"")</f>
        <v>2</v>
      </c>
      <c r="AH42" s="55" t="str">
        <f t="shared" si="7"/>
        <v>MAYOR</v>
      </c>
      <c r="AI42" s="65">
        <f>+IFERROR(VLOOKUP(AH42,'Fórmulas '!$E$28:$F$30,2,),"")</f>
        <v>4</v>
      </c>
      <c r="AJ42" s="66" t="str">
        <f>IFERROR(VLOOKUP(CONCATENATE(AG42,AI42),'Fórmulas '!$J$47:$K$71,2,),"")</f>
        <v>ALTO</v>
      </c>
      <c r="AK42" s="109" t="s">
        <v>772</v>
      </c>
      <c r="AL42" s="60" t="s">
        <v>773</v>
      </c>
      <c r="AM42" s="60" t="s">
        <v>774</v>
      </c>
      <c r="AN42" s="9" t="s">
        <v>189</v>
      </c>
      <c r="AO42" s="9" t="s">
        <v>317</v>
      </c>
      <c r="AP42" s="9">
        <v>15</v>
      </c>
      <c r="AQ42" s="9">
        <v>5</v>
      </c>
      <c r="AR42" s="9">
        <v>15</v>
      </c>
      <c r="AS42" s="9">
        <v>10</v>
      </c>
      <c r="AT42" s="9">
        <v>15</v>
      </c>
      <c r="AU42" s="9">
        <v>0</v>
      </c>
      <c r="AV42" s="9">
        <v>30</v>
      </c>
      <c r="AW42" s="9">
        <f t="shared" si="22"/>
        <v>90</v>
      </c>
      <c r="AX42" s="121" t="str">
        <f t="shared" si="1"/>
        <v>DISMINUYE DOS PUNTOS</v>
      </c>
      <c r="AY42" s="55">
        <f t="shared" si="23"/>
        <v>2</v>
      </c>
      <c r="AZ42" s="55" t="str">
        <f t="shared" si="2"/>
        <v>RARA VEZ</v>
      </c>
      <c r="BA42" s="65">
        <f t="shared" si="3"/>
        <v>1</v>
      </c>
      <c r="BB42" s="103" t="str">
        <f t="shared" si="4"/>
        <v>MAYOR</v>
      </c>
      <c r="BC42" s="55">
        <f t="shared" si="5"/>
        <v>4</v>
      </c>
      <c r="BD42" s="103" t="str">
        <f>IFERROR(VLOOKUP(CONCATENATE(BA42,BC42),'Fórmulas '!$J$47:$K$71,2,),"")</f>
        <v>ALTO</v>
      </c>
      <c r="BE42" s="9">
        <f t="shared" si="24"/>
        <v>4</v>
      </c>
      <c r="BF42" s="9" t="s">
        <v>104</v>
      </c>
      <c r="BG42" s="9" t="s">
        <v>678</v>
      </c>
      <c r="BH42" s="50" t="s">
        <v>775</v>
      </c>
      <c r="BI42" s="50" t="s">
        <v>776</v>
      </c>
      <c r="BJ42" s="50" t="s">
        <v>768</v>
      </c>
      <c r="BK42" s="8" t="s">
        <v>528</v>
      </c>
      <c r="BL42" s="160" t="s">
        <v>777</v>
      </c>
      <c r="BM42" s="453"/>
      <c r="BN42" s="50"/>
      <c r="BO42" s="60"/>
      <c r="BP42" s="50"/>
      <c r="BQ42" s="97"/>
      <c r="BR42" s="10"/>
    </row>
    <row r="43" spans="1:70" ht="154.9" hidden="1" customHeight="1">
      <c r="A43" s="49" t="s">
        <v>384</v>
      </c>
      <c r="B43" s="57" t="str">
        <f>VLOOKUP(A43,'Fórmulas '!$B$47:$C$66,2,FALSE)</f>
        <v>Asegurar que la Plataforma TIC esté disponible, funcional, optimizada y actualizada para que satisfaga las necesidades de los procesos de la entidad.</v>
      </c>
      <c r="C43" s="49" t="str">
        <f>VLOOKUP(A43,'Fórmulas '!$F$47:$G$66,2,FALSE)</f>
        <v>Jefe de Oficina de Sistemas</v>
      </c>
      <c r="D43" s="91" t="s">
        <v>778</v>
      </c>
      <c r="E43" s="9" t="s">
        <v>88</v>
      </c>
      <c r="F43" s="9" t="s">
        <v>88</v>
      </c>
      <c r="G43" s="9" t="s">
        <v>88</v>
      </c>
      <c r="H43" s="9" t="s">
        <v>88</v>
      </c>
      <c r="I43" s="9" t="s">
        <v>89</v>
      </c>
      <c r="J43" s="92" t="s">
        <v>779</v>
      </c>
      <c r="K43" s="50" t="s">
        <v>780</v>
      </c>
      <c r="L43" s="9" t="s">
        <v>88</v>
      </c>
      <c r="M43" s="9" t="s">
        <v>88</v>
      </c>
      <c r="N43" s="9" t="s">
        <v>88</v>
      </c>
      <c r="O43" s="9" t="s">
        <v>155</v>
      </c>
      <c r="P43" s="9" t="s">
        <v>155</v>
      </c>
      <c r="Q43" s="9" t="s">
        <v>88</v>
      </c>
      <c r="R43" s="9" t="s">
        <v>155</v>
      </c>
      <c r="S43" s="9" t="s">
        <v>155</v>
      </c>
      <c r="T43" s="9" t="s">
        <v>88</v>
      </c>
      <c r="U43" s="9" t="s">
        <v>88</v>
      </c>
      <c r="V43" s="9" t="s">
        <v>88</v>
      </c>
      <c r="W43" s="9" t="s">
        <v>88</v>
      </c>
      <c r="X43" s="9" t="s">
        <v>88</v>
      </c>
      <c r="Y43" s="9" t="s">
        <v>88</v>
      </c>
      <c r="Z43" s="9" t="s">
        <v>155</v>
      </c>
      <c r="AA43" s="9" t="s">
        <v>155</v>
      </c>
      <c r="AB43" s="9" t="s">
        <v>155</v>
      </c>
      <c r="AC43" s="9" t="s">
        <v>155</v>
      </c>
      <c r="AD43" s="9" t="s">
        <v>155</v>
      </c>
      <c r="AE43" s="55">
        <f t="shared" si="0"/>
        <v>10</v>
      </c>
      <c r="AF43" s="96" t="s">
        <v>93</v>
      </c>
      <c r="AG43" s="55">
        <f>IFERROR(VLOOKUP(AF43,'Fórmulas '!$B$26:$C$30,2,0),"")</f>
        <v>3</v>
      </c>
      <c r="AH43" s="55" t="str">
        <f t="shared" si="7"/>
        <v>MAYOR</v>
      </c>
      <c r="AI43" s="65">
        <f>+IFERROR(VLOOKUP(AH43,'Fórmulas '!$E$28:$F$30,2,),"")</f>
        <v>4</v>
      </c>
      <c r="AJ43" s="66" t="str">
        <f>IFERROR(VLOOKUP(CONCATENATE(AG43,AI43),'Fórmulas '!$J$47:$K$71,2,),"")</f>
        <v>EXTREMO</v>
      </c>
      <c r="AK43" s="109" t="s">
        <v>781</v>
      </c>
      <c r="AL43" s="60" t="s">
        <v>782</v>
      </c>
      <c r="AM43" s="60" t="s">
        <v>783</v>
      </c>
      <c r="AN43" s="9" t="s">
        <v>608</v>
      </c>
      <c r="AO43" s="9" t="s">
        <v>317</v>
      </c>
      <c r="AP43" s="9">
        <v>15</v>
      </c>
      <c r="AQ43" s="9">
        <v>5</v>
      </c>
      <c r="AR43" s="9">
        <v>15</v>
      </c>
      <c r="AS43" s="9">
        <v>10</v>
      </c>
      <c r="AT43" s="9">
        <v>15</v>
      </c>
      <c r="AU43" s="9">
        <v>10</v>
      </c>
      <c r="AV43" s="9">
        <v>30</v>
      </c>
      <c r="AW43" s="9">
        <f t="shared" si="22"/>
        <v>100</v>
      </c>
      <c r="AX43" s="121" t="str">
        <f t="shared" si="1"/>
        <v>DISMINUYE DOS PUNTOS</v>
      </c>
      <c r="AY43" s="55">
        <f t="shared" si="23"/>
        <v>3</v>
      </c>
      <c r="AZ43" s="55" t="str">
        <f t="shared" si="2"/>
        <v>RARA VEZ</v>
      </c>
      <c r="BA43" s="65">
        <f t="shared" si="3"/>
        <v>1</v>
      </c>
      <c r="BB43" s="103" t="str">
        <f t="shared" si="4"/>
        <v>MAYOR</v>
      </c>
      <c r="BC43" s="55">
        <f t="shared" si="5"/>
        <v>4</v>
      </c>
      <c r="BD43" s="103" t="str">
        <f>IFERROR(VLOOKUP(CONCATENATE(BA43,BC43),'Fórmulas '!$J$47:$K$71,2,),"")</f>
        <v>ALTO</v>
      </c>
      <c r="BE43" s="9">
        <f t="shared" si="24"/>
        <v>4</v>
      </c>
      <c r="BF43" s="9" t="s">
        <v>104</v>
      </c>
      <c r="BG43" s="9" t="s">
        <v>218</v>
      </c>
      <c r="BH43" s="50" t="s">
        <v>784</v>
      </c>
      <c r="BI43" s="50" t="s">
        <v>393</v>
      </c>
      <c r="BJ43" s="50" t="s">
        <v>785</v>
      </c>
      <c r="BK43" s="8" t="s">
        <v>528</v>
      </c>
      <c r="BL43" s="157" t="s">
        <v>786</v>
      </c>
      <c r="BM43" s="60"/>
      <c r="BN43" s="50"/>
      <c r="BO43" s="60"/>
      <c r="BP43" s="50"/>
      <c r="BQ43" s="97"/>
      <c r="BR43" s="10"/>
    </row>
    <row r="44" spans="1:70" ht="150" hidden="1">
      <c r="A44" s="49" t="s">
        <v>787</v>
      </c>
      <c r="B44" s="50" t="e">
        <f>VLOOKUP(A44,'Fórmulas '!$B$47:$C$66,2,FALSE)</f>
        <v>#N/A</v>
      </c>
      <c r="C44" s="49" t="e">
        <f>VLOOKUP(A44,'Fórmulas '!$F$47:$G$66,2,FALSE)</f>
        <v>#N/A</v>
      </c>
      <c r="D44" s="91" t="s">
        <v>788</v>
      </c>
      <c r="E44" s="9" t="s">
        <v>102</v>
      </c>
      <c r="F44" s="9" t="s">
        <v>88</v>
      </c>
      <c r="G44" s="9" t="s">
        <v>88</v>
      </c>
      <c r="H44" s="9" t="s">
        <v>88</v>
      </c>
      <c r="I44" s="9" t="s">
        <v>89</v>
      </c>
      <c r="J44" s="92" t="s">
        <v>789</v>
      </c>
      <c r="K44" s="92" t="s">
        <v>790</v>
      </c>
      <c r="L44" s="9" t="s">
        <v>88</v>
      </c>
      <c r="M44" s="9" t="s">
        <v>88</v>
      </c>
      <c r="N44" s="9" t="s">
        <v>88</v>
      </c>
      <c r="O44" s="9" t="s">
        <v>102</v>
      </c>
      <c r="P44" s="9" t="s">
        <v>102</v>
      </c>
      <c r="Q44" s="9" t="s">
        <v>101</v>
      </c>
      <c r="R44" s="9" t="s">
        <v>102</v>
      </c>
      <c r="S44" s="9" t="s">
        <v>101</v>
      </c>
      <c r="T44" s="9" t="s">
        <v>101</v>
      </c>
      <c r="U44" s="9" t="s">
        <v>102</v>
      </c>
      <c r="V44" s="9" t="s">
        <v>102</v>
      </c>
      <c r="W44" s="9" t="s">
        <v>102</v>
      </c>
      <c r="X44" s="9" t="s">
        <v>102</v>
      </c>
      <c r="Y44" s="9" t="s">
        <v>102</v>
      </c>
      <c r="Z44" s="9" t="s">
        <v>102</v>
      </c>
      <c r="AA44" s="9" t="s">
        <v>101</v>
      </c>
      <c r="AB44" s="9" t="s">
        <v>102</v>
      </c>
      <c r="AC44" s="9" t="s">
        <v>102</v>
      </c>
      <c r="AD44" s="9" t="s">
        <v>101</v>
      </c>
      <c r="AE44" s="55">
        <f t="shared" si="0"/>
        <v>14</v>
      </c>
      <c r="AF44" s="96" t="s">
        <v>156</v>
      </c>
      <c r="AG44" s="55">
        <f>IFERROR(VLOOKUP(AF44,'Fórmulas '!$B$26:$C$30,2,0),"")</f>
        <v>4</v>
      </c>
      <c r="AH44" s="55" t="str">
        <f t="shared" si="7"/>
        <v>CATASTRÓFICO</v>
      </c>
      <c r="AI44" s="65">
        <f>+IFERROR(VLOOKUP(AH44,'Fórmulas '!$E$28:$F$30,2,),"")</f>
        <v>5</v>
      </c>
      <c r="AJ44" s="66" t="str">
        <f>IFERROR(VLOOKUP(CONCATENATE(AG44,AI44),'Fórmulas '!$J$47:$K$71,2,),"")</f>
        <v>EXTREMO</v>
      </c>
      <c r="AK44" s="147" t="s">
        <v>791</v>
      </c>
      <c r="AL44" s="145" t="s">
        <v>792</v>
      </c>
      <c r="AM44" s="145" t="s">
        <v>793</v>
      </c>
      <c r="AN44" s="9" t="s">
        <v>99</v>
      </c>
      <c r="AO44" s="9" t="s">
        <v>100</v>
      </c>
      <c r="AP44" s="9">
        <v>0</v>
      </c>
      <c r="AQ44" s="9">
        <v>5</v>
      </c>
      <c r="AR44" s="9">
        <v>0</v>
      </c>
      <c r="AS44" s="9">
        <v>10</v>
      </c>
      <c r="AT44" s="9">
        <v>15</v>
      </c>
      <c r="AU44" s="9">
        <v>0</v>
      </c>
      <c r="AV44" s="9">
        <v>0</v>
      </c>
      <c r="AW44" s="9">
        <f t="shared" si="22"/>
        <v>30</v>
      </c>
      <c r="AX44" s="121" t="str">
        <f t="shared" si="1"/>
        <v>DISMINUYE CERO PUNTOS</v>
      </c>
      <c r="AY44" s="55">
        <f t="shared" si="23"/>
        <v>4</v>
      </c>
      <c r="AZ44" s="55" t="str">
        <f t="shared" si="2"/>
        <v>PROBABLE'</v>
      </c>
      <c r="BA44" s="65">
        <f t="shared" si="3"/>
        <v>4</v>
      </c>
      <c r="BB44" s="103" t="str">
        <f t="shared" si="4"/>
        <v>CATASTRÓFICO</v>
      </c>
      <c r="BC44" s="55">
        <f t="shared" si="5"/>
        <v>5</v>
      </c>
      <c r="BD44" s="103" t="str">
        <f>IFERROR(VLOOKUP(CONCATENATE(BA44,BC44),'Fórmulas '!$J$47:$K$71,2,),"")</f>
        <v>EXTREMO</v>
      </c>
      <c r="BE44" s="9">
        <f t="shared" si="24"/>
        <v>20</v>
      </c>
      <c r="BF44" s="9" t="s">
        <v>104</v>
      </c>
      <c r="BG44" s="9" t="s">
        <v>581</v>
      </c>
      <c r="BH44" s="50" t="s">
        <v>794</v>
      </c>
      <c r="BI44" s="9" t="s">
        <v>795</v>
      </c>
      <c r="BJ44" s="9" t="s">
        <v>528</v>
      </c>
      <c r="BK44" s="9" t="s">
        <v>528</v>
      </c>
      <c r="BL44" s="50" t="s">
        <v>796</v>
      </c>
      <c r="BM44" s="9" t="s">
        <v>528</v>
      </c>
      <c r="BN44" s="10"/>
      <c r="BO44" s="10"/>
      <c r="BP44" s="10"/>
      <c r="BQ44" s="10"/>
      <c r="BR44" s="50" t="s">
        <v>797</v>
      </c>
    </row>
  </sheetData>
  <autoFilter ref="A11:BJ44" xr:uid="{00000000-0009-0000-0000-000001000000}">
    <filterColumn colId="0">
      <filters>
        <filter val="Apoyo Técnico, Científico y Psicosocial"/>
      </filters>
    </filterColumn>
  </autoFilter>
  <mergeCells count="35">
    <mergeCell ref="BM40:BM42"/>
    <mergeCell ref="BF10:BF11"/>
    <mergeCell ref="BG10:BG11"/>
    <mergeCell ref="BH10:BH11"/>
    <mergeCell ref="BI10:BI11"/>
    <mergeCell ref="BJ10:BJ11"/>
    <mergeCell ref="BB10:BB11"/>
    <mergeCell ref="AK8:BE8"/>
    <mergeCell ref="BC10:BC11"/>
    <mergeCell ref="BD10:BD11"/>
    <mergeCell ref="BE10:BE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R8:BR11"/>
    <mergeCell ref="BL9:BM9"/>
    <mergeCell ref="BL10:BL11"/>
    <mergeCell ref="BM10:BM11"/>
    <mergeCell ref="BJ8:BM8"/>
    <mergeCell ref="BN9:BO9"/>
    <mergeCell ref="BN10:BN11"/>
    <mergeCell ref="BO10:BO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xr:uid="{00000000-0002-0000-0100-000000000000}">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1333500</xdr:colOff>
                <xdr:row>1</xdr:row>
                <xdr:rowOff>57150</xdr:rowOff>
              </from>
              <to>
                <xdr:col>2</xdr:col>
                <xdr:colOff>85725</xdr:colOff>
                <xdr:row>4</xdr:row>
                <xdr:rowOff>304800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100-000001000000}">
          <x14:formula1>
            <xm:f>'Fórmulas '!$AA$5:$AA$6</xm:f>
          </x14:formula1>
          <xm:sqref>G12:H44 L12:AD1048576 E12:E1048576</xm:sqref>
        </x14:dataValidation>
        <x14:dataValidation type="list" allowBlank="1" showInputMessage="1" showErrorMessage="1" xr:uid="{00000000-0002-0000-0100-000002000000}">
          <x14:formula1>
            <xm:f>'Fórmulas '!$Q$5:$Q$7</xm:f>
          </x14:formula1>
          <xm:sqref>AO12:AO1048576</xm:sqref>
        </x14:dataValidation>
        <x14:dataValidation type="list" allowBlank="1" showInputMessage="1" showErrorMessage="1" xr:uid="{00000000-0002-0000-0100-000003000000}">
          <x14:formula1>
            <xm:f>'Fórmulas '!$B$47:$B$67</xm:f>
          </x14:formula1>
          <xm:sqref>A12:A43</xm:sqref>
        </x14:dataValidation>
        <x14:dataValidation type="list" allowBlank="1" showInputMessage="1" showErrorMessage="1" xr:uid="{00000000-0002-0000-0100-000004000000}">
          <x14:formula1>
            <xm:f>$V$5:$V$7+'Fórmulas '!$AA$5:$AA$6</xm:f>
          </x14:formula1>
          <xm:sqref>F12:F44</xm:sqref>
        </x14:dataValidation>
        <x14:dataValidation type="list" allowBlank="1" showInputMessage="1" showErrorMessage="1" xr:uid="{00000000-0002-0000-0100-000005000000}">
          <x14:formula1>
            <xm:f>'Fórmulas '!$M$13</xm:f>
          </x14:formula1>
          <xm:sqref>I12:I44</xm:sqref>
        </x14:dataValidation>
        <x14:dataValidation type="list" allowBlank="1" showInputMessage="1" showErrorMessage="1" xr:uid="{00000000-0002-0000-0100-000006000000}">
          <x14:formula1>
            <xm:f>'Fórmulas '!$B$26:$B$30</xm:f>
          </x14:formula1>
          <xm:sqref>AF12:AF44</xm:sqref>
        </x14:dataValidation>
        <x14:dataValidation type="list" allowBlank="1" showInputMessage="1" showErrorMessage="1" xr:uid="{00000000-0002-0000-0100-000007000000}">
          <x14:formula1>
            <xm:f>'Fórmulas '!$BA$5:$BB$5</xm:f>
          </x14:formula1>
          <xm:sqref>AP12:AP43</xm:sqref>
        </x14:dataValidation>
        <x14:dataValidation type="list" allowBlank="1" showInputMessage="1" showErrorMessage="1" xr:uid="{00000000-0002-0000-0100-000008000000}">
          <x14:formula1>
            <xm:f>'Fórmulas '!$BA$6:$BB$6</xm:f>
          </x14:formula1>
          <xm:sqref>AQ12:AQ43</xm:sqref>
        </x14:dataValidation>
        <x14:dataValidation type="list" allowBlank="1" showInputMessage="1" showErrorMessage="1" xr:uid="{00000000-0002-0000-0100-000009000000}">
          <x14:formula1>
            <xm:f>'Fórmulas '!$BA$7:$BB$7</xm:f>
          </x14:formula1>
          <xm:sqref>AR12:AR43</xm:sqref>
        </x14:dataValidation>
        <x14:dataValidation type="list" allowBlank="1" showInputMessage="1" showErrorMessage="1" xr:uid="{00000000-0002-0000-0100-00000A000000}">
          <x14:formula1>
            <xm:f>'Fórmulas '!$BA$8:$BB$8</xm:f>
          </x14:formula1>
          <xm:sqref>AS12:AS43</xm:sqref>
        </x14:dataValidation>
        <x14:dataValidation type="list" allowBlank="1" showInputMessage="1" showErrorMessage="1" xr:uid="{00000000-0002-0000-0100-00000B000000}">
          <x14:formula1>
            <xm:f>'Fórmulas '!$BA$9:$BB$9</xm:f>
          </x14:formula1>
          <xm:sqref>AT12:AT43</xm:sqref>
        </x14:dataValidation>
        <x14:dataValidation type="list" allowBlank="1" showInputMessage="1" showErrorMessage="1" xr:uid="{00000000-0002-0000-0100-00000C000000}">
          <x14:formula1>
            <xm:f>'Fórmulas '!$BA$10:$BB$10</xm:f>
          </x14:formula1>
          <xm:sqref>AU12:AU43</xm:sqref>
        </x14:dataValidation>
        <x14:dataValidation type="list" allowBlank="1" showInputMessage="1" showErrorMessage="1" xr:uid="{00000000-0002-0000-0100-00000D000000}">
          <x14:formula1>
            <xm:f>'Fórmulas '!$BA$11:$BB$11</xm:f>
          </x14:formula1>
          <xm:sqref>AV12:AV43</xm:sqref>
        </x14:dataValidation>
        <x14:dataValidation type="list" allowBlank="1" showInputMessage="1" showErrorMessage="1" xr:uid="{00000000-0002-0000-0100-00000E000000}">
          <x14:formula1>
            <xm:f>'Fórmulas '!$Y$5:$Y$8</xm:f>
          </x14:formula1>
          <xm:sqref>BF12:BF43</xm:sqref>
        </x14:dataValidation>
        <x14:dataValidation type="list" allowBlank="1" showInputMessage="1" showErrorMessage="1" xr:uid="{00000000-0002-0000-0100-00000F000000}">
          <x14:formula1>
            <xm:f>'Fórmulas '!$B$47:$B$66</xm:f>
          </x14:formula1>
          <xm:sqref>A44:A1048576</xm:sqref>
        </x14:dataValidation>
        <x14:dataValidation type="list" allowBlank="1" showInputMessage="1" showErrorMessage="1" xr:uid="{00000000-0002-0000-0100-000010000000}">
          <x14:formula1>
            <xm:f>'Fórmulas '!$Q$10:$Q$11</xm:f>
          </x14:formula1>
          <xm:sqref>AN12:AN1048576</xm:sqref>
        </x14:dataValidation>
        <x14:dataValidation type="list" allowBlank="1" showInputMessage="1" showErrorMessage="1" xr:uid="{00000000-0002-0000-0100-000011000000}">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355"/>
  <sheetViews>
    <sheetView showGridLines="0" topLeftCell="A184" zoomScale="120" zoomScaleNormal="120" workbookViewId="0">
      <selection activeCell="D200" sqref="D200"/>
    </sheetView>
  </sheetViews>
  <sheetFormatPr defaultColWidth="11.42578125" defaultRowHeight="15"/>
  <cols>
    <col min="1" max="1" width="18" customWidth="1"/>
    <col min="2" max="2" width="60.28515625" customWidth="1"/>
  </cols>
  <sheetData>
    <row r="1" spans="1:1" ht="26.25">
      <c r="A1" s="36" t="s">
        <v>798</v>
      </c>
    </row>
    <row r="35" spans="1:1">
      <c r="A35" t="s">
        <v>799</v>
      </c>
    </row>
    <row r="127" spans="1:1" ht="26.25">
      <c r="A127" s="36" t="s">
        <v>800</v>
      </c>
    </row>
    <row r="129" spans="1:1" ht="21">
      <c r="A129" s="40" t="s">
        <v>801</v>
      </c>
    </row>
    <row r="139" spans="1:1">
      <c r="A139" s="37"/>
    </row>
    <row r="157" spans="1:9">
      <c r="A157" s="454"/>
      <c r="B157" s="454"/>
      <c r="I157">
        <f>35*12</f>
        <v>420</v>
      </c>
    </row>
    <row r="158" spans="1:9">
      <c r="A158" s="30"/>
      <c r="B158" s="30"/>
    </row>
    <row r="159" spans="1:9" ht="13.15" customHeight="1">
      <c r="A159" s="31"/>
      <c r="B159" s="32"/>
    </row>
    <row r="160" spans="1:9" ht="21">
      <c r="A160" s="455" t="s">
        <v>802</v>
      </c>
      <c r="B160" s="455"/>
    </row>
    <row r="161" spans="1:2">
      <c r="A161" s="39"/>
      <c r="B161" s="39"/>
    </row>
    <row r="162" spans="1:2">
      <c r="A162" s="39"/>
      <c r="B162" s="39"/>
    </row>
    <row r="163" spans="1:2">
      <c r="A163" s="39"/>
      <c r="B163" s="39"/>
    </row>
    <row r="164" spans="1:2">
      <c r="A164" s="39"/>
      <c r="B164" s="39"/>
    </row>
    <row r="165" spans="1:2">
      <c r="A165" s="39"/>
      <c r="B165" s="39"/>
    </row>
    <row r="166" spans="1:2">
      <c r="A166" s="39"/>
      <c r="B166" s="39"/>
    </row>
    <row r="167" spans="1:2">
      <c r="A167" s="39"/>
      <c r="B167" s="39"/>
    </row>
    <row r="168" spans="1:2">
      <c r="A168" s="39"/>
      <c r="B168" s="39"/>
    </row>
    <row r="169" spans="1:2">
      <c r="A169" s="39"/>
      <c r="B169" s="39"/>
    </row>
    <row r="170" spans="1:2">
      <c r="A170" s="39"/>
      <c r="B170" s="39"/>
    </row>
    <row r="171" spans="1:2">
      <c r="A171" s="39"/>
      <c r="B171" s="39"/>
    </row>
    <row r="172" spans="1:2">
      <c r="A172" s="39"/>
      <c r="B172" s="39"/>
    </row>
    <row r="173" spans="1:2">
      <c r="A173" s="39"/>
      <c r="B173" s="39"/>
    </row>
    <row r="174" spans="1:2">
      <c r="A174" s="39"/>
      <c r="B174" s="39"/>
    </row>
    <row r="175" spans="1:2">
      <c r="A175" s="39"/>
      <c r="B175" s="39"/>
    </row>
    <row r="176" spans="1:2">
      <c r="A176" s="39"/>
      <c r="B176" s="39"/>
    </row>
    <row r="177" spans="1:2">
      <c r="A177" s="39"/>
      <c r="B177" s="39"/>
    </row>
    <row r="178" spans="1:2">
      <c r="A178" s="39"/>
      <c r="B178" s="39"/>
    </row>
    <row r="179" spans="1:2">
      <c r="A179" s="39"/>
      <c r="B179" s="39"/>
    </row>
    <row r="180" spans="1:2">
      <c r="A180" s="39"/>
      <c r="B180" s="39"/>
    </row>
    <row r="181" spans="1:2">
      <c r="A181" s="39"/>
      <c r="B181" s="39"/>
    </row>
    <row r="182" spans="1:2">
      <c r="A182" s="39"/>
      <c r="B182" s="39"/>
    </row>
    <row r="183" spans="1:2">
      <c r="A183" s="39"/>
      <c r="B183" s="39"/>
    </row>
    <row r="184" spans="1:2">
      <c r="A184" s="39"/>
      <c r="B184" s="39"/>
    </row>
    <row r="185" spans="1:2">
      <c r="A185" s="39"/>
      <c r="B185" s="39"/>
    </row>
    <row r="186" spans="1:2">
      <c r="A186" s="39"/>
      <c r="B186" s="39"/>
    </row>
    <row r="187" spans="1:2">
      <c r="A187" s="39"/>
      <c r="B187" s="39"/>
    </row>
    <row r="188" spans="1:2">
      <c r="A188" s="39"/>
      <c r="B188" s="39"/>
    </row>
    <row r="189" spans="1:2">
      <c r="A189" s="39"/>
      <c r="B189" s="39"/>
    </row>
    <row r="190" spans="1:2">
      <c r="A190" s="39"/>
      <c r="B190" s="39"/>
    </row>
    <row r="191" spans="1:2">
      <c r="A191" s="39"/>
      <c r="B191" s="39"/>
    </row>
    <row r="192" spans="1:2">
      <c r="A192" s="39"/>
      <c r="B192" s="39"/>
    </row>
    <row r="193" spans="1:2">
      <c r="A193" s="39"/>
      <c r="B193" s="39"/>
    </row>
    <row r="194" spans="1:2">
      <c r="A194" s="39"/>
      <c r="B194" s="39"/>
    </row>
    <row r="195" spans="1:2">
      <c r="A195" s="39"/>
      <c r="B195" s="39"/>
    </row>
    <row r="196" spans="1:2">
      <c r="A196" s="39"/>
      <c r="B196" s="39"/>
    </row>
    <row r="197" spans="1:2">
      <c r="A197" s="39"/>
      <c r="B197" s="39"/>
    </row>
    <row r="198" spans="1:2">
      <c r="A198" s="39"/>
      <c r="B198" s="39"/>
    </row>
    <row r="199" spans="1:2">
      <c r="A199" s="39"/>
      <c r="B199" s="39"/>
    </row>
    <row r="200" spans="1:2">
      <c r="A200" s="39"/>
      <c r="B200" s="39"/>
    </row>
    <row r="201" spans="1:2">
      <c r="A201" s="39"/>
      <c r="B201" s="39"/>
    </row>
    <row r="202" spans="1:2">
      <c r="A202" s="39"/>
      <c r="B202" s="39"/>
    </row>
    <row r="203" spans="1:2">
      <c r="A203" s="39"/>
      <c r="B203" s="39"/>
    </row>
    <row r="204" spans="1:2">
      <c r="A204" s="39"/>
      <c r="B204" s="39"/>
    </row>
    <row r="205" spans="1:2">
      <c r="A205" s="39"/>
      <c r="B205" s="39"/>
    </row>
    <row r="206" spans="1:2">
      <c r="A206" s="39"/>
      <c r="B206" s="39"/>
    </row>
    <row r="207" spans="1:2">
      <c r="A207" s="39"/>
      <c r="B207" s="39"/>
    </row>
    <row r="208" spans="1:2">
      <c r="A208" s="39"/>
      <c r="B208" s="39"/>
    </row>
    <row r="209" spans="1:2">
      <c r="A209" s="39"/>
      <c r="B209" s="39"/>
    </row>
    <row r="210" spans="1:2">
      <c r="A210" s="39"/>
      <c r="B210" s="39"/>
    </row>
    <row r="211" spans="1:2">
      <c r="A211" s="39"/>
      <c r="B211" s="39"/>
    </row>
    <row r="212" spans="1:2">
      <c r="A212" s="39"/>
      <c r="B212" s="39"/>
    </row>
    <row r="213" spans="1:2">
      <c r="A213" s="39"/>
      <c r="B213" s="39"/>
    </row>
    <row r="214" spans="1:2">
      <c r="A214" s="39"/>
      <c r="B214" s="39"/>
    </row>
    <row r="215" spans="1:2">
      <c r="A215" s="39"/>
      <c r="B215" s="39"/>
    </row>
    <row r="216" spans="1:2" ht="28.9" customHeight="1">
      <c r="A216" s="456" t="s">
        <v>803</v>
      </c>
      <c r="B216" s="456"/>
    </row>
    <row r="217" spans="1:2">
      <c r="A217" s="39"/>
      <c r="B217" s="39"/>
    </row>
    <row r="218" spans="1:2">
      <c r="A218" s="39"/>
      <c r="B218" s="39"/>
    </row>
    <row r="219" spans="1:2">
      <c r="A219" s="39"/>
      <c r="B219" s="39"/>
    </row>
    <row r="220" spans="1:2">
      <c r="A220" s="39"/>
      <c r="B220" s="39"/>
    </row>
    <row r="221" spans="1:2">
      <c r="A221" s="39"/>
      <c r="B221" s="39"/>
    </row>
    <row r="222" spans="1:2">
      <c r="A222" s="39"/>
      <c r="B222" s="39"/>
    </row>
    <row r="223" spans="1:2">
      <c r="A223" s="39"/>
      <c r="B223" s="39"/>
    </row>
    <row r="224" spans="1:2">
      <c r="A224" s="39"/>
      <c r="B224" s="39"/>
    </row>
    <row r="225" spans="1:2">
      <c r="A225" s="39"/>
      <c r="B225" s="39"/>
    </row>
    <row r="226" spans="1:2">
      <c r="A226" s="39"/>
      <c r="B226" s="39"/>
    </row>
    <row r="227" spans="1:2">
      <c r="A227" s="456" t="s">
        <v>804</v>
      </c>
      <c r="B227" s="456"/>
    </row>
    <row r="228" spans="1:2">
      <c r="A228" s="39"/>
      <c r="B228" s="39"/>
    </row>
    <row r="229" spans="1:2">
      <c r="A229" s="39"/>
      <c r="B229" s="39"/>
    </row>
    <row r="230" spans="1:2">
      <c r="A230" s="31"/>
      <c r="B230" s="32"/>
    </row>
    <row r="292" spans="1:1">
      <c r="A292" t="s">
        <v>805</v>
      </c>
    </row>
    <row r="321" spans="1:1" ht="23.25">
      <c r="A321" s="48" t="s">
        <v>806</v>
      </c>
    </row>
    <row r="323" spans="1:1">
      <c r="A323" t="s">
        <v>807</v>
      </c>
    </row>
    <row r="355" spans="1:1" ht="26.25">
      <c r="A355" s="36" t="s">
        <v>808</v>
      </c>
    </row>
  </sheetData>
  <mergeCells count="4">
    <mergeCell ref="A157:B157"/>
    <mergeCell ref="A160:B160"/>
    <mergeCell ref="A216:B216"/>
    <mergeCell ref="A227:B2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BM71"/>
  <sheetViews>
    <sheetView topLeftCell="A12" zoomScaleNormal="100" workbookViewId="0">
      <selection activeCell="B21" sqref="B21"/>
    </sheetView>
  </sheetViews>
  <sheetFormatPr defaultColWidth="11.42578125" defaultRowHeight="1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c r="O1" s="34" t="s">
        <v>29</v>
      </c>
    </row>
    <row r="2" spans="2:65">
      <c r="O2" s="10" t="s">
        <v>468</v>
      </c>
    </row>
    <row r="3" spans="2:65" ht="43.15" customHeight="1">
      <c r="B3" s="457" t="s">
        <v>809</v>
      </c>
      <c r="C3" s="458"/>
      <c r="E3" s="457" t="s">
        <v>810</v>
      </c>
      <c r="F3" s="458"/>
      <c r="H3" s="459" t="s">
        <v>811</v>
      </c>
      <c r="I3" s="460"/>
      <c r="J3" s="460"/>
      <c r="K3" s="461"/>
      <c r="O3" s="10" t="s">
        <v>351</v>
      </c>
      <c r="T3" t="s">
        <v>812</v>
      </c>
      <c r="AC3" s="464" t="s">
        <v>813</v>
      </c>
      <c r="AD3" s="464"/>
      <c r="AE3" s="14"/>
      <c r="AH3" s="463" t="s">
        <v>814</v>
      </c>
      <c r="AI3" s="463"/>
      <c r="AJ3" s="463"/>
      <c r="AL3" s="465" t="s">
        <v>815</v>
      </c>
      <c r="AM3" s="465"/>
      <c r="AN3" s="465"/>
      <c r="AO3" s="465"/>
      <c r="AP3" s="465"/>
      <c r="AQ3" s="465"/>
      <c r="AR3" s="465"/>
      <c r="AT3" s="463" t="s">
        <v>816</v>
      </c>
      <c r="AU3" s="463"/>
      <c r="AW3" s="464" t="s">
        <v>817</v>
      </c>
      <c r="AX3" s="464"/>
      <c r="AZ3" s="457" t="s">
        <v>818</v>
      </c>
      <c r="BA3" s="462"/>
      <c r="BB3" s="458"/>
      <c r="BF3" s="457" t="s">
        <v>819</v>
      </c>
      <c r="BG3" s="462"/>
      <c r="BH3" s="458"/>
      <c r="BK3" s="45" t="s">
        <v>8</v>
      </c>
      <c r="BL3" s="46"/>
      <c r="BM3" s="47"/>
    </row>
    <row r="4" spans="2:65" ht="28.9" customHeight="1">
      <c r="B4" s="34" t="s">
        <v>820</v>
      </c>
      <c r="C4" s="34" t="s">
        <v>821</v>
      </c>
      <c r="E4" s="34" t="s">
        <v>820</v>
      </c>
      <c r="F4" s="34" t="s">
        <v>821</v>
      </c>
      <c r="H4" s="34" t="s">
        <v>822</v>
      </c>
      <c r="I4" s="34" t="s">
        <v>823</v>
      </c>
      <c r="J4" s="34" t="s">
        <v>824</v>
      </c>
      <c r="K4" s="34" t="s">
        <v>825</v>
      </c>
      <c r="M4" s="34" t="s">
        <v>826</v>
      </c>
      <c r="O4" s="10" t="s">
        <v>492</v>
      </c>
      <c r="Q4" s="34" t="s">
        <v>827</v>
      </c>
      <c r="R4" s="44"/>
      <c r="T4" s="34" t="s">
        <v>828</v>
      </c>
      <c r="U4" s="34" t="s">
        <v>829</v>
      </c>
      <c r="V4" s="34" t="s">
        <v>830</v>
      </c>
      <c r="W4" s="34"/>
      <c r="Y4" s="34" t="s">
        <v>831</v>
      </c>
      <c r="AA4" s="34" t="s">
        <v>832</v>
      </c>
      <c r="AC4" s="34" t="s">
        <v>833</v>
      </c>
      <c r="AD4" s="34" t="s">
        <v>834</v>
      </c>
      <c r="AF4" s="34" t="s">
        <v>835</v>
      </c>
      <c r="AH4" s="34" t="s">
        <v>836</v>
      </c>
      <c r="AI4" s="34" t="s">
        <v>837</v>
      </c>
      <c r="AJ4" s="34" t="s">
        <v>838</v>
      </c>
      <c r="AL4" s="15" t="s">
        <v>839</v>
      </c>
      <c r="AM4" s="15" t="s">
        <v>840</v>
      </c>
      <c r="AN4" s="15" t="s">
        <v>841</v>
      </c>
      <c r="AO4" s="15" t="s">
        <v>842</v>
      </c>
      <c r="AP4" s="15" t="s">
        <v>843</v>
      </c>
      <c r="AQ4" s="15" t="s">
        <v>844</v>
      </c>
      <c r="AR4" s="15" t="s">
        <v>845</v>
      </c>
      <c r="AT4" s="34" t="s">
        <v>846</v>
      </c>
      <c r="AU4" s="34" t="s">
        <v>847</v>
      </c>
      <c r="AW4" s="16" t="s">
        <v>848</v>
      </c>
      <c r="AX4" s="16" t="s">
        <v>820</v>
      </c>
      <c r="AZ4" s="34" t="s">
        <v>846</v>
      </c>
      <c r="BA4" s="34" t="s">
        <v>849</v>
      </c>
      <c r="BB4" s="34" t="s">
        <v>101</v>
      </c>
      <c r="BF4" t="s">
        <v>850</v>
      </c>
      <c r="BK4" t="s">
        <v>851</v>
      </c>
    </row>
    <row r="5" spans="2:65">
      <c r="B5" s="10" t="s">
        <v>852</v>
      </c>
      <c r="C5" s="38">
        <v>0.2</v>
      </c>
      <c r="E5" s="10" t="s">
        <v>853</v>
      </c>
      <c r="F5" s="38">
        <v>0.2</v>
      </c>
      <c r="H5" s="38">
        <v>0.2</v>
      </c>
      <c r="I5" s="38">
        <v>0.2</v>
      </c>
      <c r="J5" s="17" t="str">
        <f>CONCATENATE(H5,I5)</f>
        <v>0,20,2</v>
      </c>
      <c r="K5" s="41" t="s">
        <v>854</v>
      </c>
      <c r="M5" s="10" t="s">
        <v>855</v>
      </c>
      <c r="O5" s="10" t="s">
        <v>113</v>
      </c>
      <c r="Q5" s="10" t="s">
        <v>100</v>
      </c>
      <c r="R5" s="38">
        <v>0.25</v>
      </c>
      <c r="T5" t="s">
        <v>856</v>
      </c>
      <c r="U5" t="s">
        <v>857</v>
      </c>
      <c r="V5" t="s">
        <v>858</v>
      </c>
      <c r="Y5" s="10" t="s">
        <v>537</v>
      </c>
      <c r="AA5" s="10" t="s">
        <v>102</v>
      </c>
      <c r="AC5" s="10">
        <v>1</v>
      </c>
      <c r="AD5" s="10" t="s">
        <v>859</v>
      </c>
      <c r="AF5" s="10" t="s">
        <v>860</v>
      </c>
      <c r="AH5" s="10" t="str">
        <f>CONCATENATE(AH15,"+",AI15)</f>
        <v xml:space="preserve">Fuerte+Fuerte </v>
      </c>
      <c r="AI5" s="10" t="s">
        <v>860</v>
      </c>
      <c r="AJ5" s="10">
        <v>100</v>
      </c>
      <c r="AL5" s="10" t="s">
        <v>861</v>
      </c>
      <c r="AM5" s="10" t="s">
        <v>862</v>
      </c>
      <c r="AN5" s="10" t="s">
        <v>863</v>
      </c>
      <c r="AO5" s="10" t="s">
        <v>864</v>
      </c>
      <c r="AP5" s="10" t="s">
        <v>865</v>
      </c>
      <c r="AQ5" s="10" t="s">
        <v>866</v>
      </c>
      <c r="AR5" s="10" t="s">
        <v>867</v>
      </c>
      <c r="AT5" s="10" t="s">
        <v>861</v>
      </c>
      <c r="AU5" s="10">
        <v>15</v>
      </c>
      <c r="AW5" s="19">
        <v>1</v>
      </c>
      <c r="AX5" s="9" t="s">
        <v>121</v>
      </c>
      <c r="AZ5" s="10" t="s">
        <v>69</v>
      </c>
      <c r="BA5" s="10">
        <v>15</v>
      </c>
      <c r="BB5" s="10">
        <v>0</v>
      </c>
      <c r="BF5" t="s">
        <v>868</v>
      </c>
      <c r="BK5" t="s">
        <v>869</v>
      </c>
    </row>
    <row r="6" spans="2:65">
      <c r="B6" s="10" t="s">
        <v>870</v>
      </c>
      <c r="C6" s="38">
        <v>0.4</v>
      </c>
      <c r="E6" s="10" t="s">
        <v>871</v>
      </c>
      <c r="F6" s="38">
        <v>0.4</v>
      </c>
      <c r="H6" s="38">
        <v>0.2</v>
      </c>
      <c r="I6" s="38">
        <v>0.4</v>
      </c>
      <c r="J6" s="17" t="str">
        <f t="shared" ref="J6:J9" si="0">CONCATENATE(H6,I6)</f>
        <v>0,20,4</v>
      </c>
      <c r="K6" s="41" t="s">
        <v>854</v>
      </c>
      <c r="M6" s="10" t="s">
        <v>872</v>
      </c>
      <c r="O6" s="10" t="s">
        <v>873</v>
      </c>
      <c r="Q6" s="10" t="s">
        <v>254</v>
      </c>
      <c r="R6" s="38">
        <v>0.15</v>
      </c>
      <c r="T6" t="s">
        <v>874</v>
      </c>
      <c r="U6" t="s">
        <v>875</v>
      </c>
      <c r="V6" t="s">
        <v>876</v>
      </c>
      <c r="Y6" s="10" t="s">
        <v>104</v>
      </c>
      <c r="AA6" s="10" t="s">
        <v>101</v>
      </c>
      <c r="AC6" s="10">
        <v>2</v>
      </c>
      <c r="AD6" s="10" t="s">
        <v>859</v>
      </c>
      <c r="AF6" s="10" t="s">
        <v>877</v>
      </c>
      <c r="AH6" s="10" t="str">
        <f t="shared" ref="AH6:AH13" si="1">CONCATENATE(AH16,"+",AI16)</f>
        <v xml:space="preserve">Fuerte+Moderado </v>
      </c>
      <c r="AI6" s="10" t="s">
        <v>877</v>
      </c>
      <c r="AJ6" s="10">
        <v>50</v>
      </c>
      <c r="AL6" s="10" t="s">
        <v>878</v>
      </c>
      <c r="AM6" s="10" t="s">
        <v>879</v>
      </c>
      <c r="AN6" s="10" t="s">
        <v>880</v>
      </c>
      <c r="AO6" s="10" t="s">
        <v>881</v>
      </c>
      <c r="AP6" s="10" t="s">
        <v>882</v>
      </c>
      <c r="AQ6" s="10" t="s">
        <v>883</v>
      </c>
      <c r="AR6" s="10" t="s">
        <v>884</v>
      </c>
      <c r="AT6" s="10" t="s">
        <v>878</v>
      </c>
      <c r="AU6" s="10">
        <v>0</v>
      </c>
      <c r="AW6" s="19">
        <v>2</v>
      </c>
      <c r="AX6" s="9" t="s">
        <v>255</v>
      </c>
      <c r="AZ6" s="10" t="s">
        <v>70</v>
      </c>
      <c r="BA6" s="10">
        <v>5</v>
      </c>
      <c r="BB6" s="10">
        <v>0</v>
      </c>
      <c r="BF6" t="s">
        <v>885</v>
      </c>
      <c r="BK6" t="s">
        <v>886</v>
      </c>
    </row>
    <row r="7" spans="2:65">
      <c r="B7" s="10" t="s">
        <v>887</v>
      </c>
      <c r="C7" s="38">
        <v>0.6</v>
      </c>
      <c r="E7" s="10" t="s">
        <v>877</v>
      </c>
      <c r="F7" s="38">
        <v>0.6</v>
      </c>
      <c r="H7" s="38">
        <v>0.2</v>
      </c>
      <c r="I7" s="38">
        <v>0.6</v>
      </c>
      <c r="J7" s="17" t="str">
        <f t="shared" si="0"/>
        <v>0,20,6</v>
      </c>
      <c r="K7" s="42" t="s">
        <v>122</v>
      </c>
      <c r="M7" s="10" t="s">
        <v>888</v>
      </c>
      <c r="O7" s="10" t="s">
        <v>889</v>
      </c>
      <c r="Q7" s="10" t="s">
        <v>890</v>
      </c>
      <c r="R7" s="38">
        <v>0.1</v>
      </c>
      <c r="Y7" s="10" t="s">
        <v>891</v>
      </c>
      <c r="AA7" s="10" t="s">
        <v>892</v>
      </c>
      <c r="AC7" s="10">
        <v>3</v>
      </c>
      <c r="AD7" s="10" t="s">
        <v>859</v>
      </c>
      <c r="AF7" s="10" t="s">
        <v>893</v>
      </c>
      <c r="AH7" s="10" t="str">
        <f t="shared" si="1"/>
        <v xml:space="preserve">Fuerte+Débil </v>
      </c>
      <c r="AI7" s="10" t="s">
        <v>893</v>
      </c>
      <c r="AJ7" s="10">
        <v>0</v>
      </c>
      <c r="AO7" s="10" t="s">
        <v>894</v>
      </c>
      <c r="AR7" s="10" t="s">
        <v>895</v>
      </c>
      <c r="AT7" s="10" t="s">
        <v>862</v>
      </c>
      <c r="AU7" s="10">
        <v>15</v>
      </c>
      <c r="AW7" s="19">
        <v>3</v>
      </c>
      <c r="AX7" s="9" t="s">
        <v>93</v>
      </c>
      <c r="AZ7" s="10" t="s">
        <v>71</v>
      </c>
      <c r="BA7" s="10">
        <v>15</v>
      </c>
      <c r="BB7" s="10">
        <v>0</v>
      </c>
      <c r="BF7" t="s">
        <v>896</v>
      </c>
    </row>
    <row r="8" spans="2:65">
      <c r="B8" s="10" t="s">
        <v>897</v>
      </c>
      <c r="C8" s="38">
        <v>0.8</v>
      </c>
      <c r="E8" s="10" t="s">
        <v>898</v>
      </c>
      <c r="F8" s="38">
        <v>0.8</v>
      </c>
      <c r="H8" s="38">
        <v>0.2</v>
      </c>
      <c r="I8" s="38">
        <v>0.8</v>
      </c>
      <c r="J8" s="17" t="str">
        <f t="shared" si="0"/>
        <v>0,20,8</v>
      </c>
      <c r="K8" s="20" t="s">
        <v>899</v>
      </c>
      <c r="M8" s="10" t="s">
        <v>900</v>
      </c>
      <c r="O8" s="10" t="s">
        <v>552</v>
      </c>
      <c r="Y8" s="10" t="s">
        <v>407</v>
      </c>
      <c r="AC8" s="10">
        <v>4</v>
      </c>
      <c r="AD8" s="10" t="s">
        <v>859</v>
      </c>
      <c r="AH8" s="10" t="str">
        <f t="shared" si="1"/>
        <v xml:space="preserve">Moderado+Fuerte </v>
      </c>
      <c r="AI8" s="10" t="s">
        <v>877</v>
      </c>
      <c r="AJ8" s="10">
        <v>50</v>
      </c>
      <c r="AT8" s="10" t="s">
        <v>879</v>
      </c>
      <c r="AU8" s="10">
        <v>0</v>
      </c>
      <c r="AW8" s="19">
        <v>4</v>
      </c>
      <c r="AX8" s="9" t="s">
        <v>901</v>
      </c>
      <c r="AZ8" s="10" t="s">
        <v>72</v>
      </c>
      <c r="BA8" s="10">
        <v>10</v>
      </c>
      <c r="BB8" s="10">
        <v>0</v>
      </c>
      <c r="BF8" t="s">
        <v>902</v>
      </c>
    </row>
    <row r="9" spans="2:65">
      <c r="B9" s="10" t="s">
        <v>903</v>
      </c>
      <c r="C9" s="38">
        <v>1</v>
      </c>
      <c r="E9" s="10" t="s">
        <v>904</v>
      </c>
      <c r="F9" s="38">
        <v>1</v>
      </c>
      <c r="H9" s="38">
        <v>0.2</v>
      </c>
      <c r="I9" s="38">
        <v>1</v>
      </c>
      <c r="J9" s="17" t="str">
        <f t="shared" si="0"/>
        <v>0,21</v>
      </c>
      <c r="K9" s="43" t="s">
        <v>95</v>
      </c>
      <c r="M9" s="10" t="s">
        <v>905</v>
      </c>
      <c r="O9" s="10" t="s">
        <v>203</v>
      </c>
      <c r="Q9" s="34" t="s">
        <v>906</v>
      </c>
      <c r="R9" s="34"/>
      <c r="AC9" s="10">
        <v>5</v>
      </c>
      <c r="AD9" s="10" t="s">
        <v>859</v>
      </c>
      <c r="AH9" s="10" t="str">
        <f t="shared" si="1"/>
        <v xml:space="preserve">Moderado+Moderado </v>
      </c>
      <c r="AI9" s="10" t="s">
        <v>877</v>
      </c>
      <c r="AJ9" s="10">
        <v>50</v>
      </c>
      <c r="AT9" s="10" t="s">
        <v>863</v>
      </c>
      <c r="AU9" s="10">
        <v>15</v>
      </c>
      <c r="AW9" s="19">
        <v>5</v>
      </c>
      <c r="AX9" s="9" t="s">
        <v>907</v>
      </c>
      <c r="AZ9" s="10" t="s">
        <v>73</v>
      </c>
      <c r="BA9" s="10">
        <v>15</v>
      </c>
      <c r="BB9" s="10">
        <v>0</v>
      </c>
      <c r="BF9" t="s">
        <v>908</v>
      </c>
    </row>
    <row r="10" spans="2:65">
      <c r="H10" s="38">
        <v>0.4</v>
      </c>
      <c r="I10" s="38">
        <v>0.2</v>
      </c>
      <c r="J10" s="17" t="str">
        <f t="shared" ref="J10:J29" si="2">CONCATENATE(H10,I10)</f>
        <v>0,40,2</v>
      </c>
      <c r="K10" s="18" t="s">
        <v>854</v>
      </c>
      <c r="M10" s="10" t="s">
        <v>909</v>
      </c>
      <c r="O10" s="10" t="s">
        <v>150</v>
      </c>
      <c r="Q10" s="10" t="s">
        <v>99</v>
      </c>
      <c r="R10" s="38">
        <v>0.25</v>
      </c>
      <c r="Y10" s="34" t="s">
        <v>910</v>
      </c>
      <c r="AC10" s="10">
        <v>6</v>
      </c>
      <c r="AD10" s="10" t="s">
        <v>214</v>
      </c>
      <c r="AH10" s="10" t="str">
        <f t="shared" si="1"/>
        <v xml:space="preserve">Moderado+Débil </v>
      </c>
      <c r="AI10" s="10" t="s">
        <v>893</v>
      </c>
      <c r="AJ10" s="10">
        <v>0</v>
      </c>
      <c r="AT10" s="10" t="s">
        <v>880</v>
      </c>
      <c r="AU10" s="10">
        <v>0</v>
      </c>
      <c r="AZ10" s="10" t="s">
        <v>74</v>
      </c>
      <c r="BA10" s="10">
        <v>10</v>
      </c>
      <c r="BB10" s="10">
        <v>0</v>
      </c>
      <c r="BF10" t="s">
        <v>911</v>
      </c>
    </row>
    <row r="11" spans="2:65" ht="30">
      <c r="H11" s="38">
        <v>0.4</v>
      </c>
      <c r="I11" s="38">
        <v>0.4</v>
      </c>
      <c r="J11" s="17" t="str">
        <f t="shared" si="2"/>
        <v>0,40,4</v>
      </c>
      <c r="K11" s="42" t="s">
        <v>122</v>
      </c>
      <c r="M11" s="10" t="s">
        <v>912</v>
      </c>
      <c r="O11" s="10" t="s">
        <v>913</v>
      </c>
      <c r="Q11" s="10" t="s">
        <v>914</v>
      </c>
      <c r="R11" s="38">
        <v>0.15</v>
      </c>
      <c r="Y11" s="10" t="s">
        <v>104</v>
      </c>
      <c r="AC11" s="10">
        <v>7</v>
      </c>
      <c r="AD11" s="10" t="s">
        <v>214</v>
      </c>
      <c r="AH11" s="10" t="str">
        <f t="shared" si="1"/>
        <v xml:space="preserve">Débil+Fuerte </v>
      </c>
      <c r="AI11" s="10" t="s">
        <v>893</v>
      </c>
      <c r="AJ11" s="10">
        <v>0</v>
      </c>
      <c r="AT11" s="10" t="s">
        <v>864</v>
      </c>
      <c r="AU11" s="10">
        <v>15</v>
      </c>
      <c r="AZ11" s="21" t="s">
        <v>915</v>
      </c>
      <c r="BA11" s="10">
        <v>30</v>
      </c>
      <c r="BB11" s="10">
        <v>0</v>
      </c>
    </row>
    <row r="12" spans="2:65">
      <c r="H12" s="38">
        <v>0.4</v>
      </c>
      <c r="I12" s="38">
        <v>0.6</v>
      </c>
      <c r="J12" s="17" t="str">
        <f t="shared" si="2"/>
        <v>0,40,6</v>
      </c>
      <c r="K12" s="42" t="s">
        <v>122</v>
      </c>
      <c r="M12" s="10" t="s">
        <v>916</v>
      </c>
      <c r="O12" s="10" t="s">
        <v>917</v>
      </c>
      <c r="Q12" s="10"/>
      <c r="R12" s="10"/>
      <c r="Y12" s="10" t="s">
        <v>918</v>
      </c>
      <c r="AC12" s="10">
        <v>8</v>
      </c>
      <c r="AD12" s="10" t="s">
        <v>214</v>
      </c>
      <c r="AH12" s="10" t="str">
        <f t="shared" si="1"/>
        <v xml:space="preserve">Débil+Moderado </v>
      </c>
      <c r="AI12" s="10" t="s">
        <v>893</v>
      </c>
      <c r="AJ12" s="10">
        <v>0</v>
      </c>
      <c r="AT12" s="10" t="s">
        <v>881</v>
      </c>
      <c r="AU12" s="10">
        <v>10</v>
      </c>
    </row>
    <row r="13" spans="2:65">
      <c r="B13" t="s">
        <v>919</v>
      </c>
      <c r="H13" s="38">
        <v>0.4</v>
      </c>
      <c r="I13" s="38">
        <v>0.8</v>
      </c>
      <c r="J13" s="17" t="str">
        <f t="shared" si="2"/>
        <v>0,40,8</v>
      </c>
      <c r="K13" s="20" t="s">
        <v>139</v>
      </c>
      <c r="M13" s="10" t="s">
        <v>89</v>
      </c>
      <c r="O13" s="10" t="s">
        <v>452</v>
      </c>
      <c r="Q13" s="10"/>
      <c r="AC13" s="10">
        <v>9</v>
      </c>
      <c r="AD13" s="10" t="s">
        <v>214</v>
      </c>
      <c r="AH13" s="10" t="str">
        <f t="shared" si="1"/>
        <v xml:space="preserve">Débil+Débil </v>
      </c>
      <c r="AI13" s="10" t="s">
        <v>893</v>
      </c>
      <c r="AJ13" s="10">
        <v>0</v>
      </c>
      <c r="AT13" s="10" t="s">
        <v>894</v>
      </c>
      <c r="AU13" s="10">
        <v>0</v>
      </c>
    </row>
    <row r="14" spans="2:65">
      <c r="B14" t="s">
        <v>161</v>
      </c>
      <c r="E14" s="457" t="s">
        <v>809</v>
      </c>
      <c r="F14" s="458"/>
      <c r="H14" s="38">
        <v>0.4</v>
      </c>
      <c r="I14" s="38">
        <v>1</v>
      </c>
      <c r="J14" s="17" t="str">
        <f t="shared" si="2"/>
        <v>0,41</v>
      </c>
      <c r="K14" s="18" t="s">
        <v>95</v>
      </c>
      <c r="M14" s="10" t="s">
        <v>920</v>
      </c>
      <c r="O14" s="10" t="s">
        <v>398</v>
      </c>
      <c r="AC14" s="10">
        <v>10</v>
      </c>
      <c r="AD14" s="10" t="s">
        <v>214</v>
      </c>
      <c r="AK14" s="34" t="s">
        <v>836</v>
      </c>
      <c r="AL14" s="34" t="s">
        <v>837</v>
      </c>
      <c r="AM14" s="34" t="s">
        <v>838</v>
      </c>
      <c r="AT14" s="10" t="s">
        <v>865</v>
      </c>
      <c r="AU14" s="10">
        <v>15</v>
      </c>
      <c r="BC14">
        <v>10</v>
      </c>
      <c r="BD14">
        <v>15</v>
      </c>
      <c r="BE14">
        <v>5</v>
      </c>
      <c r="BF14">
        <v>30</v>
      </c>
    </row>
    <row r="15" spans="2:65">
      <c r="B15" t="s">
        <v>304</v>
      </c>
      <c r="E15" s="34" t="s">
        <v>821</v>
      </c>
      <c r="F15" s="34" t="s">
        <v>820</v>
      </c>
      <c r="H15" s="38">
        <v>0.6</v>
      </c>
      <c r="I15" s="38">
        <v>0.2</v>
      </c>
      <c r="J15" s="17" t="str">
        <f t="shared" si="2"/>
        <v>0,60,2</v>
      </c>
      <c r="K15" s="18" t="s">
        <v>122</v>
      </c>
      <c r="M15" s="22" t="s">
        <v>921</v>
      </c>
      <c r="O15" s="10" t="s">
        <v>351</v>
      </c>
      <c r="AC15" s="10">
        <v>11</v>
      </c>
      <c r="AD15" s="10" t="s">
        <v>214</v>
      </c>
      <c r="AH15" s="10" t="s">
        <v>922</v>
      </c>
      <c r="AI15" s="10" t="s">
        <v>860</v>
      </c>
      <c r="AJ15" s="10" t="s">
        <v>922</v>
      </c>
      <c r="AK15" s="10" t="str">
        <f>CONCATENATE(AH15,"+",AI15)</f>
        <v xml:space="preserve">Fuerte+Fuerte </v>
      </c>
      <c r="AL15" s="10" t="s">
        <v>922</v>
      </c>
      <c r="AM15" s="10">
        <v>100</v>
      </c>
      <c r="AT15" s="10" t="s">
        <v>882</v>
      </c>
      <c r="AU15" s="10">
        <v>0</v>
      </c>
      <c r="AZ15" t="s">
        <v>923</v>
      </c>
      <c r="BA15" t="s">
        <v>924</v>
      </c>
      <c r="BC15">
        <v>0</v>
      </c>
      <c r="BD15">
        <v>0</v>
      </c>
      <c r="BE15">
        <v>0</v>
      </c>
      <c r="BF15">
        <v>0</v>
      </c>
    </row>
    <row r="16" spans="2:65">
      <c r="B16" t="s">
        <v>143</v>
      </c>
      <c r="E16" s="38">
        <v>0.2</v>
      </c>
      <c r="F16" s="10" t="s">
        <v>925</v>
      </c>
      <c r="H16" s="38">
        <v>0.6</v>
      </c>
      <c r="I16" s="38">
        <v>0.4</v>
      </c>
      <c r="J16" s="17" t="str">
        <f t="shared" si="2"/>
        <v>0,60,4</v>
      </c>
      <c r="K16" s="18" t="s">
        <v>122</v>
      </c>
      <c r="O16" s="10" t="s">
        <v>246</v>
      </c>
      <c r="Y16" s="34" t="s">
        <v>926</v>
      </c>
      <c r="AC16" s="10">
        <v>12</v>
      </c>
      <c r="AD16" s="10" t="s">
        <v>927</v>
      </c>
      <c r="AH16" s="10" t="s">
        <v>922</v>
      </c>
      <c r="AI16" s="10" t="s">
        <v>877</v>
      </c>
      <c r="AJ16" s="10" t="s">
        <v>877</v>
      </c>
      <c r="AK16" s="10" t="str">
        <f t="shared" ref="AK16:AK23" si="3">CONCATENATE(AH16,"+",AI16)</f>
        <v xml:space="preserve">Fuerte+Moderado </v>
      </c>
      <c r="AL16" s="10" t="s">
        <v>877</v>
      </c>
      <c r="AM16" s="10">
        <v>50</v>
      </c>
      <c r="AT16" s="10" t="s">
        <v>866</v>
      </c>
      <c r="AU16" s="10">
        <v>15</v>
      </c>
      <c r="AZ16" t="s">
        <v>928</v>
      </c>
      <c r="BA16">
        <v>0</v>
      </c>
    </row>
    <row r="17" spans="2:53">
      <c r="B17" t="s">
        <v>929</v>
      </c>
      <c r="E17" s="38">
        <v>0.4</v>
      </c>
      <c r="F17" s="10" t="s">
        <v>870</v>
      </c>
      <c r="H17" s="38">
        <v>0.6</v>
      </c>
      <c r="I17" s="38">
        <v>0.6</v>
      </c>
      <c r="J17" s="17" t="str">
        <f t="shared" si="2"/>
        <v>0,60,6</v>
      </c>
      <c r="K17" s="18" t="s">
        <v>122</v>
      </c>
      <c r="O17" s="10" t="s">
        <v>384</v>
      </c>
      <c r="Y17" s="10" t="s">
        <v>930</v>
      </c>
      <c r="AC17" s="10">
        <v>13</v>
      </c>
      <c r="AD17" s="10" t="s">
        <v>927</v>
      </c>
      <c r="AH17" s="10" t="s">
        <v>922</v>
      </c>
      <c r="AI17" s="10" t="s">
        <v>893</v>
      </c>
      <c r="AJ17" s="10" t="s">
        <v>893</v>
      </c>
      <c r="AK17" s="10" t="str">
        <f t="shared" si="3"/>
        <v xml:space="preserve">Fuerte+Débil </v>
      </c>
      <c r="AL17" s="10" t="s">
        <v>893</v>
      </c>
      <c r="AM17" s="10">
        <v>0</v>
      </c>
      <c r="AT17" s="10" t="s">
        <v>883</v>
      </c>
      <c r="AU17" s="10">
        <v>0</v>
      </c>
      <c r="AZ17" t="s">
        <v>931</v>
      </c>
      <c r="BA17">
        <v>1</v>
      </c>
    </row>
    <row r="18" spans="2:53">
      <c r="B18" t="s">
        <v>218</v>
      </c>
      <c r="E18" s="38">
        <v>0.6</v>
      </c>
      <c r="F18" s="10" t="s">
        <v>887</v>
      </c>
      <c r="H18" s="38">
        <v>0.6</v>
      </c>
      <c r="I18" s="38">
        <v>0.8</v>
      </c>
      <c r="J18" s="17" t="str">
        <f t="shared" si="2"/>
        <v>0,60,8</v>
      </c>
      <c r="K18" s="18" t="s">
        <v>899</v>
      </c>
      <c r="O18" s="10" t="s">
        <v>337</v>
      </c>
      <c r="Y18" s="10" t="s">
        <v>932</v>
      </c>
      <c r="AC18" s="10">
        <v>14</v>
      </c>
      <c r="AD18" s="10" t="s">
        <v>927</v>
      </c>
      <c r="AH18" s="10" t="s">
        <v>933</v>
      </c>
      <c r="AI18" s="10" t="s">
        <v>860</v>
      </c>
      <c r="AJ18" s="10" t="s">
        <v>877</v>
      </c>
      <c r="AK18" s="10" t="str">
        <f t="shared" si="3"/>
        <v xml:space="preserve">Moderado+Fuerte </v>
      </c>
      <c r="AL18" s="10" t="s">
        <v>877</v>
      </c>
      <c r="AM18" s="10">
        <v>50</v>
      </c>
      <c r="AT18" s="10" t="s">
        <v>867</v>
      </c>
      <c r="AU18" s="10">
        <v>10</v>
      </c>
      <c r="AZ18" t="s">
        <v>934</v>
      </c>
      <c r="BA18">
        <v>2</v>
      </c>
    </row>
    <row r="19" spans="2:53">
      <c r="B19" t="s">
        <v>256</v>
      </c>
      <c r="E19" s="38">
        <v>0.8</v>
      </c>
      <c r="F19" s="10" t="s">
        <v>935</v>
      </c>
      <c r="H19" s="38">
        <v>0.6</v>
      </c>
      <c r="I19" s="38">
        <v>1</v>
      </c>
      <c r="J19" s="17" t="str">
        <f t="shared" si="2"/>
        <v>0,61</v>
      </c>
      <c r="K19" s="18" t="s">
        <v>95</v>
      </c>
      <c r="O19" s="10" t="s">
        <v>309</v>
      </c>
      <c r="Y19" s="10"/>
      <c r="AC19" s="10">
        <v>15</v>
      </c>
      <c r="AD19" s="10" t="s">
        <v>927</v>
      </c>
      <c r="AH19" s="10" t="s">
        <v>933</v>
      </c>
      <c r="AI19" s="10" t="s">
        <v>877</v>
      </c>
      <c r="AJ19" s="10" t="s">
        <v>877</v>
      </c>
      <c r="AK19" s="10" t="str">
        <f t="shared" si="3"/>
        <v xml:space="preserve">Moderado+Moderado </v>
      </c>
      <c r="AL19" s="10" t="s">
        <v>877</v>
      </c>
      <c r="AM19" s="10">
        <v>50</v>
      </c>
      <c r="AT19" s="10" t="s">
        <v>884</v>
      </c>
      <c r="AU19" s="10">
        <v>5</v>
      </c>
    </row>
    <row r="20" spans="2:53">
      <c r="B20" t="s">
        <v>936</v>
      </c>
      <c r="E20" s="38">
        <v>1</v>
      </c>
      <c r="F20" s="10" t="s">
        <v>937</v>
      </c>
      <c r="H20" s="38">
        <v>0.8</v>
      </c>
      <c r="I20" s="38">
        <v>0.2</v>
      </c>
      <c r="J20" s="17" t="str">
        <f t="shared" si="2"/>
        <v>0,80,2</v>
      </c>
      <c r="K20" s="18" t="s">
        <v>122</v>
      </c>
      <c r="O20" s="10" t="s">
        <v>283</v>
      </c>
      <c r="Y20" s="10"/>
      <c r="AC20" s="10">
        <v>16</v>
      </c>
      <c r="AD20" s="10" t="s">
        <v>927</v>
      </c>
      <c r="AH20" s="10" t="s">
        <v>933</v>
      </c>
      <c r="AI20" s="10" t="s">
        <v>893</v>
      </c>
      <c r="AJ20" s="10" t="s">
        <v>893</v>
      </c>
      <c r="AK20" s="10" t="str">
        <f t="shared" si="3"/>
        <v xml:space="preserve">Moderado+Débil </v>
      </c>
      <c r="AL20" s="10" t="s">
        <v>893</v>
      </c>
      <c r="AM20" s="10">
        <v>0</v>
      </c>
      <c r="AT20" s="10" t="s">
        <v>895</v>
      </c>
      <c r="AU20" s="10">
        <v>0</v>
      </c>
    </row>
    <row r="21" spans="2:53">
      <c r="B21" t="s">
        <v>127</v>
      </c>
      <c r="H21" s="38">
        <v>0.8</v>
      </c>
      <c r="I21" s="38">
        <v>0.4</v>
      </c>
      <c r="J21" s="17" t="str">
        <f t="shared" si="2"/>
        <v>0,80,4</v>
      </c>
      <c r="K21" s="18" t="s">
        <v>122</v>
      </c>
      <c r="O21" s="10" t="s">
        <v>938</v>
      </c>
      <c r="Y21" s="10"/>
      <c r="AC21" s="10">
        <v>17</v>
      </c>
      <c r="AD21" s="10" t="s">
        <v>927</v>
      </c>
      <c r="AH21" s="10" t="s">
        <v>939</v>
      </c>
      <c r="AI21" s="10" t="s">
        <v>860</v>
      </c>
      <c r="AJ21" s="10" t="s">
        <v>893</v>
      </c>
      <c r="AK21" s="10" t="str">
        <f t="shared" si="3"/>
        <v xml:space="preserve">Débil+Fuerte </v>
      </c>
      <c r="AL21" s="10" t="s">
        <v>893</v>
      </c>
      <c r="AM21" s="10">
        <v>0</v>
      </c>
      <c r="AT21" s="1"/>
      <c r="AU21" s="1"/>
    </row>
    <row r="22" spans="2:53">
      <c r="B22" t="s">
        <v>105</v>
      </c>
      <c r="H22" s="38">
        <v>0.8</v>
      </c>
      <c r="I22" s="38">
        <v>0.6</v>
      </c>
      <c r="J22" s="17" t="str">
        <f t="shared" si="2"/>
        <v>0,80,6</v>
      </c>
      <c r="K22" s="20" t="s">
        <v>139</v>
      </c>
      <c r="O22" s="10" t="s">
        <v>940</v>
      </c>
      <c r="AC22" s="10">
        <v>18</v>
      </c>
      <c r="AD22" s="10" t="s">
        <v>927</v>
      </c>
      <c r="AH22" s="10" t="s">
        <v>939</v>
      </c>
      <c r="AI22" s="10" t="s">
        <v>877</v>
      </c>
      <c r="AJ22" s="10" t="s">
        <v>893</v>
      </c>
      <c r="AK22" s="10" t="str">
        <f t="shared" si="3"/>
        <v xml:space="preserve">Débil+Moderado </v>
      </c>
      <c r="AL22" s="10" t="s">
        <v>893</v>
      </c>
      <c r="AM22" s="10">
        <v>0</v>
      </c>
      <c r="AT22" s="1"/>
      <c r="AU22" s="1"/>
    </row>
    <row r="23" spans="2:53">
      <c r="H23" s="38">
        <v>0.8</v>
      </c>
      <c r="I23" s="38">
        <v>0.8</v>
      </c>
      <c r="J23" s="17" t="str">
        <f t="shared" si="2"/>
        <v>0,80,8</v>
      </c>
      <c r="K23" s="18" t="s">
        <v>139</v>
      </c>
      <c r="O23" s="10" t="s">
        <v>941</v>
      </c>
      <c r="AC23" s="10">
        <v>19</v>
      </c>
      <c r="AD23" s="10" t="s">
        <v>927</v>
      </c>
      <c r="AH23" s="10" t="s">
        <v>939</v>
      </c>
      <c r="AI23" s="10" t="s">
        <v>893</v>
      </c>
      <c r="AJ23" s="10" t="s">
        <v>893</v>
      </c>
      <c r="AK23" s="10" t="str">
        <f t="shared" si="3"/>
        <v xml:space="preserve">Débil+Débil </v>
      </c>
      <c r="AL23" s="10" t="s">
        <v>893</v>
      </c>
      <c r="AM23" s="10">
        <v>0</v>
      </c>
    </row>
    <row r="24" spans="2:53">
      <c r="B24" s="457" t="s">
        <v>942</v>
      </c>
      <c r="C24" s="458"/>
      <c r="E24" s="457" t="s">
        <v>810</v>
      </c>
      <c r="F24" s="458"/>
      <c r="H24" s="38">
        <v>0.8</v>
      </c>
      <c r="I24" s="38">
        <v>1</v>
      </c>
      <c r="J24" s="17" t="str">
        <f t="shared" si="2"/>
        <v>0,81</v>
      </c>
      <c r="K24" s="18" t="s">
        <v>95</v>
      </c>
      <c r="O24" s="10" t="s">
        <v>943</v>
      </c>
    </row>
    <row r="25" spans="2:53">
      <c r="B25" s="34" t="s">
        <v>820</v>
      </c>
      <c r="C25" s="34" t="s">
        <v>821</v>
      </c>
      <c r="E25" s="34" t="s">
        <v>820</v>
      </c>
      <c r="F25" s="34" t="s">
        <v>821</v>
      </c>
      <c r="H25" s="38">
        <v>1</v>
      </c>
      <c r="I25" s="38">
        <v>0.2</v>
      </c>
      <c r="J25" s="17" t="str">
        <f t="shared" si="2"/>
        <v>10,2</v>
      </c>
      <c r="K25" s="20" t="s">
        <v>139</v>
      </c>
      <c r="O25" s="10" t="s">
        <v>944</v>
      </c>
    </row>
    <row r="26" spans="2:53">
      <c r="B26" s="10" t="s">
        <v>121</v>
      </c>
      <c r="C26" s="10">
        <v>1</v>
      </c>
      <c r="E26" s="10" t="s">
        <v>945</v>
      </c>
      <c r="F26" s="10">
        <v>1</v>
      </c>
      <c r="H26" s="38">
        <v>1</v>
      </c>
      <c r="I26" s="38">
        <v>0.4</v>
      </c>
      <c r="J26" s="17" t="str">
        <f t="shared" si="2"/>
        <v>10,4</v>
      </c>
      <c r="K26" s="20" t="s">
        <v>139</v>
      </c>
      <c r="O26" s="10" t="s">
        <v>946</v>
      </c>
    </row>
    <row r="27" spans="2:53">
      <c r="B27" s="10" t="s">
        <v>255</v>
      </c>
      <c r="C27" s="10">
        <v>2</v>
      </c>
      <c r="E27" s="10" t="s">
        <v>947</v>
      </c>
      <c r="F27" s="10">
        <v>2</v>
      </c>
      <c r="H27" s="38">
        <v>1</v>
      </c>
      <c r="I27" s="38">
        <v>0.6</v>
      </c>
      <c r="J27" s="17" t="str">
        <f t="shared" si="2"/>
        <v>10,6</v>
      </c>
      <c r="K27" s="20" t="s">
        <v>899</v>
      </c>
      <c r="O27" s="21" t="s">
        <v>948</v>
      </c>
    </row>
    <row r="28" spans="2:53">
      <c r="B28" s="120" t="s">
        <v>93</v>
      </c>
      <c r="C28" s="10">
        <v>3</v>
      </c>
      <c r="E28" s="10" t="s">
        <v>122</v>
      </c>
      <c r="F28" s="10">
        <v>3</v>
      </c>
      <c r="H28" s="38">
        <v>1</v>
      </c>
      <c r="I28" s="38">
        <v>0.8</v>
      </c>
      <c r="J28" s="17" t="str">
        <f t="shared" si="2"/>
        <v>10,8</v>
      </c>
      <c r="K28" s="20" t="s">
        <v>139</v>
      </c>
      <c r="O28" s="22" t="s">
        <v>949</v>
      </c>
    </row>
    <row r="29" spans="2:53">
      <c r="B29" s="120" t="s">
        <v>156</v>
      </c>
      <c r="C29" s="10">
        <v>4</v>
      </c>
      <c r="E29" s="10" t="s">
        <v>214</v>
      </c>
      <c r="F29" s="10">
        <v>4</v>
      </c>
      <c r="H29" s="38">
        <v>1</v>
      </c>
      <c r="I29" s="38">
        <v>1</v>
      </c>
      <c r="J29" s="17" t="str">
        <f t="shared" si="2"/>
        <v>11</v>
      </c>
      <c r="K29" s="18" t="s">
        <v>95</v>
      </c>
    </row>
    <row r="30" spans="2:53">
      <c r="B30" s="10" t="s">
        <v>907</v>
      </c>
      <c r="C30" s="10">
        <v>5</v>
      </c>
      <c r="E30" s="10" t="s">
        <v>94</v>
      </c>
      <c r="F30" s="10">
        <v>5</v>
      </c>
    </row>
    <row r="31" spans="2:53" ht="15.75" thickBot="1"/>
    <row r="32" spans="2:53" ht="24" thickBot="1">
      <c r="H32" s="23">
        <v>51</v>
      </c>
      <c r="I32" s="23">
        <v>52</v>
      </c>
      <c r="J32" s="24">
        <v>53</v>
      </c>
      <c r="K32" s="24">
        <v>54</v>
      </c>
      <c r="L32" s="24">
        <v>55</v>
      </c>
    </row>
    <row r="33" spans="2:15" ht="24.75" thickTop="1" thickBot="1">
      <c r="H33" s="25">
        <v>41</v>
      </c>
      <c r="I33" s="23">
        <v>42</v>
      </c>
      <c r="J33" s="23">
        <v>43</v>
      </c>
      <c r="K33" s="26">
        <v>44</v>
      </c>
      <c r="L33" s="26">
        <v>45</v>
      </c>
    </row>
    <row r="34" spans="2:15" ht="24" thickBot="1">
      <c r="H34" s="27">
        <v>31</v>
      </c>
      <c r="I34" s="28">
        <v>32</v>
      </c>
      <c r="J34" s="23">
        <v>33</v>
      </c>
      <c r="K34" s="29">
        <v>34</v>
      </c>
      <c r="L34" s="29">
        <v>35</v>
      </c>
    </row>
    <row r="35" spans="2:15" ht="24" thickBot="1">
      <c r="H35" s="27">
        <v>21</v>
      </c>
      <c r="I35" s="27">
        <v>22</v>
      </c>
      <c r="J35" s="28">
        <v>23</v>
      </c>
      <c r="K35" s="23">
        <v>24</v>
      </c>
      <c r="L35" s="29">
        <v>25</v>
      </c>
      <c r="O35" s="34" t="s">
        <v>950</v>
      </c>
    </row>
    <row r="36" spans="2:15" ht="24" thickBot="1">
      <c r="H36" s="27">
        <v>11</v>
      </c>
      <c r="I36" s="27">
        <v>12</v>
      </c>
      <c r="J36" s="28">
        <v>13</v>
      </c>
      <c r="K36" s="23">
        <v>14</v>
      </c>
      <c r="L36" s="29">
        <v>15</v>
      </c>
      <c r="O36" s="10" t="s">
        <v>951</v>
      </c>
    </row>
    <row r="37" spans="2:15">
      <c r="H37" s="1"/>
      <c r="I37" s="1"/>
      <c r="J37" s="1"/>
      <c r="K37" s="1"/>
      <c r="O37" s="10" t="s">
        <v>952</v>
      </c>
    </row>
    <row r="38" spans="2:15">
      <c r="H38" s="1"/>
      <c r="I38" s="1"/>
      <c r="J38" s="1"/>
      <c r="K38" s="13"/>
      <c r="L38" s="18" t="s">
        <v>854</v>
      </c>
      <c r="O38" s="10" t="s">
        <v>953</v>
      </c>
    </row>
    <row r="39" spans="2:15">
      <c r="H39" s="1"/>
      <c r="I39" s="1"/>
      <c r="J39" s="1"/>
      <c r="K39" s="12"/>
      <c r="L39" s="18" t="s">
        <v>122</v>
      </c>
      <c r="O39" s="10" t="s">
        <v>954</v>
      </c>
    </row>
    <row r="40" spans="2:15" ht="23.25">
      <c r="H40" s="1"/>
      <c r="I40" s="1"/>
      <c r="J40" s="1"/>
      <c r="K40" s="23"/>
      <c r="L40" s="18" t="s">
        <v>139</v>
      </c>
      <c r="O40" s="10" t="s">
        <v>955</v>
      </c>
    </row>
    <row r="41" spans="2:15">
      <c r="H41" s="1"/>
      <c r="I41" s="1"/>
      <c r="J41" s="1"/>
      <c r="K41" s="11"/>
      <c r="L41" s="18" t="s">
        <v>95</v>
      </c>
      <c r="O41" s="10" t="s">
        <v>956</v>
      </c>
    </row>
    <row r="42" spans="2:15">
      <c r="H42" s="1"/>
      <c r="I42" s="1"/>
      <c r="J42" s="1"/>
      <c r="K42" s="1"/>
      <c r="O42" s="10" t="s">
        <v>957</v>
      </c>
    </row>
    <row r="43" spans="2:15">
      <c r="H43" s="1"/>
      <c r="I43" s="1"/>
      <c r="J43" s="1"/>
      <c r="K43" s="1"/>
      <c r="O43" s="10" t="s">
        <v>958</v>
      </c>
    </row>
    <row r="44" spans="2:15">
      <c r="H44" s="1"/>
      <c r="I44" s="1"/>
      <c r="J44" s="1"/>
      <c r="K44" s="1"/>
    </row>
    <row r="45" spans="2:15">
      <c r="H45" s="459" t="s">
        <v>959</v>
      </c>
      <c r="I45" s="460"/>
      <c r="J45" s="460"/>
      <c r="K45" s="461"/>
    </row>
    <row r="46" spans="2:15">
      <c r="B46" s="35" t="s">
        <v>29</v>
      </c>
      <c r="C46" s="35" t="s">
        <v>960</v>
      </c>
      <c r="D46" s="21"/>
      <c r="E46" s="21"/>
      <c r="F46" s="35" t="s">
        <v>29</v>
      </c>
      <c r="G46" s="35" t="s">
        <v>961</v>
      </c>
      <c r="H46" s="34" t="s">
        <v>822</v>
      </c>
      <c r="I46" s="34" t="s">
        <v>823</v>
      </c>
      <c r="J46" s="34" t="s">
        <v>824</v>
      </c>
      <c r="K46" s="34" t="s">
        <v>825</v>
      </c>
    </row>
    <row r="47" spans="2:15" ht="150">
      <c r="B47" s="49" t="s">
        <v>468</v>
      </c>
      <c r="C47" s="50" t="s">
        <v>962</v>
      </c>
      <c r="D47" s="21"/>
      <c r="E47" s="21"/>
      <c r="F47" s="49" t="s">
        <v>468</v>
      </c>
      <c r="G47" s="8" t="s">
        <v>963</v>
      </c>
      <c r="H47" s="10">
        <v>1</v>
      </c>
      <c r="I47" s="10">
        <v>1</v>
      </c>
      <c r="J47" s="17" t="str">
        <f>CONCATENATE(H47,I47)</f>
        <v>11</v>
      </c>
      <c r="K47" s="18" t="s">
        <v>854</v>
      </c>
    </row>
    <row r="48" spans="2:15" ht="270">
      <c r="B48" s="49" t="s">
        <v>85</v>
      </c>
      <c r="C48" s="50" t="s">
        <v>964</v>
      </c>
      <c r="D48" s="21"/>
      <c r="E48" s="21"/>
      <c r="F48" s="49" t="s">
        <v>85</v>
      </c>
      <c r="G48" s="8" t="s">
        <v>965</v>
      </c>
      <c r="H48" s="10">
        <v>1</v>
      </c>
      <c r="I48" s="10">
        <v>2</v>
      </c>
      <c r="J48" s="17" t="str">
        <f t="shared" ref="J48:J71" si="4">CONCATENATE(H48,I48)</f>
        <v>12</v>
      </c>
      <c r="K48" s="18" t="s">
        <v>854</v>
      </c>
    </row>
    <row r="49" spans="2:11" ht="90">
      <c r="B49" s="49" t="s">
        <v>492</v>
      </c>
      <c r="C49" s="50" t="s">
        <v>966</v>
      </c>
      <c r="D49" s="21"/>
      <c r="E49" s="21"/>
      <c r="F49" s="49" t="s">
        <v>492</v>
      </c>
      <c r="G49" s="8" t="s">
        <v>965</v>
      </c>
      <c r="H49" s="10">
        <v>1</v>
      </c>
      <c r="I49" s="10">
        <v>3</v>
      </c>
      <c r="J49" s="17" t="str">
        <f t="shared" si="4"/>
        <v>13</v>
      </c>
      <c r="K49" s="18" t="s">
        <v>122</v>
      </c>
    </row>
    <row r="50" spans="2:11" ht="78.599999999999994" customHeight="1">
      <c r="B50" s="49" t="s">
        <v>113</v>
      </c>
      <c r="C50" s="50" t="s">
        <v>967</v>
      </c>
      <c r="D50" s="21"/>
      <c r="E50" s="21"/>
      <c r="F50" s="49" t="s">
        <v>113</v>
      </c>
      <c r="G50" s="8" t="s">
        <v>968</v>
      </c>
      <c r="H50" s="10">
        <v>1</v>
      </c>
      <c r="I50" s="10">
        <v>4</v>
      </c>
      <c r="J50" s="17" t="str">
        <f t="shared" si="4"/>
        <v>14</v>
      </c>
      <c r="K50" s="20" t="s">
        <v>139</v>
      </c>
    </row>
    <row r="51" spans="2:11" ht="240">
      <c r="B51" s="49" t="s">
        <v>873</v>
      </c>
      <c r="C51" s="50" t="s">
        <v>969</v>
      </c>
      <c r="D51" s="21"/>
      <c r="E51" s="21"/>
      <c r="F51" s="49" t="s">
        <v>873</v>
      </c>
      <c r="G51" s="8" t="s">
        <v>970</v>
      </c>
      <c r="H51" s="10">
        <v>1</v>
      </c>
      <c r="I51" s="10">
        <v>5</v>
      </c>
      <c r="J51" s="17" t="str">
        <f t="shared" si="4"/>
        <v>15</v>
      </c>
      <c r="K51" s="20" t="s">
        <v>139</v>
      </c>
    </row>
    <row r="52" spans="2:11" ht="60">
      <c r="B52" s="49" t="s">
        <v>232</v>
      </c>
      <c r="C52" s="50" t="s">
        <v>971</v>
      </c>
      <c r="D52" s="21"/>
      <c r="E52" s="21"/>
      <c r="F52" s="49" t="s">
        <v>232</v>
      </c>
      <c r="G52" s="8" t="s">
        <v>972</v>
      </c>
      <c r="H52" s="10">
        <v>2</v>
      </c>
      <c r="I52" s="10">
        <v>1</v>
      </c>
      <c r="J52" s="17" t="str">
        <f t="shared" si="4"/>
        <v>21</v>
      </c>
      <c r="K52" s="18" t="s">
        <v>854</v>
      </c>
    </row>
    <row r="53" spans="2:11" ht="360">
      <c r="B53" s="49" t="s">
        <v>134</v>
      </c>
      <c r="C53" s="50" t="s">
        <v>973</v>
      </c>
      <c r="D53" s="21"/>
      <c r="E53" s="21"/>
      <c r="F53" s="49" t="s">
        <v>134</v>
      </c>
      <c r="G53" s="8" t="s">
        <v>974</v>
      </c>
      <c r="H53" s="10">
        <v>2</v>
      </c>
      <c r="I53" s="10">
        <v>2</v>
      </c>
      <c r="J53" s="17" t="str">
        <f t="shared" si="4"/>
        <v>22</v>
      </c>
      <c r="K53" s="18" t="s">
        <v>854</v>
      </c>
    </row>
    <row r="54" spans="2:11" ht="195">
      <c r="B54" s="49" t="s">
        <v>203</v>
      </c>
      <c r="C54" s="50" t="s">
        <v>975</v>
      </c>
      <c r="D54" s="21"/>
      <c r="E54" s="21"/>
      <c r="F54" s="49" t="s">
        <v>203</v>
      </c>
      <c r="G54" s="8" t="s">
        <v>976</v>
      </c>
      <c r="H54" s="10">
        <v>2</v>
      </c>
      <c r="I54" s="10">
        <v>3</v>
      </c>
      <c r="J54" s="17" t="str">
        <f t="shared" si="4"/>
        <v>23</v>
      </c>
      <c r="K54" s="18" t="s">
        <v>122</v>
      </c>
    </row>
    <row r="55" spans="2:11" ht="240">
      <c r="B55" s="49" t="s">
        <v>150</v>
      </c>
      <c r="C55" s="50" t="s">
        <v>977</v>
      </c>
      <c r="D55" s="21"/>
      <c r="E55" s="21"/>
      <c r="F55" s="49" t="s">
        <v>150</v>
      </c>
      <c r="G55" s="8" t="s">
        <v>978</v>
      </c>
      <c r="H55" s="10">
        <v>2</v>
      </c>
      <c r="I55" s="10">
        <v>4</v>
      </c>
      <c r="J55" s="17" t="str">
        <f t="shared" si="4"/>
        <v>24</v>
      </c>
      <c r="K55" s="20" t="s">
        <v>139</v>
      </c>
    </row>
    <row r="56" spans="2:11" ht="300">
      <c r="B56" s="49" t="s">
        <v>168</v>
      </c>
      <c r="C56" s="50" t="s">
        <v>979</v>
      </c>
      <c r="D56" s="21"/>
      <c r="E56" s="21"/>
      <c r="F56" s="49" t="s">
        <v>168</v>
      </c>
      <c r="G56" s="8" t="s">
        <v>980</v>
      </c>
      <c r="H56" s="10">
        <v>2</v>
      </c>
      <c r="I56" s="10">
        <v>5</v>
      </c>
      <c r="J56" s="17" t="str">
        <f t="shared" si="4"/>
        <v>25</v>
      </c>
      <c r="K56" s="18" t="s">
        <v>95</v>
      </c>
    </row>
    <row r="57" spans="2:11" ht="170.45" customHeight="1">
      <c r="B57" s="49" t="s">
        <v>181</v>
      </c>
      <c r="C57" s="50" t="s">
        <v>981</v>
      </c>
      <c r="D57" s="21"/>
      <c r="E57" s="21"/>
      <c r="F57" s="49" t="s">
        <v>181</v>
      </c>
      <c r="G57" s="8" t="s">
        <v>972</v>
      </c>
      <c r="H57" s="10">
        <v>3</v>
      </c>
      <c r="I57" s="10">
        <v>1</v>
      </c>
      <c r="J57" s="17" t="str">
        <f t="shared" si="4"/>
        <v>31</v>
      </c>
      <c r="K57" s="18" t="s">
        <v>854</v>
      </c>
    </row>
    <row r="58" spans="2:11" ht="183.6" customHeight="1">
      <c r="B58" s="49" t="s">
        <v>452</v>
      </c>
      <c r="C58" s="50" t="s">
        <v>982</v>
      </c>
      <c r="D58" s="21"/>
      <c r="E58" s="21"/>
      <c r="F58" s="49" t="s">
        <v>452</v>
      </c>
      <c r="G58" s="8" t="s">
        <v>983</v>
      </c>
      <c r="H58" s="10">
        <v>3</v>
      </c>
      <c r="I58" s="10">
        <v>2</v>
      </c>
      <c r="J58" s="17" t="str">
        <f t="shared" si="4"/>
        <v>32</v>
      </c>
      <c r="K58" s="18" t="s">
        <v>122</v>
      </c>
    </row>
    <row r="59" spans="2:11" ht="90">
      <c r="B59" s="49" t="s">
        <v>398</v>
      </c>
      <c r="C59" s="50" t="s">
        <v>984</v>
      </c>
      <c r="D59" s="21"/>
      <c r="E59" s="21"/>
      <c r="F59" s="49" t="s">
        <v>398</v>
      </c>
      <c r="G59" s="8" t="s">
        <v>985</v>
      </c>
      <c r="H59" s="10">
        <v>3</v>
      </c>
      <c r="I59" s="10">
        <v>3</v>
      </c>
      <c r="J59" s="17" t="str">
        <f t="shared" si="4"/>
        <v>33</v>
      </c>
      <c r="K59" s="20" t="s">
        <v>139</v>
      </c>
    </row>
    <row r="60" spans="2:11" ht="105">
      <c r="B60" s="49" t="s">
        <v>351</v>
      </c>
      <c r="C60" s="50" t="s">
        <v>986</v>
      </c>
      <c r="D60" s="21"/>
      <c r="E60" s="21"/>
      <c r="F60" s="49" t="s">
        <v>351</v>
      </c>
      <c r="G60" s="8" t="s">
        <v>987</v>
      </c>
      <c r="H60" s="10">
        <v>3</v>
      </c>
      <c r="I60" s="10">
        <v>4</v>
      </c>
      <c r="J60" s="17" t="str">
        <f t="shared" si="4"/>
        <v>34</v>
      </c>
      <c r="K60" s="18" t="s">
        <v>95</v>
      </c>
    </row>
    <row r="61" spans="2:11" ht="105">
      <c r="B61" s="49" t="s">
        <v>246</v>
      </c>
      <c r="C61" s="50" t="s">
        <v>988</v>
      </c>
      <c r="D61" s="21"/>
      <c r="E61" s="21"/>
      <c r="F61" s="49" t="s">
        <v>246</v>
      </c>
      <c r="G61" s="8" t="s">
        <v>989</v>
      </c>
      <c r="H61" s="10">
        <v>3</v>
      </c>
      <c r="I61" s="10">
        <v>5</v>
      </c>
      <c r="J61" s="17" t="str">
        <f t="shared" si="4"/>
        <v>35</v>
      </c>
      <c r="K61" s="18" t="s">
        <v>95</v>
      </c>
    </row>
    <row r="62" spans="2:11" ht="91.9" customHeight="1">
      <c r="B62" s="49" t="s">
        <v>384</v>
      </c>
      <c r="C62" s="50" t="s">
        <v>990</v>
      </c>
      <c r="D62" s="21"/>
      <c r="E62" s="21"/>
      <c r="F62" s="49" t="s">
        <v>384</v>
      </c>
      <c r="G62" s="8" t="s">
        <v>991</v>
      </c>
      <c r="H62" s="10">
        <v>4</v>
      </c>
      <c r="I62" s="10">
        <v>1</v>
      </c>
      <c r="J62" s="17" t="str">
        <f t="shared" si="4"/>
        <v>41</v>
      </c>
      <c r="K62" s="18" t="s">
        <v>122</v>
      </c>
    </row>
    <row r="63" spans="2:11" ht="225">
      <c r="B63" s="49" t="s">
        <v>337</v>
      </c>
      <c r="C63" s="50" t="s">
        <v>992</v>
      </c>
      <c r="D63" s="21"/>
      <c r="E63" s="21"/>
      <c r="F63" s="49" t="s">
        <v>337</v>
      </c>
      <c r="G63" s="8" t="s">
        <v>993</v>
      </c>
      <c r="H63" s="10">
        <v>4</v>
      </c>
      <c r="I63" s="10">
        <v>2</v>
      </c>
      <c r="J63" s="17" t="str">
        <f t="shared" si="4"/>
        <v>42</v>
      </c>
      <c r="K63" s="20" t="s">
        <v>139</v>
      </c>
    </row>
    <row r="64" spans="2:11" ht="120">
      <c r="B64" s="49" t="s">
        <v>309</v>
      </c>
      <c r="C64" s="50" t="s">
        <v>994</v>
      </c>
      <c r="D64" s="21"/>
      <c r="E64" s="21"/>
      <c r="F64" s="49" t="s">
        <v>309</v>
      </c>
      <c r="G64" s="8" t="s">
        <v>995</v>
      </c>
      <c r="H64" s="10">
        <v>4</v>
      </c>
      <c r="I64" s="10">
        <v>3</v>
      </c>
      <c r="J64" s="17" t="str">
        <f t="shared" si="4"/>
        <v>43</v>
      </c>
      <c r="K64" s="20" t="s">
        <v>139</v>
      </c>
    </row>
    <row r="65" spans="2:11" ht="390">
      <c r="B65" s="49" t="s">
        <v>283</v>
      </c>
      <c r="C65" s="50" t="s">
        <v>996</v>
      </c>
      <c r="D65" s="21"/>
      <c r="E65" s="21"/>
      <c r="F65" s="49" t="s">
        <v>283</v>
      </c>
      <c r="G65" s="8" t="s">
        <v>987</v>
      </c>
      <c r="H65" s="10">
        <v>4</v>
      </c>
      <c r="I65" s="10">
        <v>4</v>
      </c>
      <c r="J65" s="17" t="str">
        <f t="shared" si="4"/>
        <v>44</v>
      </c>
      <c r="K65" s="18" t="s">
        <v>95</v>
      </c>
    </row>
    <row r="66" spans="2:11" ht="195">
      <c r="B66" s="49" t="s">
        <v>196</v>
      </c>
      <c r="C66" s="50" t="s">
        <v>997</v>
      </c>
      <c r="D66" s="21"/>
      <c r="E66" s="21"/>
      <c r="F66" s="49" t="s">
        <v>196</v>
      </c>
      <c r="G66" s="8" t="s">
        <v>998</v>
      </c>
      <c r="H66" s="10">
        <v>4</v>
      </c>
      <c r="I66" s="10">
        <v>5</v>
      </c>
      <c r="J66" s="17" t="str">
        <f t="shared" si="4"/>
        <v>45</v>
      </c>
      <c r="K66" s="18" t="s">
        <v>95</v>
      </c>
    </row>
    <row r="67" spans="2:11" ht="165">
      <c r="B67" s="164" t="s">
        <v>209</v>
      </c>
      <c r="C67" s="165" t="s">
        <v>999</v>
      </c>
      <c r="F67" s="164" t="s">
        <v>209</v>
      </c>
      <c r="G67" s="8" t="s">
        <v>1000</v>
      </c>
      <c r="H67" s="10">
        <v>5</v>
      </c>
      <c r="I67" s="10">
        <v>1</v>
      </c>
      <c r="J67" s="17" t="str">
        <f t="shared" si="4"/>
        <v>51</v>
      </c>
      <c r="K67" s="20" t="s">
        <v>139</v>
      </c>
    </row>
    <row r="68" spans="2:11">
      <c r="H68" s="10">
        <v>5</v>
      </c>
      <c r="I68" s="10">
        <v>2</v>
      </c>
      <c r="J68" s="17" t="str">
        <f t="shared" si="4"/>
        <v>52</v>
      </c>
      <c r="K68" s="20" t="s">
        <v>139</v>
      </c>
    </row>
    <row r="69" spans="2:11">
      <c r="H69" s="10">
        <v>5</v>
      </c>
      <c r="I69" s="10">
        <v>3</v>
      </c>
      <c r="J69" s="17" t="str">
        <f t="shared" si="4"/>
        <v>53</v>
      </c>
      <c r="K69" s="18" t="s">
        <v>95</v>
      </c>
    </row>
    <row r="70" spans="2:11">
      <c r="H70" s="10">
        <v>5</v>
      </c>
      <c r="I70" s="10">
        <v>4</v>
      </c>
      <c r="J70" s="17" t="str">
        <f t="shared" si="4"/>
        <v>54</v>
      </c>
      <c r="K70" s="18" t="s">
        <v>95</v>
      </c>
    </row>
    <row r="71" spans="2:11">
      <c r="H71" s="10">
        <v>5</v>
      </c>
      <c r="I71" s="10">
        <v>5</v>
      </c>
      <c r="J71" s="17" t="str">
        <f t="shared" si="4"/>
        <v>55</v>
      </c>
      <c r="K71" s="18" t="s">
        <v>95</v>
      </c>
    </row>
  </sheetData>
  <autoFilter ref="H4:K29" xr:uid="{00000000-0009-0000-0000-000003000000}"/>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0" stopIfTrue="1" operator="equal">
      <formula>"Moderado"</formula>
    </cfRule>
    <cfRule type="cellIs" dxfId="52" priority="51" stopIfTrue="1" operator="equal">
      <formula>"Alto"</formula>
    </cfRule>
    <cfRule type="cellIs" dxfId="51" priority="52" stopIfTrue="1" operator="equal">
      <formula>"Extremo"</formula>
    </cfRule>
  </conditionalFormatting>
  <conditionalFormatting sqref="I33:J33">
    <cfRule type="cellIs" dxfId="50" priority="47" stopIfTrue="1" operator="equal">
      <formula>"Moderado"</formula>
    </cfRule>
    <cfRule type="cellIs" dxfId="49" priority="48" stopIfTrue="1" operator="equal">
      <formula>"Alto"</formula>
    </cfRule>
    <cfRule type="cellIs" dxfId="48" priority="49" stopIfTrue="1" operator="equal">
      <formula>"Extremo"</formula>
    </cfRule>
  </conditionalFormatting>
  <conditionalFormatting sqref="J34">
    <cfRule type="cellIs" dxfId="47" priority="44" stopIfTrue="1" operator="equal">
      <formula>"Moderado"</formula>
    </cfRule>
    <cfRule type="cellIs" dxfId="46" priority="45" stopIfTrue="1" operator="equal">
      <formula>"Alto"</formula>
    </cfRule>
    <cfRule type="cellIs" dxfId="45" priority="46" stopIfTrue="1" operator="equal">
      <formula>"Extremo"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1" operator="containsText" text="BAJO">
      <formula>NOT(ISERROR(SEARCH("BAJO",K4)))</formula>
    </cfRule>
    <cfRule type="containsText" dxfId="43" priority="72" operator="containsText" text="MODERADO">
      <formula>NOT(ISERROR(SEARCH("MODERADO",K4)))</formula>
    </cfRule>
    <cfRule type="containsText" dxfId="42" priority="73" operator="containsText" text="ALTO">
      <formula>NOT(ISERROR(SEARCH("ALTO",K4)))</formula>
    </cfRule>
    <cfRule type="containsText" dxfId="41" priority="74" operator="containsText" text="EXTREMO">
      <formula>NOT(ISERROR(SEARCH("EXTREMO",K4)))</formula>
    </cfRule>
  </conditionalFormatting>
  <conditionalFormatting sqref="K8:K9">
    <cfRule type="cellIs" dxfId="40" priority="65" stopIfTrue="1" operator="equal">
      <formula>"Moderado"</formula>
    </cfRule>
    <cfRule type="cellIs" dxfId="39" priority="66" stopIfTrue="1" operator="equal">
      <formula>"Alto"</formula>
    </cfRule>
    <cfRule type="cellIs" dxfId="38" priority="67" stopIfTrue="1" operator="equal">
      <formula>"Extremo"</formula>
    </cfRule>
  </conditionalFormatting>
  <conditionalFormatting sqref="K13">
    <cfRule type="cellIs" dxfId="37" priority="62" stopIfTrue="1" operator="equal">
      <formula>"Moderado"</formula>
    </cfRule>
    <cfRule type="cellIs" dxfId="36" priority="63" stopIfTrue="1" operator="equal">
      <formula>"Alto"</formula>
    </cfRule>
    <cfRule type="cellIs" dxfId="35" priority="64" stopIfTrue="1" operator="equal">
      <formula>"Extremo"</formula>
    </cfRule>
  </conditionalFormatting>
  <conditionalFormatting sqref="K14:K21">
    <cfRule type="containsText" dxfId="34" priority="30" operator="containsText" text="BAJO">
      <formula>NOT(ISERROR(SEARCH("BAJO",K14)))</formula>
    </cfRule>
    <cfRule type="containsText" dxfId="33" priority="31" operator="containsText" text="MODERADO">
      <formula>NOT(ISERROR(SEARCH("MODERADO",K14)))</formula>
    </cfRule>
    <cfRule type="containsText" dxfId="32" priority="32" operator="containsText" text="ALTO">
      <formula>NOT(ISERROR(SEARCH("ALTO",K14)))</formula>
    </cfRule>
    <cfRule type="containsText" dxfId="31" priority="33" operator="containsText" text="EXTREMO">
      <formula>NOT(ISERROR(SEARCH("EXTREMO",K14)))</formula>
    </cfRule>
  </conditionalFormatting>
  <conditionalFormatting sqref="K22">
    <cfRule type="cellIs" dxfId="30" priority="56" stopIfTrue="1" operator="equal">
      <formula>"Moderado"</formula>
    </cfRule>
    <cfRule type="cellIs" dxfId="29" priority="57" stopIfTrue="1" operator="equal">
      <formula>"Alto"</formula>
    </cfRule>
    <cfRule type="cellIs" dxfId="28" priority="58" stopIfTrue="1" operator="equal">
      <formula>"Extremo"</formula>
    </cfRule>
  </conditionalFormatting>
  <conditionalFormatting sqref="K25:K28">
    <cfRule type="cellIs" dxfId="27" priority="27" stopIfTrue="1" operator="equal">
      <formula>"Moderado"</formula>
    </cfRule>
    <cfRule type="cellIs" dxfId="26" priority="28" stopIfTrue="1" operator="equal">
      <formula>"Alto"</formula>
    </cfRule>
    <cfRule type="cellIs" dxfId="25" priority="29" stopIfTrue="1" operator="equal">
      <formula>"Extremo"</formula>
    </cfRule>
  </conditionalFormatting>
  <conditionalFormatting sqref="K35:K36">
    <cfRule type="cellIs" dxfId="24" priority="41" stopIfTrue="1" operator="equal">
      <formula>"Moderado"</formula>
    </cfRule>
    <cfRule type="cellIs" dxfId="23" priority="42" stopIfTrue="1" operator="equal">
      <formula>"Alto"</formula>
    </cfRule>
    <cfRule type="cellIs" dxfId="22" priority="43" stopIfTrue="1" operator="equal">
      <formula>"Extremo"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3" operator="containsText" text="BAJO">
      <formula>NOT(ISERROR(SEARCH("BAJO",K46)))</formula>
    </cfRule>
    <cfRule type="containsText" dxfId="17" priority="24" operator="containsText" text="MODERADO">
      <formula>NOT(ISERROR(SEARCH("MODERADO",K46)))</formula>
    </cfRule>
    <cfRule type="containsText" dxfId="16" priority="25" operator="containsText" text="ALTO">
      <formula>NOT(ISERROR(SEARCH("ALTO",K46)))</formula>
    </cfRule>
    <cfRule type="containsText" dxfId="15" priority="26" operator="containsText" text="EXTREMO">
      <formula>NOT(ISERROR(SEARCH("EXTREMO",K46)))</formula>
    </cfRule>
  </conditionalFormatting>
  <conditionalFormatting sqref="K50:K51">
    <cfRule type="cellIs" dxfId="14" priority="17" stopIfTrue="1" operator="equal">
      <formula>"Moderado"</formula>
    </cfRule>
    <cfRule type="cellIs" dxfId="13" priority="18" stopIfTrue="1" operator="equal">
      <formula>"Alto"</formula>
    </cfRule>
    <cfRule type="cellIs" dxfId="12" priority="19" stopIfTrue="1" operator="equal">
      <formula>"Extremo"</formula>
    </cfRule>
  </conditionalFormatting>
  <conditionalFormatting sqref="K55">
    <cfRule type="cellIs" dxfId="11" priority="14" stopIfTrue="1" operator="equal">
      <formula>"Moderado"</formula>
    </cfRule>
    <cfRule type="cellIs" dxfId="10" priority="15" stopIfTrue="1" operator="equal">
      <formula>"Alto"</formula>
    </cfRule>
    <cfRule type="cellIs" dxfId="9" priority="16" stopIfTrue="1" operator="equal">
      <formula>"Extremo"</formula>
    </cfRule>
  </conditionalFormatting>
  <conditionalFormatting sqref="K59">
    <cfRule type="cellIs" dxfId="8" priority="11" stopIfTrue="1" operator="equal">
      <formula>"Moderado"</formula>
    </cfRule>
    <cfRule type="cellIs" dxfId="7" priority="12" stopIfTrue="1" operator="equal">
      <formula>"Alto"</formula>
    </cfRule>
    <cfRule type="cellIs" dxfId="6" priority="13" stopIfTrue="1" operator="equal">
      <formula>"Extremo"</formula>
    </cfRule>
  </conditionalFormatting>
  <conditionalFormatting sqref="K63:K64">
    <cfRule type="cellIs" dxfId="5" priority="8" stopIfTrue="1" operator="equal">
      <formula>"Moderado"</formula>
    </cfRule>
    <cfRule type="cellIs" dxfId="4" priority="9" stopIfTrue="1" operator="equal">
      <formula>"Alto"</formula>
    </cfRule>
    <cfRule type="cellIs" dxfId="3" priority="10" stopIfTrue="1" operator="equal">
      <formula>"Extremo"</formula>
    </cfRule>
  </conditionalFormatting>
  <conditionalFormatting sqref="K67:K68">
    <cfRule type="cellIs" dxfId="2" priority="5" stopIfTrue="1" operator="equal">
      <formula>"Moderado"</formula>
    </cfRule>
    <cfRule type="cellIs" dxfId="1" priority="6" stopIfTrue="1" operator="equal">
      <formula>"Alto"</formula>
    </cfRule>
    <cfRule type="cellIs" dxfId="0" priority="7" stopIfTrue="1" operator="equal">
      <formula>"Extremo"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9" ma:contentTypeDescription="Crear nuevo documento." ma:contentTypeScope="" ma:versionID="90cc69d61dc27b348761e94f1f2fc7b4">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4722c5b923d588bdc88ab3f8fac5004b"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44440-E582-4115-B452-950DFD91DB67}"/>
</file>

<file path=customXml/itemProps2.xml><?xml version="1.0" encoding="utf-8"?>
<ds:datastoreItem xmlns:ds="http://schemas.openxmlformats.org/officeDocument/2006/customXml" ds:itemID="{855BABE9-0AEB-48B7-9B4A-5C33E220727F}"/>
</file>

<file path=customXml/itemProps3.xml><?xml version="1.0" encoding="utf-8"?>
<ds:datastoreItem xmlns:ds="http://schemas.openxmlformats.org/officeDocument/2006/customXml" ds:itemID="{33426D14-814C-4BAB-BEE9-E4C93BDBFB8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
  <cp:revision/>
  <dcterms:created xsi:type="dcterms:W3CDTF">2021-04-21T19:33:07Z</dcterms:created>
  <dcterms:modified xsi:type="dcterms:W3CDTF">2025-09-09T20:21:52Z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