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2.bin" ContentType="application/vnd.openxmlformats-officedocument.oleObject"/>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01"/>
  <workbookPr codeName="ThisWorkbook" defaultThemeVersion="166925"/>
  <mc:AlternateContent xmlns:mc="http://schemas.openxmlformats.org/markup-compatibility/2006">
    <mc:Choice Requires="x15">
      <x15ac:absPath xmlns:x15ac="http://schemas.microsoft.com/office/spreadsheetml/2010/11/ac" url="C:\Users\Julieth\Downloads\"/>
    </mc:Choice>
  </mc:AlternateContent>
  <xr:revisionPtr revIDLastSave="71" documentId="13_ncr:1_{3A6C98A8-1F59-4C37-A68A-968489BC65E9}" xr6:coauthVersionLast="47" xr6:coauthVersionMax="47" xr10:uidLastSave="{73D049C7-15F5-492E-AA98-78121B5393F8}"/>
  <bookViews>
    <workbookView xWindow="-120" yWindow="-120" windowWidth="20730" windowHeight="11040" tabRatio="559" activeTab="3" xr2:uid="{00000000-000D-0000-FFFF-FFFF00000000}"/>
  </bookViews>
  <sheets>
    <sheet name="Riesgos Corrupción" sheetId="2" state="hidden" r:id="rId1"/>
    <sheet name="Conceptos Guía " sheetId="5" r:id="rId2"/>
    <sheet name="Fórmulas " sheetId="4" state="hidden" r:id="rId3"/>
    <sheet name="Gestión de Riesgos " sheetId="6" r:id="rId4"/>
  </sheets>
  <externalReferences>
    <externalReference r:id="rId5"/>
  </externalReferences>
  <definedNames>
    <definedName name="_xlnm._FilterDatabase" localSheetId="2" hidden="1">'Fórmulas '!$H$4:$K$29</definedName>
    <definedName name="_xlnm._FilterDatabase" localSheetId="3" hidden="1">'Gestión de Riesgos '!$A$17:$AR$139</definedName>
    <definedName name="_xlnm._FilterDatabase" localSheetId="0" hidden="1">'Riesgos Corrupción'!$A$11:$BJ$44</definedName>
    <definedName name="_xlnm.Print_Area" localSheetId="0">'Riesgos Corrupción'!$A:$BQ</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74" i="6" l="1" a="1"/>
  <c r="V74" i="6" s="1"/>
  <c r="U74" i="6" a="1"/>
  <c r="U74" i="6" s="1"/>
  <c r="M74" i="6"/>
  <c r="K74" i="6"/>
  <c r="V73" i="6" a="1"/>
  <c r="V73" i="6" s="1"/>
  <c r="U73" i="6" a="1"/>
  <c r="U73" i="6" s="1"/>
  <c r="Z73" i="6" s="1"/>
  <c r="D58" i="6"/>
  <c r="AB57" i="6"/>
  <c r="AB56" i="6"/>
  <c r="AB55" i="6"/>
  <c r="U54" i="6" a="1"/>
  <c r="U54" i="6" s="1"/>
  <c r="V54" i="6" a="1"/>
  <c r="V54" i="6" s="1"/>
  <c r="Z74" i="6" l="1"/>
  <c r="Z54" i="6"/>
  <c r="AA54" i="6" s="1"/>
  <c r="AB54" i="6" s="1"/>
  <c r="D19" i="6"/>
  <c r="D21"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8" i="6"/>
  <c r="C19"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8" i="6"/>
  <c r="AD135" i="6" l="1"/>
  <c r="AD136" i="6"/>
  <c r="AD137" i="6"/>
  <c r="AD138" i="6"/>
  <c r="AD139" i="6"/>
  <c r="V135" i="6" a="1"/>
  <c r="V135" i="6" s="1"/>
  <c r="V136" i="6" a="1"/>
  <c r="V136" i="6" s="1"/>
  <c r="V137" i="6" a="1"/>
  <c r="V137" i="6" s="1"/>
  <c r="V138" i="6" a="1"/>
  <c r="V138" i="6" s="1"/>
  <c r="V139" i="6" a="1"/>
  <c r="V139" i="6" s="1"/>
  <c r="U135" i="6" a="1"/>
  <c r="U135" i="6" s="1"/>
  <c r="U136" i="6" a="1"/>
  <c r="U136" i="6" s="1"/>
  <c r="U137" i="6" a="1"/>
  <c r="U137" i="6" s="1"/>
  <c r="U138" i="6" a="1"/>
  <c r="U138" i="6" s="1"/>
  <c r="U139" i="6" a="1"/>
  <c r="U139" i="6" s="1"/>
  <c r="M135" i="6"/>
  <c r="M136" i="6"/>
  <c r="M137" i="6"/>
  <c r="M138" i="6"/>
  <c r="M139" i="6"/>
  <c r="K135" i="6"/>
  <c r="K136" i="6"/>
  <c r="K137" i="6"/>
  <c r="K138" i="6"/>
  <c r="K139" i="6"/>
  <c r="Z139" i="6" l="1"/>
  <c r="AA139" i="6" s="1"/>
  <c r="AB139" i="6" s="1"/>
  <c r="AE139" i="6" s="1"/>
  <c r="Z135" i="6"/>
  <c r="AA135" i="6" s="1"/>
  <c r="AB135" i="6" s="1"/>
  <c r="AE135" i="6" s="1"/>
  <c r="Z136" i="6"/>
  <c r="AA136" i="6" s="1"/>
  <c r="AB136" i="6" s="1"/>
  <c r="AE136" i="6" s="1"/>
  <c r="Z138" i="6"/>
  <c r="AA138" i="6" s="1"/>
  <c r="AB138" i="6" s="1"/>
  <c r="AE138" i="6" s="1"/>
  <c r="Z137" i="6"/>
  <c r="AA137" i="6" s="1"/>
  <c r="AB137" i="6" s="1"/>
  <c r="AE137" i="6" s="1"/>
  <c r="O136" i="6"/>
  <c r="O139" i="6"/>
  <c r="O138" i="6"/>
  <c r="O137" i="6"/>
  <c r="AD107" i="6" l="1"/>
  <c r="V107" i="6" a="1"/>
  <c r="V107" i="6" s="1"/>
  <c r="U107" i="6" a="1"/>
  <c r="U107" i="6" s="1"/>
  <c r="M107" i="6"/>
  <c r="K107" i="6"/>
  <c r="O107" i="6" l="1"/>
  <c r="Z107" i="6"/>
  <c r="AA107" i="6" s="1"/>
  <c r="AB107" i="6" s="1"/>
  <c r="AE107" i="6" s="1"/>
  <c r="AW44" i="2"/>
  <c r="AX44" i="2" s="1"/>
  <c r="AG44" i="2"/>
  <c r="BA44" i="2" s="1"/>
  <c r="AE44" i="2"/>
  <c r="AH44" i="2" s="1"/>
  <c r="AI44" i="2" s="1"/>
  <c r="BC44" i="2" s="1"/>
  <c r="C44" i="2"/>
  <c r="B44" i="2"/>
  <c r="AZ44" i="2" l="1"/>
  <c r="BE44" i="2"/>
  <c r="AY44" i="2"/>
  <c r="BB44" i="2"/>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O135"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V108" i="6" a="1"/>
  <c r="V108" i="6" s="1"/>
  <c r="V109" i="6" a="1"/>
  <c r="V109" i="6" s="1"/>
  <c r="V110" i="6" a="1"/>
  <c r="V110" i="6" s="1"/>
  <c r="V111" i="6" a="1"/>
  <c r="V111" i="6" s="1"/>
  <c r="V112" i="6" a="1"/>
  <c r="V112" i="6" s="1"/>
  <c r="V113" i="6" a="1"/>
  <c r="V113" i="6" s="1"/>
  <c r="V114" i="6" a="1"/>
  <c r="V114" i="6" s="1"/>
  <c r="V115" i="6" a="1"/>
  <c r="V115" i="6" s="1"/>
  <c r="V116" i="6" a="1"/>
  <c r="V116" i="6" s="1"/>
  <c r="V117" i="6" a="1"/>
  <c r="V117" i="6" s="1"/>
  <c r="V118" i="6" a="1"/>
  <c r="V118" i="6" s="1"/>
  <c r="V119" i="6" a="1"/>
  <c r="V119" i="6" s="1"/>
  <c r="V120" i="6" a="1"/>
  <c r="V120" i="6" s="1"/>
  <c r="V121" i="6" a="1"/>
  <c r="V121" i="6" s="1"/>
  <c r="V122" i="6" a="1"/>
  <c r="V122" i="6" s="1"/>
  <c r="V123" i="6" a="1"/>
  <c r="V123" i="6" s="1"/>
  <c r="V124" i="6" a="1"/>
  <c r="V124" i="6" s="1"/>
  <c r="V125" i="6" a="1"/>
  <c r="V125" i="6" s="1"/>
  <c r="V126" i="6" a="1"/>
  <c r="V126" i="6" s="1"/>
  <c r="V127" i="6" a="1"/>
  <c r="V127" i="6" s="1"/>
  <c r="V128" i="6" a="1"/>
  <c r="V128" i="6" s="1"/>
  <c r="V129" i="6" a="1"/>
  <c r="V129" i="6" s="1"/>
  <c r="V130" i="6" a="1"/>
  <c r="V130" i="6" s="1"/>
  <c r="V131" i="6" a="1"/>
  <c r="V131" i="6" s="1"/>
  <c r="V132" i="6" a="1"/>
  <c r="V132" i="6" s="1"/>
  <c r="V133" i="6" a="1"/>
  <c r="V133" i="6" s="1"/>
  <c r="V134" i="6" a="1"/>
  <c r="V134" i="6" s="1"/>
  <c r="U108" i="6" a="1"/>
  <c r="U108" i="6" s="1"/>
  <c r="U109" i="6" a="1"/>
  <c r="U109" i="6" s="1"/>
  <c r="U110" i="6" a="1"/>
  <c r="U110" i="6" s="1"/>
  <c r="U111" i="6" a="1"/>
  <c r="U111" i="6" s="1"/>
  <c r="U112" i="6" a="1"/>
  <c r="U112" i="6" s="1"/>
  <c r="U113" i="6" a="1"/>
  <c r="U113" i="6" s="1"/>
  <c r="U114" i="6" a="1"/>
  <c r="U114" i="6" s="1"/>
  <c r="U115" i="6" a="1"/>
  <c r="U115" i="6" s="1"/>
  <c r="U116" i="6" a="1"/>
  <c r="U116" i="6" s="1"/>
  <c r="U117" i="6" a="1"/>
  <c r="U117" i="6" s="1"/>
  <c r="U118" i="6" a="1"/>
  <c r="U118" i="6" s="1"/>
  <c r="U119" i="6" a="1"/>
  <c r="U119" i="6" s="1"/>
  <c r="U120" i="6" a="1"/>
  <c r="U120" i="6" s="1"/>
  <c r="U121" i="6" a="1"/>
  <c r="U121" i="6" s="1"/>
  <c r="U122" i="6" a="1"/>
  <c r="U122" i="6" s="1"/>
  <c r="U123" i="6" a="1"/>
  <c r="U123" i="6" s="1"/>
  <c r="U124" i="6" a="1"/>
  <c r="U124" i="6" s="1"/>
  <c r="U125" i="6" a="1"/>
  <c r="U125" i="6" s="1"/>
  <c r="U126" i="6" a="1"/>
  <c r="U126" i="6" s="1"/>
  <c r="U127" i="6" a="1"/>
  <c r="U127" i="6" s="1"/>
  <c r="U128" i="6" a="1"/>
  <c r="U128" i="6" s="1"/>
  <c r="U129" i="6" a="1"/>
  <c r="U129" i="6" s="1"/>
  <c r="U130" i="6" a="1"/>
  <c r="U130" i="6" s="1"/>
  <c r="U131" i="6" a="1"/>
  <c r="U131" i="6" s="1"/>
  <c r="U132" i="6" a="1"/>
  <c r="U132" i="6" s="1"/>
  <c r="U133" i="6" a="1"/>
  <c r="U133" i="6" s="1"/>
  <c r="U134" i="6" a="1"/>
  <c r="U134" i="6" s="1"/>
  <c r="Z122" i="6" l="1"/>
  <c r="AA122" i="6" s="1"/>
  <c r="AB122" i="6" s="1"/>
  <c r="AE122" i="6" s="1"/>
  <c r="O130" i="6"/>
  <c r="O128" i="6"/>
  <c r="O127" i="6"/>
  <c r="O119" i="6"/>
  <c r="O111" i="6"/>
  <c r="O113" i="6"/>
  <c r="O120" i="6"/>
  <c r="Z124" i="6"/>
  <c r="AA124" i="6" s="1"/>
  <c r="AB124" i="6" s="1"/>
  <c r="AE124" i="6" s="1"/>
  <c r="Z108" i="6"/>
  <c r="AA108" i="6" s="1"/>
  <c r="AB108" i="6" s="1"/>
  <c r="AE108" i="6" s="1"/>
  <c r="Z113" i="6"/>
  <c r="AA113" i="6" s="1"/>
  <c r="AB113" i="6" s="1"/>
  <c r="AE113" i="6" s="1"/>
  <c r="Z114" i="6"/>
  <c r="AA114" i="6" s="1"/>
  <c r="AB114" i="6" s="1"/>
  <c r="AE114" i="6" s="1"/>
  <c r="O129" i="6"/>
  <c r="O133" i="6"/>
  <c r="O125" i="6"/>
  <c r="O117" i="6"/>
  <c r="O109" i="6"/>
  <c r="O122" i="6"/>
  <c r="O121" i="6"/>
  <c r="Z130" i="6"/>
  <c r="AA130" i="6" s="1"/>
  <c r="AB130" i="6" s="1"/>
  <c r="AE130" i="6" s="1"/>
  <c r="Z132" i="6"/>
  <c r="AA132" i="6" s="1"/>
  <c r="AB132" i="6" s="1"/>
  <c r="AE132" i="6" s="1"/>
  <c r="Z116" i="6"/>
  <c r="AA116" i="6" s="1"/>
  <c r="AB116" i="6" s="1"/>
  <c r="AE116" i="6" s="1"/>
  <c r="O132" i="6"/>
  <c r="O124" i="6"/>
  <c r="O116" i="6"/>
  <c r="O108" i="6"/>
  <c r="O114" i="6"/>
  <c r="Z121" i="6"/>
  <c r="AA121" i="6" s="1"/>
  <c r="AB121" i="6" s="1"/>
  <c r="AE121" i="6" s="1"/>
  <c r="Z129" i="6"/>
  <c r="AA129" i="6" s="1"/>
  <c r="AB129" i="6" s="1"/>
  <c r="AE129" i="6" s="1"/>
  <c r="O131" i="6"/>
  <c r="O123" i="6"/>
  <c r="O115" i="6"/>
  <c r="Z127" i="6"/>
  <c r="AA127" i="6" s="1"/>
  <c r="AB127" i="6" s="1"/>
  <c r="AE127" i="6" s="1"/>
  <c r="Z119" i="6"/>
  <c r="AA119" i="6" s="1"/>
  <c r="AB119" i="6" s="1"/>
  <c r="AE119" i="6" s="1"/>
  <c r="Z111" i="6"/>
  <c r="AA111" i="6" s="1"/>
  <c r="AB111" i="6" s="1"/>
  <c r="AE111" i="6" s="1"/>
  <c r="Z131" i="6"/>
  <c r="AA131" i="6" s="1"/>
  <c r="AB131" i="6" s="1"/>
  <c r="AE131" i="6" s="1"/>
  <c r="Z123" i="6"/>
  <c r="AA123" i="6" s="1"/>
  <c r="AB123" i="6" s="1"/>
  <c r="AE123" i="6" s="1"/>
  <c r="Z115" i="6"/>
  <c r="AA115" i="6" s="1"/>
  <c r="AB115" i="6" s="1"/>
  <c r="AE115" i="6" s="1"/>
  <c r="Z134" i="6"/>
  <c r="AA134" i="6" s="1"/>
  <c r="AB134" i="6" s="1"/>
  <c r="AE134" i="6" s="1"/>
  <c r="Z126" i="6"/>
  <c r="AA126" i="6" s="1"/>
  <c r="AB126" i="6" s="1"/>
  <c r="AE126" i="6" s="1"/>
  <c r="Z118" i="6"/>
  <c r="AA118" i="6" s="1"/>
  <c r="AB118" i="6" s="1"/>
  <c r="AE118" i="6" s="1"/>
  <c r="Z110" i="6"/>
  <c r="AA110" i="6" s="1"/>
  <c r="AB110" i="6" s="1"/>
  <c r="AE110" i="6" s="1"/>
  <c r="O134" i="6"/>
  <c r="O126" i="6"/>
  <c r="O118" i="6"/>
  <c r="O110" i="6"/>
  <c r="O112" i="6"/>
  <c r="Z128" i="6"/>
  <c r="AA128" i="6" s="1"/>
  <c r="AB128" i="6" s="1"/>
  <c r="AE128" i="6" s="1"/>
  <c r="Z120" i="6"/>
  <c r="AA120" i="6" s="1"/>
  <c r="AB120" i="6" s="1"/>
  <c r="AE120" i="6" s="1"/>
  <c r="Z112" i="6"/>
  <c r="AA112" i="6" s="1"/>
  <c r="AB112" i="6" s="1"/>
  <c r="AE112" i="6" s="1"/>
  <c r="Z133" i="6"/>
  <c r="AA133" i="6" s="1"/>
  <c r="AB133" i="6" s="1"/>
  <c r="AE133" i="6" s="1"/>
  <c r="Z125" i="6"/>
  <c r="AA125" i="6" s="1"/>
  <c r="AB125" i="6" s="1"/>
  <c r="AE125" i="6" s="1"/>
  <c r="Z117" i="6"/>
  <c r="AA117" i="6" s="1"/>
  <c r="AB117" i="6" s="1"/>
  <c r="AE117" i="6" s="1"/>
  <c r="Z109" i="6"/>
  <c r="AA109" i="6" s="1"/>
  <c r="AB109" i="6" s="1"/>
  <c r="AE109" i="6" s="1"/>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 r="N139" i="6" l="1"/>
  <c r="N138" i="6"/>
  <c r="N137" i="6"/>
  <c r="N107" i="6"/>
  <c r="N136" i="6"/>
  <c r="N131" i="6"/>
  <c r="N129" i="6"/>
  <c r="N124" i="6"/>
  <c r="N121" i="6"/>
  <c r="N120" i="6"/>
  <c r="N113" i="6"/>
  <c r="N112" i="6"/>
  <c r="N130" i="6"/>
  <c r="N128" i="6"/>
  <c r="N115" i="6"/>
  <c r="N122" i="6"/>
  <c r="N114" i="6"/>
  <c r="N123" i="6"/>
  <c r="N108" i="6"/>
  <c r="N135" i="6"/>
  <c r="N134" i="6"/>
  <c r="N126" i="6"/>
  <c r="N118" i="6"/>
  <c r="N110" i="6"/>
  <c r="N127" i="6"/>
  <c r="N119" i="6"/>
  <c r="N111" i="6"/>
  <c r="N133" i="6"/>
  <c r="N125" i="6"/>
  <c r="N117" i="6"/>
  <c r="N109" i="6"/>
  <c r="N132" i="6"/>
  <c r="N1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100-000001000000}">
      <text>
        <r>
          <rPr>
            <b/>
            <sz val="9"/>
            <color indexed="81"/>
            <rFont val="Tahoma"/>
            <family val="2"/>
          </rPr>
          <t>Elcy del Carmen Montoya Perez:</t>
        </r>
        <r>
          <rPr>
            <sz val="9"/>
            <color indexed="81"/>
            <rFont val="Tahoma"/>
            <family val="2"/>
          </rPr>
          <t xml:space="preserve">
</t>
        </r>
      </text>
    </comment>
    <comment ref="A11" authorId="0" shapeId="0" xr:uid="{00000000-0006-0000-0100-000002000000}">
      <text>
        <r>
          <rPr>
            <sz val="9"/>
            <color indexed="81"/>
            <rFont val="Tahoma"/>
            <family val="2"/>
          </rPr>
          <t xml:space="preserve">
Seleccione el nombre del proceso tal como aparece en la caracterizacón del proceso </t>
        </r>
      </text>
    </comment>
    <comment ref="B11" authorId="0" shapeId="0" xr:uid="{00000000-0006-0000-0100-000003000000}">
      <text>
        <r>
          <rPr>
            <b/>
            <sz val="12"/>
            <color indexed="81"/>
            <rFont val="Arial"/>
            <family val="2"/>
          </rPr>
          <t>Registrar el objetivo que se encuentra en la ultima versión de la caracterización de cada proceso.</t>
        </r>
      </text>
    </comment>
    <comment ref="C11" authorId="0" shapeId="0" xr:uid="{00000000-0006-0000-0100-000004000000}">
      <text>
        <r>
          <rPr>
            <b/>
            <sz val="18"/>
            <color indexed="81"/>
            <rFont val="Arial"/>
            <family val="2"/>
          </rPr>
          <t>Cargo direccionador del proceso, el cual se encuentra en la caracterización del proceso como responsable(s).</t>
        </r>
      </text>
    </comment>
    <comment ref="D11" authorId="1" shapeId="0" xr:uid="{00000000-0006-0000-01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100-000006000000}">
      <text>
        <r>
          <rPr>
            <b/>
            <sz val="18"/>
            <color indexed="81"/>
            <rFont val="Arial"/>
            <family val="2"/>
          </rPr>
          <t>Según lista desplegable, y definir según descripción de las tipologías (pestaña "Conceptos").</t>
        </r>
      </text>
    </comment>
    <comment ref="J11" authorId="0" shapeId="0" xr:uid="{00000000-0006-0000-01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1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1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1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100-00000C000000}">
      <text>
        <r>
          <rPr>
            <sz val="14"/>
            <color indexed="81"/>
            <rFont val="Arial"/>
            <family val="2"/>
          </rPr>
          <t xml:space="preserve">
Ubicación del riesgo en la zona de calor, campo calculado automaticamente.
Nota: no modificar manualmente.</t>
        </r>
      </text>
    </comment>
    <comment ref="AK11" authorId="2" shapeId="0" xr:uid="{00000000-0006-0000-01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100-00000E000000}">
      <text>
        <r>
          <rPr>
            <b/>
            <sz val="9"/>
            <color indexed="81"/>
            <rFont val="Tahoma"/>
            <family val="2"/>
          </rPr>
          <t>Debe indicar qué pasa con las observaciones o
desviaciones resultantes de ejecutar el control.</t>
        </r>
      </text>
    </comment>
    <comment ref="AM11" authorId="2" shapeId="0" xr:uid="{00000000-0006-0000-01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1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1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000-000001000000}">
      <text>
        <r>
          <rPr>
            <sz val="9"/>
            <color indexed="81"/>
            <rFont val="Tahoma"/>
            <family val="2"/>
          </rPr>
          <t xml:space="preserve">
Elegir el nombre del proceso tal como aparece en la caracterización</t>
        </r>
      </text>
    </comment>
    <comment ref="C17" authorId="0" shapeId="0" xr:uid="{00000000-0006-0000-0000-000002000000}">
      <text>
        <r>
          <rPr>
            <b/>
            <sz val="12"/>
            <color indexed="81"/>
            <rFont val="Arial"/>
            <family val="2"/>
          </rPr>
          <t>Registrar el objetivo que se encuentra en la ultima versión de la caracterización de cada proceso.</t>
        </r>
      </text>
    </comment>
    <comment ref="D17" authorId="0" shapeId="0" xr:uid="{00000000-0006-0000-0000-000003000000}">
      <text>
        <r>
          <rPr>
            <b/>
            <sz val="18"/>
            <color indexed="81"/>
            <rFont val="Arial"/>
            <family val="2"/>
          </rPr>
          <t>Cargo direccionador del proceso, el cual se encuentra en la caracterización del proceso como responsable(s).</t>
        </r>
      </text>
    </comment>
    <comment ref="E17" authorId="1" shapeId="0" xr:uid="{00000000-0006-0000-00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0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0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0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000-000008000000}">
      <text>
        <r>
          <rPr>
            <sz val="14"/>
            <color indexed="81"/>
            <rFont val="Arial"/>
            <family val="2"/>
          </rPr>
          <t>Revisar la tabla de frecuencia en la pestaña "Conceptos".</t>
        </r>
      </text>
    </comment>
    <comment ref="K17" authorId="1" shapeId="0" xr:uid="{00000000-0006-0000-00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0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0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000-00000D000000}">
      <text>
        <r>
          <rPr>
            <b/>
            <sz val="9"/>
            <color indexed="81"/>
            <rFont val="Tahoma"/>
            <family val="2"/>
          </rPr>
          <t>Debe tener una periodicidad definida para su
ejecución.</t>
        </r>
      </text>
    </comment>
    <comment ref="R17" authorId="3" shapeId="0" xr:uid="{00000000-0006-0000-00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0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0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0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0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0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0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0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0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0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0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0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0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0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<sst xmlns="http://schemas.openxmlformats.org/spreadsheetml/2006/main" count="4876" uniqueCount="1474">
  <si>
    <t xml:space="preserve">MATRIZ GESTIÓN DE RIESGO </t>
  </si>
  <si>
    <t>F-MC-20</t>
  </si>
  <si>
    <t>Versión 04
Fecha de Actualización:  24/02/2020</t>
  </si>
  <si>
    <t>IDENTIFICACIÓN DEL RIESGO</t>
  </si>
  <si>
    <t>ANALISIS DE RIESGOS</t>
  </si>
  <si>
    <t>SEGUIMIENTO - AUTOEVALUACIÓN DE RIESGOS</t>
  </si>
  <si>
    <t>PLAN DE CONTINGENCIA</t>
  </si>
  <si>
    <t xml:space="preserve">OBSERVACIONES </t>
  </si>
  <si>
    <t>CRITERIOS DE EVALUACIÓN DEL CONTROL</t>
  </si>
  <si>
    <t>Primer Monitoreo y Revisión</t>
  </si>
  <si>
    <t>Segundo Monitoreo y Revisión</t>
  </si>
  <si>
    <t>Tercer Monitoreo y Revisión</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</si>
  <si>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</si>
  <si>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</si>
  <si>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</si>
  <si>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</si>
  <si>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</si>
  <si>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</si>
  <si>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</si>
  <si>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</si>
  <si>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</si>
  <si>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</si>
  <si>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</si>
  <si>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Avance de monitoreo 
a 30 de abril</t>
  </si>
  <si>
    <t xml:space="preserve">Responsable de la acción </t>
  </si>
  <si>
    <t>Avance de monitoreo 
a 30 de agosto</t>
  </si>
  <si>
    <t>Avance de monitoreo 
a 30 de diciembre</t>
  </si>
  <si>
    <t>Acción de contingencia ante posible materialización</t>
  </si>
  <si>
    <t>Evidencia</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</si>
  <si>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</si>
  <si>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</si>
  <si>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</si>
  <si>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</si>
  <si>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</si>
  <si>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</si>
  <si>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</si>
  <si>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</si>
  <si>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</si>
  <si>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</si>
  <si>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</si>
  <si>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</si>
  <si>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</si>
  <si>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</si>
  <si>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</si>
  <si>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</si>
  <si>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</si>
  <si>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</si>
  <si>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</si>
  <si>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</si>
  <si>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</si>
  <si>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</si>
  <si>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</si>
  <si>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</si>
  <si>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</si>
  <si>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</si>
  <si>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</si>
  <si>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</si>
  <si>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</si>
  <si>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</si>
  <si>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</si>
  <si>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</si>
  <si>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t>
  </si>
  <si>
    <t>NIVEL O ZONA DE RIESGO INHERENTE</t>
  </si>
  <si>
    <t xml:space="preserve">Control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</si>
  <si>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</si>
  <si>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</si>
  <si>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</si>
  <si>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</si>
  <si>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</si>
  <si>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</si>
  <si>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</si>
  <si>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</si>
  <si>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</si>
  <si>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</si>
  <si>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</si>
  <si>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</si>
  <si>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 xml:space="preserve">Planeación Organizacional </t>
  </si>
  <si>
    <t xml:space="preserve">Posibilidad de favorecer la gestión institucional presentando resultados del Plan de Desarrollo que no corresponde a la realidad de los productos y/o servicios entregados. </t>
  </si>
  <si>
    <t>SI</t>
  </si>
  <si>
    <t xml:space="preserve">Corrupción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</si>
  <si>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</si>
  <si>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Sanciones disciplinarias</t>
  </si>
  <si>
    <t>NO</t>
  </si>
  <si>
    <t>POSIBLE</t>
  </si>
  <si>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</si>
  <si>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</si>
  <si>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</si>
  <si>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Manual</t>
  </si>
  <si>
    <t>Preventivo</t>
  </si>
  <si>
    <t xml:space="preserve">
El riesgo no se materalizó para esta vigenvia,  se continúa con la aplicación del control para evitar la materialización del riesgo."	NA</t>
  </si>
  <si>
    <t>Reducir</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</si>
  <si>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</si>
  <si>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</si>
  <si>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</si>
  <si>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</si>
  <si>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</si>
  <si>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</si>
  <si>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</si>
  <si>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</si>
  <si>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</si>
  <si>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</si>
  <si>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Mejoramiento Continuo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</si>
  <si>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</si>
  <si>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</si>
  <si>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Incumplimiento a los requisitos de la norma, exponiendo la recertificación del instituto otorgada por el ICONTEC</t>
  </si>
  <si>
    <t xml:space="preserve">No </t>
  </si>
  <si>
    <t>RARA VEZ</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</si>
  <si>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</si>
  <si>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</si>
  <si>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</si>
  <si>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</si>
  <si>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 xml:space="preserve">Anual </t>
  </si>
  <si>
    <t>No requiere control adicional debido a que los que se encuentran establecidos son efectivos.</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</si>
  <si>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</si>
  <si>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</si>
  <si>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</si>
  <si>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</si>
  <si>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</si>
  <si>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</si>
  <si>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Comunicaciones </t>
  </si>
  <si>
    <t>Posibilidad de manipular información   institucional  en beneficio propio o de un particular.</t>
  </si>
  <si>
    <t xml:space="preserve">Interes personal de percibir recursos económicos </t>
  </si>
  <si>
    <t xml:space="preserve">Una crisis reputacional que impacte negativamente la imagen de la entidad, de sus colaboradores o del Gobierno Departamental. </t>
  </si>
  <si>
    <t>IMPROBABLE</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</si>
  <si>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</si>
  <si>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</si>
  <si>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</si>
  <si>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Preventivo </t>
  </si>
  <si>
    <t>Permanente</t>
  </si>
  <si>
    <t xml:space="preserve">1. Se valida con los jefes de las áreas que presentan la información,  el contendido a publicar. </t>
  </si>
  <si>
    <t>Correos elecrtrónicos o Whatsaap</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</si>
  <si>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</si>
  <si>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</si>
  <si>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</si>
  <si>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</si>
  <si>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Si</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</si>
  <si>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</si>
  <si>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</si>
  <si>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No</t>
  </si>
  <si>
    <t>PROBABLE'</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</si>
  <si>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</si>
  <si>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</si>
  <si>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</si>
  <si>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Trimestral</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</si>
  <si>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</si>
  <si>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</si>
  <si>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</si>
  <si>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</si>
  <si>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</si>
  <si>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Apoyo Técnico, Científico y Psicosocial </t>
  </si>
  <si>
    <t xml:space="preserve">Posibilidad de Otorgamiento de apoyos institucionales a deportistas no pertenecientes al sistema deportivo para beneficiar personas que no tienen derecho o logros para acceder a estos apoyos </t>
  </si>
  <si>
    <t xml:space="preserve">Directriz de la alta dirección </t>
  </si>
  <si>
    <t xml:space="preserve">Detrimento Patrimonial, mal uso del recurso público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</si>
  <si>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</si>
  <si>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</si>
  <si>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</si>
  <si>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</si>
  <si>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</si>
  <si>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Resoluciones de apoyo, Listados oficiales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</si>
  <si>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</si>
  <si>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</si>
  <si>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</si>
  <si>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</si>
  <si>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</si>
  <si>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</si>
  <si>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</si>
  <si>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</si>
  <si>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</si>
  <si>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</si>
  <si>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</si>
  <si>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</si>
  <si>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</si>
  <si>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</si>
  <si>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</si>
  <si>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</si>
  <si>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</si>
  <si>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</si>
  <si>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</si>
  <si>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</si>
  <si>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</si>
  <si>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</si>
  <si>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</si>
  <si>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</si>
  <si>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</si>
  <si>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</si>
  <si>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</si>
  <si>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</si>
  <si>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</si>
  <si>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</si>
  <si>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</si>
  <si>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</si>
  <si>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</si>
  <si>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</si>
  <si>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 xml:space="preserve">Juegos Deportivos Institucionales </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</si>
  <si>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</si>
  <si>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</si>
  <si>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</si>
  <si>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</si>
  <si>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</si>
  <si>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</si>
  <si>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</si>
  <si>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xml:space="preserve">Realizar revisión documental actualizando la base de datos acorde a las edades establecidas por  y/o disciplinas y demás requerimientos. </t>
  </si>
  <si>
    <t>Revisión documental en la plataforma.</t>
  </si>
  <si>
    <t> El riesgo no se materializa para este periodo</t>
  </si>
  <si>
    <t> N/A</t>
  </si>
  <si>
    <t> </t>
  </si>
  <si>
    <t xml:space="preserve">Actividad Física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</si>
  <si>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</si>
  <si>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</si>
  <si>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</si>
  <si>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</si>
  <si>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</si>
  <si>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</si>
  <si>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</si>
  <si>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</si>
  <si>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</si>
  <si>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</si>
  <si>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</si>
  <si>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</si>
  <si>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</si>
  <si>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Gestión Administrativa de los Recursos </t>
  </si>
  <si>
    <t xml:space="preserve">Posibilidad de recibir o solicitar dádivas o beneficio  a nombre propio o de terceros en la entrega de bienes muebles del Instituto  para uso personal. </t>
  </si>
  <si>
    <t>1. Falta de seguimiento periódico del inventario.</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</si>
  <si>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</si>
  <si>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</si>
  <si>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</si>
  <si>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</si>
  <si>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 xml:space="preserve">Detectivo </t>
  </si>
  <si>
    <t>Cuatrimestral</t>
  </si>
  <si>
    <t>Informes de inventarios</t>
  </si>
  <si>
    <t xml:space="preserve">Informe del inventario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</si>
  <si>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</si>
  <si>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</si>
  <si>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</si>
  <si>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</si>
  <si>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</si>
  <si>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</si>
  <si>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</si>
  <si>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 xml:space="preserve">Se verifica la existencia de los instrumentos diligenciados, en caso de existir novedad el responsable del Almacén realiza las correcciones en equipo con los responsables de entrega y recepción de los bienes. </t>
  </si>
  <si>
    <t>Acta de recibo a satisfacción  suscrita por el supervisor y el responsable del almacén.
Comprobante e entrada almacén (SICOF)</t>
  </si>
  <si>
    <t>Continuo</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</si>
  <si>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</si>
  <si>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</si>
  <si>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</si>
  <si>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</si>
  <si>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</si>
  <si>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3. Falta de un control dual y segregación de las funciones en el manejo de los inventarios.</t>
  </si>
  <si>
    <t xml:space="preserve">El supervisor revisa y recibe a satisfacción, posteriormente el auxiliar del Almacén verifica factura y remisión contra lo recibido físicamente y se realiza el respectivo ingreso al sistema.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</si>
  <si>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</si>
  <si>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</si>
  <si>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</si>
  <si>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Equipo almacen</t>
  </si>
  <si>
    <t xml:space="preserve">A la fecha no se han establecido nuevos controles, o contingencias. </t>
  </si>
  <si>
    <t xml:space="preserve">Proceso Jurídico </t>
  </si>
  <si>
    <t>Posibilidad de recibir o solicitar beneficio alguno a nombre propio para expedir  actos administrativos y/o certificaciones, sin el cumplimiento de los requisitos</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</si>
  <si>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</si>
  <si>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</si>
  <si>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</si>
  <si>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</si>
  <si>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</si>
  <si>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 xml:space="preserve">Evitar </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</si>
  <si>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</si>
  <si>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</si>
  <si>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</si>
  <si>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</si>
  <si>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</si>
  <si>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</si>
  <si>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Falta de control de los procesos judiciales</t>
  </si>
  <si>
    <t>sentencias no favorables para la Entidad</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</si>
  <si>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</si>
  <si>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</si>
  <si>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</si>
  <si>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</si>
  <si>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</si>
  <si>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</si>
  <si>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</si>
  <si>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</si>
  <si>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 xml:space="preserve">Gestión del Talento Humano </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</si>
  <si>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</si>
  <si>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</si>
  <si>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</si>
  <si>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</si>
  <si>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</si>
  <si>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</si>
  <si>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A demanda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</si>
  <si>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</si>
  <si>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</si>
  <si>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</si>
  <si>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</si>
  <si>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</si>
  <si>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</si>
  <si>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</si>
  <si>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</si>
  <si>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</si>
  <si>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Se elabora plan de mejoramiento
Se reporta para acción disciplinaria en caso de materializarse el riesgo</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</si>
  <si>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</si>
  <si>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</si>
  <si>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</si>
  <si>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</si>
  <si>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</si>
  <si>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</si>
  <si>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</si>
  <si>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 xml:space="preserve">Gestión Documental </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</si>
  <si>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</si>
  <si>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</si>
  <si>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</si>
  <si>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</si>
  <si>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</si>
  <si>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</si>
  <si>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</si>
  <si>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</si>
  <si>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</si>
  <si>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</si>
  <si>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</si>
  <si>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 xml:space="preserve">Contratación y Adquisiciones </t>
  </si>
  <si>
    <t>Posibilidad de recibir y solicitar cualquier dadiva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</si>
  <si>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</si>
  <si>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</si>
  <si>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</si>
  <si>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</si>
  <si>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</si>
  <si>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</si>
  <si>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</si>
  <si>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</si>
  <si>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</si>
  <si>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</si>
  <si>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</si>
  <si>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</si>
  <si>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</si>
  <si>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</si>
  <si>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</si>
  <si>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</si>
  <si>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</si>
  <si>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</si>
  <si>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</si>
  <si>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</si>
  <si>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</si>
  <si>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</si>
  <si>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</si>
  <si>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</si>
  <si>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</si>
  <si>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</si>
  <si>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</si>
  <si>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</si>
  <si>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</si>
  <si>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 xml:space="preserve">Gestión Financiera </t>
  </si>
  <si>
    <t>Posibilidad de apropiación de recursos públicos para beneficio personal o de terceros en el manejo de los ingresos efectivos (bancos y caja menor).</t>
  </si>
  <si>
    <t>Falta de control duales en el manejo de recursos y segregación en las funciones.</t>
  </si>
  <si>
    <t xml:space="preserve">Detrimento patrimonial </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</si>
  <si>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</si>
  <si>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t>En caso de presentar diferencias se deben informar formalmente a la Subgerente Administrativa y Financiera.</t>
  </si>
  <si>
    <t>Arqueos de caja, conciliaciones de bancos</t>
  </si>
  <si>
    <t xml:space="preserve">Conciliaciones de las cuentas bancarias entre el sistema bancario y en la informacion del ERP, arqueos de constantes a las cajas menores </t>
  </si>
  <si>
    <t>Conciliaciones bancarias revisadas por el lider del proceso contable</t>
  </si>
  <si>
    <t>Falta de controles transversales y conciliaciones entre las áreas financieras del Instituto: presupuesto, contabilidad y tesorería.</t>
  </si>
  <si>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</si>
  <si>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En caso de presentar diferencias se deben informar formalmente a la Gerente.</t>
  </si>
  <si>
    <t>Conciliaciones bancarias suscritas entre las partes</t>
  </si>
  <si>
    <t>Posibilidad de apropiación de recursos públicos por jineteo en cuentas bancarias para uso personal o en beneficio de terceros.</t>
  </si>
  <si>
    <t>Falta de controles duales en el manejo de recursos y segregación en las funciones.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</si>
  <si>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</si>
  <si>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t xml:space="preserve">En caso de presentar diferencias se informa a las áreas responsables para los ajustes respectivos. </t>
  </si>
  <si>
    <t>Registro en e ERP financiero por usuario y aplicativo</t>
  </si>
  <si>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</si>
  <si>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 xml:space="preserve">Registro en portales bancarios de preparador y aprobador.
</t>
  </si>
  <si>
    <t xml:space="preserve">En caso de presentar diferencias se revisan las causas para hacer los ajustes respectivos. </t>
  </si>
  <si>
    <t xml:space="preserve">Asesoría para la construcción de escenarios deportivos </t>
  </si>
  <si>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</si>
  <si>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</si>
  <si>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</si>
  <si>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</si>
  <si>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</si>
  <si>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</si>
  <si>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Detectivo</t>
  </si>
  <si>
    <t>Conformar equipo de evaluacion que verifique  el cumplimiento de las políticas de cofinanciación y de las metas institucionales</t>
  </si>
  <si>
    <t>Registro de seguimiento</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</si>
  <si>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</si>
  <si>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</si>
  <si>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</si>
  <si>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</si>
  <si>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</si>
  <si>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</si>
  <si>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</si>
  <si>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</si>
  <si>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</si>
  <si>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</si>
  <si>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</si>
  <si>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</si>
  <si>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</si>
  <si>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</si>
  <si>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</si>
  <si>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</si>
  <si>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</si>
  <si>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</si>
  <si>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 xml:space="preserve">Evaluación y Control </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</si>
  <si>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</si>
  <si>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</si>
  <si>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</si>
  <si>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</si>
  <si>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Se debe nombrar a otro auditor</t>
  </si>
  <si>
    <t>F-EC-08 Compromiso Ético y conocimiento del Estatuto del Auditor Interno,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</si>
  <si>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</si>
  <si>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</si>
  <si>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</si>
  <si>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</si>
  <si>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</si>
  <si>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</si>
  <si>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</si>
  <si>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Gestión de la Plataforma TIC</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</si>
  <si>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</si>
  <si>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</si>
  <si>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</si>
  <si>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</si>
  <si>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</si>
  <si>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</si>
  <si>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Manual </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</si>
  <si>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</si>
  <si>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</si>
  <si>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</si>
  <si>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</si>
  <si>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</si>
  <si>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</si>
  <si>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</si>
  <si>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</si>
  <si>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</si>
  <si>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</si>
  <si>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</si>
  <si>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</si>
  <si>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</si>
  <si>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</si>
  <si>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</si>
  <si>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</si>
  <si>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</si>
  <si>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</si>
  <si>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</si>
  <si>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</si>
  <si>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 xml:space="preserve">Procedimientos establecidos en el SGC y definición de perfiles de los usuarios </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</si>
  <si>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</si>
  <si>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</si>
  <si>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</si>
  <si>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</si>
  <si>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</si>
  <si>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</si>
  <si>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</si>
  <si>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</si>
  <si>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</si>
  <si>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</si>
  <si>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</si>
  <si>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</si>
  <si>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</si>
  <si>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</si>
  <si>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</si>
  <si>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</si>
  <si>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</si>
  <si>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</si>
  <si>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</si>
  <si>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</si>
  <si>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</si>
  <si>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</si>
  <si>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</si>
  <si>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</si>
  <si>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</si>
  <si>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</si>
  <si>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</si>
  <si>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</si>
  <si>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</si>
  <si>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</si>
  <si>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</si>
  <si>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</si>
  <si>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</si>
  <si>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</si>
  <si>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</si>
  <si>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 xml:space="preserve">ESTADO </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</si>
  <si>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</si>
  <si>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</si>
  <si>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</si>
  <si>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</si>
  <si>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</si>
  <si>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</si>
  <si>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</si>
  <si>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</si>
  <si>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</si>
  <si>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</si>
  <si>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</si>
  <si>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</si>
  <si>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</si>
  <si>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</si>
  <si>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</si>
  <si>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</si>
  <si>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</si>
  <si>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</si>
  <si>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</si>
  <si>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</si>
  <si>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</si>
  <si>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</si>
  <si>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</si>
  <si>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</si>
  <si>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</si>
  <si>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</si>
  <si>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</si>
  <si>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</si>
  <si>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</si>
  <si>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</si>
  <si>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</si>
  <si>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</si>
  <si>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</si>
  <si>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</si>
  <si>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</si>
  <si>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</si>
  <si>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</si>
  <si>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</si>
  <si>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</si>
  <si>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</si>
  <si>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</si>
  <si>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</si>
  <si>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</si>
  <si>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</si>
  <si>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</si>
  <si>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</si>
  <si>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</si>
  <si>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</si>
  <si>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</si>
  <si>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</si>
  <si>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</si>
  <si>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</si>
  <si>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</si>
  <si>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</si>
  <si>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</si>
  <si>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</si>
  <si>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</si>
  <si>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</si>
  <si>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</si>
  <si>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</si>
  <si>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</si>
  <si>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</si>
  <si>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</si>
  <si>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</si>
  <si>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</si>
  <si>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</si>
  <si>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</si>
  <si>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</si>
  <si>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MODERADO</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</si>
  <si>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</si>
  <si>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</si>
  <si>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</si>
  <si>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</si>
  <si>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</si>
  <si>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</si>
  <si>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</si>
  <si>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</si>
  <si>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</si>
  <si>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</si>
  <si>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</si>
  <si>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</si>
  <si>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</si>
  <si>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</si>
  <si>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</si>
  <si>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</si>
  <si>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</si>
  <si>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EXTREMO</t>
  </si>
  <si>
    <t xml:space="preserve">Imagen o Reputacional </t>
  </si>
  <si>
    <t xml:space="preserve">TIPO DE CONTROL </t>
  </si>
  <si>
    <t>CASI SEGURO</t>
  </si>
  <si>
    <t>Usuarios, productos y prácticas</t>
  </si>
  <si>
    <t xml:space="preserve">Operativo </t>
  </si>
  <si>
    <t xml:space="preserve">TRATAMIENTO DEL RIESGO CORRUPCIÓN  </t>
  </si>
  <si>
    <t>MAYOR</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</si>
  <si>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</si>
  <si>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</si>
  <si>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</si>
  <si>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</si>
  <si>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</si>
  <si>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</si>
  <si>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</si>
  <si>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</si>
  <si>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</si>
  <si>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ALTO</t>
  </si>
  <si>
    <t>Mensual</t>
  </si>
  <si>
    <t xml:space="preserve">Gerenciales </t>
  </si>
  <si>
    <t>Bimensual</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</si>
  <si>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</si>
  <si>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</si>
  <si>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</si>
  <si>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</si>
  <si>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</si>
  <si>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</si>
  <si>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</si>
  <si>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</si>
  <si>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</si>
  <si>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</si>
  <si>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</si>
  <si>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</si>
  <si>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</si>
  <si>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</si>
  <si>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</si>
  <si>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</si>
  <si>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</si>
  <si>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</si>
  <si>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</si>
  <si>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Cada que se realiza la actividad</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</si>
  <si>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</si>
  <si>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</si>
  <si>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</si>
  <si>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</si>
  <si>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</si>
  <si>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</si>
  <si>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</si>
  <si>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</si>
  <si>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</si>
  <si>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</si>
  <si>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CATASTRÓFICO</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</si>
  <si>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</si>
  <si>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</si>
  <si>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</si>
  <si>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</si>
  <si>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</si>
  <si>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</si>
  <si>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</si>
  <si>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</si>
  <si>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</si>
  <si>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</si>
  <si>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</si>
  <si>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</si>
  <si>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</si>
  <si>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</si>
  <si>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</si>
  <si>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</si>
  <si>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</si>
  <si>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</si>
  <si>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</si>
  <si>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</si>
  <si>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</si>
  <si>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Acompañamiento Institucional </t>
  </si>
  <si>
    <t xml:space="preserve">Pendiente definir objetivo, toda vez que el proceso está en construcción </t>
  </si>
  <si>
    <t>Subgerente de Fomento y Desarrollo Deportivo</t>
  </si>
  <si>
    <t>Capacitación para organizaciones deportivas</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</si>
  <si>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</si>
  <si>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</si>
  <si>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</si>
  <si>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</si>
  <si>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</si>
  <si>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</si>
  <si>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Deporte</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</si>
  <si>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</si>
  <si>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</si>
  <si>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</si>
  <si>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</si>
  <si>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</si>
  <si>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</si>
  <si>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</si>
  <si>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</si>
  <si>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</si>
  <si>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</si>
  <si>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</si>
  <si>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</si>
  <si>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</si>
  <si>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</si>
  <si>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</si>
  <si>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</si>
  <si>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</si>
  <si>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</si>
  <si>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Recreación</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</si>
  <si>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</si>
  <si>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</si>
  <si>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 xml:space="preserve">Servicio al Ciudadano </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</si>
  <si>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</si>
  <si>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</si>
  <si>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 xml:space="preserve">MATRIZ GESTIÓN DEL RIESGO </t>
  </si>
  <si>
    <t>Versión 06
Fecha de Actualización:  12/08/2024</t>
  </si>
  <si>
    <t>EVALUACIÓN DE RIESGOS</t>
  </si>
  <si>
    <t>MONITOREO Y REVISIÓN DE RIESGOS</t>
  </si>
  <si>
    <t>DISEÑO DE CONTROLES</t>
  </si>
  <si>
    <t>ATRIBUTO EFICIENCIA</t>
  </si>
  <si>
    <t xml:space="preserve">ATRIBUTO INFORMATIVO </t>
  </si>
  <si>
    <t>Seguimiento primer bimestre</t>
  </si>
  <si>
    <t>Seguimiento segundo bimestre</t>
  </si>
  <si>
    <t>Seguimiento tercer bimestre</t>
  </si>
  <si>
    <t>Seguimiento cuarto bimestre</t>
  </si>
  <si>
    <t>Seguimiento quinto bimestre</t>
  </si>
  <si>
    <t>Seguimiento sexto bimestre</t>
  </si>
  <si>
    <t xml:space="preserve">ÍTEM DEL RIESGO </t>
  </si>
  <si>
    <t>CAUSA INMEDIATA</t>
  </si>
  <si>
    <t>CAUSA RAIZ</t>
  </si>
  <si>
    <t xml:space="preserve">CLASE DE RIESGO </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</si>
  <si>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</si>
  <si>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Periodicidad de Ejecución del Control</t>
  </si>
  <si>
    <t>IMPLEMENTACIÓN DE LOS CONTROLES</t>
  </si>
  <si>
    <t>TIPOLOGIA DEL CONTROL</t>
  </si>
  <si>
    <t xml:space="preserve">TIPO </t>
  </si>
  <si>
    <t xml:space="preserve">IMPLEMENTACIÓN </t>
  </si>
  <si>
    <t xml:space="preserve">PROBABABILIDAD RESIDUAL </t>
  </si>
  <si>
    <t>PROBABILIDAD RIESGO RESIDUAL</t>
  </si>
  <si>
    <t>Tratamiento del Riesgo</t>
  </si>
  <si>
    <t>Materializó</t>
  </si>
  <si>
    <r>
      <t xml:space="preserve">Observación </t>
    </r>
    <r>
      <rPr>
        <sz val="10"/>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</si>
  <si>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</si>
  <si>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</si>
  <si>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</si>
  <si>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</si>
  <si>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r>
      <t xml:space="preserve">El profesional universitario de la  OAP, de forma maual, cada que deba emitirse un reporte </t>
    </r>
    <r>
      <rPr>
        <b/>
        <sz val="10"/>
        <color rgb="FF000000"/>
        <rFont val="Arial"/>
        <family val="2"/>
      </rPr>
      <t>verificará;</t>
    </r>
    <r>
      <rPr>
        <sz val="10"/>
        <color rgb="FF000000"/>
        <rFont val="Arial"/>
        <family val="2"/>
      </rPr>
      <t xml:space="preserve">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r>
  </si>
  <si>
    <t>Cada que se requiera un informe</t>
  </si>
  <si>
    <t>Correo electrónico</t>
  </si>
  <si>
    <t xml:space="preserve">Baja </t>
  </si>
  <si>
    <r>
      <t>28/02/2025</t>
    </r>
    <r>
      <rPr>
        <sz val="10"/>
        <color rgb="FF000000"/>
        <rFont val="Arial"/>
        <family val="2"/>
      </rPr>
      <t xml:space="preserve"> En  reunion sostenida por el equipo de OAP, para el primer bimestre del año,  se evaluó el riesgo de gestión y la efectividad de los controles implementados, concluyendo que el riesgo </t>
    </r>
    <r>
      <rPr>
        <b/>
        <sz val="10"/>
        <color rgb="FF000000"/>
        <rFont val="Arial"/>
        <family val="2"/>
      </rPr>
      <t>no se ha materializado.</t>
    </r>
  </si>
  <si>
    <r>
      <rPr>
        <b/>
        <sz val="10"/>
        <color rgb="FF000000"/>
        <rFont val="Arial"/>
        <family val="2"/>
      </rPr>
      <t>24/04/2025</t>
    </r>
    <r>
      <rPr>
        <sz val="10"/>
        <color rgb="FF000000"/>
        <rFont val="Arial"/>
        <family val="2"/>
      </rPr>
      <t xml:space="preserve"> En la última reunión del Equipo de Planeación, conformado por el jefe y los profesionales asignados,  se concluyo que no ha ocurrido ningún incidente con el riesgo de gestión durante este bimestre y se ha venido ejecutando el control de forma adecuada.</t>
    </r>
  </si>
  <si>
    <r>
      <t>"</t>
    </r>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</si>
  <si>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la reunión más reciente del Equipo de Planeación, integrada por el jefe y los profesionales designados, se determinó que durante el bimestre no se han presentado incidentes relacionados con el riesgo de gestión. Asimismo, se confirmó que el control establecido se ha venido aplicando de manera efectiva.  La evidencia del control son los recordatorios por parte de la OAP, recordardo el seguimiento del PAAC en transición al programa de Transparencia y Etica pública, recordatorio al seguimiento del 4 bimestre de Riesgos.
https://indeportesantioquia.sharepoint.com/:f:/s/EquipoPlaneacin/EuMmEjNHj-BAkPDyE6UVAmQBFIGCLqKbFa6WSgn88M2OTg?e=ySDKgj"</t>
  </si>
  <si>
    <t>ACTIVO</t>
  </si>
  <si>
    <t>PO-RG2-CAU1-CON1</t>
  </si>
  <si>
    <r>
      <t>2. Posibilidad de afectación reputacional</t>
    </r>
    <r>
      <rPr>
        <sz val="10"/>
        <color rgb="FF000000"/>
        <rFont val="Arial"/>
        <family val="2"/>
      </rPr>
      <t xml:space="preserve">  </t>
    </r>
    <r>
      <rPr>
        <b/>
        <sz val="10"/>
        <color rgb="FF000000"/>
        <rFont val="Arial"/>
        <family val="2"/>
      </rPr>
      <t>por inoportuno seguimiento al Plan de Desarrollo y demás planes institucionales</t>
    </r>
    <r>
      <rPr>
        <sz val="10"/>
        <color rgb="FF000000"/>
        <rFont val="Arial"/>
        <family val="2"/>
      </rPr>
      <t xml:space="preserve"> </t>
    </r>
    <r>
      <rPr>
        <b/>
        <sz val="10"/>
        <color rgb="FF000000"/>
        <rFont val="Arial"/>
        <family val="2"/>
      </rPr>
      <t>debido a incumplimiento de cronogramas establecidos.</t>
    </r>
  </si>
  <si>
    <t>Por inoportuno seguimiento al Plan de Desarrollo y demás planes institucionales</t>
  </si>
  <si>
    <t>Debido a incumplimiento de cronogramas establecidos.</t>
  </si>
  <si>
    <r>
      <t xml:space="preserve">El Jefe de  la OAP de forma manual, mínimo una vez al mes   </t>
    </r>
    <r>
      <rPr>
        <b/>
        <sz val="10"/>
        <color rgb="FF000000"/>
        <rFont val="Arial"/>
        <family val="2"/>
      </rPr>
      <t>verifica</t>
    </r>
    <r>
      <rPr>
        <sz val="10"/>
        <color rgb="FF000000"/>
        <rFont val="Arial"/>
        <family val="2"/>
      </rPr>
      <t xml:space="preserve">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jefe de planeación con la verificación del cronograma.    </t>
    </r>
  </si>
  <si>
    <t>Minimo una vez al mes</t>
  </si>
  <si>
    <r>
      <t xml:space="preserve">28/02/2025 </t>
    </r>
    <r>
      <rPr>
        <sz val="10"/>
        <color rgb="FF000000"/>
        <rFont val="Arial"/>
        <family val="2"/>
      </rPr>
      <t xml:space="preserve">En  reunion sostenida por el equipo de OAP, para el primer bimestre del año,  se evaluó el riesgo de gestión y la efectividad de los controles implementados, concluyendo que </t>
    </r>
    <r>
      <rPr>
        <b/>
        <sz val="10"/>
        <color rgb="FF000000"/>
        <rFont val="Arial"/>
        <family val="2"/>
      </rPr>
      <t>el riesgo no se ha materializado.</t>
    </r>
  </si>
  <si>
    <r>
      <rPr>
        <b/>
        <sz val="10"/>
        <color rgb="FF000000"/>
        <rFont val="Arial"/>
        <family val="2"/>
      </rPr>
      <t>22/04/2025</t>
    </r>
    <r>
      <rPr>
        <sz val="10"/>
        <color rgb="FF000000"/>
        <rFont val="Arial"/>
        <family val="2"/>
      </rPr>
      <t xml:space="preserve"> En  reunion sostenida por el equipo de OAP, para el  segundo bimestre del año,  se evaluó el riesgo de gestión y la aplicación de los controles, encontrando que el mismo no se materializó pese a que tuvimos incovenientes con el sistema de Indicadores, el cual se resolvió  de manera manual para garantizar la oportunidad de la información.  como evidencia estan los correos enviados a las diferentes areas sobre como reportar los indicadores y las solicitudes y validaciones de información realizadas con las dependencias respecto a los requerimientos del PDD (ver correos Claudia Salazar Evidencia) </t>
    </r>
  </si>
  <si>
    <r>
      <rPr>
        <b/>
        <sz val="10"/>
        <color theme="1"/>
        <rFont val="Arial"/>
        <family val="2"/>
      </rPr>
      <t>"02/07/2025</t>
    </r>
    <r>
      <rPr>
        <sz val="10"/>
        <color theme="1"/>
        <rFont val="Arial"/>
        <family val="2"/>
      </rPr>
      <t xml:space="preserve"> La profesional Especializada de la Oficina Asesora de Planeación, revisó el cronogrmaa de resportes y envio a cada area el recordatorio correspondiente; durante esta vigencias se enviaron recordatorio para  el diligenciamiento del Plan de acción, Indicadores del PEI, Plan de desarrollo para quienes no habian reportado durante el termino. Asi como también, la solicitud de información con los plazos establecidos para demás resportes que tengamos que entregar a otras depedencias. 
En cuanto a los insumos de información se envio comunicación a la subgerencia Adminsitrativa y Financiera sobre la oportunidad en la entrega del cierre de ejecución de gastos para diligencias las plataformas de actualización de plan de desarrollo. 
Por parte de la PU en apoyo con la contratista se enviaron correos a las areas recordando seguimiento al plan de mejoramiento y a los riegos.
Como evidencia quedan los correos electronicos enviados se anexa link de la cartpeta de gestión de la Oficina Asesora de Planeaciaón.
Por último, se ajustó los responsables del control, ya que estaba en cabez de Jefe de Ocina cuando lo envia es directamente los profesionales.  
https://indeportesantioquia.sharepoint.com/:f:/s/EquipoPlaneacin/EsRW81zWWQxKsMZw_TjX25UBiLVQTOXIUQ5dl0Uw0p_Zog?email=controlinterno%40indeportesantioquia.gov.co&amp;e=ipA984
"</t>
    </r>
  </si>
  <si>
    <t>"1/09/2025  En reunion sostenida por el equipo de OAP, para el cuarto bimestre del año, se evaluó el riesgo de gestión y la efectividad de los controles implementados, concluyendo que el riesgo no se ha materializado.  Como evidencia de esto estan los indicadores de Gestión y seguimiento al Plan de acción y cumplimiento al Plan Indicativo.
https://indeportesantioquia.gov.co/wp-content/uploads/2025/08/SeguimientoInd_Junio25_ENV.xlsx,
https://app.powerbi.com/view?r=eyJrIjoiMjI0OWM0OGUtMWU1My00ZTczLWE2NWEtNTFiZTI5MzU4YWE0IiwidCI6ImI3YmJkOWQ2LTczODItNGZiMS05MDUxLWIxNmVjMGZlM2RhZCIsImMiOjR9,
https://indeportesantioquia.gov.co/acceso-informacion-publica/#1738374524333-c7ab9a80-14d1"</t>
  </si>
  <si>
    <t>CC-RG1-CAU1-CON1</t>
  </si>
  <si>
    <t xml:space="preserve">Posibilidad de afectación reputacional por quejas masivas relacionadas con la circulación de información falsa o inoportuna en los medios de comuniación institucional,  debido a la entrega de información errada o a destiempo de parte de los procesos y/o dependencias proveedoras de la información. </t>
  </si>
  <si>
    <t>Por quejas masivas relacionadas con la circulación de información falsa o inoportuna en los medios de comuniación institucional.</t>
  </si>
  <si>
    <t>Debido a entrega de información errada o a destiempo de parte de los procesos y dependencias proveedoras de la información.</t>
  </si>
  <si>
    <r>
      <t xml:space="preserve">"Los profesionales de la Oficina Asesora de Comunicaciones de forma manual y continuamente, </t>
    </r>
    <r>
      <rPr>
        <b/>
        <sz val="10"/>
        <color theme="1"/>
        <rFont val="Arial"/>
        <family val="2"/>
      </rPr>
      <t>validan</t>
    </r>
    <r>
      <rPr>
        <sz val="10"/>
        <color theme="1"/>
        <rFont val="Arial"/>
        <family val="2"/>
      </rPr>
      <t xml:space="preserve">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r>
  </si>
  <si>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</si>
  <si>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</si>
  <si>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r>
      <rPr>
        <b/>
        <sz val="10"/>
        <color theme="1"/>
        <rFont val="Arial"/>
        <family val="2"/>
      </rPr>
      <t xml:space="preserve">31 de marzo de 2025. </t>
    </r>
    <r>
      <rPr>
        <sz val="10"/>
        <color theme="1"/>
        <rFont val="Arial"/>
        <family val="2"/>
      </rPr>
      <t>BQ: 
Durante el primer bimestre de este 2025 se evidenció que no se materializó este riesgo</t>
    </r>
  </si>
  <si>
    <r>
      <rPr>
        <b/>
        <sz val="10"/>
        <color rgb="FF000000"/>
        <rFont val="Arial"/>
        <family val="2"/>
      </rPr>
      <t xml:space="preserve">9 de mayo de 2025. BQ: 
</t>
    </r>
    <r>
      <rPr>
        <sz val="10"/>
        <color rgb="FF000000"/>
        <rFont val="Arial"/>
        <family val="2"/>
      </rPr>
      <t>Durante este segundo bimestre de este 2025 se evidenció que no se materializó este riesgo.</t>
    </r>
  </si>
  <si>
    <r>
      <t>"</t>
    </r>
    <r>
      <rPr>
        <b/>
        <sz val="10"/>
        <color theme="1"/>
        <rFont val="Arial"/>
        <family val="2"/>
      </rPr>
      <t>11 de junio de 2025</t>
    </r>
    <r>
      <rPr>
        <sz val="10"/>
        <color theme="1"/>
        <rFont val="Arial"/>
        <family val="2"/>
      </rPr>
      <t>. BQ: 
Hasta la fecha, durante este 3er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</si>
  <si>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</si>
  <si>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CC-RG1-CAU2-CON2</t>
  </si>
  <si>
    <t>Posibilidad de afectación reputacional por quejas masivas relacionadas con la circulación de información falsa o inoportuna en los medios de comuniación institucional, debido a errores humanos involuntarios en la redacción o publicación de información en los medios de comunicación institucional.</t>
  </si>
  <si>
    <t>Por quejas masivas relacionadas con la circulación de información falsa o inoportuna en los medios de comuniacción institucional.</t>
  </si>
  <si>
    <t>Debido a errores humanos involuntarios en la redacción o publicación de información en los medios de comunicación institucional.</t>
  </si>
  <si>
    <r>
      <t xml:space="preserve">"Los profesionales de la Oficina Asesora de Comunicaciones, y encargados de la producción de contenidos de forma manual y continuamente, </t>
    </r>
    <r>
      <rPr>
        <b/>
        <sz val="10"/>
        <color theme="1"/>
        <rFont val="Arial"/>
        <family val="2"/>
      </rPr>
      <t>validan</t>
    </r>
    <r>
      <rPr>
        <sz val="10"/>
        <color theme="1"/>
        <rFont val="Arial"/>
        <family val="2"/>
      </rPr>
      <t xml:space="preserve"> la información con los voceros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haya sugerencias de ajuste a la publicación, por parte del vocero, estas se realizarán previa publicación definitiva. 
La evidencia del control será correo electrónico o chat con el vocero, aprobando la publicación en los medios de comunicación institucional. "</t>
    </r>
  </si>
  <si>
    <t>Continuamente</t>
  </si>
  <si>
    <t xml:space="preserve">Correo Electrónico 
Whatsapp
</t>
  </si>
  <si>
    <r>
      <rPr>
        <b/>
        <sz val="10"/>
        <color theme="1"/>
        <rFont val="Arial"/>
        <family val="2"/>
      </rPr>
      <t>31 de marzo de 2025</t>
    </r>
    <r>
      <rPr>
        <sz val="10"/>
        <color theme="1"/>
        <rFont val="Arial"/>
        <family val="2"/>
      </rPr>
      <t>. BQ: 
Durante el primer bimestre de este 2025 se evidenció que no se materializó este riesgo.</t>
    </r>
  </si>
  <si>
    <r>
      <t>"</t>
    </r>
    <r>
      <rPr>
        <b/>
        <sz val="10"/>
        <color theme="1"/>
        <rFont val="Arial"/>
        <family val="2"/>
      </rPr>
      <t>11 de junio de 2025.</t>
    </r>
    <r>
      <rPr>
        <sz val="10"/>
        <color theme="1"/>
        <rFont val="Arial"/>
        <family val="2"/>
      </rPr>
      <t xml:space="preserve"> BQ: 
Hasta la fecha, durante este 3er bimestre de este 2025 se evidenció que no se materializó este riesgo."</t>
    </r>
  </si>
  <si>
    <t>"9 de septiembre de 2025. Revisado por Beatriz Elena Quiceno Gil: 
Durante el 4° bimestre no se materializó este riesgo, toda vez que viene aplicándose el control definido.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</si>
  <si>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CC-RG2-CAU1-CON1</t>
  </si>
  <si>
    <t xml:space="preserve">Posibilidad de afectación reputacional por quejas masivas relacionadas con la circulación de información inoportuna en los medios de comunicación institucional, debido a la no disponibiliad de los soportes  tecnólogicos para la publicación de la información. </t>
  </si>
  <si>
    <t>Debido a la no disponibiliad de los soportes  tecnológicos para la publicación de la información.</t>
  </si>
  <si>
    <r>
      <t>Los profesionales de la Oficina Asesora de Comunicaciones de forma manual y continuamente</t>
    </r>
    <r>
      <rPr>
        <b/>
        <sz val="10"/>
        <color theme="1"/>
        <rFont val="Arial"/>
        <family val="2"/>
      </rPr>
      <t xml:space="preserve"> validan</t>
    </r>
    <r>
      <rPr>
        <sz val="10"/>
        <color theme="1"/>
        <rFont val="Arial"/>
        <family val="2"/>
      </rPr>
      <t xml:space="preserve"> la disponibilidad de los software para la publicación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encontrar novedades, se deben reportar a los profesionales encargados del soporte técnico. Como evidencia de este control, quedará registro por correo electrónico, WhatsApp o el SysAid. "</t>
    </r>
  </si>
  <si>
    <t>"Correo Electrónico 
Whatsapp
Caso en la mesa de servicios SysAid"</t>
  </si>
  <si>
    <r>
      <rPr>
        <b/>
        <sz val="10"/>
        <color theme="1"/>
        <rFont val="Arial"/>
        <family val="2"/>
      </rPr>
      <t>31 de marzo de 2025</t>
    </r>
    <r>
      <rPr>
        <sz val="10"/>
        <color theme="1"/>
        <rFont val="Arial"/>
        <family val="2"/>
      </rPr>
      <t>. BQ: 
Durante el primer bimestre de este 2025 se evidenció que no se materializó este riesgo."</t>
    </r>
  </si>
  <si>
    <t>"9 de septiembre de 2025. Revisado por Beatriz Elena Quiceno Gil: 
Durante el 4° bimestre no se materializó este riesgo.
Puede evidenciarse la ausencia de alertas y quejas relacionadas con la circulación de información falsa o inoportuna tanto en los medios de comunicación social institucionales de Indeportes Antioquia, como en las PQRSDF:
www.indeportesantioquia.gov.co
https://twitter.com/IndeportesAnt
www.instagram.com/indeportesantioquia
www.youtube.com/user/indeportesant
www.facebook.com/IndeportesAntioquia"</t>
  </si>
  <si>
    <t>PI-RG1-CAU1-CON1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</si>
  <si>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</si>
  <si>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Posibilidad de afectación reputacional por baja visualización del proceso de investigación en el medio debido al desconocimiento al interior del instituto. </t>
  </si>
  <si>
    <t>por baja visualización del proceso de investigación en el medio</t>
  </si>
  <si>
    <t>Debido al desconocimiento del proceso al interior de Indeportes</t>
  </si>
  <si>
    <t>"El Profesional Universitario encargado del CINDA verifica de forma manual y semestral mente con el área de Comunicaciones las estrategias diseñadas para visualizar del Centro de Investigaciones tanto para el público interno y externo y desarrollar espacios de socialización del objetivo del proceso. Así mismo, validará el presupuesto asignado en la vigencia para el desarrollo de investigaciones.
Sin Estructura el Control"</t>
  </si>
  <si>
    <t>semestral</t>
  </si>
  <si>
    <t>Reuniones periodicas. Procesos de socializacion. presentaciones grupales a la institución</t>
  </si>
  <si>
    <r>
      <rPr>
        <b/>
        <sz val="10"/>
        <color theme="1"/>
        <rFont val="Arial"/>
        <family val="2"/>
      </rPr>
      <t>4/03/2025</t>
    </r>
    <r>
      <rPr>
        <sz val="10"/>
        <color theme="1"/>
        <rFont val="Arial"/>
        <family val="2"/>
      </rPr>
      <t>. Pese a que no se ha materializado el riesgo. este año solo se han realizado un par de reuniones con el grupo de trabajo. Por otro lado con algunos integrantes del grupo se han incorporado en las conferencias realizadas como infogramas que alimnetan al los productos de el grupo de investigación.</t>
    </r>
  </si>
  <si>
    <r>
      <rPr>
        <b/>
        <sz val="10"/>
        <color rgb="FF000000"/>
        <rFont val="Arial"/>
        <family val="2"/>
      </rPr>
      <t>4/05/2025</t>
    </r>
    <r>
      <rPr>
        <sz val="10"/>
        <color rgb="FF000000"/>
        <rFont val="Arial"/>
        <family val="2"/>
      </rPr>
      <t xml:space="preserve"> No se materializo para este bimestre el riesgo ya que se viene realizando continuamente reuniones con las diferentes área psicosocial de altos logros,</t>
    </r>
  </si>
  <si>
    <r>
      <rPr>
        <b/>
        <sz val="10"/>
        <color theme="1"/>
        <rFont val="Arial"/>
        <family val="2"/>
      </rPr>
      <t xml:space="preserve">3/07/25 </t>
    </r>
    <r>
      <rPr>
        <sz val="10"/>
        <color theme="1"/>
        <rFont val="Arial"/>
        <family val="2"/>
      </rPr>
      <t>No se materializó este bimestre el riesgo Se continuan haciendo reuniones y procesos de trabajo al interior de la institución</t>
    </r>
  </si>
  <si>
    <t>28/08/2025. No se materializo este riesgo. En este bimestre conjuntamnete con comunicaciones se realizó la creación del logo de CINDA, esto le ayudara a mejorar la imagen hacia el interior de la institución.</t>
  </si>
  <si>
    <t>PI-RG2-CAU1-CON1</t>
  </si>
  <si>
    <t xml:space="preserve">Posibilidad de afectación reputacional por baja calidad en la investigación debido a recursos tecnológicos insuficientes para los análisis estadísticos. </t>
  </si>
  <si>
    <t>por baja calidad en la investigación</t>
  </si>
  <si>
    <t>debido a recursos tecnológicos insuficientes para los análisis estadísticos.</t>
  </si>
  <si>
    <t>"El Profesional Universitario encargado del CINDA valida con la Oficina de Sistemas la instalación del software de análisis estadístico. 
El Profesional Universitario encargado del CINDA verificará la inclusión de la necesidad de capacitación para el manejo del software de análisis estadístico en el Plan Institucional de Capacitación de la vigencia. 
Sin Estructura el control "</t>
  </si>
  <si>
    <t>Se instalo en el computador de Medicina el software de SPSS version 19 el cual Indeportes tienen al licencia.</t>
  </si>
  <si>
    <r>
      <rPr>
        <b/>
        <sz val="10"/>
        <color theme="1"/>
        <rFont val="Arial"/>
        <family val="2"/>
      </rPr>
      <t xml:space="preserve">4/03/2025. </t>
    </r>
    <r>
      <rPr>
        <sz val="10"/>
        <color theme="1"/>
        <rFont val="Arial"/>
        <family val="2"/>
      </rPr>
      <t>Pese a que no se cuenta con un estadistico aun, el coordinador del grupo de investigacion sigue relaizando los analisis estadisticos pertinentes para las investigaciones realizadas.</t>
    </r>
  </si>
  <si>
    <r>
      <rPr>
        <b/>
        <sz val="10"/>
        <color rgb="FF000000"/>
        <rFont val="Arial"/>
        <family val="2"/>
      </rPr>
      <t>4/05/2025</t>
    </r>
    <r>
      <rPr>
        <sz val="10"/>
        <color rgb="FF000000"/>
        <rFont val="Arial"/>
        <family val="2"/>
      </rPr>
      <t xml:space="preserve"> No se ha materializado para este segundo bimestre el riesgo ya que se estan comprando equipos  tecnologicos para apoyar el trabajo estadistico</t>
    </r>
  </si>
  <si>
    <r>
      <rPr>
        <b/>
        <sz val="10"/>
        <color theme="1"/>
        <rFont val="Arial"/>
        <family val="2"/>
      </rPr>
      <t>3/07/25</t>
    </r>
    <r>
      <rPr>
        <sz val="10"/>
        <color theme="1"/>
        <rFont val="Arial"/>
        <family val="2"/>
      </rPr>
      <t xml:space="preserve"> No se materializó este bimestre el riesgo, ya llegaron las tablets para se usadas en los procesos de toma de datos.</t>
    </r>
  </si>
  <si>
    <t>28/08/2025. No se materializo este riesgo. En la actualidad se esta en el proceso de contratación de un profesional estadistico, el cual le brindara la posibilidad de aumentar el numero de analisi y mejorara la posibilidad de publicaciones.</t>
  </si>
  <si>
    <t>PI-RG3-CAUI-CON1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</si>
  <si>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</si>
  <si>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</si>
  <si>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</si>
  <si>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</si>
  <si>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</si>
  <si>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r>
      <t xml:space="preserve">4/03/2025. </t>
    </r>
    <r>
      <rPr>
        <sz val="10"/>
        <color rgb="FF000000"/>
        <rFont val="Arial"/>
        <family val="2"/>
      </rPr>
      <t>Se esta pendiente para el mes de mayo de 2025 los resultados de la convocatoria de Minciencias.</t>
    </r>
  </si>
  <si>
    <r>
      <rPr>
        <b/>
        <sz val="10"/>
        <color rgb="FF000000"/>
        <rFont val="Arial"/>
        <family val="2"/>
      </rPr>
      <t xml:space="preserve">4/05/2025 </t>
    </r>
    <r>
      <rPr>
        <sz val="10"/>
        <color rgb="FF000000"/>
        <rFont val="Arial"/>
        <family val="2"/>
      </rPr>
      <t>No se materializo el riesgo para este periodo evaludado ya que se obtuvo la ciertificación como grupo C de investigación de Minciencias,</t>
    </r>
  </si>
  <si>
    <r>
      <rPr>
        <b/>
        <sz val="10"/>
        <color rgb="FF000000"/>
        <rFont val="Arial"/>
        <family val="2"/>
      </rPr>
      <t>3/07/2025</t>
    </r>
    <r>
      <rPr>
        <sz val="10"/>
        <color rgb="FF000000"/>
        <rFont val="Arial"/>
        <family val="2"/>
      </rPr>
      <t xml:space="preserve"> No se materializo el riesgo para este periodo evaludado ya que se obtuvo la ciertificación como grupo C de investigación de Minciencias.</t>
    </r>
  </si>
  <si>
    <t>28/08/2025. No se materializo este riesgo. En la ultima convocatoria de certificación fuimos recertificados como grupo de investigación C de Minciencias.</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</si>
  <si>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</si>
  <si>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</si>
  <si>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</si>
  <si>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</si>
  <si>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</si>
  <si>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r>
      <t xml:space="preserve">El/la Profesional Especializado/a del Sistema Departamental de Capacitación, con personal de apoyo, trimestralmente, </t>
    </r>
    <r>
      <rPr>
        <i/>
        <sz val="10"/>
        <color rgb="FF000000"/>
        <rFont val="Arial"/>
        <family val="2"/>
      </rPr>
      <t>verifica</t>
    </r>
    <r>
      <rPr>
        <sz val="10"/>
        <color rgb="FF000000"/>
        <rFont val="Arial"/>
        <family val="2"/>
      </rPr>
      <t xml:space="preserve">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r>
  </si>
  <si>
    <t>Como evidencia del control quedará el correo electrónico o la comunicación interna.</t>
  </si>
  <si>
    <r>
      <rPr>
        <b/>
        <sz val="10"/>
        <color theme="1"/>
        <rFont val="Arial"/>
        <family val="2"/>
      </rPr>
      <t>11/03/2025</t>
    </r>
    <r>
      <rPr>
        <sz val="10"/>
        <color theme="1"/>
        <rFont val="Arial"/>
        <family val="2"/>
      </rPr>
      <t xml:space="preserve">
El riesgo no se materializó ya que, a la fecha de este reporte, la agenda académica se encuentra en proceso de contratación con los proveedores de servicios de capacitación y cumpliento el cronograma rpevista hasta la fecha.</t>
    </r>
  </si>
  <si>
    <r>
      <rPr>
        <b/>
        <sz val="10"/>
        <color rgb="FF000000"/>
        <rFont val="Arial"/>
        <family val="2"/>
      </rPr>
      <t xml:space="preserve">06/05/2025
</t>
    </r>
    <r>
      <rPr>
        <sz val="10"/>
        <color rgb="FF000000"/>
        <rFont val="Arial"/>
        <family val="2"/>
      </rPr>
      <t>El riesgo no se materilizó ya que a la fecha de este reporte, el cronograma de contratación se cumplió como se acordó, sin  generar retrasos en el desarrollo de la agenda académica</t>
    </r>
  </si>
  <si>
    <r>
      <rPr>
        <b/>
        <sz val="10"/>
        <color rgb="FF000000"/>
        <rFont val="Arial"/>
        <family val="2"/>
      </rPr>
      <t xml:space="preserve">08/07/2025
</t>
    </r>
    <r>
      <rPr>
        <sz val="10"/>
        <color rgb="FF000000"/>
        <rFont val="Arial"/>
        <family val="2"/>
      </rPr>
      <t>El riesgo no se materilizó ya que a la fecha de este reporte, el cronograma de contratación se cumplió como se acordó, sin  generar retrasos en el desarrollo de la agenda académica</t>
    </r>
  </si>
  <si>
    <t>"02/09/2025
El riesgo no se materilizó ya que a la fecha de este reporte, el cronograma de contratación se cumplió como se acordó, sin  generar retrasos en el desarrollo de la agenda académica inicial. 
Se podrán relizar en lo que queda del año, algunas contrataciones para capacitaciones que no están en la agenda inicial, sino que hacen parte de propuestas de articulación que presentan las ligas ante nuetsra entidad y que son viabilizadas por el Subgerente de Fomento y Desarollo Deportivo. "</t>
  </si>
  <si>
    <t>AT-RG1-CAU1-CON1</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</si>
  <si>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</si>
  <si>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</si>
  <si>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</si>
  <si>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r>
      <t xml:space="preserve">
1. El subgerente de Deporte Asociado y Altos Logros y los profesionales del area metodológica y social realizan de forma manual y </t>
    </r>
    <r>
      <rPr>
        <b/>
        <sz val="10"/>
        <color theme="1"/>
        <rFont val="Arial"/>
        <family val="2"/>
      </rPr>
      <t>validan</t>
    </r>
    <r>
      <rPr>
        <sz val="10"/>
        <color theme="1"/>
        <rFont val="Arial"/>
        <family val="2"/>
      </rPr>
      <t xml:space="preserve"> el seguimiento mensual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r>
  </si>
  <si>
    <t>"Resoluciones de entrega de apoyo técnico, científico y  psicosociales.
Listados
Actas de Comité Evaluador
CPD"</t>
  </si>
  <si>
    <r>
      <rPr>
        <b/>
        <sz val="10"/>
        <color theme="1"/>
        <rFont val="Arial"/>
        <family val="2"/>
      </rPr>
      <t>28/02/2025</t>
    </r>
    <r>
      <rPr>
        <sz val="10"/>
        <color theme="1"/>
        <rFont val="Arial"/>
        <family val="2"/>
      </rPr>
      <t xml:space="preserve"> Para este primer bimestre de 2025 se realizo comite coordinador del programa bajo la resolucion 120 de 2025 donde se verifico por parte de los miembros del comite y los metodologos que acopañan cada disciplina deportiva, las diferentes postulaciones para estimulo economico y alojamiento. La informacion tratada en los comites, queda registrada en las actas del comite, bases de datos y resoluciones.</t>
    </r>
  </si>
  <si>
    <r>
      <rPr>
        <b/>
        <sz val="10"/>
        <color rgb="FF000000"/>
        <rFont val="Arial"/>
        <family val="2"/>
      </rPr>
      <t>30/04/2025</t>
    </r>
    <r>
      <rPr>
        <sz val="10"/>
        <color rgb="FF000000"/>
        <rFont val="Arial"/>
        <family val="2"/>
      </rPr>
      <t xml:space="preserve"> verificar por parte de los miembros del comite coordinador del programa, que estan estipulados en la resolucion 120 de 2025, las postulaciones para el apoyo economico o excepcionales en el bimestre marzo-abril. Como resultado de los analisis realizados en los comites mensuales, se generan las actas de la reunion y las resoluciones para otorgar el estimulo a los atletas y para atletas que cumplen con los requisitos</t>
    </r>
  </si>
  <si>
    <r>
      <rPr>
        <b/>
        <sz val="10"/>
        <color theme="1"/>
        <rFont val="Arial"/>
        <family val="2"/>
      </rPr>
      <t>30/06/2025</t>
    </r>
    <r>
      <rPr>
        <sz val="10"/>
        <color theme="1"/>
        <rFont val="Arial"/>
        <family val="2"/>
      </rPr>
      <t xml:space="preserve"> verificar las postulaciones para acceder al estimulo economico mensual, por estrategia  y unico por los logros internacionales en el comite coordinador del programa mensualmente por parte de los miembros del comite metodologos, Psicosociales, secretaria del comite, medico y subgerente. Los resultados de los postulados en el comite quedan registrados en el acta y resolucion de la reunion.</t>
    </r>
  </si>
  <si>
    <t xml:space="preserve">30/08/2025 validar las postulaciones que realizan las ligas de los atetas y para atletas que participaron en campeonatos nacionales interligas para ingresar al estimulo economico; ya sea por resultado, estrategia o logro internacional. Las postulaciones se revisan en los comite coordinador del programa, realizados cada mes con los miembros segun resolucion 120 de 2025 y como constancia de las desiciones tomas, queda el registro en el acta de la reaunion y la resolucion de estimulos; las cuales, son validadas por los metodologolos y demas asistentes. </t>
  </si>
  <si>
    <t>AT-RG2-CAU1-CON1</t>
  </si>
  <si>
    <t>Posibilidad de afectación económica  por posible destinación inadecuada del recurso económico debido a la utilizacion inadecuada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</si>
  <si>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</si>
  <si>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</si>
  <si>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Los metodólogos de la subgerencia  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</si>
  <si>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</si>
  <si>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r>
      <rPr>
        <b/>
        <sz val="10"/>
        <color theme="1"/>
        <rFont val="Arial"/>
        <family val="2"/>
      </rPr>
      <t>28/02/2025</t>
    </r>
    <r>
      <rPr>
        <sz val="10"/>
        <color theme="1"/>
        <rFont val="Arial"/>
        <family val="2"/>
      </rPr>
      <t xml:space="preserve"> Para este primer bimestre de 2025 no se presentaron solicitudes de desembolso por partes de las ligas;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t>
    </r>
  </si>
  <si>
    <r>
      <rPr>
        <b/>
        <sz val="10"/>
        <color rgb="FF000000"/>
        <rFont val="Arial"/>
        <family val="2"/>
      </rPr>
      <t>30/04/2025</t>
    </r>
    <r>
      <rPr>
        <sz val="10"/>
        <color rgb="FF000000"/>
        <rFont val="Arial"/>
        <family val="2"/>
      </rPr>
      <t xml:space="preserve"> Verificar por parte de los supervisores de los convenios con ligas, las diferentes solcitudes de desembolso para ser aprobadas cada que lo soliciten, segun la propuesta tecnica, cotizaciones, demas documentos legales y rendiciones de cuentas, los cuales quedan almacenados en el expediente contractual.</t>
    </r>
  </si>
  <si>
    <r>
      <rPr>
        <b/>
        <sz val="10"/>
        <color theme="1"/>
        <rFont val="Arial"/>
        <family val="2"/>
      </rPr>
      <t>30/06/2025</t>
    </r>
    <r>
      <rPr>
        <sz val="10"/>
        <color theme="1"/>
        <rFont val="Arial"/>
        <family val="2"/>
      </rPr>
      <t xml:space="preserve"> verificar las solicitudes de desembolsos presentadas por las ligas que tienen convenios suscritos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</si>
  <si>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organizaciones deportivas para su respectiva autorizacion de desembolso y posteriormente las rendiciones de cuenta. La documentacion y demas documentos que soportan esta actividad queda registrado en la ruta del mercurio y en el expediente contractual de cada convenio</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</si>
  <si>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</si>
  <si>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</si>
  <si>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</si>
  <si>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</si>
  <si>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El subgrerente de Altos Logros y los Metodólogos manualmente realizan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</si>
  <si>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Formato de atenciones realizadas</t>
  </si>
  <si>
    <r>
      <t>28/02/2025</t>
    </r>
    <r>
      <rPr>
        <sz val="10"/>
        <color rgb="FF000000"/>
        <rFont val="Arial"/>
        <family val="2"/>
      </rPr>
      <t xml:space="preserve"> Para este primer bimestre de 2025 no se presentaron solicitudes de desembolso por partes de las ligas que tienen CEDEP; ya que, no se suscribieron convenios. Cuando se presentan, se revizan las solicitudes de desembolso donde se verifica por parte del metodologo que acopañan cada liga y es supervisor para autorizarla y posterior a la ejecucion, se revisa la legalizacion o rendicion de cuentas, toda la informacion y evidencias queda registrado en el expediente de las ligas de canotaje, atletismo, ciclismo, levantamiento de pesas y subacuaticas</t>
    </r>
  </si>
  <si>
    <r>
      <rPr>
        <b/>
        <sz val="10"/>
        <color rgb="FF000000"/>
        <rFont val="Arial"/>
        <family val="2"/>
      </rPr>
      <t xml:space="preserve">30/04/2025 </t>
    </r>
    <r>
      <rPr>
        <sz val="10"/>
        <color rgb="FF000000"/>
        <rFont val="Arial"/>
        <family val="2"/>
      </rPr>
      <t>Verificar por parte del metodologo supervisor de los convenios con ligas que ejecutan CEDEP, las solicitudes que se recepcionan, para gestion de desembolsos y ser autorizadas. La revision de las propuestas tecnicas, presupuestos, cotizaciones, demas documentos legales y rendicion de cuentas, hacen parte del expediente contractual</t>
    </r>
  </si>
  <si>
    <r>
      <rPr>
        <b/>
        <sz val="10"/>
        <color theme="1"/>
        <rFont val="Arial"/>
        <family val="2"/>
      </rPr>
      <t>30/06/202</t>
    </r>
    <r>
      <rPr>
        <sz val="10"/>
        <color theme="1"/>
        <rFont val="Arial"/>
        <family val="2"/>
      </rPr>
      <t>5 verificar las solicitudes de desembolsos presentadas por las ligas de atletismo, pesas, canotaje, subacuaticas y ciclismo para la operacion de los CEDEP cada que se reciebe la documentacion radicada; esta verificacion se realiza por parte de los  metodologos supervisores. Los resultados y documentos del proceso de desembolso y legalizacion, queda consignada en el expediente contractual</t>
    </r>
  </si>
  <si>
    <t>30/08/2025 Validar por parte del metodologo supervisor las solicitudes de desemmbolso realizadas por las ligas  deportivas que tienen CEDEP para su respectiva autorizacion de desembolso y posteriormente las rendiciones de cuenta. La documentacion y demas documentos que soportan esta actividad queda registrado en la ruta del mercurio y en el expediente contractual de cada convenio</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</si>
  <si>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</si>
  <si>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</si>
  <si>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</si>
  <si>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</si>
  <si>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r>
      <t>El Jefe de la Oficina de Medicina Deportiva de forma manual y cada mes  debe</t>
    </r>
    <r>
      <rPr>
        <b/>
        <sz val="10"/>
        <color theme="1"/>
        <rFont val="Arial"/>
        <family val="2"/>
      </rPr>
      <t xml:space="preserve"> Implementar  </t>
    </r>
    <r>
      <rPr>
        <sz val="10"/>
        <color theme="1"/>
        <rFont val="Arial"/>
        <family val="2"/>
      </rPr>
      <t>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r>
  </si>
  <si>
    <r>
      <t>3/3/2025</t>
    </r>
    <r>
      <rPr>
        <sz val="10"/>
        <color rgb="FF000000"/>
        <rFont val="Arial"/>
        <family val="2"/>
      </rPr>
      <t xml:space="preserve"> Para este primer bimestre de 2025 no se han presentado aun solicitudes de evaluaciones de Control Biomedico, los entrenadores aún no se han contratado, son ellos los encargados de realizar las solicitudes. Por lo tanto no se materializa el riesgo.</t>
    </r>
  </si>
  <si>
    <r>
      <rPr>
        <b/>
        <sz val="10"/>
        <color rgb="FF000000"/>
        <rFont val="Arial"/>
        <family val="2"/>
      </rPr>
      <t>5/05/2025</t>
    </r>
    <r>
      <rPr>
        <sz val="10"/>
        <color rgb="FF000000"/>
        <rFont val="Arial"/>
        <family val="2"/>
      </rPr>
      <t xml:space="preserve"> los deportistas han venido asistiendo a los diferentes controles médicos de entrenamientos programados y a los diferentes horarios en los cuales son aprobadas su atención por los diferentes profesionales el área de medicina deportiva </t>
    </r>
  </si>
  <si>
    <r>
      <rPr>
        <b/>
        <sz val="10"/>
        <color theme="1"/>
        <rFont val="Arial"/>
        <family val="2"/>
      </rPr>
      <t>30/06/2025</t>
    </r>
    <r>
      <rPr>
        <sz val="10"/>
        <color theme="1"/>
        <rFont val="Arial"/>
        <family val="2"/>
      </rPr>
      <t xml:space="preserve"> Revisar la carpeta de programacion de citas ubicada en el sharepoint, donde se valida la asistencia de los atletas y para atletas por parte del medico que acompaña el deporte y el jefe de oficina.</t>
    </r>
  </si>
  <si>
    <t>30/08/2025 Validar continuamente la carpeta de programacion de citas; las cuales se encuentran ubicada sharepoint. Se verifica la asistencia de los atletas y para atletas a las diferentes citas programadas por parte del medico que acompaña el deporte y el jefe de oficina.</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</si>
  <si>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</si>
  <si>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</si>
  <si>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</si>
  <si>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</si>
  <si>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"El Jefe de la Oficina de Medicina Deportiva de forma manual solicita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</si>
  <si>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</si>
  <si>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r>
      <t>3/3/202</t>
    </r>
    <r>
      <rPr>
        <sz val="10"/>
        <color rgb="FF000000"/>
        <rFont val="Arial"/>
        <family val="2"/>
      </rPr>
      <t>5 Para este primer bimestre de 2025 el riesgo no se materializa, las solicitudes de atención especializada se ha podido manejar con los profesionales de planta y en el tiempo se han venido contratando los profesionales restantes para poder hacer la atención y no correr el riesgo de la falta de servicio.</t>
    </r>
  </si>
  <si>
    <r>
      <rPr>
        <b/>
        <sz val="10"/>
        <color rgb="FF000000"/>
        <rFont val="Arial"/>
        <family val="2"/>
      </rPr>
      <t>5/05/2025</t>
    </r>
    <r>
      <rPr>
        <sz val="10"/>
        <color rgb="FF000000"/>
        <rFont val="Arial"/>
        <family val="2"/>
      </rPr>
      <t xml:space="preserve"> Se realizó la contratación del personal necesario para la atención de los deportistas</t>
    </r>
  </si>
  <si>
    <r>
      <rPr>
        <b/>
        <sz val="10"/>
        <color theme="1"/>
        <rFont val="Arial"/>
        <family val="2"/>
      </rPr>
      <t>"30/06/2025</t>
    </r>
    <r>
      <rPr>
        <sz val="10"/>
        <color theme="1"/>
        <rFont val="Arial"/>
        <family val="2"/>
      </rPr>
      <t xml:space="preserve"> Revisar en la carpeta de medicina ubicada en el sharepoint de recurso humano donde se hace sergumiento al personal contratado para validar el cumplimiento de el personal necesario para la atencion.
La validacion se realiza de manera mensual por parte del medico jefe de oficina con apoyo del administrativo que acompaña a medicina deportiva."</t>
    </r>
  </si>
  <si>
    <t>"30/08/2025 Validar en la carpeta de medicina que se encuentra ubicada en el sharepoint de recurso humano para validar y hacer el seguimiento al personal contratado donde se verifica el cumplimiento de personal necesario para la atencion de los atletas y para atletas.
La respectiva verificacion se realiza de manera mensual por parte del medico jefe de oficina en conjunto con el administrativo que acompaña a medicina deportiva."</t>
  </si>
  <si>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</si>
  <si>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</si>
  <si>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</si>
  <si>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</si>
  <si>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de forma manual y cada año gestiona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</si>
  <si>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</si>
  <si>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r>
      <t>3/3/2025</t>
    </r>
    <r>
      <rPr>
        <sz val="10"/>
        <color rgb="FF000000"/>
        <rFont val="Arial"/>
        <family val="2"/>
      </rPr>
      <t xml:space="preserve"> Para este primer bimestre de 2025, el riesgo no se materializa, a la fecha se tienen los recursos necesarios y se esta desarrollando la ejecución del contrato 782 de 2024 con la ESU, contrato con el cual se realizaran los mantenimientos de los equipos y sus respectivas calibraciones y compra de insumos.</t>
    </r>
  </si>
  <si>
    <r>
      <rPr>
        <b/>
        <sz val="10"/>
        <color rgb="FF000000"/>
        <rFont val="Arial"/>
        <family val="2"/>
      </rPr>
      <t>5/05/2025</t>
    </r>
    <r>
      <rPr>
        <sz val="10"/>
        <color rgb="FF000000"/>
        <rFont val="Arial"/>
        <family val="2"/>
      </rPr>
      <t xml:space="preserve"> no ha existido limitación prepuesta, hay presupuesto para la realización de mantenimiento y calibración de los equipos de trabajo de la oficina tuvimos presupuesto para la contratación de contratistas y compra de equipos </t>
    </r>
  </si>
  <si>
    <r>
      <t>"</t>
    </r>
    <r>
      <rPr>
        <b/>
        <sz val="10"/>
        <color theme="1"/>
        <rFont val="Arial"/>
        <family val="2"/>
      </rPr>
      <t>30/06/2025</t>
    </r>
    <r>
      <rPr>
        <sz val="10"/>
        <color theme="1"/>
        <rFont val="Arial"/>
        <family val="2"/>
      </rPr>
      <t xml:space="preserve"> Revisar la carpeta de medician ubicada en el sharepoint, (subcarpeta de evidencias de contrato de la ESU).
En esta carpeta se encuentran los documentos de los mantenimientos y entrega de insumos y equipos por parte del jefe de oficina de medicina deportiva."</t>
    </r>
  </si>
  <si>
    <t>"30/08/2025 Verificar la carpeta de medician que se encuentra  ubicada en el sharepoint, (subcarpeta de evidencias de contrato de la ESU).
En esta carpeta se encuentran los documentos de los mantenimientos, entrega de insumos y equipos por parte del jefe de oficina de medicina deportiva."</t>
  </si>
  <si>
    <t xml:space="preserve">Deporte Formativo </t>
  </si>
  <si>
    <t>RD-RG1-CAU1-CON1</t>
  </si>
  <si>
    <t>​​​​​​​Coordinador de Escuelas Deporte Formativo</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</si>
  <si>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</si>
  <si>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</si>
  <si>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</si>
  <si>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</si>
  <si>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r>
      <t xml:space="preserve">El Lider del proceso, (profesional Universitario) y  equipo de trabajo (técnicos y contratistas), de forma manual  </t>
    </r>
    <r>
      <rPr>
        <b/>
        <sz val="10"/>
        <color rgb="FF000000"/>
        <rFont val="Arial"/>
        <family val="2"/>
      </rPr>
      <t>Verifican</t>
    </r>
    <r>
      <rPr>
        <sz val="10"/>
        <color rgb="FF000000"/>
        <rFont val="Arial"/>
        <family val="2"/>
      </rPr>
      <t xml:space="preserve">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r>
  </si>
  <si>
    <t>mensualmente</t>
  </si>
  <si>
    <t>archivo excel y los informes mensuales.</t>
  </si>
  <si>
    <r>
      <t>28/02/2025</t>
    </r>
    <r>
      <rPr>
        <sz val="10"/>
        <color rgb="FF000000"/>
        <rFont val="Arial"/>
        <family val="2"/>
      </rPr>
      <t xml:space="preserve"> El profesional del proceso Deporte Formativo y su equipo de trabajo en el mes de febrero revisamos los riesgos y identificamos que No se materializa ya que se inicia la planeación del cronograma para la vigencia 2025.</t>
    </r>
  </si>
  <si>
    <r>
      <rPr>
        <b/>
        <sz val="10"/>
        <color rgb="FF000000"/>
        <rFont val="Arial"/>
        <family val="2"/>
      </rPr>
      <t xml:space="preserve">25/04/2025 </t>
    </r>
    <r>
      <rPr>
        <sz val="10"/>
        <color rgb="FF000000"/>
        <rFont val="Arial"/>
        <family val="2"/>
      </rPr>
      <t>El profesional del programa Deporte Formativo y su equipo de trabajo en el mes de abril revisamos los riesgos y identificamos que No se materializa ya que junto con los municipios se confirman las fechas de los eventos e intervenciones y los eventos masivos no tienen fecha hasta no efectuarse la contratación y contacto con los municipios sedes.</t>
    </r>
  </si>
  <si>
    <r>
      <t xml:space="preserve">27/06/2025 </t>
    </r>
    <r>
      <rPr>
        <sz val="10"/>
        <color rgb="FF000000"/>
        <rFont val="Arial"/>
        <family val="2"/>
      </rPr>
      <t>El profesional del programa Deporte Formativo y su equipo de trabajo en el mes de junio revisamos los riesgos y identificamos que No se materializa ya que junto con los municipios se confirman las fechas de los eventos e intervenciones y los eventos masivos no tienen fecha hasta no efectuarse la contratación y contacto con los municipios sedes.</t>
    </r>
  </si>
  <si>
    <t>JD-RG1-CAU1-CON1</t>
  </si>
  <si>
    <t>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</si>
  <si>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incumplimiento de la programación de los juegos debido a retraso en la configuración de los parametros de inscripción para los diferentes eventos deportivos por fallas externas del sistema</t>
  </si>
  <si>
    <t>por incumplimiento de la programación de los juegos</t>
  </si>
  <si>
    <t>debido a retraso en la configuración de los parametros de inscripción para los diferentes eventos deportivos por fallas externas del sistema</t>
  </si>
  <si>
    <t>Ejecución y Administración de procesos</t>
  </si>
  <si>
    <t>El profesional Universitario del proceso Juegos Deportivos de forma automatica cada que se presente un evento  en un municipio  valida que se cuente con la carta fundamental públicada  oportunamente y verifica que se socialice a los municipio o entes deportivos.                            En caso de que no se cuente con la carta fundamental, se retraza el evento hasta que el instituto emita la carta fundamental ya que es requisito indispensable para la ejecución del evento.                                                              Como evidencia del control, esta la carta fundamental firmada por cada evento institucional.</t>
  </si>
  <si>
    <t>A demanda</t>
  </si>
  <si>
    <t>Carta fundamental firmada por cada evento institucional.</t>
  </si>
  <si>
    <r>
      <t>05/03/2025:</t>
    </r>
    <r>
      <rPr>
        <sz val="10"/>
        <color rgb="FF000000"/>
        <rFont val="Arial"/>
        <family val="2"/>
      </rPr>
      <t xml:space="preserve"> En el primer bimestre se publicaron las cartas fundamentales de Juegos Campesinos y Juegos Escolares, y se enviaron  a los municipios al igual que  el cronograma de los Juegos Deportivos Institucionales para el año 2025, preparando  a los municipios para que planifiquen sus participaciones durante el año</t>
    </r>
  </si>
  <si>
    <r>
      <rPr>
        <b/>
        <sz val="10"/>
        <color rgb="FF000000"/>
        <rFont val="Arial"/>
        <family val="2"/>
      </rPr>
      <t>24/04/2025:</t>
    </r>
    <r>
      <rPr>
        <sz val="10"/>
        <color rgb="FF000000"/>
        <rFont val="Arial"/>
        <family val="2"/>
      </rPr>
      <t xml:space="preserve"> En el segundo bimestre se publicaron las cartas fundamentales de Juegos Intercolegiados y Juegos Deportivos Departamentales,  y se enviaron  a los municipios , preparando  a los municipios para que planifiquen sus participaciones durante el año; por lo que se concluye que el riesgo no se materializó para este bimestre</t>
    </r>
  </si>
  <si>
    <r>
      <t>12/06/2025:</t>
    </r>
    <r>
      <rPr>
        <sz val="10"/>
        <color rgb="FF000000"/>
        <rFont val="Arial"/>
        <family val="2"/>
      </rPr>
      <t xml:space="preserve"> En el tercer bimestre se publicaron los reglamentos de las diferentes disciplina de los juegos Deportivos Departamentales,  y se enviaron  a los municipios , preparando  a los municipios para que planifiquen sus participaciones durante el año; por lo que se concluye que el riesgo no se materializó para este bimestre</t>
    </r>
  </si>
  <si>
    <t>04/09/2025: En el cuarto bimestre se publicaron la Socialización de la modificación normativa – XLVI Juegos Intercolegiados 2025 y la versión actualizada del calendario de los Juegos Deportivos Institucionales 2025. Ambos documentos fueron enviados a los municipios con el fin de facilitar la planeación de sus participaciones a lo largo del año. En consecuencia, se concluye que el riesgo no se materializó durante este bimestre.</t>
  </si>
  <si>
    <t>JD-RG2-CAU1-CON1</t>
  </si>
  <si>
    <t>Posibilidad de afectación reputacional por   falta de postulaciones de los municipios para ser sede de ejecución de los juegos debido a falta de incentivos para fomentar la participación.</t>
  </si>
  <si>
    <t>por falta de postulaciones de los municipios para ser sede de ejecución de los juegos</t>
  </si>
  <si>
    <t>debido a falta de incentivos para fomentar la participación.</t>
  </si>
  <si>
    <r>
      <t xml:space="preserve">30/04/2024 La subgerencia de Fomento de forma automatica, traza las directrices para </t>
    </r>
    <r>
      <rPr>
        <b/>
        <sz val="10"/>
        <color rgb="FF000000"/>
        <rFont val="Arial"/>
        <family val="2"/>
      </rPr>
      <t>p</t>
    </r>
    <r>
      <rPr>
        <b/>
        <u val="double"/>
        <sz val="10"/>
        <color rgb="FF000000"/>
        <rFont val="Arial"/>
        <family val="2"/>
      </rPr>
      <t>romove</t>
    </r>
    <r>
      <rPr>
        <b/>
        <sz val="10"/>
        <color rgb="FF000000"/>
        <rFont val="Arial"/>
        <family val="2"/>
      </rPr>
      <t>r</t>
    </r>
    <r>
      <rPr>
        <sz val="10"/>
        <color rgb="FF000000"/>
        <rFont val="Arial"/>
        <family val="2"/>
      </rPr>
      <t xml:space="preserve"> a los municipios a participar de la realización de eventos deportivos   institucionales para cada vigencia y se socializa en cada una de las subregiones con reuniones presenciales.                                             En caso de que no se postule ningún Municipio para los eventos, se debe declarar desierto, debido a que Indeportes no cuenta con una insfraestructura propia  para albergar  deportistas y desarrollar las competencias.                              Como evidencia queda la convocatoria de postulación para realización de eventos, con las correpondientes obligaciones, tanto de Indeportes como de los Municipios.</t>
    </r>
  </si>
  <si>
    <t>Convocatoria de postulación para realización de eventos, con las correpondientes obligaciones, tanto de Indeportes como de los Municipios.</t>
  </si>
  <si>
    <r>
      <t>05/03/2025</t>
    </r>
    <r>
      <rPr>
        <sz val="10"/>
        <color rgb="FF000000"/>
        <rFont val="Arial"/>
        <family val="2"/>
      </rPr>
      <t xml:space="preserve">: mediante circular 2025000004 se hizo la convocatoria abierta a los municipios para la postulación a realizar eventos durante el año 2025, el mejoramiento en la contratación con los municipios en el año 2024, permitió que para este año se hayan postulado un número plural de municipios para los 36 eventos deportivos institucionales de INDEPORTES, evitando el riesgo de quedar algún evento desierto </t>
    </r>
  </si>
  <si>
    <r>
      <rPr>
        <b/>
        <sz val="10"/>
        <color rgb="FF000000"/>
        <rFont val="Arial"/>
        <family val="2"/>
      </rPr>
      <t>24/04/2025</t>
    </r>
    <r>
      <rPr>
        <sz val="10"/>
        <color rgb="FF000000"/>
        <rFont val="Arial"/>
        <family val="2"/>
      </rPr>
      <t>: Se asignaron las sedes para los eventos de Juegos Deportivos Escolares y Juegos Campesinos, encontrando gran entusiasmo entre los municipios para realizar estos eventos, además logrando llevar los procesos de contratración oportunamente; se concluye que el riesgo no se materializó</t>
    </r>
  </si>
  <si>
    <r>
      <t>12/06/2025</t>
    </r>
    <r>
      <rPr>
        <sz val="10"/>
        <color rgb="FF000000"/>
        <rFont val="Arial"/>
        <family val="2"/>
      </rPr>
      <t>: Se asignaron las sedes para los eventos de Juegos Deportivos Intercolegiados  encontrando gran entusiasmo entre los municipios para realizar estos eventos, además logrando llevar los procesos de contratración oportunamente; se concluye que el riesgo no se materializó</t>
    </r>
  </si>
  <si>
    <t>04/09/2025: Se socializó la información sobre las sedes y fechas de la Final Departamental de los Juegos Intercolegiados 2025, así como la publicación de las sedes de los Juegos Deportivos Departamentales 2025. Estas acciones generaron gran entusiasmo entre los municipios para la realización de los eventos y permitieron adelantar oportunamente los procesos de contratación. En consecuencia, se concluye que el riesgo no se materializó.</t>
  </si>
  <si>
    <t>PR-RG1-CAU1-CON1</t>
  </si>
  <si>
    <r>
      <t xml:space="preserve">La posibilidad de afectación reputacional </t>
    </r>
    <r>
      <rPr>
        <b/>
        <sz val="10"/>
        <color rgb="FF000000"/>
        <rFont val="Arial"/>
        <family val="2"/>
      </rPr>
      <t>por baja  oferta en los proyectos</t>
    </r>
    <r>
      <rPr>
        <sz val="10"/>
        <color rgb="FF000000"/>
        <rFont val="Arial"/>
        <family val="2"/>
      </rPr>
      <t xml:space="preserve"> d</t>
    </r>
    <r>
      <rPr>
        <b/>
        <sz val="10"/>
        <color rgb="FF000000"/>
        <rFont val="Arial"/>
        <family val="2"/>
      </rPr>
      <t>ebido a la falta de inversión de recursos.</t>
    </r>
  </si>
  <si>
    <t xml:space="preserve">Baja oferta en los proyectos </t>
  </si>
  <si>
    <t xml:space="preserve">Falta de inversión de recursos </t>
  </si>
  <si>
    <t>La profesional que tiene asignado el proceso,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</si>
  <si>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</si>
  <si>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</si>
  <si>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28/02/2025: la PU de recreación y la PU de OAp se reunieron para revisar los riesgos, este riesgo fue ajustado en redacción y en el control.  Se concluye que el riesgo no se ha materializado.</t>
  </si>
  <si>
    <r>
      <rPr>
        <b/>
        <sz val="10"/>
        <color rgb="FF000000"/>
        <rFont val="Arial"/>
        <family val="2"/>
      </rP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</si>
  <si>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</si>
  <si>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PR-RG2-CAU1-CON1</t>
  </si>
  <si>
    <r>
      <t xml:space="preserve">La posibilidad de afectación reputacional </t>
    </r>
    <r>
      <rPr>
        <b/>
        <sz val="10"/>
        <color rgb="FF000000"/>
        <rFont val="Arial"/>
        <family val="2"/>
      </rPr>
      <t xml:space="preserve">por retrasos en la oferta de actividades del proyecto </t>
    </r>
    <r>
      <rPr>
        <sz val="10"/>
        <color rgb="FF000000"/>
        <rFont val="Arial"/>
        <family val="2"/>
      </rPr>
      <t xml:space="preserve"> </t>
    </r>
    <r>
      <rPr>
        <b/>
        <sz val="10"/>
        <color rgb="FF000000"/>
        <rFont val="Arial"/>
        <family val="2"/>
      </rPr>
      <t>debido a inadecuada planeación por parte del proceso del compenente técnico.</t>
    </r>
  </si>
  <si>
    <t>Retrasos en la oferta de actividades del proyecto</t>
  </si>
  <si>
    <t>Inadecuada planeación por parte del proceso del compenente técnico.</t>
  </si>
  <si>
    <t xml:space="preserve">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</si>
  <si>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</si>
  <si>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PR-RG3-CAU1-CON1</t>
  </si>
  <si>
    <r>
      <t xml:space="preserve">La posibilidad de afectación reputacional </t>
    </r>
    <r>
      <rPr>
        <b/>
        <sz val="10"/>
        <color rgb="FF000000"/>
        <rFont val="Arial"/>
        <family val="2"/>
      </rPr>
      <t>Por concurrencia de actividades de otros programas</t>
    </r>
    <r>
      <rPr>
        <sz val="10"/>
        <color rgb="FF000000"/>
        <rFont val="Arial"/>
        <family val="2"/>
      </rPr>
      <t xml:space="preserve">. </t>
    </r>
    <r>
      <rPr>
        <b/>
        <sz val="10"/>
        <color rgb="FF000000"/>
        <rFont val="Arial"/>
        <family val="2"/>
      </rPr>
      <t>Debido a Inadecuada comunicación de los cronogramas de trabajo de los programas</t>
    </r>
  </si>
  <si>
    <t>Por concurrencia de actividades de otros programas.</t>
  </si>
  <si>
    <t>Debido a Inadecuada comunicación de los cronogramas de trabajo de los programas</t>
  </si>
  <si>
    <r>
      <t>"La profesional que tiene asignado el proceso, realiza el control de forma manual y se reunira  desde el inicio de los programas  con los demas lideres y el Subgerente de Fomento y Desarollo deportivo para</t>
    </r>
    <r>
      <rPr>
        <b/>
        <sz val="10"/>
        <color theme="1"/>
        <rFont val="Arial"/>
        <family val="2"/>
      </rPr>
      <t xml:space="preserve"> valida</t>
    </r>
    <r>
      <rPr>
        <sz val="10"/>
        <color theme="1"/>
        <rFont val="Arial"/>
        <family val="2"/>
      </rPr>
      <t>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r>
  </si>
  <si>
    <t>"Cronograma
Actas de reunión"</t>
  </si>
  <si>
    <t>28/02/2025:la PU de recreación y la PU de OAp se reunieron para revisar los riesgos, este riesgo fue ajustado en redacción y en el control. Se concluye que el riesgo no se ha materializado.</t>
  </si>
  <si>
    <r>
      <rPr>
        <b/>
        <sz val="10"/>
        <color theme="1"/>
        <rFont val="Arial"/>
        <family val="2"/>
      </rPr>
      <t>02/07/2025</t>
    </r>
    <r>
      <rPr>
        <sz val="10"/>
        <color theme="1"/>
        <rFont val="Arial"/>
        <family val="2"/>
      </rPr>
      <t>:Durante este periodo, el riesgo no se materializó. Se continua con el seguimiento.</t>
    </r>
  </si>
  <si>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</si>
  <si>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</si>
  <si>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28/02/2025: El PU de Actividad física revisa los riesgos, este fue ajustado en redacción y en el control. Y podemos concluir que el riesgo no se ha materializado para este bimestre</t>
  </si>
  <si>
    <r>
      <rPr>
        <b/>
        <sz val="10"/>
        <color rgb="FF000000"/>
        <rFont val="Arial"/>
        <family val="2"/>
      </rPr>
      <t>04/05/2025:</t>
    </r>
    <r>
      <rPr>
        <sz val="10"/>
        <color rgb="FF000000"/>
        <rFont val="Arial"/>
        <family val="2"/>
      </rPr>
      <t xml:space="preserve"> El PU de Actividad física revisa el riesgo,  y se concluye que el riesgo no se ha materializado para este bimestre.</t>
    </r>
  </si>
  <si>
    <r>
      <rPr>
        <b/>
        <sz val="10"/>
        <color rgb="FF000000"/>
        <rFont val="Arial"/>
        <family val="2"/>
      </rPr>
      <t>02/07/2025</t>
    </r>
    <r>
      <rPr>
        <sz val="10"/>
        <color rgb="FF000000"/>
        <rFont val="Arial"/>
        <family val="2"/>
      </rPr>
      <t>: El PU de Actividad física revisa el riesgo,  y se concluye que el riesgo no se ha materializado para este bimestre.</t>
    </r>
  </si>
  <si>
    <t>05/09/2025: El PU de Actividad física revisa el riesgo,  y se concluye que el riesgo no se ha materializado para este bimestre. Ya que se realizaron las solicitudes de CDP al Subgerente de Fomento y Desarrollo Deportivo para los eventos y adiciones en gastos de desplazamiento de los contratistas del programa.</t>
  </si>
  <si>
    <t>AF-RG2-CAU1-CON1</t>
  </si>
  <si>
    <r>
      <t xml:space="preserve">El profesional que tiene asignado el proceso </t>
    </r>
    <r>
      <rPr>
        <b/>
        <sz val="10"/>
        <color rgb="FF000000"/>
        <rFont val="Arial"/>
        <family val="2"/>
      </rPr>
      <t>realiza</t>
    </r>
    <r>
      <rPr>
        <sz val="10"/>
        <color rgb="FF000000"/>
        <rFont val="Arial"/>
        <family val="2"/>
      </rPr>
      <t xml:space="preserve">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r>
  </si>
  <si>
    <t>28/02/2025: El PU de Actividad física revisa los riesgos, este fue ajustado en redacción y en el control. y podemos concluir que el riesgo no se ha materializado para este bimestre</t>
  </si>
  <si>
    <r>
      <rPr>
        <b/>
        <sz val="10"/>
        <color rgb="FF000000"/>
        <rFont val="Arial"/>
        <family val="2"/>
      </rPr>
      <t>02/07/2025:</t>
    </r>
    <r>
      <rPr>
        <sz val="10"/>
        <color rgb="FF000000"/>
        <rFont val="Arial"/>
        <family val="2"/>
      </rPr>
      <t xml:space="preserve"> El PU de Actividad física revisa el riesgo,  y se concluye que el riesgo no se ha materializado para este bimestre.</t>
    </r>
  </si>
  <si>
    <t>05/09/2025: El PU de Actividad física revisa el riesgo, y se concluye que el riesgo no se ha materializado para este bimestre. Se tuvo espacio de socialización con el Subgerente de Fomento y se verifico el avance de los eventos de actividad física.</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</si>
  <si>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</si>
  <si>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reuniones.Recuperando datos. Espere unos segundos e intente cortar o copiar de nuevo.</t>
  </si>
  <si>
    <t>05/09/2025: El PU de Actividad física revisa el riesgo, y se concluye que el riesgo no se ha materializado para este bimestre. Ya que se viene haciendo seguimiento del cronograma de los diferentes programas de la Subgerencia de Fomento y Desarrollo Deportivo para que las actividades no se crucen y permitan el desarrollo normal de cada una de ellas. Para este fin se realizaron reuniones con los lideres de Deporte Formativo, Recreación y Acompañamiento Institucional.</t>
  </si>
  <si>
    <t>SC-RG1-CAU1-CON1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</si>
  <si>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</si>
  <si>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</si>
  <si>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Debido al aumento de la demanda de los requerimientos de los usuarios y público en general.</t>
  </si>
  <si>
    <t>"El gestor de Servicio al Ciudadano verifica cada mes manualmente el cumplimiento de los tiempos de respuesta establecidos para los PQRSDF recibidos a través del sistema de gestión de peticiones del instituto. Este control incluye la revisión de los tiempos de entrega y la comparación con los plazos definidos por la normativa vigente y las directrices internas del instituto.
En caso de detectar una entrega extemporánea o próxima vencer, se informa de inmediato al responsable de la dependencia correspondiente para su gestión prioritaria. en caso de presentarse un repetido incumplimiento se realiza una notificación a la Subgerencia Administrativa y Financiera para una evaluación en comité directivo. Este riesgo se materilaizacunado e indicador qued por debajo del 95%  o en su defecto mayor a 12 PQRSDF conn respuesta extemporanea durante el trimestre.
Como evidencia se tiene los reportes semanales del sistema de gestión de PQRSDF, que incluyen las vencidas y abiertas en termino, adicional se actualiza el tablero todos los días para la autogestión de la dependencia."</t>
  </si>
  <si>
    <t>https://indeportesantioquia.sharepoint.com/:f:/r/sites/SGC2/Documentos%20compartidos/3.1%20Evidencias%20deRriegos/Servicio%20al%20Ciudadano/Evidencias%20Riesgos%202025/Riesgos%20de%20Gesti%C3%B3n%202025/SC-RG1-?csf=1&amp;web=1&amp;e=ZuNCyb</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</si>
  <si>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</si>
  <si>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En el proceso, se realizan revisiones constantes del riesgo para garantizar que los controles implementados funcionen correctamente y que no se haya presentado ningún inconveniente. Este monitoreo regular permite mantener los controles sólidos y adecuados, promoviendo una gestión proactiva que actúa antes de que surjan problemas. Hasta el momento, el riesgo no se ha materializado.</t>
    </r>
  </si>
  <si>
    <r>
      <t>16/06/2025:</t>
    </r>
    <r>
      <rPr>
        <sz val="10"/>
        <color rgb="FF000000"/>
        <rFont val="Arial"/>
        <family val="2"/>
      </rPr>
      <t xml:space="preserve"> En el proceso de Servicio al Ciudadano se realizan revisiones permanentes a los riesgos, con el fin de garantizar que las acciones implementadas sean efectivas y evitar su materialización. Cabe anotar que la periodicidad en los controles y gestiones ha surtido efecto, y a la fecha no se ha materializado el riesgo.</t>
    </r>
  </si>
  <si>
    <t>22/08/2025: En el proceso de Servicio al Ciudadano se lleva a cabo un seguimiento continuo de los riesgos identificados, con el propósito de asegurar la efectividad de las acciones preventivas implementadas y evitar su ocurrencia. Es importante destacar que la regularidad en los controles y las gestiones realizadas ha demostrado ser efectiva, ya que, hasta la fecha, no se ha presentado la materialización del riesgo.</t>
  </si>
  <si>
    <t>SC-RG1-CAU2-CON2</t>
  </si>
  <si>
    <t>Debido al Incumplimiento de las directrices dadas al instituto, lo que puede resultar en la entrega extemporánea de información.</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</si>
  <si>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</si>
  <si>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</si>
  <si>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r>
      <rPr>
        <b/>
        <sz val="10"/>
        <color rgb="FF000000"/>
        <rFont val="Arial"/>
        <family val="2"/>
      </rPr>
      <t>25/04/2025: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Marzo de 2025. Para mitigar  este riesgo, se implementarán acciones de mejora que incluyen la elaboración de informes mensuales de cierre de gestión, con el objetivo de generar conciencia sobre la importancia de una gestión oportuna.
Los riesgos materializados fueron llevados a plan de mejoramiento de cada proceso.  Además, se coordinarán esfuerzos con la Oficina Asesora de Planeación para ejecutar las acciones necesarias en las áreas donde el riesgo se haya materializado.
Oficina Asesora Jurídica:6
Oficina Asesora de Comunicaciones:1
Oficina de Medicina Deportiva:1
Subgerencia Administrativa y Financiera:2
Subgerencia Escenarios Deportivos y Equipamientos:2
</t>
    </r>
  </si>
  <si>
    <r>
      <t>16/06/2025:</t>
    </r>
    <r>
      <rPr>
        <sz val="10"/>
        <color rgb="FF000000"/>
        <rFont val="Arial"/>
        <family val="2"/>
      </rPr>
      <t xml:space="preserve"> El seguimiento a la materialización de este riesgo se establece cuando se detecta la existencia de más de 4 PQRSDF vencidas mensualmente, o 12 en un trimestre, lo que representa el 50% del promedio acumulado al 31 de junio de 2025. Para mitigar  este riesgo, se implementarán acciones de mejora que incluyen la elaboración de alertas semanales, informes mensuales de cierre de gestión, con el objetivo de generar conciencia sobre la importancia de una gestión oportuna; todos estos controles han sido efectivos y para este trimestre no se materializo el riesgo.</t>
    </r>
  </si>
  <si>
    <t>22/08/2025: El seguimiento a la posible materialización de este riesgo se basa en el monitoreo de PQRSDF vencidas, considerando como indicador crítico la existencia de más de 4 casos vencidos en un mes, o 12 en un trimestre, lo cual representa el 50% del promedio acumulado al 31 de julio de 2025. Como medida preventiva,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trimestre no se ha registrado la materialización del riesgo.</t>
  </si>
  <si>
    <t>SC-RG2-CAU1-CON1</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</si>
  <si>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</si>
  <si>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</si>
  <si>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el direccionamiento inadecuado de peticiones ciudadanas relacionadas con el acceso a programas, trámites y servicios</t>
  </si>
  <si>
    <t>Gestión</t>
  </si>
  <si>
    <t>"El Gestor de Servicio al Ciudadano de modo automatico realiza semanalmente la verificación de la correcta asignación de las PQRSDF, a través de una revisión manual,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al área correcta, notificando a esta última para prevenir futuras reincidencias.
La evidencia de este proceso se encuentra registrada en una base de datos,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</si>
  <si>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</si>
  <si>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</si>
  <si>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r>
      <t>14/03/2025</t>
    </r>
    <r>
      <rPr>
        <sz val="10"/>
        <color rgb="FF000000"/>
        <rFont val="Arial"/>
        <family val="2"/>
      </rPr>
      <t>:El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</si>
  <si>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está llevando un seguimiento constante mediante la actualización diaria del tablero de PQRSDF, el cual se comparte con las diferentes dependencias. Utilizan un informe que se actualiza de manera regular y la implementación del informe de calidad de la respuesta que le aporta al monitoreo del proceso. Gracias a esta supervisión continua, se ha logrado evitar que el riesgo se materialice.</t>
    </r>
  </si>
  <si>
    <r>
      <t>16/06/2025:</t>
    </r>
    <r>
      <rPr>
        <sz val="10"/>
        <color rgb="FF000000"/>
        <rFont val="Arial"/>
        <family val="2"/>
      </rPr>
      <t xml:space="preserve"> El equipo de Servicio al Ciudadano realiza un monitoreo constante mediante la actualización diaria del tablero de PQRSDF, el cual es compartido con las distintas dependencias. Además, utilizan alertas sobre solicitudes de PQRSD abiertas y en termino que se envían por correo electrónico, y han implementado un reporte sobre la calidad de las respuestas, lo que contribuye al seguimiento del proceso. Gracias a esta vigilancia continua, se ha logrado prevenir el riesgos y en la presente vigencia, este no se ha materializado.</t>
    </r>
  </si>
  <si>
    <t>22/08/2025: El equipo de Servicio al Ciudadano lleva a cabo un monitoreo permanente a través de la actualización diaria del tablero de PQRSDF, el cual se comparte con las diferentes dependencias involucradas. Asimismo, se utilizan alertas enviadas por correo electrónico sobre solicitudes de PQRSD abiertas y próximas a vencerse, junto con reportes sobre la calidad de las respuestas. Adicionalmente, se ha implementado el rol del defensor del ciudadano, quien apoya directamente el proceso, fortaleciendo así el seguimiento integral. Gracias a esta vigilancia continua y colaborativa, se ha logrado prevenir la materialización del riesgo, manteniéndose controlado durante la presente vigencia.</t>
  </si>
  <si>
    <t>SC-RG2-CAU2-CON2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</si>
  <si>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</si>
  <si>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</si>
  <si>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</si>
  <si>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 xml:space="preserve">"El Gestor de Servicio al Ciudadano de modo manual, será responsable de la ejecución y revison de la calidad de la respuesta de cada PQRSDF minimo cada mes, atravez de un archivo de excel donde se revisa una muestra de minimo el 50%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 
</t>
  </si>
  <si>
    <t>Permanente/Mensual</t>
  </si>
  <si>
    <r>
      <t>14/03/2025:</t>
    </r>
    <r>
      <rPr>
        <sz val="10"/>
        <color rgb="FF000000"/>
        <rFont val="Arial"/>
        <family val="2"/>
      </rPr>
      <t xml:space="preserve"> :El equipo de apoyo de Servicio al Ciudadano Corrobora que para este periodo no se materializo el riesgo, lo que responde a que los controles están siendo adecuados para el proceso.</t>
    </r>
  </si>
  <si>
    <r>
      <rPr>
        <b/>
        <sz val="10"/>
        <color rgb="FF000000"/>
        <rFont val="Arial"/>
        <family val="2"/>
      </rPr>
      <t>25/04/2025:</t>
    </r>
    <r>
      <rPr>
        <sz val="10"/>
        <color rgb="FF000000"/>
        <rFont val="Arial"/>
        <family val="2"/>
      </rPr>
      <t xml:space="preserve"> El equipo de Servicio al Ciudadano lleva a cabo un seguimiento continuo mediante la actualización diaria del tablero de PQRSDF, el cual se comparte de manera oportuna con las diferentes dependencias involucradas. Además, utilizan un informe que se actualiza periódicamente, complementado por el informe de calidad de la respuesta. En este contexto, durante el primer trimestre se socializó que dicha revisión identificó 10 respuestas de PQRSDF de baja calidad. Aunque, hasta el momento, el riesgo asociado no se ha materializado, se considera fundamental implementar alertas y controles preventivos para mitigar posibles efectos negativos en el futuro.
Gracias a esta supervisión constante, se ha logrado evitar la materialización de dicho riesgo, entendiendo que la revisión de la calidad es un proceos implementado desde este año.</t>
    </r>
  </si>
  <si>
    <r>
      <t>"16/06/2025</t>
    </r>
    <r>
      <rPr>
        <sz val="10"/>
        <color rgb="FF000000"/>
        <rFont val="Arial"/>
        <family val="2"/>
      </rPr>
      <t>: El equipo de Servicio al Ciudadano realiza un seguimiento continuo a través de la actualización diaria del tablero de control de PQRSDF, el cual es compartido oportunamente con las distintas dependencias involucradas. Adicionalmente, se emplean alertas automáticas vía correo electrónico sobre PQRSDF abiertas y dentro de término, complementadas con el informe de calidad de las respuestas.
En este contexto, durante el segundo trimestre se socializó que, como resultado de dicha revisión, se identificaron [#] respuestas de PQRSDF con estándares de calidad bajos. Si bien hasta la fecha el riesgo asociado no se ha materializado, se considera esencial mantener los controles preventivos vigentes para mitigar posibles impactos negativos a futuro.
Gracias a esta supervisión constante, se ha logrado prevenir la materialización de dicho riesgo."</t>
    </r>
  </si>
  <si>
    <t>"22/08/2025: El equipo de Servicio al Ciudadano lleva a cabo un monitoreo diario del tablero de PQRSDF, que se comparte con las dependencias correspondientes para asegurar un seguimiento efectivo. Se utilizan alertas automáticas por correo electrónico para informar sobre solicitudes abiertas y dentro de plazo, junto con reportes que evalúan la calidad de las respuestas.
Durante el segundo trimestre, se detectaron cero respuestas con problemas de calidad, presentándose únicamente detalles  relacionados con la redacción o de forma. Aunque el riesgo asociado no se ha concretado hasta ahora, es crucial mantener los controles actuales para prevenir cualquier impacto negativo futuro.
Este seguimiento constante ha sido clave para evitar la aparición de dicho riesgo."</t>
  </si>
  <si>
    <t>AI-RG1-CAU1-CON1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</si>
  <si>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</si>
  <si>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</si>
  <si>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</si>
  <si>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</si>
  <si>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</si>
  <si>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r>
      <t>El lider del proceso, (profesional especializado) y el  equipo de trabajo (técnicos y contratistas),de modo manual  mensualmente v</t>
    </r>
    <r>
      <rPr>
        <b/>
        <sz val="10"/>
        <color rgb="FF000000"/>
        <rFont val="Arial"/>
        <family val="2"/>
      </rPr>
      <t>erifican</t>
    </r>
    <r>
      <rPr>
        <sz val="10"/>
        <color rgb="FF000000"/>
        <rFont val="Arial"/>
        <family val="2"/>
      </rPr>
      <t xml:space="preserve">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r>
  </si>
  <si>
    <t>Mensualmente</t>
  </si>
  <si>
    <t>Ajustes del cronograma de cada actividad, los correos para la socialización de los cambios a las partes interesadas y los informes respectivos.</t>
  </si>
  <si>
    <t>El día 11/03/2025 el equipo del programa de Acompañamiento Institucional verificó las condiciones para la materialización del riesgo encontrando que no aplican para el periodo de seguimiento ya que la asesoría institucional, los encuentros de articulación institucional y las convocatorias de cofinanciación se encuentran en etapa de planeación y aún no disponen de cronogramas aprobados.</t>
  </si>
  <si>
    <r>
      <t>El día</t>
    </r>
    <r>
      <rPr>
        <b/>
        <sz val="10"/>
        <color rgb="FF000000"/>
        <rFont val="Arial"/>
        <family val="2"/>
      </rPr>
      <t xml:space="preserve"> 05/05/2025</t>
    </r>
    <r>
      <rPr>
        <sz val="10"/>
        <color rgb="FF000000"/>
        <rFont val="Arial"/>
        <family val="2"/>
      </rPr>
      <t xml:space="preserve"> el equipo del programa de Acompañamiento Institucional verificó las condiciones para la no materialización del riesgo y encontró los siguientes aspectos en cada proceso adelantado:
a) El Encuentro Departamental de Gerentes, Directores o Coordinadores se realiza en la fecha indicada en la circular K2025000022 del 20 de marzo de 2025; b) En la convocatoria para la cofinanciación de implementación de deporte formativo, recreación y actividad física se identifica la necesidad de ampliar el plazo para la postulación de los municipios. A través de la circular K2025000032 del 24 de abril de 2025 se modifica el cronograma. Esta actualización se realiza antes del vencimiento del plazo definido anteriormente y se comparte con los 125 municipios.
</t>
    </r>
  </si>
  <si>
    <r>
      <rPr>
        <b/>
        <sz val="10"/>
        <color rgb="FF000000"/>
        <rFont val="Arial"/>
        <family val="2"/>
      </rPr>
      <t>"03/07/202</t>
    </r>
    <r>
      <rPr>
        <sz val="10"/>
        <color rgb="FF000000"/>
        <rFont val="Arial"/>
        <family val="2"/>
      </rPr>
      <t>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</si>
  <si>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</si>
  <si>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GA-RF1-CAU1-CON1</t>
  </si>
  <si>
    <r>
      <t xml:space="preserve">Posibilidad de efectos dañosos  sobre bienes públicos </t>
    </r>
    <r>
      <rPr>
        <b/>
        <sz val="10"/>
        <color rgb="FF000000"/>
        <rFont val="Arial"/>
        <family val="2"/>
      </rPr>
      <t>por pérdida, extravío o hurto de bienes muebles de la entidad</t>
    </r>
    <r>
      <rPr>
        <sz val="10"/>
        <color rgb="FF000000"/>
        <rFont val="Arial"/>
        <family val="2"/>
      </rPr>
      <t xml:space="preserve"> </t>
    </r>
    <r>
      <rPr>
        <b/>
        <sz val="10"/>
        <color rgb="FF000000"/>
        <rFont val="Arial"/>
        <family val="2"/>
      </rPr>
      <t>a causa de la omisión en la aplicación del procedimiento para el ingreso y salida de bienes del almacén.</t>
    </r>
  </si>
  <si>
    <t>Por pérdida, extravío o hurto de bienes muebles de la entidad</t>
  </si>
  <si>
    <t xml:space="preserve">A causa de la omisión en la aplicación del procedimiento para el ingreso y salida de bienes de la entidad. </t>
  </si>
  <si>
    <r>
      <t xml:space="preserve">El Profesional Especializado del equipo administrativo de la Subgerencia Administrativa y Financiera indica de manera permanente al Coordinador del equipo de vigilancia que </t>
    </r>
    <r>
      <rPr>
        <b/>
        <sz val="10"/>
        <color rgb="FF000000"/>
        <rFont val="Arial"/>
        <family val="2"/>
      </rPr>
      <t>verifique</t>
    </r>
    <r>
      <rPr>
        <sz val="10"/>
        <color rgb="FF000000"/>
        <rFont val="Arial"/>
        <family val="2"/>
      </rPr>
      <t xml:space="preserve"> el correcto diligenciamiento del formato de préstamo de bienes (F-GA-16), conforme a lo establecido en el Instructivo de Salida de Bienes de la entidad. Este control se realiza de forma manual y preventiva, asegurando que cada movimiento de bienes esté debidamente documentado. En caso de presentarse diferencias o irregularidades en el proceso, se informa a las áreas responsables para realizar los ajustes correspondientes. La evidencia del control es el formato de préstamo de bienes (F-GA-16) debidamente diligenciado.</t>
    </r>
  </si>
  <si>
    <t>Formato de Préstamo de bienes ( F-GA-16)</t>
  </si>
  <si>
    <t>12/03/2025 El equipo de Gestión Administrativa de Recursos corrobora que no se materializó el riesgo, los controles se han realizado de manera adecuada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</si>
  <si>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con la novedad de que se realizó la socialización en el mes de abril al equipo de la Oficina Asesora de Comunicaciones sobre la responsabilidad de los bienes a cargo y el correcto diligenciamiento del formato de salida de bienes de la entidad.</t>
    </r>
  </si>
  <si>
    <r>
      <rPr>
        <b/>
        <sz val="11"/>
        <color theme="1"/>
        <rFont val="Calibri"/>
        <family val="2"/>
        <scheme val="minor"/>
      </rPr>
      <t>04/06/202</t>
    </r>
    <r>
      <rPr>
        <sz val="11"/>
        <color theme="1"/>
        <rFont val="Calibri"/>
        <family val="2"/>
        <scheme val="minor"/>
      </rPr>
      <t>5 El equipo de Gestión Administrativa de Recursos corrobora que no se materializó el riesgo, verificando a través de los reportes del grupo de seguridad del diligencimiento del formato de control de salida de bienes. Se registra la evidencia Control salida equipos Medicina Deportiva mayo y junio 2025.</t>
    </r>
  </si>
  <si>
    <t>25/08/2025: El equipo de Gestión Administrativa de Recursos destaca avances en el control y seguimiento del riesgo, evidenciando que no se ha producido su materialización. Esta conclusión se respalda en la verificación de los reportes emitidos por el grupo de seguridad, los cuales confirman la correcta implementación del formato de control de salida de bienes. Como soporte documental, se cuenta con los registros correspondientes a la salida de equipos en el periodo evaluado.</t>
  </si>
  <si>
    <t>GA-RF2-CAU1-CON1</t>
  </si>
  <si>
    <r>
      <t xml:space="preserve">Posibilidad de efecto dañoso sobre bienes públicos </t>
    </r>
    <r>
      <rPr>
        <b/>
        <sz val="10"/>
        <color rgb="FF000000"/>
        <rFont val="Arial"/>
        <family val="2"/>
      </rPr>
      <t>por caducidad y/o deterioro de los bienes de consumo</t>
    </r>
    <r>
      <rPr>
        <sz val="10"/>
        <color rgb="FF000000"/>
        <rFont val="Arial"/>
        <family val="2"/>
      </rPr>
      <t xml:space="preserve"> </t>
    </r>
    <r>
      <rPr>
        <b/>
        <sz val="10"/>
        <color rgb="FF000000"/>
        <rFont val="Arial"/>
        <family val="2"/>
      </rPr>
      <t>a causa de la omisión en la aplicación del procedimiento de gestión del Almacén</t>
    </r>
    <r>
      <rPr>
        <sz val="10"/>
        <color rgb="FF000000"/>
        <rFont val="Arial"/>
        <family val="2"/>
      </rPr>
      <t xml:space="preserve"> (P_GA_08).</t>
    </r>
  </si>
  <si>
    <t>Por caducidad y/o deterioro de los bienes de consumo y /o  deterioro de los activos</t>
  </si>
  <si>
    <r>
      <t>a causa de la omisión en la aplicación del procedimiento de gestión del Almacén</t>
    </r>
    <r>
      <rPr>
        <sz val="10"/>
        <color rgb="FF000000"/>
        <rFont val="Arial"/>
        <family val="2"/>
      </rPr>
      <t xml:space="preserve"> (P_GA_08)</t>
    </r>
  </si>
  <si>
    <r>
      <t>El Auxiliar Administrativo del Almacén, de manera permanente y preventiva,</t>
    </r>
    <r>
      <rPr>
        <b/>
        <sz val="10"/>
        <color rgb="FF000000"/>
        <rFont val="Arial"/>
        <family val="2"/>
      </rPr>
      <t xml:space="preserve"> verifica</t>
    </r>
    <r>
      <rPr>
        <sz val="10"/>
        <color rgb="FF000000"/>
        <rFont val="Arial"/>
        <family val="2"/>
      </rPr>
      <t xml:space="preserve">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r>
  </si>
  <si>
    <t>Ficha técnica SICOF para cada artículo verificada.</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</si>
  <si>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 los registros y el informe de gestión del Almacén que se reporta al área Contable.</t>
    </r>
  </si>
  <si>
    <r>
      <rPr>
        <b/>
        <sz val="10"/>
        <color rgb="FF000000"/>
        <rFont val="Arial"/>
        <family val="2"/>
      </rPr>
      <t>25/06/2025</t>
    </r>
    <r>
      <rPr>
        <sz val="10"/>
        <color rgb="FF000000"/>
        <rFont val="Arial"/>
        <family val="2"/>
      </rPr>
      <t xml:space="preserve"> El equipo de Gestión Administrativa de Recursos corrobora que, durante el periodo evaluado, no se evidenció la materialización del riesgo. Esta conclusión se sustenta en la adecuada implementación de los controles establecidos, los cuales han sido verificados mediante los registros correspondientes y el informe de gestión del Almacén, debidamente remitido al área Contable.</t>
    </r>
  </si>
  <si>
    <t>25/08/2025: El equipo de Gestión Administrativa de Recursos informa que, en el periodo evaluado, se mantiene controlado el riesgo identificado, sin que se haya presentado su materialización. Esta conclusión refleja el fortalecimiento de los mecanismos de control implementados, cuya efectividad ha sido validada a través de los registros correspondientes y el informe de gestión del Almacén, el cual fue oportunamente remitido al área Contable.</t>
  </si>
  <si>
    <t>GA-RG1-CAU1-CON1</t>
  </si>
  <si>
    <r>
      <t xml:space="preserve">Posibilidad de afectación económica </t>
    </r>
    <r>
      <rPr>
        <b/>
        <sz val="10"/>
        <color rgb="FF000000"/>
        <rFont val="Arial"/>
        <family val="2"/>
      </rPr>
      <t>por desactualización de las carteras</t>
    </r>
    <r>
      <rPr>
        <sz val="10"/>
        <color rgb="FF000000"/>
        <rFont val="Arial"/>
        <family val="2"/>
      </rPr>
      <t xml:space="preserve"> </t>
    </r>
    <r>
      <rPr>
        <b/>
        <sz val="10"/>
        <color rgb="FF000000"/>
        <rFont val="Arial"/>
        <family val="2"/>
      </rPr>
      <t>debido a una incorrecta planeación administrativa para el control, ubicación y distribución de los inventarios.</t>
    </r>
  </si>
  <si>
    <t>por desactualización de las carteras</t>
  </si>
  <si>
    <t>Debido a una incorrecta planeación administrativa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</si>
  <si>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</si>
  <si>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</si>
  <si>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"Formato salidas de producto
Informe de cierre
Cronograma de gestión del Almacén
Formatos de reintegros, asignaciones o traslados según aplique, firmadas por el profesional del almacén y el servidor público que se beneficia del bien, reintegra o traaslada. "</t>
  </si>
  <si>
    <r>
      <rPr>
        <b/>
        <sz val="10"/>
        <color rgb="FF000000"/>
        <rFont val="Arial"/>
        <family val="2"/>
      </rPr>
      <t>25/06/2025</t>
    </r>
    <r>
      <rPr>
        <sz val="10"/>
        <color rgb="FF000000"/>
        <rFont val="Arial"/>
        <family val="2"/>
      </rPr>
      <t xml:space="preserve"> El equipo de Gestión Administrativa de Recursos confirma que no se ha evidenciado la materialización del riesgo durante el periodo evaluado. Esta verificación se fundamenta en la correcta ejecución de los controles establecidos, los cuales han sido respaldados por los registros documentales y el informe de gestión del Almacén, debidamente remitido al área Contable para su análisis y seguimiento.</t>
    </r>
  </si>
  <si>
    <t>25/08/2025: El equipo de Gestión Administrativa de Recursos reporta que, durante el periodo evaluado, no se ha presentado la materialización del riesgo. Esta conclusión se respalda en la adecuada aplicación de los controles definidos, cuya efectividad ha sido confirmada mediante los registros documentales y el informe de gestión del Almacén, el cual fue remitido al área Contable para su respectivo análisis y seguimiento.</t>
  </si>
  <si>
    <t>GA-RG2-CAU1-CONT1</t>
  </si>
  <si>
    <r>
      <t xml:space="preserve">Posibilidad de afectación económica  </t>
    </r>
    <r>
      <rPr>
        <b/>
        <sz val="10"/>
        <color rgb="FF000000"/>
        <rFont val="Arial"/>
        <family val="2"/>
      </rPr>
      <t xml:space="preserve"> por caja menor en gastos no permitidos</t>
    </r>
    <r>
      <rPr>
        <sz val="10"/>
        <color rgb="FF000000"/>
        <rFont val="Arial"/>
        <family val="2"/>
      </rPr>
      <t xml:space="preserve">, </t>
    </r>
    <r>
      <rPr>
        <b/>
        <sz val="10"/>
        <color rgb="FF000000"/>
        <rFont val="Arial"/>
        <family val="2"/>
      </rPr>
      <t>debido a incorrecta aprobación de los mismos incumplimiendo la normatividad vigente.</t>
    </r>
  </si>
  <si>
    <t>por caja menor en gastos no permitidos</t>
  </si>
  <si>
    <t>Debido a incorrecta aprobación de los mismos incumplimiendo la normatividad vigente.</t>
  </si>
  <si>
    <r>
      <t>El Subgerente Administrativo y Financiero</t>
    </r>
    <r>
      <rPr>
        <b/>
        <sz val="10"/>
        <color rgb="FF000000"/>
        <rFont val="Arial"/>
        <family val="2"/>
      </rPr>
      <t xml:space="preserve"> verifica</t>
    </r>
    <r>
      <rPr>
        <sz val="10"/>
        <color rgb="FF000000"/>
        <rFont val="Arial"/>
        <family val="2"/>
      </rPr>
      <t xml:space="preserve"> anualmente que la resolución de caja menor contemple únicamente los conceptos de gastos permitidos según la normatividad vigente. Adicionalmente, el Profesional Especializado, al recibir una solicitud de autorización de gasto por caja menor,</t>
    </r>
    <r>
      <rPr>
        <b/>
        <sz val="10"/>
        <color rgb="FF000000"/>
        <rFont val="Arial"/>
        <family val="2"/>
      </rPr>
      <t xml:space="preserve"> revisa</t>
    </r>
    <r>
      <rPr>
        <sz val="10"/>
        <color rgb="FF000000"/>
        <rFont val="Arial"/>
        <family val="2"/>
      </rPr>
      <t xml:space="preserve">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r>
  </si>
  <si>
    <t>Relación mensual de los gastos autorizados por conceptos de caja menor</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</si>
  <si>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Se cuenta además con las revisiones de arqueo a la caja menor que se realizan desde Tesorería y la Oficina de Control Interno.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</si>
  <si>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Los controles establecidos se han ejecutado de manera adecuada, y como parte del proceso de verificación, se cuenta con las revisiones periódicas de arqueo a la caja menor, realizadas por el área de Tesorería y la Oficina de Control Interno.</t>
    </r>
  </si>
  <si>
    <t>25/08/2025: El equipo de Gestión Administrativa de Recursos señala que, durante el periodo analizado, no se identificaron eventos que representen la materialización del riesgo. Los controles definidos han sido aplicados de forma efectiva y como parte del proceso de seguimiento, se cuenta con las evaluaciones periódicas de la caja menor, realizadas tanto por el área de Tesorería como por la Oficina de Control Interno, lo cual refuerza la solidez de los mecanismos de supervisión implementados.</t>
  </si>
  <si>
    <t>GA-RG3-CAU1-CON1</t>
  </si>
  <si>
    <r>
      <t xml:space="preserve">Posibilidad de afectación económica </t>
    </r>
    <r>
      <rPr>
        <b/>
        <sz val="10"/>
        <color rgb="FF000000"/>
        <rFont val="Arial"/>
        <family val="2"/>
      </rPr>
      <t>por  inadecuado control de inventarios</t>
    </r>
    <r>
      <rPr>
        <sz val="10"/>
        <color rgb="FF000000"/>
        <rFont val="Arial"/>
        <family val="2"/>
      </rPr>
      <t xml:space="preserve"> </t>
    </r>
    <r>
      <rPr>
        <b/>
        <sz val="10"/>
        <color rgb="FF000000"/>
        <rFont val="Arial"/>
        <family val="2"/>
      </rPr>
      <t>debido a la no aplicación de los procedimientos establecidos.</t>
    </r>
  </si>
  <si>
    <t xml:space="preserve">por  inadecuado control de inventarios </t>
  </si>
  <si>
    <t>Debido a la no aplicación de los procedimientos establecidos.</t>
  </si>
  <si>
    <r>
      <t xml:space="preserve">El Profesional de Almacén </t>
    </r>
    <r>
      <rPr>
        <b/>
        <sz val="10"/>
        <color rgb="FF000000"/>
        <rFont val="Arial"/>
        <family val="2"/>
      </rPr>
      <t xml:space="preserve">verifica </t>
    </r>
    <r>
      <rPr>
        <sz val="10"/>
        <color rgb="FF000000"/>
        <rFont val="Arial"/>
        <family val="2"/>
      </rPr>
      <t>mensualmente el cumplimiento del cronograma de gestión del Almacén, asegurando la correcta aplicación de los procedimientos establecidos para el control de inventarios. Este control se realiza de manera manual y preventiva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incluye el informe de cierre mensual con el inventario aleatorio y el informe cuatrimestral del inventario general. -</t>
    </r>
  </si>
  <si>
    <t>Mesual</t>
  </si>
  <si>
    <t>"Informe del cierre mensual que incluye inventario aleatorio.
Informe cuatrimestral de  Inventario general."</t>
  </si>
  <si>
    <r>
      <rPr>
        <b/>
        <sz val="10"/>
        <color theme="1"/>
        <rFont val="Arial"/>
        <family val="2"/>
      </rPr>
      <t>25/06/2025</t>
    </r>
    <r>
      <rPr>
        <sz val="10"/>
        <color theme="1"/>
        <rFont val="Arial"/>
        <family val="2"/>
      </rPr>
      <t xml:space="preserve">  El equipo de Gestión Administrativa de Recursos confirma que, durante el periodo evaluado, no se ha evidenciado la materialización del riesgo. Esta conclusión se respalda en la adecuada implementación de los controles establecidos, los cuales han sido verificados mediante los registros correspondientes y el informe de gestión del Almacén, el cual es remitido oportunamente al área Contable.</t>
    </r>
  </si>
  <si>
    <t>25/08/2025: El equipo de Gestión Administrativa de Recursos informa que, en el periodo evaluado, no se han presentado indicios de materialización del riesgo. Esta evaluación se sustenta en la efectiva aplicación de los controles definidos, cuya ejecución ha sido verificada a través de los registros pertinentes y el informe de gestión del Almacén, entregado de manera oportuna al área Contable para su análisis.</t>
  </si>
  <si>
    <t>GA-RG4-CAU1-CON1</t>
  </si>
  <si>
    <r>
      <t xml:space="preserve">Posibilidad de afectación económica </t>
    </r>
    <r>
      <rPr>
        <b/>
        <sz val="10"/>
        <color rgb="FF000000"/>
        <rFont val="Arial"/>
        <family val="2"/>
      </rPr>
      <t>por deterioro de bienes muebles o infraestructura</t>
    </r>
    <r>
      <rPr>
        <sz val="10"/>
        <color rgb="FF000000"/>
        <rFont val="Arial"/>
        <family val="2"/>
      </rPr>
      <t xml:space="preserve"> </t>
    </r>
    <r>
      <rPr>
        <b/>
        <sz val="10"/>
        <color rgb="FF000000"/>
        <rFont val="Arial"/>
        <family val="2"/>
      </rPr>
      <t>debido al inclumplimiento del plan de mantenimiento preventivo y correctivo.</t>
    </r>
  </si>
  <si>
    <t xml:space="preserve">por deterioro de bienes muebles o infraestructura </t>
  </si>
  <si>
    <t>debido al inclumplimiento del plan de mantenimiento preventivo y correctivo.</t>
  </si>
  <si>
    <r>
      <t xml:space="preserve">El administrador de la sede </t>
    </r>
    <r>
      <rPr>
        <b/>
        <sz val="10"/>
        <color rgb="FF000000"/>
        <rFont val="Arial"/>
        <family val="2"/>
      </rPr>
      <t xml:space="preserve">verifica </t>
    </r>
    <r>
      <rPr>
        <sz val="10"/>
        <color rgb="FF000000"/>
        <rFont val="Arial"/>
        <family val="2"/>
      </rPr>
      <t>mensualmente el cumplimiento del cronograma establecido a través  del plan de mantenimeinto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mantenimeintos, se deja evidencias de las razones en el analisis del indicador y se realizan los ajustes correspondientes. La evidencia de este control incluye el diligenciamiento del formato F-GA 46 y los indicadores mensuales reportados.</t>
    </r>
  </si>
  <si>
    <t>"Formato F-GA-46 
Indicador Mensual."</t>
  </si>
  <si>
    <r>
      <rPr>
        <b/>
        <sz val="10"/>
        <color rgb="FF000000"/>
        <rFont val="Arial"/>
        <family val="2"/>
      </rPr>
      <t>30/042025</t>
    </r>
    <r>
      <rPr>
        <sz val="10"/>
        <color rgb="FF000000"/>
        <rFont val="Arial"/>
        <family val="2"/>
      </rPr>
      <t xml:space="preserve">  El equipo de Gestión Administrativa de Recursos corrobora que no se materializó el riesgo, los controles se han realizado de manera adecuada a través del diligenciamiento del Plan de Mantenimiento.</t>
    </r>
  </si>
  <si>
    <r>
      <rPr>
        <b/>
        <sz val="10"/>
        <color rgb="FF000000"/>
        <rFont val="Arial"/>
        <family val="2"/>
      </rPr>
      <t>25/06/2025</t>
    </r>
    <r>
      <rPr>
        <sz val="10"/>
        <color rgb="FF000000"/>
        <rFont val="Arial"/>
        <family val="2"/>
      </rPr>
      <t xml:space="preserve">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r>
  </si>
  <si>
    <t>29/08/2025 El equipo de Gestión Administrativa de Recursos corrobora que, durante el periodo evaluado, no se presentó la materialización del riesgo. Esta afirmación se sustenta en la correcta ejecución de los controles establecidos, los cuales se han implementado de manera oportuna mediante el diligenciamiento del Plan de Mantenimiento.</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</si>
  <si>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</si>
  <si>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</si>
  <si>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</si>
  <si>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</si>
  <si>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</si>
  <si>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 xml:space="preserve">semestral </t>
  </si>
  <si>
    <t>correo donde realiza la solicitud a la Subgerencia Administrativa y Financiera para su inclusión.</t>
  </si>
  <si>
    <t>"26/03/2025: De acuerdo a lo informado por la profesional universitaria, Diana Dulcey, en los meses de enero y febrero de 2025 no hemos sido notificados de ninguna providencia con ese alcance, razon por la que no se ha materizado dicho riesgo
En relación con el proceso jurídico, se presentó una acción de tutela por la no atención integral y de fondo de un derecho de petición
la petición se contestó de fondo durante el término de contestación de la tutela por lo que el fallo declaró   LA  CARENCIA  ACTUAL  DE  OBJETO por  la configuración de hecho  superado
"</t>
  </si>
  <si>
    <r>
      <rPr>
        <b/>
        <sz val="10"/>
        <color rgb="FF000000"/>
        <rFont val="Arial"/>
        <family val="2"/>
      </rPr>
      <t>07/05/2025</t>
    </r>
    <r>
      <rPr>
        <sz val="10"/>
        <color rgb="FF000000"/>
        <rFont val="Arial"/>
        <family val="2"/>
      </rPr>
      <t xml:space="preserve">: De acuerdo a lo informado por la profesional universitaria, Diana Dulcey, en los meses de Marzo y Abril de 2025 no hemos sido notificados de ninguna providencia con ese alcance, razon por la que no se ha materizado dicho riesgo
</t>
    </r>
  </si>
  <si>
    <r>
      <rPr>
        <b/>
        <sz val="10"/>
        <color theme="1"/>
        <rFont val="Arial"/>
        <family val="2"/>
      </rPr>
      <t>24/06/2025</t>
    </r>
    <r>
      <rPr>
        <sz val="10"/>
        <color theme="1"/>
        <rFont val="Arial"/>
        <family val="2"/>
      </rPr>
      <t>: De acuerdo a lo informado por la profesional universitaria, Diana Dulcey, en los meses de MAYO Y JUNIO de 2025 no hemos sido notificados de ninguna providencia con ese alcance, razon por la que no se ha materizado dicho riesgo</t>
    </r>
  </si>
  <si>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</si>
  <si>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</si>
  <si>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</si>
  <si>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</si>
  <si>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</si>
  <si>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</si>
  <si>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26/03/2025: De acuerdo a lo informado por la profesional universitaria, Diana Dulcey, en los meses de enero y febrero de 2025 no hemos sido notificados de ninguna providencia con ese alcance, razon por la que no se ha materizado dicho riesgo</t>
  </si>
  <si>
    <r>
      <rPr>
        <b/>
        <sz val="10"/>
        <color rgb="FF000000"/>
        <rFont val="Arial"/>
        <family val="2"/>
      </rPr>
      <t>07/05/2025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</si>
  <si>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</si>
  <si>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</si>
  <si>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</si>
  <si>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</si>
  <si>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</si>
  <si>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</si>
  <si>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</si>
  <si>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</si>
  <si>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</si>
  <si>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</si>
  <si>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</si>
  <si>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Demanda </t>
  </si>
  <si>
    <t xml:space="preserve">Correos electrónicos enviados y/o Oficios </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</si>
  <si>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</si>
  <si>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</si>
  <si>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</si>
  <si>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</si>
  <si>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 xml:space="preserve">Diario </t>
  </si>
  <si>
    <t>TH-RG1-CAU1-CON1</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</si>
  <si>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</si>
  <si>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</si>
  <si>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t>
  </si>
  <si>
    <t xml:space="preserve">El  Profesional  de la Oficina de Talento Humano, verifica   permanentemente de acuerdo  al formato F-TH-64 establecido en el Sistema de Gestión de la Calidad,  la información suministrada por la persona a nombrar y posesionar de acuerdo a los requisitos exigidos para el cargo en la normatividad vigente y el Manual Específico de Funciones de la Entidad. Este Control se realiza de forma manual.
En caso de no concordar lo reportado con la evidencia se corrigen los formatos diligenciados  para que se verifique y realice las correcciones pertinentes. El control se ejecutará de acuerdo a la periodicidad establecida para el reporte del indicador.
Como evidencia del control está  el Formato F-TH-64 Documentos de Posesión del Cargo diligenciado y archivado en la historia laboral. Certificaciones impresas o digitales de antecedentes proferidas por las entidades competentes .
</t>
  </si>
  <si>
    <t>"Formato F-TH-64 Documentos de Posesión del Cargo diligenciado y archivado en la historia laboral.
Certificaciones impresas o digitales de antecedentes proferidas por las entidades competentes ."</t>
  </si>
  <si>
    <t>"14/03/2025: MCT Durante el periodo se llevaron a cabo  procesos de vinculación . Se hace referencia al diligenciamiento del formulario F-TH-64 para el personal en estado de nombramiento y posesión :
Kerlly Villa Ramirez 16/01/2025
Glenys Marien Orozco Valencia 08/01/2025
Maximiliano Bedoya Londoño 13/01/2025
Julián López  Londoño 13/01/2025
león David Quintero Restrepo 02/01/2025
Las evidencias se encuentran en la historia laboral de los servidores "</t>
  </si>
  <si>
    <r>
      <rPr>
        <b/>
        <sz val="10"/>
        <color rgb="FF000000"/>
        <rFont val="Arial"/>
        <family val="2"/>
      </rPr>
      <t>29/04/2025:</t>
    </r>
    <r>
      <rPr>
        <sz val="10"/>
        <color rgb="FF000000"/>
        <rFont val="Arial"/>
        <family val="2"/>
      </rPr>
      <t xml:space="preserve"> MCT Durante el periodo evaluado la profesional especializada Lucy Beltrán , indica que  no se llevaron a cabo procesos de vinculación en la entidad , en este sentido, no hubo posibilidad de afectación reputacional por vinculación irregular del personal debido al incumplimiento en la verificación de los requisitos legales para el nombramiento o posesión en el empleo.</t>
    </r>
  </si>
  <si>
    <r>
      <t xml:space="preserve">"Sí, durante el tercer bimestre del año (mayo </t>
    </r>
    <r>
      <rPr>
        <b/>
        <sz val="10"/>
        <color theme="1"/>
        <rFont val="Arial"/>
        <family val="2"/>
      </rPr>
      <t xml:space="preserve">- junio 2025) </t>
    </r>
    <r>
      <rPr>
        <sz val="10"/>
        <color theme="1"/>
        <rFont val="Arial"/>
        <family val="2"/>
      </rPr>
      <t>se realizaron procesos de vinculación de personal. En cada caso, se diligenció el formulario F-TH-64 y se gestionaron las certificaciones correspondientes, junto con la documentación requerida para los servidores en estado de nombramiento y posesión.
Toda la información reposa actualizada en las respectivas historias laborales, disponibles en la Oficina de Talento Humano."</t>
    </r>
  </si>
  <si>
    <t>"30/08/2025: MCT Durante el cuarto bimestre del año (julio- agosto 2025) se realizaron procesos de vinculación de personal. En cada caso, se diligenció el formulario F-TH-64 y se gestionaron las certificaciones correspondientes, junto con la documentación requerida para los servidores en estado de nombramiento y posesión. Durante el periodo se adelantaron  procesos de selección:
Proceso de Encargo: 2. 1 terminado sin servidores con derechos de carrera con cumplimiento de requisitos para el cargo. y 1 en proceso de convocatoria
Proceso de Provisionalidad: 1 proceso iniciado en agosto para empleo Profesional Universitario, código 219, grado 01 de la Subgerencia de Escenarios Deportivos y Equipamientos, pero, finalizado con nombramiento y posesión en septiembre.
Toda la información reposa actualizada en las respectivas historias laborales, disponibles en la Oficina de Talento Humano."""</t>
  </si>
  <si>
    <t>TH-RG1-CAU1-CON2</t>
  </si>
  <si>
    <t>"El  Profesional  Especializado de la Oficina de Talento Humano, proyecta oficios    permanentemente con firma  de la jefe de la oficina para enviar a las diferentes entidades para la confirmación de experiencia y títulos de estudio del candidato . Este Control se realiza de forma manual.
En caso de no concordar lo reportado con la evidencia se envía comunicado a las entidades indicando que no se cumple con la experiencia y títulos del candidado en el estudio.  El control se ejecutará de acuerdo a la periodicidad establecida para el reporte del indicador.
Como evidencia del control está la respuesta de la instituciones educativas y ex/empleadoras del candidato
"</t>
  </si>
  <si>
    <t>Respuesta de la instituciones educativas y ex/empleadoras del candidato</t>
  </si>
  <si>
    <t>14/03/2025: MCT  La profesional especializada de la Oficina de Talento Humano, Lucy Beltrán, realiza la revisión y el seguimiento de los controles implementados, sin que se haya evidenciado la materialización del riesgo identificado. Además, verifica el cumplimiento de los requisitos durante el proceso de ingreso a la planta en el año 2025. Las evidencias de los controles implementados se encuentran archivadas en las historias laborales del personal vinculado a la entidad y en la carpeta de evidencias.</t>
  </si>
  <si>
    <r>
      <rPr>
        <b/>
        <sz val="10"/>
        <color rgb="FF000000"/>
        <rFont val="Arial"/>
        <family val="2"/>
      </rPr>
      <t>29/04/2025</t>
    </r>
    <r>
      <rPr>
        <sz val="10"/>
        <color rgb="FF000000"/>
        <rFont val="Arial"/>
        <family val="2"/>
      </rPr>
      <t>: MCT Durante el periodo evaluado, la profesional especializada Lucy Beltrán informó que está en proceso de selección para la provisión del empleo Técnico Administrativo de la Oficina de Sistemas, contando con la verificación de experiencia laboral del candidato y encontrándose al 30 de abril de 2025, a la espera de respuesta a la solicitud de verificación de título académico. En este sentido, no se presentaron situaciones que pudieran generar afectación reputacional por vinculación irregular, derivada del incumplimiento en la verificación de requisitos legales para el nombramiento o posesión.</t>
    </r>
  </si>
  <si>
    <t>18/06/2025: MCT  La profesional especializada de la Oficina de Talento Humano, Lucy Beltrán, realiza la revisión y el seguimiento de los controles implementados, sin que se haya evidenciado la materialización del riesgo identificado.  para este periodo ingresa el Tecnico Administrativo de Sistemas Santiago Arango y El Asesor de Gerencia Erazmo Figueroa, con la información verificada del cumplimiento de los requisitos durante el proceso de ingreso a la planta en este bimestre. Las evidencias de los controles implementados se encuentran archivadas en las historias laborales del personal vinculado a la entidad.</t>
  </si>
  <si>
    <t>28/08/2025: MCT  La profesional especializada de la Oficina de Talento Humano, Lucy Beltrán, realiza la revisión y el seguimiento de los controles implementados, sin que se haya evidenciado la materialización del riesgo identificado.  para este periodo ingresa el  Profesional Universitario de la Subgerencia de Escenarios y Equipamiento Deportivo  Juan Camilo Valencia Galviz  , con la información verificada del cumplimiento de los requisitos durante el proceso de ingreso a la planta en este  cuarto bimestre. Las evidencias de los controles implementados se encuentran archivadas en las historias laborales del personal nuevo vinculado a la entidad.</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</si>
  <si>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</si>
  <si>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</si>
  <si>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</si>
  <si>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</si>
  <si>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 xml:space="preserve">"El Jefe de la Oficina de Talento Humano , verifica    permanentemente  el perfil requerido, según resolución 312 de 2019, de las personas que realizan la implementación del SG SST. Este Control se realiza de forma manual.
En caso de no concordar lo reportado con la evidencia se envía comunicado a la Jefe de Talento Humano y a la Profesional Universitaria SG- SST  indicando que no se cumple con el  títulos para ejercer roles y responsabilidades en la materia.   El control se ejecutará de acuerdo a la periodicidad establecida para el reporte del indicador.
Como evidencia del control está la certificación del Profesional para la ejecución de responsabilidades en SST. 
</t>
  </si>
  <si>
    <t>1, Carpeta Anexo 3. Roles y responsabilidades, certificados Profesional</t>
  </si>
  <si>
    <t>"14/03/2025: MCT Estudios vigentes de la Profesional Johanna Posada.  (  Profesional Ingeniera Administradora, especialista en Salud Ocupacional  y la debida actualizacion del curso de las 50 horas de SST.)
Se consulta a la Jefe de Talento Humano y a la Profesional Universitaria acerca de la materialización de dicho riesgo, sin encontrar evidencia de que este se haya presentado.  La información se encuentra en la carpeta de  evidencias correspondiente al riesgo. "</t>
  </si>
  <si>
    <r>
      <rPr>
        <b/>
        <sz val="10"/>
        <color rgb="FF000000"/>
        <rFont val="Arial"/>
        <family val="2"/>
      </rPr>
      <t>29/04/2025</t>
    </r>
    <r>
      <rPr>
        <sz val="10"/>
        <color rgb="FF000000"/>
        <rFont val="Arial"/>
        <family val="2"/>
      </rPr>
      <t xml:space="preserve">: MCT Durante el periodo evaluado, se mantienens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</si>
  <si>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r>
      <rPr>
        <b/>
        <sz val="10"/>
        <color theme="1"/>
        <rFont val="Arial"/>
        <family val="2"/>
      </rPr>
      <t>"17/06/2025</t>
    </r>
    <r>
      <rPr>
        <sz val="10"/>
        <color theme="1"/>
        <rFont val="Arial"/>
        <family val="2"/>
      </rPr>
      <t>: MCT Durante el trcer bimestre del año ( mayo- junio)  se mantienen vigentes los estudios de la  Profesional Universitaria  Johanna Posada.  (  Profesional Ingeniera Administradora, especialista en Salud Ocupacional  y la debida actualizacion del curso de las 50 horas de SST.)
 La información se encuentra en la carpeta de  evidencias correspondiente al riesgo. "</t>
    </r>
  </si>
  <si>
    <t>"30/08/2025: MCT Durante el cuarto bimestre del año ( julio- agosto)  se mantienen vigentes los estudios de la  Profesional Universitaria  Johanna Posada.  (  Profesional Ingeniera Administradora, especialista en Salud Ocupacional  y la debida actualizacion del curso de las 50 horas de SST.) No se tienen  cambios en la información reportada en periodos anteriores
 La información se encuentra en la carpeta de  evidencias correspondiente al riesgo. "</t>
  </si>
  <si>
    <t>TH-RF1-CAU1-CON2</t>
  </si>
  <si>
    <t>"
El Profesional Universitario de de la Oficina de Talento Humano , verifica y revisa   permanentemente con el apoyo (roles) de los demás responsables,  la implementación y actualización del plan de trabajo anual del SG-SST (todas las etapas decreto 1072 de 2015 cap 6, incluido el trabajo de campo con funcionarios). Este Control se realiza de forma manual.
En caso de no concordar lo reportado con la evidencia se revisa el  plan de trabajo del SG-SST  para la actualización y ejecución de las actividades faltantes para su cumplimiento. El control se ejecutará de acuerdo a la periodicidad establecida para el reporte del indicador.
Como evidencia del control está la Matriz del Plan de Trabajo Anual con el seguimiento respectivo. 
"</t>
  </si>
  <si>
    <t>2. Matriz del Plan de Trabajo Anual con Seguimiento./ARL</t>
  </si>
  <si>
    <t>"""14/03/2025:  MCT  La Profesional Universitaria Johanna Posada y la contratista María Camila Toro realizaron la revisión del riesgo, concluyendo que este no se ha materializado en el bimestre. Según el plan de trabajo del SG-SST 2025,  dicho plan se encuentra actualizado a la fecha, publicado en la página de Transparencia en la sección del Plan Institucional"""" 
https://indeportesantioquia.gov.co/acceso-informacion-publica/#1738374524333-c7ab9a80-14d1
Pendiente seguimiento del Plan SST ""
- Firma de contrato anual con la ARL - Colmena donde se evidencia el plan de trabajo que enmarca las actividadees de SG-SST en la entidad
"</t>
  </si>
  <si>
    <r>
      <rPr>
        <b/>
        <sz val="10"/>
        <color rgb="FF000000"/>
        <rFont val="Arial"/>
        <family val="2"/>
      </rPr>
      <t>29/04/2025</t>
    </r>
    <r>
      <rPr>
        <sz val="10"/>
        <color rgb="FF000000"/>
        <rFont val="Arial"/>
        <family val="2"/>
      </rPr>
      <t xml:space="preserve"> MCT: Durante el periodo evaluado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trabaja SG SST ejecutado a la fecha </t>
    </r>
  </si>
  <si>
    <r>
      <rPr>
        <b/>
        <sz val="10"/>
        <color theme="1"/>
        <rFont val="Arial"/>
        <family val="2"/>
      </rPr>
      <t>"18/06/2025</t>
    </r>
    <r>
      <rPr>
        <sz val="10"/>
        <color theme="1"/>
        <rFont val="Arial"/>
        <family val="2"/>
      </rPr>
      <t xml:space="preserve"> MCT: Durante el tercer bimestre , la Profesional Universitaria de la Oficina de Talento Humano, con el apoyo de los responsables asignados, han realizado un seguimiento constante a la implementación y actualización del plan de trabajo anual del SG-SST, cumpliendo ejecución , indicando aí que el riesgo de afectación en la salud de los empleados debido a incumplimientos en el sistema no se ha  materializado .
Las evidencias reposan en la carpeta de evidencias correspondiente al riesgo- PLan de trabajo SG SST ejecutado a la fecha  ( Matriz del Plan de Trabajo Anual con Seguimiento)"</t>
    </r>
  </si>
  <si>
    <t>04/09/2025 MCT: Durante el cuarto bimestre, la Profesional Universitaria de la Oficina de Talento Humano, con el apoyo de los responsables designados, realizó un seguimiento permanente a la implementación y actualización del Plan de Trabajo Anual del SG-SST, garantizando el cumplimiento de las actividades programadas.
Como resultado, se evidencia que el riesgo de afectación en la salud de los empleados por incumplimientos en el sistema no se ha materializado. Se tiene un cumplimiento del 61% sobre el periodo de ejecución.
Las evidencias se encuentran en la carpeta correspondiente al riesgo, bajo el documento Plan de Trabajo SG-SST ejecutado a la fecha (Matriz del Plan de Trabajo Anual con Seguimiento).</t>
  </si>
  <si>
    <t>TH-RF1-CAU1-CON3</t>
  </si>
  <si>
    <t>"El Profesional Universitrio de de la Oficina de Talento Humano , valida    permanentemente con la Subgerencia Administrativa y Financiera los recursos financieros para la implementación efectiva del Sistema de Gestión de SST. Este Control se realiza de forma manual.
En caso de no concordar lo reportado con la evidencia se enviará a Gerencia y el Jefe de Talento Humano    el  plan de trabajo del SG-SST aprobado   para la actualización y ejecución de las actividades faltantes para su cumplimiento. El control se ejecutará de acuerdo a la periodicidad establecida para el reporte del indicador.
Como evidencia del control están los correos a la gerencia del Plan de Trabajo Anual con el seguimiento respectivo. 
"</t>
  </si>
  <si>
    <t>3. Correo Electrónico.</t>
  </si>
  <si>
    <t>14/03/2025:MCT   La Profesional Universitaria Johanna Posada informa que no se ha registrado incumplimiento en el presupuesto del Plan de Gestión de SSTdurande el bimestre ni se ha materializado el riesgo.</t>
  </si>
  <si>
    <r>
      <rPr>
        <b/>
        <sz val="10"/>
        <color rgb="FF000000"/>
        <rFont val="Arial"/>
        <family val="2"/>
      </rPr>
      <t>29/04/2025</t>
    </r>
    <r>
      <rPr>
        <sz val="10"/>
        <color rgb="FF000000"/>
        <rFont val="Arial"/>
        <family val="2"/>
      </rPr>
      <t xml:space="preserve"> MCT:  La Profesional Universitaria Johanna Posada informa que no se ha registrado incumplimiento en el presupuesto del Plan de Gestión de SG  SSTdurande el periodo evaluado  ni se ha materializado el riesgo.</t>
    </r>
  </si>
  <si>
    <r>
      <rPr>
        <b/>
        <sz val="10"/>
        <color theme="1"/>
        <rFont val="Arial"/>
        <family val="2"/>
      </rPr>
      <t>18/06/2025</t>
    </r>
    <r>
      <rPr>
        <sz val="10"/>
        <color theme="1"/>
        <rFont val="Arial"/>
        <family val="2"/>
      </rPr>
      <t xml:space="preserve"> MCT:  La Profesional Universitaria Johanna Posada informa que no se ha registrado incumplimiento en el presupuesto del Plan de Gestión de SG  SST durande el periodo evaluado  ni se ha materializado el riesgo</t>
    </r>
  </si>
  <si>
    <t>"04/09/2025 MCT:  La Profesional Universitaria Johanna Posada informa que, durante el período evaluado, no se han registrado incumplimientos en el presupuesto del Plan de Gestión del SG-SST ni se ha materializado el riesgo identificado. A la fecha, la ejecución del presupuesto aprobado alcanza un 71%, cumpliendo con lo establecido en el proceso. Asimismo, en el proceso señalan que no se han remitido reportes de seguimiento a la Gerencia ni enviado comunicaciones formales, dado que el riesgo no se ha materializado ni ha habido desviación. La rendición de cuentas a la Gerencia se efectúa al cierre de la vigencia, mientras que el control y seguimiento se realizan de manera permanente a través de la ejecución de los CDP y RCP de los contratos, la validación de facturas y el registro del presupuesto del SG-SST mes a mes.
Las evidencias correspondientes reposan en la carpeta designada para tal fin."</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</si>
  <si>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</si>
  <si>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</si>
  <si>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Entidad</t>
  </si>
  <si>
    <t>Debido a la falta de entrenamiento en el puesto de trabajo en los eventos de cambio de personal.</t>
  </si>
  <si>
    <t>"El Profesional Universitrio de de la Oficina de Talento Humano , envía   permanentemente  la implementación del procedimiento P-TH-13 de Inducción y reinducción institucional, haciendo envío y seguimiento a la inducción específica en el cargo el empleado, a través del formato F-TH-90 . Este Control se realiza de forma manual.
En caso de no concordar lo reportado con la evidencia se enviará a los servidores y jefes de estos un correo de comunicación para  el diligenciamiento del formato F-T-90 e El control se ejecutará de acuerdo a la periodicidad establecida para el reporte del indicador.
Como evidencia del control están los correos de los seguimientos para completar los formatos respectivos 
"</t>
  </si>
  <si>
    <t>"Correo electrónico o comunicación interna
Formato F-TH-90 diligenciado"</t>
  </si>
  <si>
    <t>"18/03/2025:  MCT  La Profesional Universitaria Johanna Posada y la contratista María Camila Toro realizaron la revisión del mencionado riesgo, concluyendo que este no se ha materializado. Según el plan de trabajo el personal nuevo tiene 4 meses para la  implementación del procedimiento P-TH-13 de Inducción y reinducción institucional y hacer el envío del formato F-TH-90 . Se referencian en la carpeta de evidencias los formatos de diligenciamiento para la inducción de personal 2025 en el periodo.
Durante los meses de enero y febrero 2025, se  han realizado vinculaciones en la entidad. Tras realizar las verificaciones con la Profesional Universitaria Johanna Posada, se confirma que no se ha materializado ningún riesgo. Los siguientes servidores que relizaron en este periodo el Formto F-TH-90 :
Kerlly Villa Ramirez 16/01/2025
Glenys Marien Orozco Valencia 08/01/2025
Maximiliano Bedoya Londoño 13/01/2025
Julián López  Londoño 13/01/2025
león David Quintero Restrepo 02/01/2025
Luis Giovany Arias Tobón 02/01/2025"</t>
  </si>
  <si>
    <r>
      <rPr>
        <b/>
        <sz val="10"/>
        <color rgb="FF000000"/>
        <rFont val="Arial"/>
        <family val="2"/>
      </rPr>
      <t>29/04/2025</t>
    </r>
    <r>
      <rPr>
        <sz val="10"/>
        <color rgb="FF000000"/>
        <rFont val="Arial"/>
        <family val="2"/>
      </rPr>
      <t xml:space="preserve"> MCT: Durante el periodo de marzo y abril, la Profesional Universitaria no generó procesos de inducción ni reinducción en la entidad al no aplicar para este bimestre,  referente a situación, no se ha materializado el riesgo de afectación reputacional debido a la falta de entrenamiento en el puesto de trabajo en los eventos de cambio de personal. Esto se debe a que, aunque no se ejecutaron las inducciones formales, no se han presentado incidentes que comprometan el cumplimiento de los procedimientos y trámites de la entidad.</t>
    </r>
  </si>
  <si>
    <r>
      <rPr>
        <b/>
        <sz val="10"/>
        <color theme="1"/>
        <rFont val="Arial"/>
        <family val="2"/>
      </rPr>
      <t>"18/06/2025</t>
    </r>
    <r>
      <rPr>
        <sz val="10"/>
        <color theme="1"/>
        <rFont val="Arial"/>
        <family val="2"/>
      </rPr>
      <t>: MCT La Profesional Universitaria Johanna Posada indica que no existe materialización del  riesgo. Se referencian en la carpeta de evidencias los formatos de diligenciamiento para la inducción de personal 2025 en el periodo.
Durante los meses de  mayo y junio  2025, se  han realizado 02 vinculaciones en la entidad. Tr Los siguientes servidores que relizaron en este periodo el Formto F-TH-90 :
Santiago Arango 16/05/2025
Erazmo Muñoz: 09/06/2025"</t>
    </r>
  </si>
  <si>
    <t>"04/09/2025: MCT La Profesional Universitaria Johanna Posada informa que, durante los meses de julio y agosto de 2025, no se presentó materialización del riesgo. En este período, la entidad no realizó vinculaciones de personal en modalidad de carrera administrativa, provisionalidad o Libre Nombramiento y Remoción, por lo cual no aplicaba el diligenciamiento del formato de inducción.
En cuanto a la reinducción en Seguridad y Salud en el Trabajo (SST), esta se ejecutó para servidores y contratistas en el primer semestre. Para el segundo semestre, la actividad se encuentra programada para el mes de octubre de 2025."</t>
  </si>
  <si>
    <t>TH-RG2-CAU1-CON2</t>
  </si>
  <si>
    <t>"
El Profesional Universitrio de de la Oficina de Talento Humano , gestiona  permanentemente los procesos de capacitación y/o formación requeridos en el proceso de entrenamiento  . Este Control se realiza de forma manual.
En caso de no concordar lo reportado con la evidencia se  realizarán las capacitaciones faltantes de los servidores y  se ejecutará de acuerdo a la periodicidad establecida para el reporte del indicador.
Como evidencia del control están los registros de las capacitaciones del plan de formación 
"</t>
  </si>
  <si>
    <t xml:space="preserve">Registros de capacitaciones realizadas </t>
  </si>
  <si>
    <t>"14/03/2025: MCT  A la fecha 28/03/2025 se está gestionando la contratación del proveedor ( universidades) para cumplir con el PIC 2025,  ejecutandose las inducciones al personal y capacitaciones a demanda del personal Ana Cecilia Rengifo Jimenez ,Jennifer Marcela Avendaño; asimismo, se adjunta el plan de formación 2025 y las evidencias de las capacitaciones impartidas en este primer bimestre
Evidencias en la carpeta de seguimiento "</t>
  </si>
  <si>
    <r>
      <rPr>
        <b/>
        <sz val="10"/>
        <color rgb="FF000000"/>
        <rFont val="Arial"/>
        <family val="2"/>
      </rPr>
      <t>29/04/2025</t>
    </r>
    <r>
      <rPr>
        <sz val="10"/>
        <color rgb="FF000000"/>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En cuanto a las capacitaciones ejecutadas durante el periodo, se llevaron a cabo las capacitaciones a demanda solicitadas por las dependencias,  Oficina de Talento Humano, Oficina Asesora de Planeación  las cuales están detalladas en el Plan de Formación 2025. Para el periodo no hubo procesos de inducción y reindicción programados al no aplicar para los meses de marzo y abril 2025
 Las evidencias de las capacitaciones impartidas en este segundo bimestre se encuentran disponibles en la carpeta de seguimiento.
</t>
    </r>
  </si>
  <si>
    <r>
      <rPr>
        <b/>
        <sz val="10"/>
        <color theme="1"/>
        <rFont val="Arial"/>
        <family val="2"/>
      </rPr>
      <t>"18/06/2025</t>
    </r>
    <r>
      <rPr>
        <sz val="10"/>
        <color theme="1"/>
        <rFont val="Arial"/>
        <family val="2"/>
      </rPr>
      <t xml:space="preserve"> MCT.  A la fecha, se está gestionando la contratación del proveedor Universidad de Antioquia (UdeA), seleccionado para el año 2025, con el fin de cumplir con el Plan de Capacitación Institucional (PIC) 2025. Actualmente, se ha generado el Certificado de Disponibilidad Presupuestal (CDP) para la aprobación final y la firma correspondiente en Gerencia pero sigue pendiente de aprobación pars la contratación. 
En cuanto a las capacitaciones ejecutadas durante el periodo, se llevaron a cabo las capacitaciones a demanda solicitadas por las dependencias, Las evidencias de las capacitaciones impartidas en este tercer bimestre se encuentran disponibles en la carpeta de seguimiento evidenciando el plan de formación ejecutado.
Capacitación contexto laboral y respeto por la diferencia
Capacitación a demanda de la servidora Sandra Milena Calle 
Socialización sobre la circular de seguimiento de la Evaluación de desempeño laboral (EDL)
Conflicto de intereses, deberes y prohibiciones según la ley de 2019
Nota: Las evidencias como (asistencias, memorias y registro fotográfico) se necuentran con la Profesional Universitaria de la Oficina de Talento Humano en la carpeta del plan de formación 2025
"</t>
    </r>
  </si>
  <si>
    <t>"05/09/2025 MCT:  Durante el período evaluado se desarrollaron tanto las capacitaciones a demanda solicitadas por las diferentes dependencias, como aquellas programadas en el PIC, de acuerdo con el avance del cronograma establecido.
Las evidencias correspondientes a las capacitaciones realizadas en el tercer bimestre se encuentran disponibles en la carpeta de seguimiento, lo que permite verificar el cumplimiento del plan de formación ejecutado.
Nota: Las evidencias (listas de asistencia, memorias y registro fotográfico) reposan en la Oficina de Talento Humano, a cargo de la Profesional Universitaria responsable, en la carpeta del Plan de Formación 2025."</t>
  </si>
  <si>
    <t>TH-RF2-CAU1-CON1</t>
  </si>
  <si>
    <t xml:space="preserve">Posibilidad de afecto dañoso por pagos de nómina y seguridad social  con liquidaciones erróneas debido a la falta de  implementación de revisión de la nómina </t>
  </si>
  <si>
    <t xml:space="preserve"> por pagos de nómina y seguridad social  con liquidaciones erróneas</t>
  </si>
  <si>
    <t xml:space="preserve">debido a la falta de  implementación de revisión de la nómina </t>
  </si>
  <si>
    <t>"El Técnico de Nomina de la Oficina de Talento Humano , revisa y valida  la liquidación de la nómina y factores prestacionales permamentemente ,  con el apoyo de un  profesional idóneo de la Oficina de Talento Humano y/o Subgerencia Administrativa y Financiera. Este Control se realiza de forma manual.
En caso de no concordar lo reportado con la evidencia se  realizarán planes de mejoramiento para adecuar las liquidaciones de nómina y prestaciones sociales de los servidores .  El control  se ejecutará de acuerdo a la periodicidad establecida para el reporte del indicador.
Como evidencia del control  están los correos electrónicos con los  reportes de liquidación de nómina, papeles de trabajo y la designación profesional para el rol de revisión de la liquidación de nómina
"</t>
  </si>
  <si>
    <t>Correo electrónico, reportes de liquidación de nómina, papeles de trabajo, designación profesional para el rol de revisión de la liquidación de nómina</t>
  </si>
  <si>
    <t>31/03/2025: MCT  para el periodo de enero- febrero 2025 , la Técnica de Nómina  Ana Cecilia Jimenez, suministra información sobre las liquidaciones de nómina y Seguridad Social del personal vinculado, donde se indica que no hubo materialización del riesgo y,  se evidencian los pagos respectivos de manera conforme sin ninguna afectación económica.</t>
  </si>
  <si>
    <r>
      <rPr>
        <b/>
        <sz val="10"/>
        <color rgb="FF000000"/>
        <rFont val="Arial"/>
        <family val="2"/>
      </rPr>
      <t>29/04/2025</t>
    </r>
    <r>
      <rPr>
        <sz val="10"/>
        <color rgb="FF000000"/>
        <rFont val="Arial"/>
        <family val="2"/>
      </rPr>
      <t>: MCT Para el periodo de marzo y abril de 2025, la Técnica de Nómina, Ana Cecilia Jiménez, y la contratista Yudi Andrea Castañeda suministraron la información sobre las liquidaciones de nómina y Seguridad Social del personal vinculado. Se confirma que no se ha materializado el riesgo, ya que se evidencian los pagos correspondientes de manera conforme, sin ninguna afectación económica. Los procesos  de pago y liquidación han sido revisados y cumplen con los lineamientos establecidos por la entidad para este trámite. que no hubo materialización del riesgo y,  se evidencian los pagos respectivos de manera conforme sin ninguna afectación económica revisados de manera conforme segun los lineamientos de la entidad para este proceso.
Las evidencias se encuentran archivadas en la carpeta correspondiente al riesgo, como parte del seguimiento al proceso de nómina.</t>
    </r>
  </si>
  <si>
    <r>
      <rPr>
        <b/>
        <sz val="10"/>
        <color theme="1"/>
        <rFont val="Arial"/>
        <family val="2"/>
      </rPr>
      <t>"17/06/2025</t>
    </r>
    <r>
      <rPr>
        <sz val="10"/>
        <color theme="1"/>
        <rFont val="Arial"/>
        <family val="2"/>
      </rPr>
      <t>: MCT Durante el tercer bimestre del año (mayo-junio 2025), la Técnica de Nómina, Ana Cecilia Jiménez, y la contratista Yudi Andrea Castañeda suministraron la información relacionada con las liquidaciones de nómina y Seguridad Social del personal vinculado.
Se confirma que no se materializó el riesgo, ya que los pagos fueron realizados de manera oportuna y conforme, sin afectaciones económicas. Los procesos de liquidación y pago fueron revisados y cumplen con los lineamientos establecidos por la entidad.
Las evidencias de este seguimiento se encuentran archivadas en la carpeta correspondiente al riesgo, como parte del control del proceso de nómina."</t>
    </r>
  </si>
  <si>
    <t>"30/08/2025: MCT Durante el tercer bimestre del año (julio - agosto 2025), la Técnica de Nómina, Ana Cecilia Jiménez, y la contratista Yudi Andrea Castañeda suministraron la información relacionada con las liquidaciones de nómina y Seguridad Social del personal vinculado.
Durante el período se efectuaron oportunamente los pagos de nómina y prestaciones sociales. No obstante, se presentó materialización del riesgo en el mes de julio de 2025, debido a que:
El 30 de junio se realizaron pagos correspondientes a salario, salario retroactivo, tiempo suplementario y prestaciones sociales y en  la primera quincena de julio se efectuó el pago de la prima de servicios y retroactividad salarial con un incremento del 1,8%, según lo indicado en la resolución vigente en ese momento.
Posteriormente se evidenció que el porcentaje real de incremento debía ser del 1,711028%, lo que generó una diferencia que fue reintegrada al personal de planta. Las evidencias del seguimiento se encuentran archivadas en la carpeta correspondiente al riesgo, como parte del control del proceso de nómina.
Ahora bien, dado que se presentó materialización del riesgo, se propone incluir una acción de mejora en el Plan de Mejoramiento, programada para el mes de septiembre de 2025."</t>
  </si>
  <si>
    <t>TH-RF3-CAU1-CON1</t>
  </si>
  <si>
    <t>Posibilidad de efecto dañoso por no cobro de las incapacidades médicas y/o licencias de maternidad y paternidad del personal de la Entidad, debido a la no realización del seguimiento a la gestión de cobro y recaudo ante las EPS y/o ARL</t>
  </si>
  <si>
    <t>por no cobro de las incapacidades médicas y/o licencias de maternidad y paternidad del personal de la Entidad</t>
  </si>
  <si>
    <t>debido a la no realización del seguimiento a la gestión de cobro y recaudo ante las EPS y/o ARL</t>
  </si>
  <si>
    <t>"El Técnico de Nómina de  la Oficina de Talento Humano , valida permamentemente la   implementación del procedimiento institucional para la liquidación de prestaciones sociales y otros factores, código  P-TH-04 y su  instructivo I-TH-04. Este Control se realiza de forma manual.
En caso de no concordar lo reportado con la evidencia se debe ejecurar la implementación de los trámites faltantes  para la liquidación de prestaciones sociales en el período vigente . El control  se ejecutará de acuerdo a la periodicidad establecida para el reporte del indicador.
Como evidencia del control  están los cobros radicados ante las EPS y/o ARL, comunicaciones internas, novedades de nómina reportadas."</t>
  </si>
  <si>
    <t>"Cobros radicados ante las EPS o ARL
Comunicaciones
Novedades de nómina"</t>
  </si>
  <si>
    <t>31/03/2025: MCT La servidora a cargo del proceso de nómina para los meses de enero y febrero 2025, realiza revisión y seguimiento al riesgo  por lo que se e identifica que se lleva control del 100% de las incapacidades generadas por los servidores de entidad, donde se registran el estado de cada una con sus respectivos radicados y los pagos recibidos por parte de las EPS o ARL prestadoras del servicio. La evidencia reposa en la carpeta de seguimiento a riesgos 2025</t>
  </si>
  <si>
    <r>
      <rPr>
        <b/>
        <sz val="10"/>
        <color rgb="FF000000"/>
        <rFont val="Arial"/>
        <family val="2"/>
      </rPr>
      <t xml:space="preserve">29/04/2025 </t>
    </r>
    <r>
      <rPr>
        <sz val="10"/>
        <color rgb="FF000000"/>
        <rFont val="Arial"/>
        <family val="2"/>
      </rPr>
      <t>MCT: Durante el periodo de marzo y abril de 2025, la servidora encargada del proceso de nómina realizó la revisión y el seguimiento correspondiente al riesgo. Se identificó que se lleva un control del 100% de las incapacidades generadas por los servidores de la entidad ( 9 incapacidades en marzo y 8 en abril) , registrando el estado de cada una, junto con sus respectivos radicados, así como los pagos recibidos de las EPS o ARL prestadoras del servicio. En consecuencia, no se ha materializado el riesgo asociado. La evidencia de este proceso se encuentra en la carpeta de seguimiento a riesgos 2025.</t>
    </r>
  </si>
  <si>
    <r>
      <rPr>
        <b/>
        <sz val="10"/>
        <color theme="1"/>
        <rFont val="Arial"/>
        <family val="2"/>
      </rPr>
      <t>"17/06/202</t>
    </r>
    <r>
      <rPr>
        <sz val="10"/>
        <color theme="1"/>
        <rFont val="Arial"/>
        <family val="2"/>
      </rPr>
      <t>5 MCT: Durante el tercer bimestre de 2025, la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r>
  </si>
  <si>
    <t>"30/08/2025 MCT: Durante el cuarto bimestre de 2025, las servidora encargada del proceso de nómina realizó la revisión y seguimiento correspondiente al riesgo identificado. Se evidenció un control del 100% sobre las incapacidades generadas por los servidores de la entidad, incluyendo el registro detallado del estado de cada una, sus respectivos radicados y los pagos efectuados por parte de las EPS o ARL correspondientes.
Como resultado, no se ha materializado el riesgo asociado. La evidencia de este seguimiento se encuentra archivada en la carpeta “Seguimiento a riesgos 2025”."</t>
  </si>
  <si>
    <t>TH-RG5-CAU1-CON1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</si>
  <si>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</si>
  <si>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</si>
  <si>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</si>
  <si>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"El Jefe de la Oficina de Talento Humano , valida y establece permamentemente a los responsables de la generación de CETILES,  la Implementacíón de  procesos de formación y capacitación del(os) servidor(es) de apoyo en la identificación, comprensión y registro de la información en el CETIL y cada que haya el requerimiento de CETILES en la dependencia. Este Control se realiza de forma manual.
En caso de no concordar lo reportado con la evidencia  se llevarán a cabo mesas de trabajo y capacitaciones para el personal, con el fin de fortalecer el control según la periodicidad con la que se expida el CETIL. Como evidencia de este control, se incluirán actas de reunión, comunicaciones internas, planes de trabajo, los CETILES, así como la revisión con el CADA de las acciones para la organización de la información de la nómina."</t>
  </si>
  <si>
    <t>" Capacitaciones,  Comunicaciones de desingnacion de responsables para generar los cetiles,Actas de reunion, correos electronicos , listas de asistencia, Comunicaciones internas con el equipo de trabajo  y  el CADA, registros y/o reportes de información identificada.
"</t>
  </si>
  <si>
    <t>"31/03/2025: MCT  Se lleva a cabo una reunión con la Oficina Asesora de Planeación y la Oficina de Talento Humano, en la cual se identifica un riesgo de gestión derivado de la anulación de los riesgos anteriores, los cuales quedan inactivos. Como resultado, se incorpora un nuevo riesgo que abarca todo lo relacionado con CETILES, conforme a las evidencias disponibles y al control que puede ejercer y dar seguimiento la Oficina de Talento Humano.
Esta decisión responde a lo indicado por la Subgerencia Administrativa en el radicado N.° 202401017570 del 26 de noviembre de 2024, donde se señala que no se priorizó este tema en nómina, a diferencia de TRD y TVD, considerados prioritarios. En dicho documento, también se sugiere la asignación de recurso humano adicional para apoyar la búsqueda de información histórica de nómina.
A la fecha, se han designado responsables dentro del equipo de Talento Humano, en coordinación con sus pares del proceso, y se programará  una capacitación para el primer semestre sobre el cargue de la información de CETILES."</t>
  </si>
  <si>
    <r>
      <rPr>
        <b/>
        <sz val="10"/>
        <color rgb="FF000000"/>
        <rFont val="Arial"/>
        <family val="2"/>
      </rPr>
      <t>30/04/2025</t>
    </r>
    <r>
      <rPr>
        <sz val="10"/>
        <color rgb="FF000000"/>
        <rFont val="Arial"/>
        <family val="2"/>
      </rPr>
      <t xml:space="preserve"> MCT:Durante el segundo bimestre, la Oficina de Talento Humano ha continuado con la gestión del riesgo asociado al sistema CETIL, implementando acciones orientadas al fortalecimiento de los controles y a la mitigación de posibles inconsistencias. Las principales actividades realizadas incluyen:
1. Capacitación y actualización de responsables:
El 22 de abril se realizó una reunión de seguimiento para aclarar dudas sobre el instructivo de nuevas asignaciones elaborado el 21 de abril. En este espacio se compartió el enlace del Ministerio de Hacienda para que los funcionarios puedan acceder de forma individual a la capacitación ofrecida. Se adjuntan evidencias, incluyendo participación previa de funcionarios en años anteriores; así como la designación de responsables del proceso desde la Oficina de Talento Humano
2. Seguimiento de solicitudes CETIL:
Se mantiene actualizado el control de solicitudes en la matriz de situaciones administrativas. A la fecha, se han tramitado todas las solicitudes, con excepción de una en curso (María Lucy Monsalve), actualmente en proceso de expedición del certificado. Las demás solicitudes han sido atendidas en los tiempos establecidos.
3. Corrección de inconsistencias:
Se han identificado y corregido inconsistencias en la información de nómina y en las historias laborales. Estas acciones han sido coordinadas entre la profesional encargada de revisión y la responsable de generar las certificaciones en CETIL, con evidencias adjuntas del proceso.
4. Consulta y digitalización de nóminas físicas:
Para la consulta de información física almacenada en el archivo CADA, se gestiona autorización previa con dicha oficina. Aunque existen limitaciones por falta de personal y herramientas, se han adelantado procesos de digitalización con apoyo institucional, abarcando documentos de los años 1979 a 1989. Esta labor, aunque manual y lenta, ha permitido mitigar riesgos asociados a la pérdida de información histórica.
Desde 2023 se ha cumplido oportunamente con todas las solicitudes. Se recuerda que los nuevos responsables de generar certificaciones en el sistema CETIL deben diligenciar el formulario correspondiente para su respectiva creación ante el Ministerio. Las evidencias se encuentran archivadas en la carpeta correspondiente al riesgo, como parte del seguimiento al proceso.</t>
    </r>
  </si>
  <si>
    <r>
      <rPr>
        <b/>
        <sz val="10"/>
        <color theme="1"/>
        <rFont val="Arial"/>
        <family val="2"/>
      </rPr>
      <t>10/06/2025</t>
    </r>
    <r>
      <rPr>
        <sz val="10"/>
        <color theme="1"/>
        <rFont val="Arial"/>
        <family val="2"/>
      </rPr>
      <t xml:space="preserve"> MCT: En este periodo se tramitó un CETIL,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r>
  </si>
  <si>
    <t>30/08/2025 MCT: En este periodo se tramitaron dos  CETILES, de manera conforme, con el acompañamiento de los responsables del proceso, según lo registrado en la matriz de situaciones administrativas. Como evidencia, se encuentra disponible el correo relacionado con el trámite, y la información detallada reposa en las historias laborales archivadas en la Oficina de Talento Humano.</t>
  </si>
  <si>
    <t>GD-RG1-CAU1-CON1</t>
  </si>
  <si>
    <t> Profesional Universitario Coordinador de Equipo "CADA".</t>
  </si>
  <si>
    <t>Posibilidad de afectación reputacional y/o económica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</si>
  <si>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</si>
  <si>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</si>
  <si>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</si>
  <si>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"Alertas de gestión documental
Informes de Actividades del CADA (Semestrales)
Avance en Plan de Acción"</t>
  </si>
  <si>
    <t>"28/02/2025 Se actualizó el PINAR de Indeportes Antioquia incluyendo los proyuectos relativos a la gestión de TRD en fase de convalidación y TVD para formular a partir de los avances logrados en iventarios e historias instutucionales durante la vigencia 2024. En su versión 4 está públicado en la sección de transparencia de la entidad: chrome-extension://efaidnbmnnnibpcajpcglclefindmkaj/https://indeportesantioquia.gov.co/wp-content/uploads/2025/01/01-PINAR.pdf 
En lo que se refiere a TRD: Se remitieron las Tablas de Retención Documental aprobadas por Indeportes Antioquia al Consejo Departamental de Archivos, para su evaluación y convalidación así:
TRD del período de vida 2013:  radicado externo Indeportes 202503000672 con radicado recibido de la Gobernación de Antioquia 2025010065108
TRD del período de vida 2023: radicado externo Indeportes 202503000674 con radicado recibido de la Gobernación de Antioquia 2025010065347
El pasado 19 de febrero de 2025 mediante radicado 202502000851 el Consejo Departamental de Archivos informó a Indeportes Antioquia que las TRD del período de Vida 2013, luego de acta de revisión de requisitos el instrumento continuaba trámite con el Comité Evaluador.
El pasado 20 de febrero de 2025 mediante radicado 202502000854 el Consejo Departamental de Archivos informó a Indeportes Antioquia que las TRD del período de Vida 2023, luego de acta de revisión de requisitos el instrumento continuaba trámite con el Comité Evaluador.
Pese a estos avances se reporta como materializado el riesgo hasta tanto con el instrumento archivístico convalidado se puedad dara completa aplicación al mismo.
"</t>
  </si>
  <si>
    <r>
      <rPr>
        <b/>
        <sz val="10"/>
        <color rgb="FF000000"/>
        <rFont val="Arial"/>
        <family val="2"/>
      </rPr>
      <t xml:space="preserve">05/05/2025 </t>
    </r>
    <r>
      <rPr>
        <sz val="10"/>
        <color rgb="FF000000"/>
        <rFont val="Arial"/>
        <family val="2"/>
      </rPr>
      <t>Se reporta como materiazado el riesgo. Indeportes Antioquia tiene en trámite la convalidación de las TRD ante al Consejo Departametal de Archivos de Antoquia (Radicados Gobant 2025010065108 y 2025010065347). Van alredor de 40 días hábiles de los 60 que tiene, según el Acuerdo AGN 001 de 2024, para emitir el primer concepto de convalidación.
Dada la espera de las gestiones por parte del CDA, no se generan evidencias para este bimestre.</t>
    </r>
  </si>
  <si>
    <r>
      <rPr>
        <b/>
        <sz val="10"/>
        <color theme="1"/>
        <rFont val="Arial"/>
        <family val="2"/>
      </rPr>
      <t>"01/07/2025</t>
    </r>
    <r>
      <rPr>
        <sz val="10"/>
        <color theme="1"/>
        <rFont val="Arial"/>
        <family val="2"/>
      </rPr>
      <t xml:space="preserve"> Se reporta como materiazado el riesgo. Indeportes Antioquia tiene en trámite la convalidación de las TRD ante al Consejo Departametal de Archivos de Antoquia (Radicados Gobant 2025010065108 y 2025010065347). 
Durane el bimestre el Consejo Departamental de Archivos devolvió el primer concepto sobre cada uno de los instrumentos. Además, Indeportes realizó la solicitud de prórroga para la presentación de ajustes, esta fue concedida por la Gobernación de Antioquia. Se anexan copias de las comunicaciones radicadas."</t>
    </r>
  </si>
  <si>
    <t>"05/09/2025 Se reporta como materiazado el riesgo. Indeportes Antioquia tiene en trámite la convalidación de las TRD ante al Consejo Departametal de Archivos de Antoquia (Radicados Gobant 2025010065108 y 2025010065347). 
Las TRD 2013 y 2023, continuan en proceso de convalidación. Luego de que el proveedor realizará los ajustes sobre los instrumentos y el Comité de Gestión y Desempeño de Indeportes Antioquia los aprobara, se remitió al Consejo Departamental de Archivos de Antioquia los ajustes requeridos a las TRD mediante los radicados 202503003629 para las TRD 2013 y 202503003630 para las TRD 2023. En este sentido, se continúa conel trámite ante la instancia convalidadora.
 Se anexan copias de las comunicaciones radicadas con la respuesta a la solicitud de ajuste de las TRD"</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</si>
  <si>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</si>
  <si>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</si>
  <si>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</si>
  <si>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</si>
  <si>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</si>
  <si>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</si>
  <si>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</si>
  <si>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"El formato F-GD-46 Malla de Temas de Radicación se encuentra actualziado y en uso por parte del equipo de radicación
Se ralizó la revisión del reporte de devoluciones al radicador entre el 01 de enero y el 28 de febrero de 2025, encontrándose lo siguiente:
90 devoluciones al radicador encontrando como principal causal el imcumplimiento de requisitos, lo que se traduce en ajustes a los documentos por parte de los remitentes. Las causales no contituyen la materialización del riego para el CADA. En el bimestre se radicaron 1123 documentos recibidos. Por esto se reporta como no materializado el riesgo.
"</t>
  </si>
  <si>
    <r>
      <rPr>
        <b/>
        <sz val="10"/>
        <color rgb="FF000000"/>
        <rFont val="Arial"/>
        <family val="2"/>
      </rPr>
      <t>05/05/2025</t>
    </r>
    <r>
      <rPr>
        <sz val="10"/>
        <color rgb="FF000000"/>
        <rFont val="Arial"/>
        <family val="2"/>
      </rPr>
      <t xml:space="preserve"> El formato F-GD-46 Malla de Temas de Radicación se encuentra actualziado y en uso por parte del equipo de radicación
Se ralizó la revisión del reporte de devoluciones al radicador entre el 01 de marzo y el 30 de abril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t>
    </r>
  </si>
  <si>
    <r>
      <rPr>
        <b/>
        <sz val="10"/>
        <color theme="1"/>
        <rFont val="Arial"/>
        <family val="2"/>
      </rPr>
      <t>"01/05/2025</t>
    </r>
    <r>
      <rPr>
        <sz val="10"/>
        <color theme="1"/>
        <rFont val="Arial"/>
        <family val="2"/>
      </rPr>
      <t xml:space="preserve"> El formato F-GD-46 Malla de Temas de Radicación se encuentra actualziado y en uso por parte del equipo de radicación
Se ralizó la revisión del reporte de devoluciones al radicador entre el 01 de mayo y el 30 de junio de 2025, encontrándose lo siguiente:
120 devoluciones al radicador, en las siguientes categorías: 51 por ajustes a cuentas de cobro, 47 al radicador virtual con el fin de editar la ficha y proceder con el direccionamiento. Además, las 22 restantes corresponden a 6 reasignaciones por competencia y 16 para ajuste en la ficha de categorización de PQRSDF. Estas 22 representan el 1% por ciento de los 1968 radicados recibidos en el período, en todos los caso se realizaron los ajustes correspondientes. 
 Por esto se reporta como no materializado el riesgo. Se adjunta como evidencia el reporte extraído del Sistema de Gestión Documental Mercurio. El total de radicados fue de 1899 y las devoluciones representan el 12,10%. De las causales fueron responsabilidad directa del CADA el 0,12%, las demás devoluciones son propias de las dinámicas de ruta de PQRSDF y de pagos."</t>
    </r>
  </si>
  <si>
    <t>"05/09/2025 El formato F-GD-46 Malla de Temas de Radicación se encuentra actualziado y en uso por parte del equipo de radicación
Se ralizó la revisión del reporte de devoluciones al radicador entre el 01 de julio y el 31 de agosto de 2025, encontrándose lo siguiente:
174 devoluciones al radicador, en las siguientes categorías: 67 por ajustes a cuentas de cobro, 40 al radicador virtual con el fin de editar la ficha y proceder con el direccionamiento, 33 al radicador virtual para edición de ficha, 29 por temas asociados al trámite en las dependencias, 4 por error del CADA y 1 para anulación. Estas 4 representan el 0,20% por ciento de los 1979 radicados recibidos en el período, en todos los caso se realizaron los ajustes correspondientes. 
 Por esto se reporta como no materializado el riesgo. Se adjunta como evidencia el reporte extraído del Sistema de Gestión Documental Mercurio."</t>
  </si>
  <si>
    <t>CA-RG2-CAU1-CON1</t>
  </si>
  <si>
    <t xml:space="preserve">Posibilidad de afectación economical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</si>
  <si>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</si>
  <si>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</si>
  <si>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"Las partes contractuales, el supervisor designado y el Ordenador del Gasto deben realizar la ejecución del contrato de acuerdo a lo convenido y estipulado en la ley, manual, procedimientos y demás normas,
Organizar Control"</t>
  </si>
  <si>
    <t>Diariamente</t>
  </si>
  <si>
    <t>documentos contractuales</t>
  </si>
  <si>
    <r>
      <rPr>
        <b/>
        <sz val="10"/>
        <color rgb="FF000000"/>
        <rFont val="Arial"/>
        <family val="2"/>
      </rPr>
      <t>08/05/2025</t>
    </r>
    <r>
      <rPr>
        <sz val="10"/>
        <color rgb="FF000000"/>
        <rFont val="Arial"/>
        <family val="2"/>
      </rPr>
      <t>: De acuerdo a lo informado por la profesional universitaria, Diana Dulcey, en los meses de marzo y abril de 2025 no hemos sido notificados de ninguna providencia con ese alcance, razon por la que no se ha materizado dicho riesgo</t>
    </r>
  </si>
  <si>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</si>
  <si>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</si>
  <si>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</si>
  <si>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</si>
  <si>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El supervisor designado y ordenador del gasto deben realizar la liquidación de los contratos y convenios en los términos contractuales y legales establecidos</t>
  </si>
  <si>
    <t>formato F-CA 54- acta de liquidación de contratos</t>
  </si>
  <si>
    <r>
      <rPr>
        <b/>
        <sz val="10"/>
        <color rgb="FF000000"/>
        <rFont val="Arial"/>
        <family val="2"/>
      </rPr>
      <t>08/05/2025:</t>
    </r>
    <r>
      <rPr>
        <sz val="10"/>
        <color rgb="FF000000"/>
        <rFont val="Arial"/>
        <family val="2"/>
      </rPr>
      <t xml:space="preserve">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</si>
  <si>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24/06/2025:</t>
    </r>
    <r>
      <rPr>
        <sz val="10"/>
        <color theme="1"/>
        <rFont val="Arial"/>
        <family val="2"/>
      </rPr>
      <t xml:space="preserve"> De acuerdo a lo informado por la profesional universitaria, Diana Dulcey, en los meses de MAYO Y JUNIO de 2025 no hemos sido notificados de ninguna providencia con ese alcance, razon por la que no se ha materizado dicho riesgo</t>
    </r>
  </si>
  <si>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</si>
  <si>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</si>
  <si>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</si>
  <si>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</si>
  <si>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Los integrantes del Comité Asesor y Evaluador, el supervisor y el ordenador del gasto deben observar las normas legales sobre contratación y las guias con que cuenta la entidad para el desarrollo de su labor dentro del proceso contractual</t>
  </si>
  <si>
    <t>P-CA-05 Procedimiento de Contratación, Manual de Contratación, Estatuto de la Contatación</t>
  </si>
  <si>
    <r>
      <rPr>
        <b/>
        <sz val="10"/>
        <color rgb="FF000000"/>
        <rFont val="Arial"/>
        <family val="2"/>
      </rPr>
      <t>08/05/2025</t>
    </r>
    <r>
      <rPr>
        <sz val="10"/>
        <color rgb="FF000000"/>
        <rFont val="Arial"/>
        <family val="2"/>
      </rPr>
      <t>: De acuerdo a lo informado por la profesional universitaria, Diana Dulcey, en los meses de enero y febrero de 2025 no hemos sido notificados de ninguna providencia con ese alcance, razon por la que no se ha materizado dicho riesgo</t>
    </r>
  </si>
  <si>
    <r>
      <rPr>
        <b/>
        <sz val="10"/>
        <color theme="1"/>
        <rFont val="Arial"/>
        <family val="2"/>
      </rPr>
      <t>24/06/202</t>
    </r>
    <r>
      <rPr>
        <sz val="10"/>
        <color theme="1"/>
        <rFont val="Arial"/>
        <family val="2"/>
      </rPr>
      <t>5: De acuerdo a lo informado por la profesional universitaria, Diana Dulcey, en los meses de MAYO Y JUNIO de 2025 no hemos sido notificados de ninguna providencia con ese alcance, razon por la que no se ha materizado dicho riesgo</t>
    </r>
  </si>
  <si>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</si>
  <si>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</si>
  <si>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</si>
  <si>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</si>
  <si>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Alto</t>
  </si>
  <si>
    <t>El ordenador del gasto designará los integrantes del Comité Asesor y Evaluador  quienes dentro de su competencia estructuraran técnica, financiera y juridicmente el proceso, para que este lo presente para ser analizado por el Comité de contración previa revisión del  Jefe Juridico, quien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t>
  </si>
  <si>
    <t xml:space="preserve">El comité sesiona 2 veces a la semana salvo situaciones excepcionales </t>
  </si>
  <si>
    <t>La constancia de recomendación del Comité de contratación y los Estudios previos firmados con su debido soporte</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</si>
  <si>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</si>
  <si>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</si>
  <si>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</si>
  <si>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</si>
  <si>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</si>
  <si>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GP-RG1-CAU1-CON1</t>
  </si>
  <si>
    <t>Posibilidad de afectación reputacional, por fallas en la conectividad debido canales de internet contratados sin opciones de redundancia</t>
  </si>
  <si>
    <t>Por fallas en la conectividad.</t>
  </si>
  <si>
    <t>Canales de internet contratados sin opciones de redundancia.</t>
  </si>
  <si>
    <t>Fallas Tecnológicas</t>
  </si>
  <si>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</si>
  <si>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</si>
  <si>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</si>
  <si>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En reunión realizada el miercoles 05 de marzo la jefe de la oficina de sistemas en conjunto con el tecnico de la oficina se reunieron y revisaron que el riesgo no se materializó y que el control sigue siendo adecuado.</t>
  </si>
  <si>
    <t xml:space="preserve">En reunión realizada el 23 de abril con el técnico de la oficina de sistemas, se revisan los riesgos identificados asi como los controles de los mismos, y se determina que el control sigue siendo adecuado, y que no se ha materialzado el riesgo en el segundo bimestre del año. </t>
  </si>
  <si>
    <r>
      <t xml:space="preserve">el </t>
    </r>
    <r>
      <rPr>
        <b/>
        <sz val="10"/>
        <color theme="1"/>
        <rFont val="Arial"/>
        <family val="2"/>
      </rPr>
      <t xml:space="preserve">01 e julio de 2025 </t>
    </r>
    <r>
      <rPr>
        <sz val="10"/>
        <color theme="1"/>
        <rFont val="Arial"/>
        <family val="2"/>
      </rPr>
      <t>se revisan los riesgos identificados asi como los controles de los mismos, y se determina que el control sigue siendo adecuado, a pesar que se presentó una falla en la conectividad, la misma no sobrepaso los niveles minimo de disponibilidad contratados, por lo cual no se materializa el riesgo.</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</si>
  <si>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en la etapa precontractual edel proceso de infreatructura se han detallado las mejoras y el cumplimiento de las especificaciones minimas requeridas para garantizar la correcta conectividad.</t>
  </si>
  <si>
    <t>GP-RG2-CAU1-CON1</t>
  </si>
  <si>
    <t>Posibilidad de afectación reputacional, por mal funcionamiento de los aplicativos críticos (Mercurio, Sicof, Internet, DeportesAnt), debido parametrizaciiones mayores inadecuadas</t>
  </si>
  <si>
    <t>Por mal funcionamiento de los aplicativos críticos (Mercurio, Sicof, Internet, DeportesAnt).</t>
  </si>
  <si>
    <t>Debido a una parametrización inadecuada.</t>
  </si>
  <si>
    <t>Ejecución de Administración de procesos</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</si>
  <si>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</si>
  <si>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a pesar de presentar fallas en el aplicativo de Mercurio y Sicof, las mismas no se dieron por parametrizaciones mayores inadecuadas, por el contrario se han realizado acciones para mitigar el riesgo de mal funcionamiento, por lo cual no se ha materialzado el riesgo en el tercer bimestre del año. </t>
    </r>
  </si>
  <si>
    <t xml:space="preserve">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 si bien mercurio ha presentado fallas no se han debido a parametrizaciones mayores inadecuadas , y se ha venido dando seguimiento y plan de mejora con el error que se ha venido presentando en la base de datos.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</si>
  <si>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</si>
  <si>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</si>
  <si>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</si>
  <si>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</si>
  <si>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contratol.
Como evidencia del control quedan los informes de supervisión. "</t>
  </si>
  <si>
    <t>Contratos</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</si>
  <si>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se presentó una caida general del sistema SICOF el cual deja sin servicio a la entidad, la materialización no se trata por fallas en el control sino por causas inherentes al servicio y al contratista, por lo cual se mitiga solicitando el resarcimiento en la facturación por incumplimiento en los niveles de disponibilidad contratados.</t>
    </r>
  </si>
  <si>
    <t>En reunión realizada el 01 de spetiembre con los técnicos de la oficina de sistemas, se revisan los riesgos identificados asi como los controles de los mismos, y se determina que el control sigue siendo adecuado, y que no se ha materialzado el riesgo en el cuarto bimestre del año.</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</si>
  <si>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</si>
  <si>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</si>
  <si>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</si>
  <si>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</si>
  <si>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</si>
  <si>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</si>
  <si>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r>
      <t>el</t>
    </r>
    <r>
      <rPr>
        <b/>
        <sz val="10"/>
        <color theme="1"/>
        <rFont val="Arial"/>
        <family val="2"/>
      </rPr>
      <t xml:space="preserve"> 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</si>
  <si>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</si>
  <si>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</si>
  <si>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</si>
  <si>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</si>
  <si>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un documento de seguimiento del plan.  
En caso que no se realicen control a la ejecución se realizarán la gestiones, alertas y planes de mejoramiento necesarios para garantizar la ejecución del control."</t>
  </si>
  <si>
    <t>En reunión realizada el 23 de abril con el técnico de la oficina de sistemas, se revisan los riesgos identificados asi como los controles de los mismos, y se determina que el control sigue siendo adecuado, y que no se ha materialzado el riesgo en el segundo bimestre del año.</t>
  </si>
  <si>
    <r>
      <t xml:space="preserve">el </t>
    </r>
    <r>
      <rPr>
        <b/>
        <sz val="10"/>
        <color theme="1"/>
        <rFont val="Arial"/>
        <family val="2"/>
      </rPr>
      <t xml:space="preserve">01 de julio de 2025 </t>
    </r>
    <r>
      <rPr>
        <sz val="10"/>
        <color theme="1"/>
        <rFont val="Arial"/>
        <family val="2"/>
      </rPr>
      <t xml:space="preserve">se revisan los riesgos identificados asi como los controles de los mismos, y se determina que el control sigue siendo adecuado, y que no se ha materialzado el riesgo en el tercer bimestre del año. </t>
    </r>
  </si>
  <si>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</si>
  <si>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</si>
  <si>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</si>
  <si>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</si>
  <si>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</si>
  <si>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existencia y pertinencia del plan de continuidad de negocio de la gestion de la plataforma TIC. 
Como evidencia se tiene el plan de continuidad de la plataforma TIc definido. 
En caso que falle lo establecido en el plan, se asume el riesgo por parte de la entidad. "</t>
  </si>
  <si>
    <t>Plan de Continuidad de TI</t>
  </si>
  <si>
    <r>
      <rPr>
        <b/>
        <sz val="10"/>
        <color theme="1"/>
        <rFont val="Arial"/>
        <family val="2"/>
      </rPr>
      <t>"13/05/2025</t>
    </r>
    <r>
      <rPr>
        <sz val="10"/>
        <color theme="1"/>
        <rFont val="Arial"/>
        <family val="2"/>
      </rPr>
      <t xml:space="preserve">
En reunión realizada con planeación se ajustó el control toda vez que los controles para evitar incidentes de seguridad estan definidos en la politica actual de seguridad de la información, la cual se esta actualizando y toda vez que el plan de continuidad de negocios se esta construyendo en el 2025."</t>
    </r>
  </si>
  <si>
    <t>GP-RG6-CAU1-CON1</t>
  </si>
  <si>
    <t>Posibilidad de afectación reputacional por falla en los aplicativos o infraestructura debido a deficiencia en las pruebas antes de liberar un servicio nuevo o una actualización.</t>
  </si>
  <si>
    <t>Por falla en los aplicativos o infraestructura.</t>
  </si>
  <si>
    <t>Debido a deficiencia en las pruebas antes de liberar un servicio nuevo o una actualización.</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</si>
  <si>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</si>
  <si>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</si>
  <si>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</si>
  <si>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</si>
  <si>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</si>
  <si>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</si>
  <si>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realziar la solicitud de presupuesto a la gerencia para garantizar los recursos que se requieren sean asignados cada vigencia para  el funcionamiento de la oficin.. 
Como evidencia queda el inventario de Activos, El Plan de Acción y el  anteproeycto de presupuesto enviado a la Subgerencia Administrativa y Financiera.
En caso que falle lo establecido en el plan, se asume el riesgo por parte de la entidad. 
"</t>
  </si>
  <si>
    <t>Unica</t>
  </si>
  <si>
    <t>Correos electrónicos del Proyecto de presupuesto y actas de comité de gerencia.</t>
  </si>
  <si>
    <r>
      <t xml:space="preserve">el </t>
    </r>
    <r>
      <rPr>
        <b/>
        <sz val="10"/>
        <color theme="1"/>
        <rFont val="Arial"/>
        <family val="2"/>
      </rPr>
      <t>01 de julio de 2025</t>
    </r>
    <r>
      <rPr>
        <sz val="10"/>
        <color theme="1"/>
        <rFont val="Arial"/>
        <family val="2"/>
      </rPr>
      <t xml:space="preserve"> se revisan los riesgos identificados asi como los controles de los mismos, y se determina que el control sigue siendo adecuado, y que no se ha materialzado el riesgo en el tercer bimestre del año. </t>
    </r>
  </si>
  <si>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</si>
  <si>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</si>
  <si>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</si>
  <si>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</si>
  <si>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"La jefe de la oficina de sistemas define la política de seguridad de la información y la socializa a todo el personal para su cumplimiento.
Como evidencia queda la politica de seguridad definida y las listas de asistencia de la socializacion realizada. 
En caso que la politica no sea suficiente, se debe tener establecido en la entidad el plan de recuperación de desastres. "</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</si>
  <si>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</si>
  <si>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</si>
  <si>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</si>
  <si>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</si>
  <si>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</si>
  <si>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asto hasta su corrección, en cuanto a los ANS internos, se deberá formular el indicador e inlcuirlo. "</t>
  </si>
  <si>
    <t>GP-RG12-CAU1-CON1</t>
  </si>
  <si>
    <t>Posibilidad de afectación reputacional por atención inoportuna a los requerimientos de los usuarios debido falta de control y seguiminto a los casos de mesa de servicios.</t>
  </si>
  <si>
    <t>Falta de control y seguiminto a los casos de mesa de servicios</t>
  </si>
  <si>
    <t>La jefe de la oficina de sistemas debe realizar seguimiento a la adecuada atención de los casos de la mesa de servicios por parte de los técnicos de la oficina de sistemas de forma semana.</t>
  </si>
  <si>
    <t>"herramienta de mesa de servicios gestionada
Contratos"</t>
  </si>
  <si>
    <r>
      <rPr>
        <b/>
        <sz val="10"/>
        <color theme="1"/>
        <rFont val="Arial"/>
        <family val="2"/>
      </rPr>
      <t>"13/05/2025</t>
    </r>
    <r>
      <rPr>
        <sz val="10"/>
        <color theme="1"/>
        <rFont val="Arial"/>
        <family val="2"/>
      </rPr>
      <t xml:space="preserve">
Se termina de ajusatr el control el cual se encontraba incompleto pues no contenia todo lo indicado en la guía
el 01 de julio de 2025 se revisan los riesgos identificados asi como los controles de los mismos, y se determina que el control sigue siendo adecuado, y que no se ha materialzado el riesgo en el tercer bimestre del año. "</t>
    </r>
  </si>
  <si>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</si>
  <si>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</si>
  <si>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</si>
  <si>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</si>
  <si>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</si>
  <si>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</si>
  <si>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</si>
  <si>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</si>
  <si>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"12/03/2025 El control se ejecuta una vez al año en el momento de la estructuración del anteproyecto de presupuesto por los profesionales del proceso de Gestión Fra.
El control se ejecutó al cierre de los meses enero y febrero y no se presentaron novedades con respecto a variaciones en la ejecución presupuestal.
"</t>
  </si>
  <si>
    <t>La proyección del anteporyecto de Presupuesto para el año 2026 se espera que se realice entre el mes de Agosto y el mes de Septiembre de 2025</t>
  </si>
  <si>
    <t>02/09/2025: El anteporyecto de Presupuesto para el año 2026 se encuentra en construcción a la espera de que planeación departamental envie los techos presupuestales definitivos de los fondos 0-1010 Fondos comunes y 0-2056 Tabaco.</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</si>
  <si>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</si>
  <si>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</si>
  <si>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</si>
  <si>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12/03/2025  El equipo de Gestión Fra. ratifica que el riesgo en cuetión no se materializó y el control se ejecuta una vez al año.</t>
  </si>
  <si>
    <r>
      <rPr>
        <b/>
        <sz val="10"/>
        <color rgb="FF000000"/>
        <rFont val="Arial"/>
        <family val="2"/>
      </rPr>
      <t>30/04/202</t>
    </r>
    <r>
      <rPr>
        <sz val="10"/>
        <color rgb="FF000000"/>
        <rFont val="Arial"/>
        <family val="2"/>
      </rPr>
      <t>5  El equipo de Gestión Fra. ratifica que el riesgo en cuetión no se materializó y el control se ejecuta una vez al año.
El equipo aún no se asiste a capación</t>
    </r>
  </si>
  <si>
    <t>"26/06/2025  El equipo de Gestión Fra. ratifica que el riesgo en cuestión no se materializó y el control se ejecuta una vez al año.
El equipo aún no se asiste a capacitación pero esta incluida en el plan de capacitación para la vigencia 2025"</t>
  </si>
  <si>
    <t>"02/09/2025: El equipo confirma que el riesgo identificado no se materializó, que los controles implementados evidenciaron un resultado satisfactorio y que el control correspondiente se ejecuta con una periodicidad anual.
En cuanto a la capacitación, aunque aún no se ha realizado, está contemplada dentro del plan de formación previsto para el año 2025 y se encuentra en proceso de aprobación por parte del comite de capacitación a demanda."</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</si>
  <si>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</si>
  <si>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</si>
  <si>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</si>
  <si>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12/03/2025 El equipo de Gestión Fra. ratifica la no  materialización del riesgo y el control es adecuado.</t>
  </si>
  <si>
    <r>
      <rPr>
        <b/>
        <sz val="10"/>
        <color rgb="FF000000"/>
        <rFont val="Arial"/>
        <family val="2"/>
      </rPr>
      <t>30/04/2025</t>
    </r>
    <r>
      <rPr>
        <sz val="10"/>
        <color rgb="FF000000"/>
        <rFont val="Arial"/>
        <family val="2"/>
      </rPr>
      <t xml:space="preserve"> El equipo de Gestión Fra. ratifica la no  materialización del riesgo y el control es adecuado.</t>
    </r>
  </si>
  <si>
    <r>
      <rPr>
        <b/>
        <sz val="10"/>
        <color theme="1"/>
        <rFont val="Arial"/>
        <family val="2"/>
      </rPr>
      <t>26/06/2025</t>
    </r>
    <r>
      <rPr>
        <sz val="10"/>
        <color theme="1"/>
        <rFont val="Arial"/>
        <family val="2"/>
      </rPr>
      <t xml:space="preserve"> El equipo de Gestión Fra. ratifica la no  materialización del riesgo y el control es adecuado.</t>
    </r>
  </si>
  <si>
    <t>02/09/2025:El equipo de Gestión FRA confirma que el riesgo no se ha materializado y que el control es efectivo. Mensualmente, el Profesional de Presupuesto elabora un informe de ejecución presupuestal, el cual se publica y remite a la Gerencia. Este control manual permite detectar desviaciones y aplicar correcciones oportunas, lo que evidencia un adecuado avance en la gestión.</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</si>
  <si>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</si>
  <si>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</si>
  <si>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</si>
  <si>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</si>
  <si>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</si>
  <si>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</si>
  <si>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12/03/2025El equipo de Gestión Fra. ratifica que el riesgo en cuetión no se materializó y el control se ejecuta una vez al año.</t>
  </si>
  <si>
    <r>
      <rPr>
        <b/>
        <sz val="10"/>
        <color rgb="FF000000"/>
        <rFont val="Arial"/>
        <family val="2"/>
      </rPr>
      <t xml:space="preserve">30/04/2025 </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</si>
  <si>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t>
    </r>
    <r>
      <rPr>
        <sz val="10"/>
        <color theme="1"/>
        <rFont val="Arial"/>
        <family val="2"/>
      </rPr>
      <t>5  El equipo de Gestión Fra. ratifica que el riesgo en cuestión no se materializó y el control se ejecuta una vez al año.
El equipo aún no se asiste a capacitación pero esta incluida en el plan de capacitación para la vigencia 2025 - Actualización tributaria impuestos nacionales y territoriales, reporte información exógena "</t>
    </r>
  </si>
  <si>
    <t>"02/09/2025: El equipo confirma que el riesgo identificado no se materializó, que los controles implementados evidenciaron un resultado satisfactorio y que el control correspondiente se ejecuta con una periodicidad anual.
En cuanto a la capacitación el Contador ya asistió, y realizara la retroalimentación."</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</si>
  <si>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</si>
  <si>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</si>
  <si>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</si>
  <si>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r>
      <rPr>
        <b/>
        <sz val="10"/>
        <color rgb="FF000000"/>
        <rFont val="Arial"/>
        <family val="2"/>
      </rPr>
      <t xml:space="preserve">30/04/2025  </t>
    </r>
    <r>
      <rPr>
        <sz val="10"/>
        <color rgb="FF000000"/>
        <rFont val="Arial"/>
        <family val="2"/>
      </rPr>
      <t>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</si>
  <si>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 y se encuentra publicada en la pagina de Indeportes, la información correspondiente al primer trimestre se encuentra al día con entes de control, se puede validar en el calendario COLA y CHIP"</t>
    </r>
  </si>
  <si>
    <t>"02/09/2025: El equipo de Gestión FRA ratifica que, a la fecha de corte (julio de 2025), el riesgo identificado no se ha materializado. 
Esta gestión ha contribuido a la mitigación del riesgo y al fortalecimiento del proceso. La información reportada se encuentra actualizada a julio de 2025, respaldada por los informes y registros disponibles."</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</si>
  <si>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</si>
  <si>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</si>
  <si>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</si>
  <si>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</si>
  <si>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</si>
  <si>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</si>
  <si>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r>
      <rPr>
        <b/>
        <sz val="10"/>
        <color rgb="FF000000"/>
        <rFont val="Arial"/>
        <family val="2"/>
      </rPr>
      <t>30/04/2025</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</si>
  <si>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t>
    </r>
    <r>
      <rPr>
        <sz val="10"/>
        <color theme="1"/>
        <rFont val="Arial"/>
        <family val="2"/>
      </rPr>
      <t>5  El equipo de Gestión Fra. ratifica la no  materialización del riesgo y el control es adecuado.
Información financiera actualizada a mayo de 2025"</t>
    </r>
  </si>
  <si>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</si>
  <si>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</si>
  <si>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</si>
  <si>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</si>
  <si>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</si>
  <si>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</si>
  <si>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financiera actualizada a Marzo de 2025</t>
    </r>
  </si>
  <si>
    <r>
      <rPr>
        <b/>
        <sz val="10"/>
        <color theme="1"/>
        <rFont val="Arial"/>
        <family val="2"/>
      </rPr>
      <t>"26/06/2025</t>
    </r>
    <r>
      <rPr>
        <sz val="10"/>
        <color theme="1"/>
        <rFont val="Arial"/>
        <family val="2"/>
      </rPr>
      <t xml:space="preserve">  El equipo de Gestión Fra. ratifica la no  materialización del riesgo y el control es adecuado.
Información financiera actualizada a Mayo de 2025"</t>
    </r>
  </si>
  <si>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</si>
  <si>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</si>
  <si>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</si>
  <si>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r>
      <rPr>
        <b/>
        <sz val="10"/>
        <color rgb="FF000000"/>
        <rFont val="Arial"/>
        <family val="2"/>
      </rPr>
      <t xml:space="preserve">30/04/2025 </t>
    </r>
    <r>
      <rPr>
        <sz val="10"/>
        <color rgb="FF000000"/>
        <rFont val="Arial"/>
        <family val="2"/>
      </rPr>
      <t xml:space="preserve"> El equipo de Gestión Fra. ratifica la no  materialización del riesgo y el control es adecuado.
Información  actualizada a Abril de 2025</t>
    </r>
  </si>
  <si>
    <r>
      <t>"</t>
    </r>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</si>
  <si>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</si>
  <si>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</si>
  <si>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</si>
  <si>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</si>
  <si>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</si>
  <si>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</si>
  <si>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</si>
  <si>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t>
    </r>
    <r>
      <rPr>
        <sz val="10"/>
        <color theme="1"/>
        <rFont val="Arial"/>
        <family val="2"/>
      </rPr>
      <t>5  El equipo de Gestión Fra. ratifica la no  materialización del riesgo y el control es adecuado.
Información  actualizada a mayo de 2025"</t>
    </r>
  </si>
  <si>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</si>
  <si>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</si>
  <si>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</si>
  <si>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12/03/2025 El Equipo de Gestión Fra.  Corrobora que no se materializó el riesgo, el control se ejecuta de manera permanente.</t>
  </si>
  <si>
    <r>
      <rPr>
        <b/>
        <sz val="10"/>
        <color rgb="FF000000"/>
        <rFont val="Arial"/>
        <family val="2"/>
      </rPr>
      <t>26/06/2025</t>
    </r>
    <r>
      <rPr>
        <sz val="10"/>
        <color rgb="FF000000"/>
        <rFont val="Arial"/>
        <family val="2"/>
      </rPr>
      <t xml:space="preserve"> Se confirma, por parte del equipo de Gestión FRA, que no se ha materializado el riesgo y que el control vigente es adecuado.</t>
    </r>
  </si>
  <si>
    <t xml:space="preserve">02/09/2025: El equipo de Gestión FRA confirma que el riesgo identificado no se ha materializado y que el control vigente ha resultado adecuado para su prevención. Actualmente, el seguimiento se realiza de forma continua, permitiendo detectar posibles desviaciones y aplicar las medidas correctivas necesarias de manera oportuna. </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</si>
  <si>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</si>
  <si>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</si>
  <si>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</si>
  <si>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</si>
  <si>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</si>
  <si>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</si>
  <si>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r>
      <rPr>
        <b/>
        <sz val="10"/>
        <color rgb="FF000000"/>
        <rFont val="Arial"/>
        <family val="2"/>
      </rPr>
      <t>"30/04/2025</t>
    </r>
    <r>
      <rPr>
        <sz val="10"/>
        <color rgb="FF000000"/>
        <rFont val="Arial"/>
        <family val="2"/>
      </rPr>
      <t xml:space="preserve">  El equipo de Gestión Fra. ratifica la no  materialización del riesgo y el control es adecuado.
Información  actualizada a Abril de 2025"</t>
    </r>
  </si>
  <si>
    <r>
      <rPr>
        <b/>
        <sz val="10"/>
        <color theme="1"/>
        <rFont val="Arial"/>
        <family val="2"/>
      </rPr>
      <t>"26/06/2025</t>
    </r>
    <r>
      <rPr>
        <sz val="10"/>
        <color theme="1"/>
        <rFont val="Arial"/>
        <family val="2"/>
      </rPr>
      <t xml:space="preserve">  El equipo de Gestión Fra. ratifica la no  materialización del riesgo y el control es adecuado.
Información  actualizada a mayo de 2025"</t>
    </r>
  </si>
  <si>
    <t>"02/09/2025: El equipo de Gestión FRA ratifica que, a la fecha de corte (agosto de 2025), el riesgo identificado no se ha materializado. 
Esta gestión ha contribuido a la mitigación del riesgo y al fortalecimiento del proceso. La información reportada se encuentra actualizada a agosto de 2025, respaldada por los informes y registros disponibles."</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</si>
  <si>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</si>
  <si>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</si>
  <si>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</si>
  <si>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</si>
  <si>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</si>
  <si>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2024.
Comunicación a los lideres de los procesos."</t>
  </si>
  <si>
    <r>
      <rPr>
        <b/>
        <sz val="10"/>
        <color rgb="FF000000"/>
        <rFont val="Arial"/>
        <family val="2"/>
      </rPr>
      <t>30/04/2025</t>
    </r>
    <r>
      <rPr>
        <sz val="10"/>
        <color rgb="FF000000"/>
        <rFont val="Arial"/>
        <family val="2"/>
      </rPr>
      <t xml:space="preserve"> El equipo de Gestión Fra. ratifica la no  materialización del riesgo y el control es adecuado.
</t>
    </r>
  </si>
  <si>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</si>
  <si>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</si>
  <si>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</si>
  <si>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</si>
  <si>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</si>
  <si>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</si>
  <si>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12/03/2025 El equipo de Gestión Fra. ratifica que no se materializó el riesgo y el control se ejecuta una vez al año.</t>
  </si>
  <si>
    <r>
      <rPr>
        <b/>
        <sz val="10"/>
        <color rgb="FF000000"/>
        <rFont val="Arial"/>
        <family val="2"/>
      </rPr>
      <t>30/04/2025</t>
    </r>
    <r>
      <rPr>
        <sz val="10"/>
        <color rgb="FF000000"/>
        <rFont val="Arial"/>
        <family val="2"/>
      </rPr>
      <t xml:space="preserve">  El equipo de Gestión Fra. ratifica que el riesgo en cuetión no se materializó y el control se ejecuta una vez al año.
El equipo aún no se asiste a capación</t>
    </r>
  </si>
  <si>
    <r>
      <rPr>
        <b/>
        <sz val="10"/>
        <color theme="1"/>
        <rFont val="Arial"/>
        <family val="2"/>
      </rPr>
      <t>"26/06/2025</t>
    </r>
    <r>
      <rPr>
        <sz val="10"/>
        <color theme="1"/>
        <rFont val="Arial"/>
        <family val="2"/>
      </rPr>
      <t xml:space="preserve">  El equipo de Gestión Fra. ratifica que el riesgo en cuetión no se materializó y el control se ejecuta una vez al año.
El equipo aún no asiste a capacitación"</t>
    </r>
  </si>
  <si>
    <t>AC-RG5-CAU1-CON1</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</si>
  <si>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</si>
  <si>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</si>
  <si>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</si>
  <si>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</si>
  <si>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</si>
  <si>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</si>
  <si>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</si>
  <si>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5/03/2025 GCM: El Equipo interdisciplinario de la Subgerencia de Escenarios (Financiero, técnico y Ambiental) se encuentra validando el cumplimiento de todos los requisitos establecidos en la  ficha de viabilización de proyectos para decidir su aprobación, para los proyectos de las convocatorias abiertas en 2025.</t>
  </si>
  <si>
    <r>
      <rPr>
        <b/>
        <sz val="10"/>
        <color rgb="FF000000"/>
        <rFont val="Arial"/>
        <family val="2"/>
      </rPr>
      <t xml:space="preserve">29/04/2025 </t>
    </r>
    <r>
      <rPr>
        <sz val="10"/>
        <color rgb="FF000000"/>
        <rFont val="Arial"/>
        <family val="2"/>
      </rPr>
      <t>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regdurosidad en el proceso de viabilidad.</t>
    </r>
  </si>
  <si>
    <r>
      <rPr>
        <b/>
        <sz val="10"/>
        <color theme="1"/>
        <rFont val="Arial"/>
        <family val="2"/>
      </rPr>
      <t>01/07/202</t>
    </r>
    <r>
      <rPr>
        <sz val="10"/>
        <color theme="1"/>
        <rFont val="Arial"/>
        <family val="2"/>
      </rPr>
      <t>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r>
  </si>
  <si>
    <t>28/08/2025 GCM: El equipo de trabajo designado para la revisión del riesgo considera que el Equipo interdisciplinario de la Subgerencia de Escenarios (Financiero, técnico y Ambiental) está viabilizando los proyectos de las convocatorias abiertas en 2025. Durante la ejecución de estos proyectos es cuando puede evidenciarse si hubo falta de regurosidad en el proceso de viabilidad.</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</si>
  <si>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</si>
  <si>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</si>
  <si>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</si>
  <si>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</si>
  <si>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</si>
  <si>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</si>
  <si>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</si>
  <si>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5/03/2025 GCM:El supervisor del  contrato o convenio con apoyo del jurídico cada que se firma o modifica un convenio  envia una comunicación oficial donde exige las pólizas actualizadas, A la fecha no se han presentado contratos sin pólizas vigentes.</t>
  </si>
  <si>
    <r>
      <rPr>
        <b/>
        <sz val="10"/>
        <color rgb="FF000000"/>
        <rFont val="Arial"/>
        <family val="2"/>
      </rPr>
      <t>29/04/2025</t>
    </r>
    <r>
      <rPr>
        <sz val="10"/>
        <color rgb="FF000000"/>
        <rFont val="Arial"/>
        <family val="2"/>
      </rPr>
      <t xml:space="preserve"> GCM: El equipo de trabajo designado para la revisión del riesgo valida que el supervisor del  contrato o convenio con apoyo del jurídico cada que se firma o modifica un convenio  envia una comunicación oficial donde exige las pólizas actualizadas, A la fecha no se han presentado contratos sin pólizas vigentes.</t>
    </r>
  </si>
  <si>
    <r>
      <rPr>
        <b/>
        <sz val="10"/>
        <color theme="1"/>
        <rFont val="Arial"/>
        <family val="2"/>
      </rPr>
      <t>01/07/2025 GCM</t>
    </r>
    <r>
      <rPr>
        <sz val="10"/>
        <color theme="1"/>
        <rFont val="Arial"/>
        <family val="2"/>
      </rPr>
      <t>: Con apoyo del jurídico la supervisión viene solicitando a los contratistas la actualización de las pólizas cada que se hace un modificatdorio. A la fecha no se han presentado siniestros sin cobertura de pólizas.</t>
    </r>
  </si>
  <si>
    <t>28/08/2025 GCM: Con apoyo del jurídico la supervisión viene solicitando a los contratistas la actualización de las pólizas cada que se hace un modificatdorio. A la fecha no se han presentado siniestros sin cobertura de pólizas.</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</si>
  <si>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</si>
  <si>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</si>
  <si>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</si>
  <si>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</si>
  <si>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</si>
  <si>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</si>
  <si>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</si>
  <si>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5/03/2025 GCM: El Jefe de la Subgerencia de Escenarios Deportivos y Equpamiento asignó cmo supervisor de los convenios 2024 al profesional univeristario designado como rol técnico del CAE en la elaboración de los Estudios previos. Se presenta materialización del riesgo en proyectos de vigencias anteriores de la región de Urabá.</t>
  </si>
  <si>
    <r>
      <rPr>
        <b/>
        <sz val="10"/>
        <color rgb="FF000000"/>
        <rFont val="Arial"/>
        <family val="2"/>
      </rPr>
      <t>29/04/2025</t>
    </r>
    <r>
      <rPr>
        <sz val="10"/>
        <color rgb="FF000000"/>
        <rFont val="Arial"/>
        <family val="2"/>
      </rPr>
      <t xml:space="preserve">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Se presenta materialización del riesgo en proyectos de vigencias anteriores de la región de Urabá. Con proyectos de este periodo de gobierno no se ha presentado la materialización de este riesgo.</t>
    </r>
  </si>
  <si>
    <r>
      <rPr>
        <b/>
        <sz val="10"/>
        <color rgb="FF000000"/>
        <rFont val="Arial"/>
        <family val="2"/>
      </rPr>
      <t xml:space="preserve">01/07/2025 </t>
    </r>
    <r>
      <rPr>
        <sz val="10"/>
        <color rgb="FF000000"/>
        <rFont val="Arial"/>
        <family val="2"/>
      </rPr>
      <t>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t>
    </r>
  </si>
  <si>
    <t>28/08/2025 GCM: El equipo designado para la revisión del riesgo considera que el Jefe de la Subgerencia de Escenarios Deportivos y Equpamiento procura la asignación como supervisor de los convenios 2024 a los profesionales univeristario designado como rol técnico del CAE en la elaboración de los Estudios previos. En 2025 no se han firmado nuevos convenios, por lo que no se han asignado nuevas supervisiones. Sin embargo se ha visualizado la dificultad de garantizar esta condición por la poca cantidad de personal vinculado.</t>
  </si>
  <si>
    <t>EC-RG1-CAU1-CON1</t>
  </si>
  <si>
    <r>
      <t xml:space="preserve">1. Posibilidad de afectación reputacional y/o económica </t>
    </r>
    <r>
      <rPr>
        <b/>
        <sz val="10"/>
        <color rgb="FF000000"/>
        <rFont val="Arial"/>
        <family val="2"/>
      </rPr>
      <t xml:space="preserve">por </t>
    </r>
    <r>
      <rPr>
        <sz val="10"/>
        <color rgb="FF000000"/>
        <rFont val="Arial"/>
        <family val="2"/>
      </rPr>
      <t xml:space="preserve">incumplimiento de plan  de trabajo a consecuencia de  falta de respaldo de la alta dirección ( diferencias por intereses estratégicos), </t>
    </r>
    <r>
      <rPr>
        <b/>
        <sz val="10"/>
        <color rgb="FF000000"/>
        <rFont val="Arial"/>
        <family val="2"/>
      </rPr>
      <t xml:space="preserve">debido </t>
    </r>
    <r>
      <rPr>
        <sz val="10"/>
        <color rgb="FF000000"/>
        <rFont val="Arial"/>
        <family val="2"/>
      </rPr>
      <t xml:space="preserve">a la falta de Seguimiento al programa anual de auditoria </t>
    </r>
  </si>
  <si>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</si>
  <si>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</si>
  <si>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Seguimiento al Plan anual de auditoria y al Calendario de las Obligaciones Legales Administrativas (COLA), de forma manual,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</si>
  <si>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</si>
  <si>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</si>
  <si>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</si>
  <si>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el cual fue ajustado, dando claridad que la evidencia de su ejecución esta en las actas de grupo primario donde el jefe de la OCI valida el cumplimiento del PAA.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</si>
  <si>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 xml:space="preserve">El miércoles 23/07/2025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</si>
  <si>
    <t>EC-RG2-CAU1-CON1</t>
  </si>
  <si>
    <r>
      <t xml:space="preserve">2. Posibilidad de afectación reputacional </t>
    </r>
    <r>
      <rPr>
        <b/>
        <sz val="10"/>
        <color rgb="FF000000"/>
        <rFont val="Arial"/>
        <family val="2"/>
      </rPr>
      <t>po</t>
    </r>
    <r>
      <rPr>
        <sz val="10"/>
        <color rgb="FF000000"/>
        <rFont val="Arial"/>
        <family val="2"/>
      </rPr>
      <t xml:space="preserve">r baja cooperación del auditado, a causa de resistencia a la auditoría, </t>
    </r>
    <r>
      <rPr>
        <b/>
        <sz val="10"/>
        <color rgb="FF000000"/>
        <rFont val="Arial"/>
        <family val="2"/>
      </rPr>
      <t>debido</t>
    </r>
    <r>
      <rPr>
        <sz val="10"/>
        <color rgb="FF000000"/>
        <rFont val="Arial"/>
        <family val="2"/>
      </rPr>
      <t xml:space="preserve"> a la falta de conocimiento de las funciones y/o competencias de la Oficina Control Interno.</t>
    </r>
  </si>
  <si>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</si>
  <si>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</si>
  <si>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</si>
  <si>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</si>
  <si>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en donde se trabajó el tema de la cultura del control e informe realizado de las publicaciones efectuadas en la intranet, por email y WhatsApp.
Adicionalmente el 25/04/2025  en grupo primario de la OCI , ACTA # 4 se revisaron los riegsos y controles, concluyendo que los mismos no se han materializado. (ver acta) </t>
    </r>
  </si>
  <si>
    <r>
      <t xml:space="preserve">"El </t>
    </r>
    <r>
      <rPr>
        <b/>
        <sz val="10"/>
        <color theme="1"/>
        <rFont val="Arial"/>
        <family val="2"/>
      </rPr>
      <t>dia 23/05/2025</t>
    </r>
    <r>
      <rPr>
        <sz val="10"/>
        <color theme="1"/>
        <rFont val="Arial"/>
        <family val="2"/>
      </rPr>
      <t xml:space="preserve"> se realizó grupo primario de  la OCI (VER ACTA 6), en donde se constató la no materializacion del riesgo . Igualmente se revisó el control y se encontro acorde y las evidencias reposan en la carpeta creada por la OAP para tal fin.
Nuevamente se realizó reunion el miercoles </t>
    </r>
    <r>
      <rPr>
        <b/>
        <sz val="10"/>
        <color theme="1"/>
        <rFont val="Arial"/>
        <family val="2"/>
      </rPr>
      <t>18 de junio (</t>
    </r>
    <r>
      <rPr>
        <sz val="10"/>
        <color theme="1"/>
        <rFont val="Arial"/>
        <family val="2"/>
      </rPr>
      <t>ver acta), en la misma se constató la aplicacion de los controles  y la no materializacion de los riesgos."</t>
    </r>
  </si>
  <si>
    <t>EC-RG3-CAU1-CON1</t>
  </si>
  <si>
    <r>
      <t xml:space="preserve">6. Posibilidad de afectación Reputacional </t>
    </r>
    <r>
      <rPr>
        <b/>
        <sz val="10"/>
        <color rgb="FF000000"/>
        <rFont val="Arial"/>
        <family val="2"/>
      </rPr>
      <t>po</t>
    </r>
    <r>
      <rPr>
        <sz val="10"/>
        <color rgb="FF000000"/>
        <rFont val="Arial"/>
        <family val="2"/>
      </rPr>
      <t xml:space="preserve">r errores e inexactitudes en la ejecución de las auditorías o realizar observaciones, riesgos y oportunidades de mejora de auditoria y/o seguimientos, sin la evidencia suficiente y objetiva, dado la falta de conocimientos en normas técnicas de auditoria </t>
    </r>
    <r>
      <rPr>
        <b/>
        <sz val="10"/>
        <color rgb="FF000000"/>
        <rFont val="Arial"/>
        <family val="2"/>
      </rPr>
      <t>debido</t>
    </r>
    <r>
      <rPr>
        <sz val="10"/>
        <color rgb="FF000000"/>
        <rFont val="Arial"/>
        <family val="2"/>
      </rPr>
      <t xml:space="preserve"> a Debilidad en el seguimiento a las labores de auditoría</t>
    </r>
  </si>
  <si>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</si>
  <si>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</si>
  <si>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a través de reuniones con el equipo auditor, quedando como evidencia los correos electrónicos y actas de grupo primario. En caso de encontrar desviaciones  procede a realizar las respectivas observaciones y en caso de persistir las mismas se lleva al CICCI</t>
  </si>
  <si>
    <t>Cada que se realice una auditoría</t>
  </si>
  <si>
    <t>"Correos electrónicos
Acta Grupo Primario"</t>
  </si>
  <si>
    <r>
      <rPr>
        <b/>
        <sz val="10"/>
        <color rgb="FF000000"/>
        <rFont val="Arial"/>
        <family val="2"/>
      </rPr>
      <t>21/03/2025</t>
    </r>
    <r>
      <rPr>
        <sz val="10"/>
        <color rgb="FF000000"/>
        <rFont val="Arial"/>
        <family val="2"/>
      </rPr>
      <t xml:space="preserve"> 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</si>
  <si>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r>
      <t xml:space="preserve">"El </t>
    </r>
    <r>
      <rPr>
        <b/>
        <sz val="10"/>
        <color theme="1"/>
        <rFont val="Arial"/>
        <family val="2"/>
      </rPr>
      <t xml:space="preserve">dia 23/05/2025 </t>
    </r>
    <r>
      <rPr>
        <sz val="10"/>
        <color theme="1"/>
        <rFont val="Arial"/>
        <family val="2"/>
      </rPr>
      <t xml:space="preserve">se realizó grupo primario de  la OCI (VER ACTA 6), en donde se constató la no materializacion del riesgo . Igualmente se revisó el control, el cual fue ajustado, dando claridad que la evidencia de su ejecución esta en el correo del jefe de la OCI en carpeta de Sharepoint donde se encuentra el desarrollo de cada auditoria. 
Nuevamente se realizó reunion el miercoles </t>
    </r>
    <r>
      <rPr>
        <b/>
        <sz val="10"/>
        <color theme="1"/>
        <rFont val="Arial"/>
        <family val="2"/>
      </rPr>
      <t>18 de junio</t>
    </r>
    <r>
      <rPr>
        <sz val="10"/>
        <color theme="1"/>
        <rFont val="Arial"/>
        <family val="2"/>
      </rPr>
      <t xml:space="preserve"> (ver acta), en la misma se constató la aplicacion de los controles  y la no materializacion de los riesgos."</t>
    </r>
  </si>
  <si>
    <t>MC-RG1-CAU1-CON1</t>
  </si>
  <si>
    <r>
      <t>1. Posibilidad de afectación económica por la pérdida de la certificación en Sistema de Gestión de Calidad,</t>
    </r>
    <r>
      <rPr>
        <sz val="10"/>
        <color rgb="FF000000"/>
        <rFont val="Arial"/>
        <family val="2"/>
      </rPr>
      <t xml:space="preserve"> </t>
    </r>
    <r>
      <rPr>
        <b/>
        <sz val="10"/>
        <color rgb="FF000000"/>
        <rFont val="Arial"/>
        <family val="2"/>
      </rPr>
      <t xml:space="preserve">debido al  Incumplimiento de los requisitos de la norma ISO 9001:2015. </t>
    </r>
  </si>
  <si>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</si>
  <si>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</si>
  <si>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</si>
  <si>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</si>
  <si>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r>
      <t>28/02/2025</t>
    </r>
    <r>
      <rPr>
        <sz val="10"/>
        <color rgb="FF000000"/>
        <rFont val="Arial"/>
        <family val="2"/>
      </rPr>
      <t xml:space="preserve"> Durante el análisis correspondiente al primer bimestre, el equipo de la Oficina Asesora de Planeación evaluó el riesgo de gestión y la efectividad de los controles implementados. Se concluyó que el riesgo </t>
    </r>
    <r>
      <rPr>
        <b/>
        <sz val="10"/>
        <color rgb="FF000000"/>
        <rFont val="Arial"/>
        <family val="2"/>
      </rPr>
      <t xml:space="preserve">no se ha materializado </t>
    </r>
  </si>
  <si>
    <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 </t>
    </r>
    <r>
      <rPr>
        <b/>
        <sz val="10"/>
        <color rgb="FF000000"/>
        <rFont val="Arial"/>
        <family val="2"/>
      </rPr>
      <t>no se ha materializado</t>
    </r>
  </si>
  <si>
    <r>
      <rPr>
        <b/>
        <sz val="10"/>
        <color theme="1"/>
        <rFont val="Arial"/>
        <family val="2"/>
      </rPr>
      <t>07/07/2025</t>
    </r>
    <r>
      <rPr>
        <sz val="10"/>
        <color theme="1"/>
        <rFont val="Arial"/>
        <family val="2"/>
      </rPr>
      <t xml:space="preserve"> En la última reunión del Equipo de Planeación, conformado por el jefe y los profesionales asignados, se concluyó que durante el bimestre no se ha presentado riesgos asociado, teniendo en cuenta que la auditoria interna se realizan durante el mes de julio y agosto. a la fecha estamos adelantando el proceso contractual. </t>
    </r>
  </si>
  <si>
    <t>"1/09/2025 En la última reunión del Equipo de Planeación, conformado por el jefe y los profesionales asignados, se concluyó que durante el bimestre no se han presentado riesgos asociados. Además, se informó que las auditorías internas están programadas para llevarse a cabo durante el mes de septiembre, y que tanto la agenda como el contrato ya se encuentran debidamente definidos y listos para su ejecución.
https://indeportesantioquia.sharepoint.com/:x:/s/EquipoPlaneacin/EQxNcIzcc6pIhqqhcPvhtC0B-Bv1O4FeRwgcD_bTzL5KOw?e=d16dEC"</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</si>
  <si>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</si>
  <si>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</si>
  <si>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</si>
  <si>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</si>
  <si>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</si>
  <si>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</si>
  <si>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r>
      <rPr>
        <b/>
        <sz val="10"/>
        <color rgb="FF000000"/>
        <rFont val="Arial"/>
        <family val="2"/>
      </rPr>
      <t>24/04/2025</t>
    </r>
    <r>
      <rPr>
        <sz val="10"/>
        <color rgb="FF000000"/>
        <rFont val="Arial"/>
        <family val="2"/>
      </rPr>
      <t xml:space="preserve"> Durante el análisis correspondiente al segundo bimestre, el equipo de la Oficina Asesora de Planeación evaluó el riesgo de gestión y la efectividad de los controles implementados. Se concluyó que el riesgo</t>
    </r>
    <r>
      <rPr>
        <b/>
        <sz val="10"/>
        <color rgb="FF000000"/>
        <rFont val="Arial"/>
        <family val="2"/>
      </rPr>
      <t xml:space="preserve"> no se ha materializado, no obstante estamos haciendo una nueva programación de reuniones para promover el cierre de acciones en 3 encuntros durante la vigencia, evidencia citaciones y calendario Outlook dependencias </t>
    </r>
  </si>
  <si>
    <r>
      <rPr>
        <b/>
        <sz val="10"/>
        <color theme="1"/>
        <rFont val="Arial"/>
        <family val="2"/>
      </rPr>
      <t>"07/07/2025</t>
    </r>
    <r>
      <rPr>
        <sz val="10"/>
        <color theme="1"/>
        <rFont val="Arial"/>
        <family val="2"/>
      </rPr>
      <t xml:space="preserve"> En la última reunión del Equipo de Planeación, se revisó el riesgo, aú no se ha materializado sin embargo se han venido realizando reuniones periodicas con las areas para validar los seguimientos y los inconvenientes que han tenido en el segumiento en el plan de mejoramiento. También se han enviado correos que recuerden sobre el tema 
https://app.powerbi.com/view?r=eyJrIjoiY2Y4ZjBiYWEtZDY5ZC00MGU0LWIzMGYtZjQ0NzI3MGNiMTRkIiwidCI6ImI3YmJkOWQ2LTczODItNGZiMS05MDUxLWIxNmVjMGZlM2RhZCIsImMiOjR9
"</t>
    </r>
  </si>
  <si>
    <t>1/09/2025 Durante el análisis correspondiente al cuarto bimestre, el equipo de la Oficina Asesora de Planeación evaluó el riesgo de gestión y la efectividad de los controles implementados. Se concluyó que dicho riesgo no se ha materializado. No obstante, se está realizando una nueva programación de reuniones con el objetivo de impulsar el cierre de acciones pendientes.  Aunque a la fecha los procesos se han organizado y muchos se encuentran al día con las acciones de mejora, se continúa con el seguimiento para garantizar su sostenibilidad y cierre oportuno.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</si>
</sst>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6">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sz val="10"/>
      <color rgb="FF000000"/>
      <name val="Arial"/>
      <family val="2"/>
    </font>
    <font>
      <b/>
      <sz val="10"/>
      <color rgb="FF000000"/>
      <name val="Arial"/>
      <family val="2"/>
    </font>
    <font>
      <sz val="11"/>
      <color rgb="FFFF0000"/>
      <name val="Calibri"/>
      <family val="2"/>
      <scheme val="minor"/>
    </font>
    <font>
      <sz val="9"/>
      <color rgb="FF444444"/>
      <name val="Calibri"/>
      <family val="2"/>
      <scheme val="minor"/>
    </font>
    <font>
      <sz val="10"/>
      <color rgb="FFFF0000"/>
      <name val="Arial"/>
      <family val="2"/>
    </font>
    <font>
      <b/>
      <i/>
      <u/>
      <sz val="11"/>
      <color theme="1"/>
      <name val="Calibri"/>
      <family val="2"/>
      <scheme val="minor"/>
    </font>
    <font>
      <b/>
      <sz val="14"/>
      <name val="Calibri"/>
      <family val="2"/>
    </font>
    <font>
      <b/>
      <sz val="10"/>
      <color theme="1"/>
      <name val="Arial"/>
      <family val="2"/>
    </font>
    <font>
      <i/>
      <sz val="10"/>
      <color rgb="FF000000"/>
      <name val="Arial"/>
      <family val="2"/>
    </font>
    <font>
      <u/>
      <sz val="11"/>
      <color theme="10"/>
      <name val="Calibri"/>
      <family val="2"/>
      <scheme val="minor"/>
    </font>
    <font>
      <b/>
      <u val="double"/>
      <sz val="10"/>
      <color rgb="FF000000"/>
      <name val="Arial"/>
      <family val="2"/>
    </font>
    <font>
      <u/>
      <sz val="10"/>
      <color theme="10"/>
      <name val="Arial"/>
      <family val="2"/>
    </font>
    <font>
      <sz val="10"/>
      <color theme="1"/>
      <name val="Arial"/>
      <family val="2"/>
    </font>
    <font>
      <b/>
      <sz val="10"/>
      <color indexed="8"/>
      <name val="Arial"/>
      <family val="2"/>
    </font>
    <font>
      <sz val="14"/>
      <color rgb="FF000000"/>
      <name val="Calibri"/>
      <family val="2"/>
    </font>
    <font>
      <sz val="14"/>
      <color theme="1"/>
      <name val="Calibri"/>
      <family val="2"/>
      <scheme val="minor"/>
    </font>
    <font>
      <sz val="10"/>
      <color theme="1"/>
      <name val="Calibri"/>
      <family val="2"/>
      <scheme val="minor"/>
    </font>
    <font>
      <b/>
      <sz val="10"/>
      <color indexed="8"/>
      <name val="Calibri"/>
      <family val="2"/>
    </font>
    <font>
      <sz val="10"/>
      <color rgb="FF000000"/>
      <name val="Calibri"/>
      <family val="2"/>
      <scheme val="minor"/>
    </font>
    <font>
      <sz val="10"/>
      <color theme="1"/>
      <name val="Calibri"/>
      <scheme val="minor"/>
    </font>
    <font>
      <sz val="10"/>
      <color rgb="FF000000"/>
      <name val="Calibri"/>
    </font>
  </fonts>
  <fills count="42">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rgb="FFEDEDED"/>
        <bgColor indexed="64"/>
      </patternFill>
    </fill>
    <fill>
      <patternFill patternType="solid">
        <fgColor theme="5" tint="0.79998168889431442"/>
        <bgColor indexed="64"/>
      </patternFill>
    </fill>
    <fill>
      <patternFill patternType="solid">
        <fgColor rgb="FFFFFF00"/>
        <bgColor rgb="FF000000"/>
      </patternFill>
    </fill>
    <fill>
      <patternFill patternType="solid">
        <fgColor rgb="FFE63700"/>
        <bgColor rgb="FF000000"/>
      </patternFill>
    </fill>
    <fill>
      <patternFill patternType="solid">
        <fgColor rgb="FF009900"/>
        <bgColor rgb="FF000000"/>
      </patternFill>
    </fill>
    <fill>
      <patternFill patternType="solid">
        <fgColor rgb="FFEE3900"/>
        <bgColor rgb="FF000000"/>
      </patternFill>
    </fill>
    <fill>
      <patternFill patternType="solid">
        <fgColor rgb="FF00CC00"/>
        <bgColor rgb="FF000000"/>
      </patternFill>
    </fill>
    <fill>
      <patternFill patternType="solid">
        <fgColor rgb="FFFF0000"/>
        <bgColor rgb="FF000000"/>
      </patternFill>
    </fill>
    <fill>
      <patternFill patternType="solid">
        <fgColor rgb="FFE7E6E6"/>
        <bgColor rgb="FF000000"/>
      </patternFill>
    </fill>
    <fill>
      <patternFill patternType="solid">
        <fgColor rgb="FFEDEDED"/>
        <bgColor rgb="FF000000"/>
      </patternFill>
    </fill>
    <fill>
      <patternFill patternType="solid">
        <fgColor rgb="FFE2EFDA"/>
        <bgColor rgb="FF000000"/>
      </patternFill>
    </fill>
    <fill>
      <patternFill patternType="solid">
        <fgColor rgb="FFD9E1F2"/>
        <bgColor rgb="FF000000"/>
      </patternFill>
    </fill>
    <fill>
      <patternFill patternType="solid">
        <fgColor rgb="FFA9D08E"/>
        <bgColor rgb="FF000000"/>
      </patternFill>
    </fill>
    <fill>
      <patternFill patternType="solid">
        <fgColor rgb="FFB4C6E7"/>
        <bgColor rgb="FF000000"/>
      </patternFill>
    </fill>
    <fill>
      <patternFill patternType="solid">
        <fgColor theme="4"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5">
    <xf numFmtId="0" fontId="0" fillId="0" borderId="0"/>
    <xf numFmtId="0" fontId="4" fillId="0" borderId="0"/>
    <xf numFmtId="9" fontId="42" fillId="0" borderId="0" applyFont="0" applyFill="0" applyBorder="0" applyAlignment="0" applyProtection="0"/>
    <xf numFmtId="0" fontId="5" fillId="0" borderId="0"/>
    <xf numFmtId="0" fontId="54" fillId="0" borderId="0" applyNumberFormat="0" applyFill="0" applyBorder="0" applyAlignment="0" applyProtection="0"/>
  </cellStyleXfs>
  <cellXfs count="576">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3" fillId="0" borderId="4" xfId="0" applyFont="1" applyBorder="1" applyAlignment="1">
      <alignment horizontal="center" vertical="center"/>
    </xf>
    <xf numFmtId="0" fontId="43" fillId="0" borderId="0" xfId="0" applyFont="1" applyAlignment="1">
      <alignment horizontal="center" vertical="center"/>
    </xf>
    <xf numFmtId="0" fontId="0" fillId="0" borderId="6" xfId="0" applyBorder="1"/>
    <xf numFmtId="0" fontId="0" fillId="0" borderId="7" xfId="0" applyBorder="1"/>
    <xf numFmtId="0" fontId="44" fillId="0" borderId="0" xfId="0" applyFont="1" applyAlignment="1">
      <alignment horizontal="center" vertical="center" wrapText="1"/>
    </xf>
    <xf numFmtId="0" fontId="4" fillId="9" borderId="15" xfId="0" applyFont="1" applyFill="1" applyBorder="1" applyAlignment="1">
      <alignment horizontal="center" vertical="center"/>
    </xf>
    <xf numFmtId="9" fontId="4" fillId="0" borderId="15" xfId="2" applyFont="1" applyBorder="1" applyAlignment="1">
      <alignment horizontal="center" vertical="center" wrapText="1"/>
    </xf>
    <xf numFmtId="0" fontId="0" fillId="9" borderId="0" xfId="0" applyFill="1" applyAlignment="1">
      <alignment horizontal="center" vertical="center"/>
    </xf>
    <xf numFmtId="0" fontId="0" fillId="9" borderId="0" xfId="0" applyFill="1" applyAlignment="1">
      <alignment horizontal="justify" vertical="top"/>
    </xf>
    <xf numFmtId="0" fontId="35" fillId="9" borderId="15" xfId="0" applyFont="1" applyFill="1" applyBorder="1" applyAlignment="1">
      <alignment horizontal="center" vertical="center" wrapText="1"/>
    </xf>
    <xf numFmtId="0" fontId="35" fillId="9" borderId="15" xfId="0" applyFont="1" applyFill="1" applyBorder="1" applyAlignment="1">
      <alignment horizontal="center" vertical="center"/>
    </xf>
    <xf numFmtId="14" fontId="35" fillId="0" borderId="15" xfId="0" applyNumberFormat="1" applyFont="1" applyBorder="1" applyAlignment="1">
      <alignment horizontal="center" vertical="center" wrapText="1"/>
    </xf>
    <xf numFmtId="0" fontId="35" fillId="28" borderId="15" xfId="0" applyFont="1" applyFill="1" applyBorder="1" applyAlignment="1">
      <alignment horizontal="center" vertical="center"/>
    </xf>
    <xf numFmtId="9" fontId="0" fillId="9" borderId="0" xfId="2" applyFont="1" applyFill="1"/>
    <xf numFmtId="9" fontId="0" fillId="0" borderId="0" xfId="2" applyFont="1"/>
    <xf numFmtId="0" fontId="0" fillId="25" borderId="0" xfId="0" applyFill="1"/>
    <xf numFmtId="9" fontId="35" fillId="0" borderId="15" xfId="2" applyFont="1" applyBorder="1" applyAlignment="1">
      <alignment horizontal="center" vertical="center"/>
    </xf>
    <xf numFmtId="9" fontId="35" fillId="0" borderId="15" xfId="2" applyFont="1" applyBorder="1" applyAlignment="1">
      <alignment horizontal="center" vertical="center" wrapText="1"/>
    </xf>
    <xf numFmtId="9" fontId="35" fillId="0" borderId="15" xfId="2" applyFont="1" applyFill="1" applyBorder="1" applyAlignment="1" applyProtection="1">
      <alignment horizontal="center" vertical="center" wrapText="1"/>
      <protection locked="0"/>
    </xf>
    <xf numFmtId="9" fontId="35" fillId="0" borderId="15" xfId="0" applyNumberFormat="1" applyFont="1" applyBorder="1" applyAlignment="1">
      <alignment horizontal="center" vertical="center"/>
    </xf>
    <xf numFmtId="0" fontId="35" fillId="11" borderId="15" xfId="0" applyFont="1" applyFill="1" applyBorder="1" applyAlignment="1">
      <alignment horizontal="center" vertical="center"/>
    </xf>
    <xf numFmtId="0" fontId="35" fillId="0" borderId="11" xfId="0" applyFont="1" applyBorder="1" applyAlignment="1">
      <alignment horizontal="center" vertical="center"/>
    </xf>
    <xf numFmtId="0" fontId="35" fillId="0" borderId="11" xfId="0" applyFont="1" applyBorder="1" applyAlignment="1">
      <alignment horizontal="center" vertical="center" wrapText="1"/>
    </xf>
    <xf numFmtId="0" fontId="35" fillId="0" borderId="8" xfId="0" applyFont="1" applyBorder="1" applyAlignment="1">
      <alignment horizontal="center" vertical="center" wrapText="1"/>
    </xf>
    <xf numFmtId="0" fontId="35" fillId="9" borderId="15" xfId="0" applyFont="1" applyFill="1" applyBorder="1" applyAlignment="1" applyProtection="1">
      <alignment horizontal="center" vertical="center" wrapText="1"/>
      <protection locked="0"/>
    </xf>
    <xf numFmtId="0" fontId="35" fillId="9" borderId="21" xfId="0" applyFont="1" applyFill="1" applyBorder="1" applyAlignment="1">
      <alignment horizontal="center" vertical="center" wrapText="1"/>
    </xf>
    <xf numFmtId="0" fontId="37" fillId="0" borderId="11" xfId="0" applyFont="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4" fillId="0" borderId="15" xfId="0" applyFont="1" applyBorder="1" applyAlignment="1">
      <alignment horizontal="center" vertical="center" wrapText="1"/>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35" fillId="0" borderId="9" xfId="0" applyFont="1" applyBorder="1" applyAlignment="1">
      <alignment horizontal="center"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4" fillId="0" borderId="11" xfId="0" applyFont="1" applyBorder="1" applyAlignment="1">
      <alignment horizontal="center" vertical="center" wrapText="1"/>
    </xf>
    <xf numFmtId="0" fontId="4" fillId="0" borderId="8" xfId="0" applyFont="1" applyBorder="1" applyAlignment="1">
      <alignment horizontal="center" vertical="center" wrapText="1"/>
    </xf>
    <xf numFmtId="0" fontId="39"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48"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49"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34" fillId="0" borderId="15" xfId="0" applyFont="1" applyBorder="1" applyAlignment="1">
      <alignment horizontal="center" vertical="center"/>
    </xf>
    <xf numFmtId="0" fontId="4" fillId="0" borderId="15" xfId="0" applyFont="1" applyBorder="1" applyAlignment="1">
      <alignment horizontal="center" vertical="center"/>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0" fillId="0" borderId="6" xfId="0" applyBorder="1" applyAlignment="1">
      <alignment horizontal="justify" vertical="center"/>
    </xf>
    <xf numFmtId="0" fontId="45" fillId="0" borderId="15" xfId="0" applyFont="1" applyBorder="1" applyAlignment="1">
      <alignment horizontal="center" vertical="center" wrapText="1"/>
    </xf>
    <xf numFmtId="0" fontId="0" fillId="22" borderId="15" xfId="0" applyFill="1" applyBorder="1" applyAlignment="1">
      <alignment horizontal="justify" vertical="center"/>
    </xf>
    <xf numFmtId="14" fontId="35" fillId="9" borderId="15" xfId="0"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0" fontId="35" fillId="9" borderId="11" xfId="0" applyFont="1" applyFill="1" applyBorder="1" applyAlignment="1">
      <alignment horizontal="center" vertical="center" wrapText="1"/>
    </xf>
    <xf numFmtId="0" fontId="35" fillId="9" borderId="8" xfId="0" applyFont="1" applyFill="1" applyBorder="1" applyAlignment="1">
      <alignment horizontal="center" vertical="center" wrapText="1"/>
    </xf>
    <xf numFmtId="0" fontId="35" fillId="9" borderId="11" xfId="0" applyFont="1" applyFill="1" applyBorder="1" applyAlignment="1" applyProtection="1">
      <alignment horizontal="center" vertical="center" wrapText="1"/>
      <protection locked="0"/>
    </xf>
    <xf numFmtId="0" fontId="4" fillId="9" borderId="11"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4"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35" fillId="9" borderId="7" xfId="0" applyFont="1" applyFill="1" applyBorder="1" applyAlignment="1">
      <alignment horizontal="center" vertical="center" wrapText="1"/>
    </xf>
    <xf numFmtId="0" fontId="35" fillId="0" borderId="9" xfId="0" applyFont="1" applyBorder="1" applyAlignment="1">
      <alignment horizontal="center" vertical="center"/>
    </xf>
    <xf numFmtId="0" fontId="45" fillId="22" borderId="27" xfId="0" applyFont="1" applyFill="1" applyBorder="1" applyAlignment="1">
      <alignment horizontal="center" vertical="center"/>
    </xf>
    <xf numFmtId="0" fontId="45" fillId="22" borderId="11" xfId="0" applyFont="1" applyFill="1" applyBorder="1" applyAlignment="1">
      <alignment horizontal="center" vertical="center" wrapText="1"/>
    </xf>
    <xf numFmtId="0" fontId="45" fillId="0" borderId="11" xfId="0" applyFont="1" applyBorder="1" applyAlignment="1">
      <alignment horizontal="center" vertical="center" wrapText="1"/>
    </xf>
    <xf numFmtId="9" fontId="45" fillId="29" borderId="11" xfId="0" applyNumberFormat="1" applyFont="1" applyFill="1" applyBorder="1" applyAlignment="1">
      <alignment horizontal="center" vertical="center"/>
    </xf>
    <xf numFmtId="0" fontId="45" fillId="30" borderId="15" xfId="0" applyFont="1" applyFill="1" applyBorder="1" applyAlignment="1">
      <alignment horizontal="center" vertical="center"/>
    </xf>
    <xf numFmtId="9" fontId="45" fillId="29" borderId="10" xfId="0" applyNumberFormat="1" applyFont="1" applyFill="1" applyBorder="1" applyAlignment="1">
      <alignment horizontal="center" vertical="center" wrapText="1"/>
    </xf>
    <xf numFmtId="9" fontId="45" fillId="0" borderId="11" xfId="0" applyNumberFormat="1" applyFont="1" applyBorder="1" applyAlignment="1">
      <alignment horizontal="center" vertical="center" wrapText="1"/>
    </xf>
    <xf numFmtId="9" fontId="45" fillId="0" borderId="11" xfId="0" applyNumberFormat="1" applyFont="1" applyBorder="1" applyAlignment="1">
      <alignment horizontal="center" vertical="center"/>
    </xf>
    <xf numFmtId="0" fontId="45" fillId="31" borderId="11" xfId="0" applyFont="1" applyFill="1" applyBorder="1" applyAlignment="1">
      <alignment horizontal="center" vertical="center"/>
    </xf>
    <xf numFmtId="0" fontId="45" fillId="32" borderId="15" xfId="0" applyFont="1" applyFill="1" applyBorder="1" applyAlignment="1">
      <alignment horizontal="center" vertical="center"/>
    </xf>
    <xf numFmtId="0" fontId="45" fillId="0" borderId="11" xfId="0" applyFont="1" applyBorder="1" applyAlignment="1">
      <alignment horizontal="center" vertical="center"/>
    </xf>
    <xf numFmtId="0" fontId="46" fillId="22" borderId="11" xfId="0" applyFont="1" applyFill="1" applyBorder="1" applyAlignment="1">
      <alignment horizontal="center" vertical="center" wrapText="1"/>
    </xf>
    <xf numFmtId="0" fontId="46" fillId="22" borderId="13" xfId="0" applyFont="1" applyFill="1" applyBorder="1" applyAlignment="1">
      <alignment horizontal="center" vertical="center" wrapText="1"/>
    </xf>
    <xf numFmtId="0" fontId="45" fillId="22" borderId="11" xfId="0" applyFont="1" applyFill="1" applyBorder="1" applyAlignment="1">
      <alignment horizontal="center" vertical="center"/>
    </xf>
    <xf numFmtId="0" fontId="45" fillId="22" borderId="21" xfId="0" applyFont="1" applyFill="1" applyBorder="1" applyAlignment="1">
      <alignment horizontal="center" vertical="center" wrapText="1"/>
    </xf>
    <xf numFmtId="0" fontId="45" fillId="0" borderId="21" xfId="0" applyFont="1" applyBorder="1" applyAlignment="1">
      <alignment horizontal="center" vertical="center" wrapText="1"/>
    </xf>
    <xf numFmtId="9" fontId="45" fillId="29" borderId="21" xfId="0" applyNumberFormat="1" applyFont="1" applyFill="1" applyBorder="1" applyAlignment="1">
      <alignment horizontal="center" vertical="center"/>
    </xf>
    <xf numFmtId="0" fontId="45" fillId="29" borderId="21" xfId="0" applyFont="1" applyFill="1" applyBorder="1" applyAlignment="1">
      <alignment horizontal="center" vertical="center"/>
    </xf>
    <xf numFmtId="9" fontId="45" fillId="0" borderId="21" xfId="0" applyNumberFormat="1" applyFont="1" applyBorder="1" applyAlignment="1">
      <alignment horizontal="center" vertical="center" wrapText="1"/>
    </xf>
    <xf numFmtId="0" fontId="45" fillId="0" borderId="0" xfId="0" applyFont="1" applyAlignment="1">
      <alignment horizontal="center" vertical="center" wrapText="1"/>
    </xf>
    <xf numFmtId="9" fontId="45" fillId="0" borderId="21" xfId="0" applyNumberFormat="1" applyFont="1" applyBorder="1" applyAlignment="1">
      <alignment horizontal="center" vertical="center"/>
    </xf>
    <xf numFmtId="0" fontId="45" fillId="31" borderId="21" xfId="0" applyFont="1" applyFill="1" applyBorder="1" applyAlignment="1">
      <alignment horizontal="center" vertical="center"/>
    </xf>
    <xf numFmtId="0" fontId="45" fillId="2" borderId="21" xfId="0" applyFont="1" applyFill="1" applyBorder="1" applyAlignment="1">
      <alignment horizontal="center" vertical="center"/>
    </xf>
    <xf numFmtId="9" fontId="45" fillId="29" borderId="15" xfId="0" applyNumberFormat="1" applyFont="1" applyFill="1" applyBorder="1" applyAlignment="1">
      <alignment horizontal="center" vertical="center"/>
    </xf>
    <xf numFmtId="0" fontId="45" fillId="29" borderId="15" xfId="0" applyFont="1" applyFill="1" applyBorder="1" applyAlignment="1">
      <alignment horizontal="center" vertical="center"/>
    </xf>
    <xf numFmtId="9" fontId="45" fillId="0" borderId="15" xfId="0" applyNumberFormat="1" applyFont="1" applyBorder="1" applyAlignment="1">
      <alignment horizontal="center" vertical="center" wrapText="1"/>
    </xf>
    <xf numFmtId="9" fontId="45" fillId="0" borderId="15" xfId="0" applyNumberFormat="1" applyFont="1" applyBorder="1" applyAlignment="1">
      <alignment horizontal="center" vertical="center"/>
    </xf>
    <xf numFmtId="0" fontId="45" fillId="31" borderId="15" xfId="0" applyFont="1" applyFill="1" applyBorder="1" applyAlignment="1">
      <alignment horizontal="center" vertical="center"/>
    </xf>
    <xf numFmtId="0" fontId="45" fillId="2" borderId="15" xfId="0" applyFont="1" applyFill="1" applyBorder="1" applyAlignment="1">
      <alignment horizontal="center" vertical="center"/>
    </xf>
    <xf numFmtId="0" fontId="45" fillId="0" borderId="15" xfId="0" applyFont="1" applyBorder="1" applyAlignment="1">
      <alignment horizontal="center" vertical="center"/>
    </xf>
    <xf numFmtId="0" fontId="45" fillId="0" borderId="25" xfId="0" applyFont="1" applyBorder="1" applyAlignment="1">
      <alignment horizontal="center" vertical="center" wrapText="1"/>
    </xf>
    <xf numFmtId="9" fontId="45" fillId="0" borderId="13" xfId="0" applyNumberFormat="1" applyFont="1" applyBorder="1" applyAlignment="1">
      <alignment horizontal="center" vertical="center"/>
    </xf>
    <xf numFmtId="9" fontId="45" fillId="0" borderId="13" xfId="0" applyNumberFormat="1" applyFont="1" applyBorder="1" applyAlignment="1">
      <alignment horizontal="center" vertical="center" wrapText="1"/>
    </xf>
    <xf numFmtId="0" fontId="45" fillId="22" borderId="13" xfId="0" applyFont="1" applyFill="1" applyBorder="1" applyAlignment="1">
      <alignment horizontal="center" vertical="center" wrapText="1"/>
    </xf>
    <xf numFmtId="0" fontId="45" fillId="22" borderId="5" xfId="0" applyFont="1" applyFill="1" applyBorder="1" applyAlignment="1">
      <alignment horizontal="center" vertical="center" wrapText="1"/>
    </xf>
    <xf numFmtId="0" fontId="45" fillId="22" borderId="8" xfId="0" applyFont="1" applyFill="1" applyBorder="1" applyAlignment="1">
      <alignment horizontal="center" vertical="center" wrapText="1"/>
    </xf>
    <xf numFmtId="9" fontId="45" fillId="22" borderId="15" xfId="0" applyNumberFormat="1"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31" borderId="15" xfId="0" applyFont="1" applyFill="1" applyBorder="1" applyAlignment="1">
      <alignment horizontal="center" vertical="center" wrapText="1"/>
    </xf>
    <xf numFmtId="0" fontId="45" fillId="29" borderId="9" xfId="0" applyFont="1" applyFill="1" applyBorder="1" applyAlignment="1">
      <alignment horizontal="center" vertical="center" wrapText="1"/>
    </xf>
    <xf numFmtId="0" fontId="45" fillId="22" borderId="15" xfId="0" applyFont="1" applyFill="1" applyBorder="1" applyAlignment="1">
      <alignment horizontal="center" vertical="center"/>
    </xf>
    <xf numFmtId="0" fontId="45" fillId="22" borderId="13" xfId="0" applyFont="1" applyFill="1" applyBorder="1" applyAlignment="1">
      <alignment horizontal="center" vertical="center"/>
    </xf>
    <xf numFmtId="0" fontId="45" fillId="22" borderId="8" xfId="0" applyFont="1" applyFill="1" applyBorder="1" applyAlignment="1">
      <alignment horizontal="center" vertical="center"/>
    </xf>
    <xf numFmtId="9" fontId="45" fillId="0" borderId="8" xfId="0" applyNumberFormat="1" applyFont="1" applyBorder="1" applyAlignment="1">
      <alignment horizontal="center" vertical="center"/>
    </xf>
    <xf numFmtId="9" fontId="45" fillId="0" borderId="8" xfId="0" applyNumberFormat="1" applyFont="1" applyBorder="1" applyAlignment="1">
      <alignment horizontal="center" vertical="center" wrapText="1"/>
    </xf>
    <xf numFmtId="0" fontId="45" fillId="34" borderId="15" xfId="0" applyFont="1" applyFill="1" applyBorder="1" applyAlignment="1">
      <alignment horizontal="center" vertical="center"/>
    </xf>
    <xf numFmtId="0" fontId="45" fillId="33" borderId="15" xfId="0" applyFont="1" applyFill="1" applyBorder="1" applyAlignment="1">
      <alignment horizontal="center" vertical="center"/>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22" xfId="0" applyFont="1" applyBorder="1" applyAlignment="1">
      <alignment horizontal="center" vertical="center" wrapText="1"/>
    </xf>
    <xf numFmtId="0" fontId="45" fillId="22" borderId="21" xfId="0" applyFont="1" applyFill="1" applyBorder="1" applyAlignment="1">
      <alignment horizontal="center" vertical="center"/>
    </xf>
    <xf numFmtId="0" fontId="45" fillId="0" borderId="10" xfId="0" applyFont="1" applyBorder="1" applyAlignment="1">
      <alignment horizontal="center" vertical="center" wrapText="1"/>
    </xf>
    <xf numFmtId="0" fontId="45" fillId="22" borderId="9" xfId="0" applyFont="1" applyFill="1" applyBorder="1" applyAlignment="1">
      <alignment horizontal="center" vertical="center" wrapText="1"/>
    </xf>
    <xf numFmtId="9" fontId="45" fillId="0" borderId="14" xfId="0" applyNumberFormat="1" applyFont="1" applyBorder="1" applyAlignment="1">
      <alignment horizontal="center" vertical="center" wrapText="1"/>
    </xf>
    <xf numFmtId="0" fontId="45" fillId="0" borderId="3" xfId="0" applyFont="1" applyBorder="1" applyAlignment="1">
      <alignment horizontal="center" vertical="center"/>
    </xf>
    <xf numFmtId="0" fontId="45" fillId="0" borderId="14" xfId="0" applyFont="1" applyBorder="1" applyAlignment="1">
      <alignment horizontal="center" vertical="center" wrapText="1"/>
    </xf>
    <xf numFmtId="9" fontId="45" fillId="0" borderId="14" xfId="0" applyNumberFormat="1" applyFont="1" applyBorder="1" applyAlignment="1">
      <alignment horizontal="center" vertical="center"/>
    </xf>
    <xf numFmtId="0" fontId="45" fillId="29" borderId="14" xfId="0" applyFont="1" applyFill="1" applyBorder="1" applyAlignment="1">
      <alignment horizontal="center" vertical="center"/>
    </xf>
    <xf numFmtId="0" fontId="45" fillId="0" borderId="13" xfId="0" applyFont="1" applyBorder="1" applyAlignment="1">
      <alignment horizontal="center" vertical="center"/>
    </xf>
    <xf numFmtId="0" fontId="45" fillId="29" borderId="13" xfId="0" applyFont="1" applyFill="1" applyBorder="1" applyAlignment="1">
      <alignment horizontal="center" vertical="center"/>
    </xf>
    <xf numFmtId="9" fontId="45" fillId="22" borderId="15" xfId="0" applyNumberFormat="1" applyFont="1" applyFill="1" applyBorder="1" applyAlignment="1">
      <alignment horizontal="center" vertical="center"/>
    </xf>
    <xf numFmtId="0" fontId="45" fillId="22" borderId="14" xfId="0" applyFont="1" applyFill="1" applyBorder="1" applyAlignment="1">
      <alignment horizontal="center" vertical="center" wrapText="1"/>
    </xf>
    <xf numFmtId="0" fontId="45" fillId="30" borderId="14" xfId="0" applyFont="1" applyFill="1" applyBorder="1" applyAlignment="1">
      <alignment horizontal="center" vertical="center"/>
    </xf>
    <xf numFmtId="0" fontId="45" fillId="30" borderId="13" xfId="0" applyFont="1" applyFill="1" applyBorder="1" applyAlignment="1">
      <alignment horizontal="center" vertical="center"/>
    </xf>
    <xf numFmtId="9" fontId="45" fillId="29" borderId="14" xfId="0" applyNumberFormat="1" applyFont="1" applyFill="1" applyBorder="1" applyAlignment="1">
      <alignment horizontal="center" vertical="center"/>
    </xf>
    <xf numFmtId="0" fontId="35" fillId="0" borderId="14" xfId="0" applyFont="1" applyBorder="1" applyAlignment="1">
      <alignment horizontal="center" vertical="center" wrapText="1"/>
    </xf>
    <xf numFmtId="0" fontId="35" fillId="9" borderId="3" xfId="0" applyFont="1" applyFill="1" applyBorder="1" applyAlignment="1" applyProtection="1">
      <alignment horizontal="center" vertical="center" wrapText="1"/>
      <protection locked="0"/>
    </xf>
    <xf numFmtId="0" fontId="35" fillId="9" borderId="14" xfId="0" applyFont="1" applyFill="1" applyBorder="1" applyAlignment="1" applyProtection="1">
      <alignment horizontal="center" vertical="center" wrapText="1"/>
      <protection locked="0"/>
    </xf>
    <xf numFmtId="0" fontId="45" fillId="22" borderId="24" xfId="0" applyFont="1" applyFill="1" applyBorder="1" applyAlignment="1">
      <alignment horizontal="center" vertical="center" wrapText="1"/>
    </xf>
    <xf numFmtId="0" fontId="45" fillId="0" borderId="10" xfId="0" applyFont="1" applyBorder="1" applyAlignment="1">
      <alignment horizontal="center" vertical="center"/>
    </xf>
    <xf numFmtId="0" fontId="45" fillId="0" borderId="22" xfId="0" applyFont="1" applyBorder="1" applyAlignment="1">
      <alignment horizontal="center" vertical="center"/>
    </xf>
    <xf numFmtId="0" fontId="45" fillId="0" borderId="9" xfId="0" applyFont="1" applyBorder="1" applyAlignment="1">
      <alignment horizontal="center" vertical="center"/>
    </xf>
    <xf numFmtId="0" fontId="45" fillId="22" borderId="10" xfId="0" applyFont="1" applyFill="1" applyBorder="1" applyAlignment="1">
      <alignment horizontal="center" vertical="center"/>
    </xf>
    <xf numFmtId="0" fontId="45" fillId="22" borderId="7" xfId="0" applyFont="1" applyFill="1" applyBorder="1" applyAlignment="1">
      <alignment horizontal="center" vertical="center"/>
    </xf>
    <xf numFmtId="0" fontId="45" fillId="0" borderId="1" xfId="0" applyFont="1" applyBorder="1" applyAlignment="1">
      <alignment horizontal="center" vertical="center"/>
    </xf>
    <xf numFmtId="0" fontId="45" fillId="0" borderId="6" xfId="0" applyFont="1" applyBorder="1" applyAlignment="1">
      <alignment horizontal="center" vertical="center"/>
    </xf>
    <xf numFmtId="0" fontId="35" fillId="9" borderId="9" xfId="0" applyFont="1" applyFill="1" applyBorder="1" applyAlignment="1">
      <alignment horizontal="center" vertical="center"/>
    </xf>
    <xf numFmtId="0" fontId="43" fillId="0" borderId="15" xfId="0" applyFont="1" applyBorder="1" applyAlignment="1">
      <alignment horizontal="center" vertical="center"/>
    </xf>
    <xf numFmtId="0" fontId="35" fillId="0" borderId="10" xfId="0" applyFont="1" applyBorder="1" applyAlignment="1">
      <alignment horizontal="center" vertical="center" wrapText="1"/>
    </xf>
    <xf numFmtId="0" fontId="35" fillId="9" borderId="10" xfId="0" applyFont="1" applyFill="1" applyBorder="1" applyAlignment="1">
      <alignment horizontal="center" vertical="center" wrapText="1"/>
    </xf>
    <xf numFmtId="0" fontId="35" fillId="0" borderId="10" xfId="0" applyFont="1" applyBorder="1" applyAlignment="1">
      <alignment horizontal="center" vertical="center"/>
    </xf>
    <xf numFmtId="0" fontId="43" fillId="0" borderId="9" xfId="0" applyFont="1" applyBorder="1" applyAlignment="1">
      <alignment horizontal="center" vertical="center"/>
    </xf>
    <xf numFmtId="0" fontId="0" fillId="9" borderId="9" xfId="0" applyFill="1" applyBorder="1" applyAlignment="1">
      <alignment horizontal="center" vertical="center"/>
    </xf>
    <xf numFmtId="0" fontId="35" fillId="9" borderId="11" xfId="0" applyFont="1" applyFill="1" applyBorder="1" applyAlignment="1">
      <alignment horizontal="center" vertical="center"/>
    </xf>
    <xf numFmtId="0" fontId="46" fillId="22" borderId="15" xfId="0" applyFont="1" applyFill="1" applyBorder="1" applyAlignment="1">
      <alignment horizontal="center" vertical="center" wrapText="1"/>
    </xf>
    <xf numFmtId="0" fontId="45" fillId="22" borderId="12" xfId="0" applyFont="1" applyFill="1" applyBorder="1" applyAlignment="1">
      <alignment horizontal="center" vertical="center"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5" fillId="37" borderId="15" xfId="0" applyFont="1" applyFill="1" applyBorder="1" applyAlignment="1">
      <alignment horizontal="center" vertical="center"/>
    </xf>
    <xf numFmtId="0" fontId="45" fillId="37" borderId="9" xfId="0" applyFont="1" applyFill="1" applyBorder="1" applyAlignment="1">
      <alignment horizontal="center" vertical="center"/>
    </xf>
    <xf numFmtId="0" fontId="0" fillId="0" borderId="9" xfId="0" applyBorder="1" applyAlignment="1">
      <alignment horizontal="center" vertical="center"/>
    </xf>
    <xf numFmtId="9" fontId="45" fillId="37" borderId="15" xfId="0" applyNumberFormat="1" applyFont="1" applyFill="1" applyBorder="1" applyAlignment="1">
      <alignment horizontal="center" vertical="center"/>
    </xf>
    <xf numFmtId="0" fontId="45" fillId="38" borderId="15" xfId="0" applyFont="1" applyFill="1" applyBorder="1" applyAlignment="1">
      <alignment horizontal="center" vertical="center" wrapText="1"/>
    </xf>
    <xf numFmtId="0" fontId="0" fillId="0" borderId="10" xfId="0" applyBorder="1"/>
    <xf numFmtId="0" fontId="43" fillId="0" borderId="10" xfId="0" applyFont="1" applyBorder="1" applyAlignment="1">
      <alignment horizontal="center" vertical="center"/>
    </xf>
    <xf numFmtId="0" fontId="0" fillId="9" borderId="10" xfId="0" applyFill="1" applyBorder="1"/>
    <xf numFmtId="0" fontId="45" fillId="22" borderId="14" xfId="0" applyFont="1" applyFill="1" applyBorder="1" applyAlignment="1">
      <alignment horizontal="center" vertical="center"/>
    </xf>
    <xf numFmtId="0" fontId="45" fillId="0" borderId="0" xfId="0" applyFont="1" applyAlignment="1">
      <alignment horizontal="center" vertical="center"/>
    </xf>
    <xf numFmtId="0" fontId="45" fillId="0" borderId="14" xfId="0" applyFont="1" applyBorder="1" applyAlignment="1">
      <alignment horizontal="center" vertical="center"/>
    </xf>
    <xf numFmtId="0" fontId="45" fillId="31" borderId="14" xfId="0" applyFont="1" applyFill="1" applyBorder="1" applyAlignment="1">
      <alignment horizontal="center" vertical="center"/>
    </xf>
    <xf numFmtId="0" fontId="45" fillId="0" borderId="21" xfId="0" applyFont="1" applyBorder="1" applyAlignment="1">
      <alignment horizontal="center" vertical="center"/>
    </xf>
    <xf numFmtId="0" fontId="45" fillId="39" borderId="15" xfId="0" applyFont="1" applyFill="1" applyBorder="1" applyAlignment="1">
      <alignment horizontal="center" vertical="center" wrapText="1"/>
    </xf>
    <xf numFmtId="0" fontId="45" fillId="29" borderId="9" xfId="0" applyFont="1" applyFill="1" applyBorder="1" applyAlignment="1">
      <alignment horizontal="center" vertical="center"/>
    </xf>
    <xf numFmtId="0" fontId="45" fillId="22" borderId="1" xfId="0" applyFont="1" applyFill="1" applyBorder="1" applyAlignment="1">
      <alignment horizontal="center" vertical="center" wrapText="1"/>
    </xf>
    <xf numFmtId="0" fontId="45" fillId="32" borderId="14" xfId="0" applyFont="1" applyFill="1" applyBorder="1" applyAlignment="1">
      <alignment horizontal="center" vertical="center"/>
    </xf>
    <xf numFmtId="14" fontId="35" fillId="24" borderId="15" xfId="0" applyNumberFormat="1" applyFont="1" applyFill="1" applyBorder="1" applyAlignment="1">
      <alignment horizontal="center" vertical="center" wrapText="1"/>
    </xf>
    <xf numFmtId="0" fontId="45" fillId="22" borderId="25" xfId="0" applyFont="1" applyFill="1" applyBorder="1" applyAlignment="1">
      <alignment horizontal="center" vertical="center"/>
    </xf>
    <xf numFmtId="0" fontId="45" fillId="22" borderId="22" xfId="0" applyFont="1" applyFill="1" applyBorder="1" applyAlignment="1">
      <alignment horizontal="center" vertical="center"/>
    </xf>
    <xf numFmtId="0" fontId="45" fillId="22" borderId="22" xfId="0" applyFont="1" applyFill="1" applyBorder="1" applyAlignment="1">
      <alignment horizontal="center" vertical="center" wrapText="1"/>
    </xf>
    <xf numFmtId="0" fontId="45" fillId="32" borderId="9" xfId="0" applyFont="1" applyFill="1" applyBorder="1" applyAlignment="1">
      <alignment horizontal="center" vertical="center"/>
    </xf>
    <xf numFmtId="0" fontId="45" fillId="0" borderId="5" xfId="0" applyFont="1" applyBorder="1" applyAlignment="1">
      <alignment horizontal="center" vertical="center" wrapText="1"/>
    </xf>
    <xf numFmtId="0" fontId="45" fillId="40" borderId="15" xfId="0" applyFont="1" applyFill="1" applyBorder="1" applyAlignment="1">
      <alignment horizontal="center" vertical="center"/>
    </xf>
    <xf numFmtId="0" fontId="45" fillId="0" borderId="9" xfId="0" applyFont="1" applyBorder="1" applyAlignment="1">
      <alignment horizontal="center" vertical="center" wrapText="1"/>
    </xf>
    <xf numFmtId="0" fontId="45" fillId="22" borderId="2" xfId="0" applyFont="1" applyFill="1" applyBorder="1" applyAlignment="1">
      <alignment horizontal="center" vertical="center" wrapText="1"/>
    </xf>
    <xf numFmtId="0" fontId="45" fillId="0" borderId="29" xfId="0" applyFont="1" applyBorder="1" applyAlignment="1">
      <alignment horizontal="center" vertical="center" wrapText="1"/>
    </xf>
    <xf numFmtId="0" fontId="46" fillId="22" borderId="9" xfId="0" applyFont="1" applyFill="1" applyBorder="1" applyAlignment="1">
      <alignment horizontal="center" vertical="center" wrapText="1"/>
    </xf>
    <xf numFmtId="0" fontId="52" fillId="4" borderId="10" xfId="0" applyFont="1" applyFill="1" applyBorder="1" applyAlignment="1" applyProtection="1">
      <alignment horizontal="center" vertical="center"/>
      <protection locked="0"/>
    </xf>
    <xf numFmtId="0" fontId="52" fillId="6" borderId="9"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protection locked="0"/>
    </xf>
    <xf numFmtId="0" fontId="52" fillId="3" borderId="4" xfId="0" applyFont="1" applyFill="1" applyBorder="1" applyAlignment="1" applyProtection="1">
      <alignment horizontal="center" vertical="center"/>
      <protection locked="0"/>
    </xf>
    <xf numFmtId="0" fontId="52" fillId="6" borderId="15"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wrapText="1"/>
      <protection locked="0"/>
    </xf>
    <xf numFmtId="0" fontId="52" fillId="8" borderId="12" xfId="0" applyFont="1" applyFill="1" applyBorder="1" applyAlignment="1" applyProtection="1">
      <alignment horizontal="center" vertical="center" wrapText="1"/>
      <protection locked="0"/>
    </xf>
    <xf numFmtId="0" fontId="52" fillId="29" borderId="12" xfId="0" applyFont="1" applyFill="1" applyBorder="1" applyAlignment="1" applyProtection="1">
      <alignment horizontal="center" vertical="center" wrapText="1"/>
      <protection locked="0"/>
    </xf>
    <xf numFmtId="0" fontId="52" fillId="29" borderId="4" xfId="0" applyFont="1" applyFill="1" applyBorder="1" applyAlignment="1" applyProtection="1">
      <alignment horizontal="center" vertical="center" wrapText="1"/>
      <protection locked="0"/>
    </xf>
    <xf numFmtId="0" fontId="52" fillId="26" borderId="15" xfId="0" applyFont="1" applyFill="1" applyBorder="1" applyAlignment="1" applyProtection="1">
      <alignment horizontal="center" vertical="center" wrapText="1"/>
      <protection locked="0"/>
    </xf>
    <xf numFmtId="0" fontId="52" fillId="29" borderId="15" xfId="0" applyFont="1" applyFill="1" applyBorder="1" applyAlignment="1" applyProtection="1">
      <alignment horizontal="center" vertical="center" wrapText="1"/>
      <protection locked="0"/>
    </xf>
    <xf numFmtId="0" fontId="52" fillId="7" borderId="9" xfId="0" applyFont="1" applyFill="1" applyBorder="1" applyAlignment="1" applyProtection="1">
      <alignment horizontal="center" vertical="center" wrapText="1"/>
      <protection locked="0"/>
    </xf>
    <xf numFmtId="0" fontId="52" fillId="7" borderId="10" xfId="0" applyFont="1" applyFill="1" applyBorder="1" applyAlignment="1" applyProtection="1">
      <alignment horizontal="center" vertical="center" wrapText="1"/>
      <protection locked="0"/>
    </xf>
    <xf numFmtId="0" fontId="52" fillId="7" borderId="3" xfId="0" applyFont="1" applyFill="1" applyBorder="1" applyAlignment="1" applyProtection="1">
      <alignment horizontal="center" vertical="center" wrapText="1"/>
      <protection locked="0"/>
    </xf>
    <xf numFmtId="0" fontId="52" fillId="7" borderId="14" xfId="0" applyFont="1" applyFill="1" applyBorder="1" applyAlignment="1" applyProtection="1">
      <alignment horizontal="center" vertical="center" wrapText="1"/>
      <protection locked="0"/>
    </xf>
    <xf numFmtId="0" fontId="46" fillId="0" borderId="22" xfId="0" applyFont="1" applyBorder="1" applyAlignment="1">
      <alignment horizontal="center" vertical="center" wrapText="1"/>
    </xf>
    <xf numFmtId="0" fontId="45" fillId="22" borderId="9" xfId="0" applyFont="1" applyFill="1" applyBorder="1" applyAlignment="1">
      <alignment horizontal="center" vertical="center"/>
    </xf>
    <xf numFmtId="0" fontId="35" fillId="9" borderId="10" xfId="0" applyFont="1" applyFill="1" applyBorder="1" applyAlignment="1">
      <alignment horizontal="center" vertical="center"/>
    </xf>
    <xf numFmtId="0" fontId="46" fillId="22" borderId="8" xfId="0" applyFont="1" applyFill="1" applyBorder="1" applyAlignment="1">
      <alignment horizontal="center" vertical="center" wrapText="1"/>
    </xf>
    <xf numFmtId="0" fontId="45" fillId="0" borderId="6" xfId="0" applyFont="1" applyBorder="1" applyAlignment="1">
      <alignment horizontal="center" vertical="center" wrapText="1"/>
    </xf>
    <xf numFmtId="0" fontId="35" fillId="22" borderId="8" xfId="0" applyFont="1" applyFill="1" applyBorder="1" applyAlignment="1">
      <alignment horizontal="center" vertical="center"/>
    </xf>
    <xf numFmtId="0" fontId="35" fillId="9" borderId="8" xfId="0" applyFont="1" applyFill="1" applyBorder="1" applyAlignment="1">
      <alignment horizontal="center" vertical="center"/>
    </xf>
    <xf numFmtId="0" fontId="35" fillId="9" borderId="14" xfId="0" applyFont="1" applyFill="1" applyBorder="1" applyAlignment="1">
      <alignment horizontal="center" vertical="center"/>
    </xf>
    <xf numFmtId="0" fontId="35" fillId="0" borderId="8" xfId="0" applyFont="1" applyBorder="1" applyAlignment="1">
      <alignment horizontal="center" vertical="center"/>
    </xf>
    <xf numFmtId="0" fontId="35" fillId="22" borderId="11" xfId="0" applyFont="1" applyFill="1" applyBorder="1" applyAlignment="1">
      <alignment horizontal="center" vertical="center"/>
    </xf>
    <xf numFmtId="0" fontId="46" fillId="22" borderId="24" xfId="0" applyFont="1" applyFill="1" applyBorder="1" applyAlignment="1">
      <alignment horizontal="center" vertical="center" wrapText="1"/>
    </xf>
    <xf numFmtId="0" fontId="46" fillId="0" borderId="25" xfId="0" applyFont="1" applyBorder="1" applyAlignment="1">
      <alignment horizontal="center" vertical="center" wrapText="1"/>
    </xf>
    <xf numFmtId="0" fontId="46" fillId="0" borderId="29" xfId="0" applyFont="1" applyBorder="1" applyAlignment="1">
      <alignment horizontal="center" vertical="center" wrapText="1"/>
    </xf>
    <xf numFmtId="0" fontId="46" fillId="22" borderId="22" xfId="0" applyFont="1" applyFill="1" applyBorder="1" applyAlignment="1">
      <alignment horizontal="center" vertical="center" wrapText="1"/>
    </xf>
    <xf numFmtId="0" fontId="52" fillId="3" borderId="12" xfId="0" applyFont="1" applyFill="1" applyBorder="1" applyAlignment="1" applyProtection="1">
      <alignment horizontal="center" vertical="center"/>
      <protection locked="0"/>
    </xf>
    <xf numFmtId="0" fontId="52" fillId="7" borderId="15" xfId="0" applyFont="1" applyFill="1" applyBorder="1" applyAlignment="1" applyProtection="1">
      <alignment horizontal="center" vertical="center" wrapText="1"/>
      <protection locked="0"/>
    </xf>
    <xf numFmtId="0" fontId="35" fillId="0" borderId="21" xfId="0" applyFont="1" applyBorder="1" applyAlignment="1">
      <alignment horizontal="center" vertical="center"/>
    </xf>
    <xf numFmtId="0" fontId="35" fillId="9" borderId="15" xfId="3" applyFont="1" applyFill="1" applyBorder="1" applyAlignment="1" applyProtection="1">
      <alignment horizontal="center" vertical="center" wrapText="1"/>
      <protection locked="0"/>
    </xf>
    <xf numFmtId="0" fontId="35" fillId="0" borderId="15" xfId="3" applyFont="1" applyBorder="1" applyAlignment="1" applyProtection="1">
      <alignment horizontal="center" vertical="center" wrapText="1"/>
      <protection locked="0"/>
    </xf>
    <xf numFmtId="0" fontId="35" fillId="0" borderId="15" xfId="3" quotePrefix="1" applyFont="1" applyBorder="1" applyAlignment="1" applyProtection="1">
      <alignment horizontal="center" vertical="center" wrapText="1"/>
      <protection locked="0"/>
    </xf>
    <xf numFmtId="0" fontId="56" fillId="0" borderId="3" xfId="4" applyFont="1" applyBorder="1" applyAlignment="1">
      <alignment horizontal="center" vertical="center" wrapText="1"/>
    </xf>
    <xf numFmtId="0" fontId="56" fillId="0" borderId="11" xfId="4" applyFont="1" applyBorder="1" applyAlignment="1">
      <alignment horizontal="center" vertical="center" wrapText="1"/>
    </xf>
    <xf numFmtId="0" fontId="35" fillId="0" borderId="25" xfId="0" applyFont="1" applyBorder="1" applyAlignment="1">
      <alignment horizontal="center" vertical="center"/>
    </xf>
    <xf numFmtId="0" fontId="45" fillId="22" borderId="6" xfId="0" applyFont="1" applyFill="1" applyBorder="1" applyAlignment="1">
      <alignment horizontal="center" vertical="center" wrapText="1"/>
    </xf>
    <xf numFmtId="0" fontId="45" fillId="0" borderId="8" xfId="0" applyFont="1" applyBorder="1" applyAlignment="1">
      <alignment horizontal="center" vertical="center"/>
    </xf>
    <xf numFmtId="0" fontId="45" fillId="22" borderId="26" xfId="0" applyFont="1" applyFill="1" applyBorder="1" applyAlignment="1">
      <alignment horizontal="center" vertical="center" wrapText="1"/>
    </xf>
    <xf numFmtId="0" fontId="35" fillId="0" borderId="13" xfId="0" applyFont="1" applyBorder="1" applyAlignment="1">
      <alignment horizontal="center" vertical="center" wrapText="1"/>
    </xf>
    <xf numFmtId="0" fontId="56" fillId="0" borderId="8" xfId="4" applyFont="1" applyBorder="1" applyAlignment="1">
      <alignment horizontal="center" vertical="center" wrapText="1"/>
    </xf>
    <xf numFmtId="0" fontId="45" fillId="35" borderId="13" xfId="0" applyFont="1" applyFill="1" applyBorder="1" applyAlignment="1">
      <alignment horizontal="center" vertical="center" wrapText="1"/>
    </xf>
    <xf numFmtId="0" fontId="56" fillId="0" borderId="15" xfId="4" applyFont="1" applyBorder="1" applyAlignment="1">
      <alignment horizontal="center" vertical="center" wrapText="1"/>
    </xf>
    <xf numFmtId="0" fontId="56" fillId="0" borderId="13" xfId="4" applyFont="1" applyBorder="1" applyAlignment="1">
      <alignment horizontal="center" vertical="center" wrapText="1"/>
    </xf>
    <xf numFmtId="0" fontId="45" fillId="36" borderId="13" xfId="0" applyFont="1" applyFill="1" applyBorder="1" applyAlignment="1">
      <alignment horizontal="center" vertical="center" wrapText="1"/>
    </xf>
    <xf numFmtId="0" fontId="45" fillId="0" borderId="23" xfId="0" applyFont="1" applyBorder="1" applyAlignment="1">
      <alignment horizontal="center" vertical="center" wrapText="1"/>
    </xf>
    <xf numFmtId="0" fontId="35" fillId="9" borderId="21" xfId="0" applyFont="1" applyFill="1" applyBorder="1" applyAlignment="1">
      <alignment horizontal="center" vertical="center"/>
    </xf>
    <xf numFmtId="0" fontId="35" fillId="9" borderId="15" xfId="3" quotePrefix="1" applyFont="1" applyFill="1" applyBorder="1" applyAlignment="1" applyProtection="1">
      <alignment horizontal="center" vertical="center" wrapText="1"/>
      <protection locked="0"/>
    </xf>
    <xf numFmtId="0" fontId="35" fillId="27" borderId="15" xfId="3" quotePrefix="1" applyFont="1" applyFill="1" applyBorder="1" applyAlignment="1" applyProtection="1">
      <alignment horizontal="center" vertical="center" wrapText="1"/>
      <protection locked="0"/>
    </xf>
    <xf numFmtId="0" fontId="35" fillId="27" borderId="15" xfId="0" applyFont="1" applyFill="1" applyBorder="1" applyAlignment="1">
      <alignment horizontal="center" vertical="center" wrapText="1"/>
    </xf>
    <xf numFmtId="0" fontId="45" fillId="22" borderId="1" xfId="0" applyFont="1" applyFill="1" applyBorder="1" applyAlignment="1">
      <alignment horizontal="center" vertical="center"/>
    </xf>
    <xf numFmtId="0" fontId="45" fillId="22" borderId="3" xfId="0" applyFont="1" applyFill="1" applyBorder="1" applyAlignment="1">
      <alignment horizontal="center" vertical="center"/>
    </xf>
    <xf numFmtId="0" fontId="45" fillId="0" borderId="26" xfId="0" applyFont="1" applyBorder="1" applyAlignment="1">
      <alignment horizontal="center" vertical="center" wrapText="1"/>
    </xf>
    <xf numFmtId="0" fontId="45" fillId="0" borderId="28" xfId="0" applyFont="1" applyBorder="1" applyAlignment="1">
      <alignment horizontal="center" vertical="center" wrapText="1"/>
    </xf>
    <xf numFmtId="0" fontId="45" fillId="9" borderId="11" xfId="0" applyFont="1" applyFill="1" applyBorder="1" applyAlignment="1">
      <alignment horizontal="center" vertical="center" wrapText="1"/>
    </xf>
    <xf numFmtId="0" fontId="35" fillId="0" borderId="6" xfId="0" applyFont="1" applyBorder="1" applyAlignment="1">
      <alignment horizontal="center" vertical="center"/>
    </xf>
    <xf numFmtId="0" fontId="35" fillId="9" borderId="25" xfId="0" applyFont="1" applyFill="1" applyBorder="1" applyAlignment="1">
      <alignment horizontal="center" vertical="center"/>
    </xf>
    <xf numFmtId="0" fontId="35" fillId="9" borderId="15" xfId="0" applyFont="1" applyFill="1" applyBorder="1" applyAlignment="1" applyProtection="1">
      <alignment horizontal="center" vertical="center"/>
      <protection hidden="1"/>
    </xf>
    <xf numFmtId="0" fontId="35" fillId="9" borderId="15" xfId="0" applyFont="1" applyFill="1" applyBorder="1" applyAlignment="1" applyProtection="1">
      <alignment horizontal="center" vertical="center"/>
      <protection locked="0"/>
    </xf>
    <xf numFmtId="0" fontId="35" fillId="0" borderId="15" xfId="0" applyFont="1" applyBorder="1" applyAlignment="1" applyProtection="1">
      <alignment horizontal="center" vertical="center" wrapText="1"/>
      <protection hidden="1"/>
    </xf>
    <xf numFmtId="0" fontId="35" fillId="0" borderId="15" xfId="0" applyFont="1" applyBorder="1" applyAlignment="1" applyProtection="1">
      <alignment horizontal="center" vertical="center" wrapText="1"/>
      <protection locked="0"/>
    </xf>
    <xf numFmtId="0" fontId="4" fillId="22" borderId="15" xfId="0" applyFont="1" applyFill="1" applyBorder="1" applyAlignment="1">
      <alignment horizontal="center" vertical="center"/>
    </xf>
    <xf numFmtId="0" fontId="4" fillId="9" borderId="15" xfId="0" applyFont="1" applyFill="1" applyBorder="1" applyAlignment="1" applyProtection="1">
      <alignment horizontal="center" vertical="center"/>
      <protection locked="0"/>
    </xf>
    <xf numFmtId="0" fontId="35" fillId="9" borderId="15" xfId="3" applyFont="1" applyFill="1" applyBorder="1" applyAlignment="1" applyProtection="1">
      <alignment horizontal="center" vertical="center"/>
      <protection locked="0"/>
    </xf>
    <xf numFmtId="0" fontId="0" fillId="0" borderId="21" xfId="0" applyBorder="1" applyAlignment="1">
      <alignment horizontal="center" vertical="center" wrapText="1"/>
    </xf>
    <xf numFmtId="0" fontId="46" fillId="0" borderId="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5" xfId="0" applyFont="1" applyBorder="1" applyAlignment="1">
      <alignment horizontal="center" vertical="center" wrapText="1"/>
    </xf>
    <xf numFmtId="0" fontId="35" fillId="41" borderId="2" xfId="0" applyFont="1" applyFill="1" applyBorder="1" applyAlignment="1">
      <alignment horizontal="center" vertical="center" wrapText="1"/>
    </xf>
    <xf numFmtId="0" fontId="35" fillId="41" borderId="21" xfId="0" applyFont="1" applyFill="1" applyBorder="1" applyAlignment="1">
      <alignment horizontal="center" vertical="center" wrapText="1"/>
    </xf>
    <xf numFmtId="0" fontId="35" fillId="0" borderId="22" xfId="0" applyFont="1" applyBorder="1" applyAlignment="1">
      <alignment horizontal="center" vertical="center" wrapText="1"/>
    </xf>
    <xf numFmtId="0" fontId="35" fillId="9" borderId="22" xfId="0" applyFont="1" applyFill="1" applyBorder="1" applyAlignment="1">
      <alignment horizontal="center" vertical="center" wrapText="1"/>
    </xf>
    <xf numFmtId="0" fontId="45" fillId="9" borderId="9" xfId="0" applyFont="1" applyFill="1" applyBorder="1" applyAlignment="1">
      <alignment horizontal="justify" vertical="center" wrapText="1"/>
    </xf>
    <xf numFmtId="0" fontId="0" fillId="0" borderId="27" xfId="0" applyBorder="1" applyAlignment="1">
      <alignment horizontal="center" vertical="center"/>
    </xf>
    <xf numFmtId="0" fontId="35" fillId="9" borderId="11" xfId="0" quotePrefix="1" applyFont="1" applyFill="1" applyBorder="1" applyAlignment="1" applyProtection="1">
      <alignment horizontal="justify" vertical="center"/>
      <protection locked="0"/>
    </xf>
    <xf numFmtId="9" fontId="35" fillId="10" borderId="15" xfId="2" applyFont="1" applyFill="1" applyBorder="1" applyAlignment="1">
      <alignment horizontal="center" vertical="center"/>
    </xf>
    <xf numFmtId="0" fontId="35" fillId="0" borderId="15" xfId="3" quotePrefix="1" applyFont="1" applyBorder="1" applyAlignment="1" applyProtection="1">
      <alignment horizontal="justify" vertical="center" wrapText="1"/>
      <protection locked="0"/>
    </xf>
    <xf numFmtId="0" fontId="60" fillId="0" borderId="21" xfId="0" applyFont="1" applyBorder="1" applyAlignment="1">
      <alignment horizontal="center" vertical="center" wrapText="1"/>
    </xf>
    <xf numFmtId="0" fontId="60" fillId="0" borderId="4" xfId="0" applyFont="1" applyBorder="1" applyAlignment="1">
      <alignment horizontal="center" vertical="center" wrapText="1"/>
    </xf>
    <xf numFmtId="0" fontId="59" fillId="0" borderId="25" xfId="0" applyFont="1" applyBorder="1" applyAlignment="1">
      <alignment wrapText="1"/>
    </xf>
    <xf numFmtId="0" fontId="35" fillId="9" borderId="0" xfId="0" applyFont="1" applyFill="1" applyAlignment="1">
      <alignment horizontal="center" vertical="center" wrapText="1"/>
    </xf>
    <xf numFmtId="0" fontId="35" fillId="0" borderId="26" xfId="0" applyFont="1" applyBorder="1" applyAlignment="1">
      <alignment horizontal="center" vertical="center" wrapText="1"/>
    </xf>
    <xf numFmtId="0" fontId="57" fillId="0" borderId="15" xfId="0" applyFont="1" applyBorder="1" applyAlignment="1">
      <alignment horizontal="left"/>
    </xf>
    <xf numFmtId="0" fontId="58" fillId="0" borderId="15" xfId="0" applyFont="1" applyBorder="1" applyAlignment="1">
      <alignment horizontal="left" vertical="center"/>
    </xf>
    <xf numFmtId="0" fontId="45" fillId="0" borderId="15" xfId="0" applyFont="1" applyBorder="1" applyAlignment="1">
      <alignment horizontal="justify" vertical="center" wrapText="1"/>
    </xf>
    <xf numFmtId="0" fontId="46" fillId="0" borderId="15" xfId="0" applyFont="1" applyBorder="1" applyAlignment="1">
      <alignment vertical="center" wrapText="1"/>
    </xf>
    <xf numFmtId="0" fontId="52" fillId="7" borderId="2" xfId="0" applyFont="1" applyFill="1" applyBorder="1" applyAlignment="1" applyProtection="1">
      <alignment horizontal="center" vertical="center" wrapText="1"/>
      <protection locked="0"/>
    </xf>
    <xf numFmtId="0" fontId="35" fillId="9" borderId="2" xfId="0" applyFont="1" applyFill="1" applyBorder="1" applyAlignment="1">
      <alignment horizontal="center" vertical="center"/>
    </xf>
    <xf numFmtId="0" fontId="45" fillId="0" borderId="15" xfId="0" applyFont="1" applyBorder="1" applyAlignment="1">
      <alignment vertical="center" wrapText="1"/>
    </xf>
    <xf numFmtId="0" fontId="45" fillId="0" borderId="15" xfId="0" applyFont="1" applyBorder="1" applyAlignment="1">
      <alignment horizontal="left" vertical="center" wrapText="1"/>
    </xf>
    <xf numFmtId="17" fontId="35" fillId="41" borderId="10" xfId="0" applyNumberFormat="1" applyFont="1" applyFill="1" applyBorder="1" applyAlignment="1">
      <alignment horizontal="center" vertical="center" wrapText="1"/>
    </xf>
    <xf numFmtId="0" fontId="45" fillId="41" borderId="13" xfId="0" applyFont="1" applyFill="1" applyBorder="1" applyAlignment="1">
      <alignment horizontal="center" vertical="center" wrapText="1"/>
    </xf>
    <xf numFmtId="14" fontId="35" fillId="0" borderId="10" xfId="0" applyNumberFormat="1" applyFont="1" applyBorder="1" applyAlignment="1">
      <alignment horizontal="center" vertical="center" wrapText="1"/>
    </xf>
    <xf numFmtId="14" fontId="35" fillId="9" borderId="10" xfId="0" applyNumberFormat="1" applyFont="1" applyFill="1" applyBorder="1" applyAlignment="1">
      <alignment horizontal="center" vertical="center"/>
    </xf>
    <xf numFmtId="0" fontId="35" fillId="9" borderId="10" xfId="0" applyFont="1" applyFill="1" applyBorder="1" applyAlignment="1" applyProtection="1">
      <alignment horizontal="center" vertical="center" wrapText="1"/>
      <protection locked="0"/>
    </xf>
    <xf numFmtId="14" fontId="35" fillId="0" borderId="2" xfId="0" applyNumberFormat="1" applyFont="1" applyBorder="1" applyAlignment="1">
      <alignment horizontal="center" vertical="center" wrapText="1"/>
    </xf>
    <xf numFmtId="0" fontId="45" fillId="22" borderId="7" xfId="0" applyFont="1" applyFill="1" applyBorder="1" applyAlignment="1">
      <alignment horizontal="center" vertical="center" wrapText="1"/>
    </xf>
    <xf numFmtId="0" fontId="45" fillId="22" borderId="10" xfId="0" applyFont="1" applyFill="1" applyBorder="1" applyAlignment="1">
      <alignment horizontal="center" vertical="center" wrapText="1"/>
    </xf>
    <xf numFmtId="14" fontId="35" fillId="9" borderId="10" xfId="0" applyNumberFormat="1" applyFont="1" applyFill="1" applyBorder="1" applyAlignment="1">
      <alignment horizontal="center" vertical="center" wrapText="1"/>
    </xf>
    <xf numFmtId="0" fontId="35" fillId="0" borderId="3" xfId="0" applyFont="1" applyBorder="1" applyAlignment="1">
      <alignment horizontal="center" vertical="center"/>
    </xf>
    <xf numFmtId="0" fontId="4" fillId="0" borderId="11" xfId="0" applyFont="1" applyBorder="1" applyAlignment="1">
      <alignment horizontal="center" vertical="center"/>
    </xf>
    <xf numFmtId="0" fontId="4" fillId="9" borderId="11" xfId="0" applyFont="1" applyFill="1" applyBorder="1" applyAlignment="1">
      <alignment horizontal="center" vertical="center"/>
    </xf>
    <xf numFmtId="0" fontId="45" fillId="9" borderId="11" xfId="0" applyFont="1" applyFill="1" applyBorder="1" applyAlignment="1">
      <alignment horizontal="center" vertical="center"/>
    </xf>
    <xf numFmtId="0" fontId="4" fillId="24" borderId="11" xfId="0" applyFont="1" applyFill="1" applyBorder="1" applyAlignment="1">
      <alignment horizontal="center" vertical="center"/>
    </xf>
    <xf numFmtId="0" fontId="35" fillId="24" borderId="15" xfId="0" applyFont="1" applyFill="1" applyBorder="1" applyAlignment="1">
      <alignment horizontal="center" vertical="center" wrapText="1"/>
    </xf>
    <xf numFmtId="0" fontId="45" fillId="0" borderId="15" xfId="0" applyFont="1" applyBorder="1" applyAlignment="1">
      <alignment horizontal="left" vertical="center" wrapText="1" indent="1"/>
    </xf>
    <xf numFmtId="0" fontId="61" fillId="0" borderId="15" xfId="0" applyFont="1" applyBorder="1"/>
    <xf numFmtId="0" fontId="62" fillId="0" borderId="15" xfId="0" applyFont="1" applyBorder="1" applyAlignment="1">
      <alignment horizontal="center" vertical="center"/>
    </xf>
    <xf numFmtId="0" fontId="62" fillId="0" borderId="15" xfId="0" applyFont="1" applyBorder="1" applyAlignment="1">
      <alignment vertical="center" wrapText="1"/>
    </xf>
    <xf numFmtId="0" fontId="63" fillId="0" borderId="15" xfId="0" applyFont="1" applyBorder="1" applyAlignment="1">
      <alignment horizontal="center" vertical="center" wrapText="1"/>
    </xf>
    <xf numFmtId="0" fontId="61" fillId="0" borderId="15" xfId="0" applyFont="1" applyBorder="1" applyAlignment="1">
      <alignment horizontal="center" vertical="center" wrapText="1"/>
    </xf>
    <xf numFmtId="0" fontId="61" fillId="9" borderId="15" xfId="0" applyFont="1" applyFill="1" applyBorder="1"/>
    <xf numFmtId="0" fontId="52" fillId="2" borderId="1"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protection locked="0"/>
    </xf>
    <xf numFmtId="0" fontId="52" fillId="2" borderId="6"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protection locked="0"/>
    </xf>
    <xf numFmtId="0" fontId="52" fillId="3" borderId="1" xfId="0" applyFont="1" applyFill="1" applyBorder="1" applyAlignment="1" applyProtection="1">
      <alignment horizontal="center" vertical="center"/>
      <protection locked="0"/>
    </xf>
    <xf numFmtId="0" fontId="52" fillId="3" borderId="2" xfId="0" applyFont="1" applyFill="1" applyBorder="1" applyAlignment="1" applyProtection="1">
      <alignment horizontal="center" vertical="center"/>
      <protection locked="0"/>
    </xf>
    <xf numFmtId="0" fontId="52" fillId="3" borderId="6" xfId="0" applyFont="1" applyFill="1" applyBorder="1" applyAlignment="1" applyProtection="1">
      <alignment horizontal="center" vertical="center"/>
      <protection locked="0"/>
    </xf>
    <xf numFmtId="0" fontId="52" fillId="3" borderId="7" xfId="0" applyFont="1" applyFill="1" applyBorder="1" applyAlignment="1" applyProtection="1">
      <alignment horizontal="center" vertical="center"/>
      <protection locked="0"/>
    </xf>
    <xf numFmtId="0" fontId="52" fillId="7" borderId="21" xfId="0" applyFont="1" applyFill="1" applyBorder="1" applyAlignment="1" applyProtection="1">
      <alignment horizontal="center" vertical="center" wrapText="1"/>
      <protection locked="0"/>
    </xf>
    <xf numFmtId="0" fontId="52" fillId="4" borderId="9" xfId="0" applyFont="1" applyFill="1" applyBorder="1" applyAlignment="1" applyProtection="1">
      <alignment horizontal="center" vertical="center"/>
      <protection locked="0"/>
    </xf>
    <xf numFmtId="0" fontId="52" fillId="4" borderId="10" xfId="0" applyFont="1" applyFill="1" applyBorder="1" applyAlignment="1" applyProtection="1">
      <alignment horizontal="center" vertical="center"/>
      <protection locked="0"/>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51" fillId="0" borderId="14"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52" fillId="7" borderId="15" xfId="0"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52" fillId="5" borderId="1" xfId="0"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0" fontId="52" fillId="5" borderId="7"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wrapText="1"/>
      <protection locked="0"/>
    </xf>
    <xf numFmtId="0" fontId="52" fillId="6" borderId="10" xfId="0"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protection locked="0"/>
    </xf>
    <xf numFmtId="0" fontId="52" fillId="25" borderId="15" xfId="0" applyFont="1" applyFill="1" applyBorder="1" applyAlignment="1" applyProtection="1">
      <alignment horizontal="center" vertical="center"/>
      <protection locked="0"/>
    </xf>
    <xf numFmtId="0" fontId="52" fillId="25" borderId="9" xfId="0" applyFont="1" applyFill="1" applyBorder="1" applyAlignment="1" applyProtection="1">
      <alignment horizontal="center" vertical="center"/>
      <protection locked="0"/>
    </xf>
    <xf numFmtId="0" fontId="52" fillId="25" borderId="10" xfId="0" applyFont="1" applyFill="1" applyBorder="1" applyAlignment="1" applyProtection="1">
      <alignment horizontal="center" vertical="center"/>
      <protection locked="0"/>
    </xf>
    <xf numFmtId="0" fontId="52" fillId="25" borderId="11" xfId="0" applyFont="1" applyFill="1" applyBorder="1" applyAlignment="1" applyProtection="1">
      <alignment horizontal="center" vertical="center"/>
      <protection locked="0"/>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22" fillId="14" borderId="15"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1" fillId="6" borderId="15" xfId="0" applyFont="1" applyFill="1" applyBorder="1" applyAlignment="1" applyProtection="1">
      <alignment horizontal="center" vertical="center" wrapText="1"/>
      <protection locked="0"/>
    </xf>
    <xf numFmtId="0" fontId="45" fillId="0" borderId="15"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14" fontId="35" fillId="0" borderId="15" xfId="0" applyNumberFormat="1" applyFont="1" applyBorder="1" applyAlignment="1">
      <alignment vertical="center" wrapText="1"/>
    </xf>
    <xf numFmtId="0" fontId="33" fillId="0" borderId="15" xfId="0" applyFont="1" applyBorder="1" applyAlignment="1">
      <alignment wrapText="1"/>
    </xf>
    <xf numFmtId="0" fontId="64" fillId="0" borderId="15" xfId="0" applyFont="1" applyBorder="1" applyAlignment="1">
      <alignment horizontal="center" vertical="center" wrapText="1"/>
    </xf>
    <xf numFmtId="0" fontId="65" fillId="0" borderId="15" xfId="0" applyFont="1" applyBorder="1" applyAlignment="1">
      <alignment wrapText="1"/>
    </xf>
    <xf numFmtId="0" fontId="35" fillId="41" borderId="10" xfId="0" applyFont="1" applyFill="1" applyBorder="1" applyAlignment="1">
      <alignment horizontal="center" vertical="center" wrapText="1"/>
    </xf>
    <xf numFmtId="0" fontId="35" fillId="0" borderId="15" xfId="0" applyFont="1" applyBorder="1" applyAlignment="1">
      <alignment horizontal="left"/>
    </xf>
    <xf numFmtId="0" fontId="52" fillId="7" borderId="15" xfId="0" applyFont="1" applyFill="1" applyBorder="1" applyAlignment="1" applyProtection="1">
      <alignment horizontal="left" vertical="center" wrapText="1"/>
      <protection locked="0"/>
    </xf>
    <xf numFmtId="0" fontId="45" fillId="0" borderId="21" xfId="0" applyFont="1" applyBorder="1" applyAlignment="1">
      <alignment horizontal="left" vertical="center" wrapText="1"/>
    </xf>
    <xf numFmtId="0" fontId="59" fillId="9" borderId="15" xfId="0" applyFont="1" applyFill="1" applyBorder="1" applyAlignment="1">
      <alignment horizontal="center" vertical="center"/>
    </xf>
    <xf numFmtId="0" fontId="45" fillId="0" borderId="8" xfId="0" applyFont="1" applyBorder="1" applyAlignment="1">
      <alignment vertical="center" wrapText="1"/>
    </xf>
    <xf numFmtId="0" fontId="45" fillId="0" borderId="13" xfId="0" applyFont="1" applyBorder="1" applyAlignment="1">
      <alignment horizontal="left" vertical="center" wrapText="1"/>
    </xf>
    <xf numFmtId="15" fontId="45" fillId="0" borderId="14" xfId="0" applyNumberFormat="1" applyFont="1" applyBorder="1" applyAlignment="1">
      <alignment horizontal="left" vertical="center" wrapText="1"/>
    </xf>
    <xf numFmtId="0" fontId="45" fillId="22" borderId="21" xfId="0" applyFont="1" applyFill="1" applyBorder="1" applyAlignment="1">
      <alignment horizontal="left" vertical="center" wrapText="1"/>
    </xf>
    <xf numFmtId="0" fontId="45" fillId="23" borderId="21" xfId="0" applyFont="1" applyFill="1" applyBorder="1" applyAlignment="1">
      <alignment horizontal="left" vertical="center" wrapText="1"/>
    </xf>
    <xf numFmtId="0" fontId="45" fillId="0" borderId="14" xfId="0" applyFont="1" applyBorder="1" applyAlignment="1">
      <alignment horizontal="left" vertical="center" wrapText="1"/>
    </xf>
    <xf numFmtId="0" fontId="45" fillId="0" borderId="8" xfId="0" applyFont="1" applyBorder="1" applyAlignment="1">
      <alignment horizontal="left" vertical="center" wrapText="1"/>
    </xf>
    <xf numFmtId="0" fontId="45" fillId="0" borderId="21" xfId="0" applyFont="1" applyBorder="1" applyAlignment="1">
      <alignment horizontal="left" wrapText="1"/>
    </xf>
    <xf numFmtId="0" fontId="45" fillId="0" borderId="25" xfId="0" applyFont="1" applyBorder="1" applyAlignment="1">
      <alignment horizontal="left" wrapText="1"/>
    </xf>
    <xf numFmtId="0" fontId="45" fillId="0" borderId="26" xfId="0" applyFont="1" applyBorder="1" applyAlignment="1">
      <alignment horizontal="left" wrapText="1"/>
    </xf>
    <xf numFmtId="14" fontId="45" fillId="0" borderId="15" xfId="0" applyNumberFormat="1" applyFont="1" applyBorder="1" applyAlignment="1">
      <alignment horizontal="left" vertical="center" wrapText="1"/>
    </xf>
    <xf numFmtId="14" fontId="45" fillId="9" borderId="15" xfId="0" applyNumberFormat="1" applyFont="1" applyFill="1" applyBorder="1" applyAlignment="1">
      <alignment horizontal="left" vertical="center" wrapText="1"/>
    </xf>
    <xf numFmtId="0" fontId="45" fillId="9" borderId="15" xfId="0" applyFont="1" applyFill="1" applyBorder="1" applyAlignment="1">
      <alignment horizontal="left" vertical="center" wrapText="1"/>
    </xf>
    <xf numFmtId="0" fontId="45" fillId="0" borderId="21" xfId="0" applyFont="1" applyBorder="1" applyAlignment="1">
      <alignment vertical="center" wrapText="1"/>
    </xf>
    <xf numFmtId="0" fontId="45" fillId="0" borderId="27" xfId="0" applyFont="1" applyBorder="1" applyAlignment="1">
      <alignment vertical="center" wrapText="1"/>
    </xf>
    <xf numFmtId="0" fontId="45" fillId="0" borderId="30" xfId="0" applyFont="1" applyBorder="1" applyAlignment="1">
      <alignment vertical="center" wrapText="1"/>
    </xf>
    <xf numFmtId="0" fontId="35" fillId="0" borderId="1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5" xfId="0" applyFont="1" applyBorder="1" applyAlignment="1">
      <alignment horizontal="left" vertical="center" wrapText="1"/>
    </xf>
    <xf numFmtId="0" fontId="45" fillId="0" borderId="25" xfId="0" applyFont="1" applyBorder="1" applyAlignment="1">
      <alignment horizontal="left" vertical="center" wrapText="1"/>
    </xf>
    <xf numFmtId="0" fontId="45" fillId="9" borderId="25" xfId="0" applyFont="1" applyFill="1" applyBorder="1" applyAlignment="1">
      <alignment horizontal="left" vertical="center" wrapText="1"/>
    </xf>
    <xf numFmtId="0" fontId="45" fillId="0" borderId="8" xfId="0" applyFont="1" applyBorder="1" applyAlignment="1">
      <alignment horizontal="left" wrapText="1"/>
    </xf>
    <xf numFmtId="0" fontId="46" fillId="0" borderId="21" xfId="0" applyFont="1" applyBorder="1" applyAlignment="1">
      <alignment horizontal="left" vertical="center" wrapText="1"/>
    </xf>
    <xf numFmtId="0" fontId="35" fillId="9" borderId="13" xfId="0" applyFont="1" applyFill="1" applyBorder="1" applyAlignment="1">
      <alignment horizontal="left" vertical="center" wrapText="1"/>
    </xf>
    <xf numFmtId="0" fontId="35" fillId="9" borderId="15" xfId="0" applyFont="1" applyFill="1" applyBorder="1" applyAlignment="1">
      <alignment horizontal="left" vertical="center" wrapText="1"/>
    </xf>
    <xf numFmtId="0" fontId="35" fillId="0" borderId="15" xfId="0" applyFont="1" applyBorder="1" applyAlignment="1">
      <alignment horizontal="left" vertical="center"/>
    </xf>
    <xf numFmtId="0" fontId="35" fillId="9" borderId="15" xfId="0" applyFont="1" applyFill="1" applyBorder="1" applyAlignment="1">
      <alignment horizontal="left"/>
    </xf>
  </cellXfs>
  <cellStyles count="5">
    <cellStyle name="Hipervínculo" xfId="4" builtinId="8"/>
    <cellStyle name="Normal" xfId="0" builtinId="0"/>
    <cellStyle name="Normal_Matriz de Riesgos Servidores-v2" xfId="3" xr:uid="{00000000-0005-0000-0000-000002000000}"/>
    <cellStyle name="Normal_Matriz de Riesgos y Graficas" xfId="1" xr:uid="{00000000-0005-0000-0000-000003000000}"/>
    <cellStyle name="Porcentaje" xfId="2" builtinId="5"/>
  </cellStyles>
  <dxfs count="99">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C2/Documentos%20compartidos/3.Riesgos/Riesgos_2024/F-MC-20_Formato_Gestion_Riesgos%20Contrataci&#243;n%20y%20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s "/>
      <sheetName val="Gestión de Riesgos "/>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3" Type="http://schemas.openxmlformats.org/officeDocument/2006/relationships/printerSettings" Target="../printerSettings/printerSettings4.bin"/><Relationship Id="rId18" Type="http://schemas.openxmlformats.org/officeDocument/2006/relationships/comments" Target="../comments2.xml"/><Relationship Id="rId3"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7" Type="http://schemas.openxmlformats.org/officeDocument/2006/relationships/hyperlink" Target="https://indeportesantioquia.sharepoint.com/:f:/r/sites/SGC2/Documentos%20compartidos/3.1%20Evidencias%20deRriegos/Gesti%C3%B3n%20de%20los%20Recursos/Evidencia%20de%20Riesgos%202025/Riesgos%20de%20Gesti%C3%B3n%20y%20Fiscales%202025/RG-2?csf=1&amp;web=1&amp;e=vfG0cR" TargetMode="External"/><Relationship Id="rId12"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5?csf=1&amp;web=1&amp;e=gn7u1y" TargetMode="External"/><Relationship Id="rId17" Type="http://schemas.openxmlformats.org/officeDocument/2006/relationships/image" Target="../media/image1.png"/><Relationship Id="rId2"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16" Type="http://schemas.openxmlformats.org/officeDocument/2006/relationships/oleObject" Target="../embeddings/oleObject1.bin"/><Relationship Id="rId1" Type="http://schemas.openxmlformats.org/officeDocument/2006/relationships/hyperlink" Target="https://indeportesantioquia.sharepoint.com/:f:/r/sites/SGC2/Documentos%20compartidos/3.1%20Evidencias%20deRriegos/Servicio%20al%20Ciudadano/Evidencias%20Riesgos%202025/Riesgos%20de%20Gesti%C3%B3n%202025/SC-RG1-?csf=1&amp;web=1&amp;e=ZuNCyb" TargetMode="External"/><Relationship Id="rId6" Type="http://schemas.openxmlformats.org/officeDocument/2006/relationships/hyperlink" Target="https://indeportesantioquia.sharepoint.com/:f:/r/sites/SGC2/Documentos%20compartidos/3.1%20Evidencias%20deRriegos/Gesti%C3%B3n%20de%20los%20Recursos/Evidencia%20de%20Riesgos%202025/Riesgos%20de%20Gesti%C3%B3n%20y%20Fiscales%202025/RF-2?csf=1&amp;web=1&amp;e=hC3E0d" TargetMode="External"/><Relationship Id="rId11"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4?csf=1&amp;web=1&amp;e=ohgIqE" TargetMode="External"/><Relationship Id="rId5" Type="http://schemas.openxmlformats.org/officeDocument/2006/relationships/hyperlink" Target="https://indeportesantioquia.sharepoint.com/:f:/r/sites/SGC2/Documentos%20compartidos/3.1%20Evidencias%20deRriegos/Gesti%C3%B3n%20de%20los%20Recursos/Evidencia%20de%20Riesgos%202025/Riesgos%20de%20Gesti%C3%B3n%20y%20Fiscales%202025/RF-1?csf=1&amp;web=1&amp;e=qaryIW" TargetMode="External"/><Relationship Id="rId15" Type="http://schemas.openxmlformats.org/officeDocument/2006/relationships/vmlDrawing" Target="../drawings/vmlDrawing2.vml"/><Relationship Id="rId10"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2?csf=1&amp;web=1&amp;e=IiCJml" TargetMode="External"/><Relationship Id="rId4" Type="http://schemas.openxmlformats.org/officeDocument/2006/relationships/hyperlink" Target="https://indeportesantioquia.sharepoint.com/:f:/r/sites/SGC2/Documentos%20compartidos/3.1%20Evidencias%20deRriegos/Servicio%20al%20Ciudadano/Evidencias%20Riesgos%202025/Riesgos%20de%20Gesti%C3%B3n%202025/SC-RG2?csf=1&amp;web=1&amp;e=pJxHA4" TargetMode="External"/><Relationship Id="rId9" Type="http://schemas.openxmlformats.org/officeDocument/2006/relationships/hyperlink" Target="https://indeportesantioquia.sharepoint.com/:f:/r/sites/SGC2/Documentos%20compartidos/3.1%20Evidencias%20deRriegos/Gesti%C3%B3n%20financiera/Evidencia%20de%20Riesgos%202025/Riesgos%20de%20Gesti%C3%B3n%20y%20Fiscal%202025/Riesgos%20Gesti%C3%B3n/RG1?csf=1&amp;web=1&amp;e=X6AWbK"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DS44"/>
  <sheetViews>
    <sheetView showGridLines="0" topLeftCell="BP8" zoomScale="70" zoomScaleNormal="70" workbookViewId="0">
      <pane ySplit="4" topLeftCell="A18" activePane="bottomLeft" state="frozen"/>
      <selection pane="bottomLeft" activeCell="BR16" sqref="BR16:BR18"/>
      <selection activeCell="AG8" sqref="AG8"/>
    </sheetView>
  </sheetViews>
  <sheetFormatPr defaultColWidth="11.5703125" defaultRowHeight="1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510"/>
      <c r="B2" s="511"/>
      <c r="C2" s="512"/>
      <c r="D2" s="499" t="s">
        <v>0</v>
      </c>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1"/>
      <c r="BP2" s="493" t="s">
        <v>1</v>
      </c>
      <c r="BQ2" s="490" t="s">
        <v>2</v>
      </c>
    </row>
    <row r="3" spans="1:70" ht="14.45" customHeight="1">
      <c r="A3" s="513"/>
      <c r="B3" s="514"/>
      <c r="C3" s="515"/>
      <c r="D3" s="502"/>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3"/>
      <c r="BB3" s="503"/>
      <c r="BC3" s="503"/>
      <c r="BD3" s="503"/>
      <c r="BE3" s="503"/>
      <c r="BF3" s="503"/>
      <c r="BG3" s="503"/>
      <c r="BH3" s="503"/>
      <c r="BI3" s="503"/>
      <c r="BJ3" s="503"/>
      <c r="BK3" s="503"/>
      <c r="BL3" s="503"/>
      <c r="BM3" s="503"/>
      <c r="BN3" s="503"/>
      <c r="BO3" s="504"/>
      <c r="BP3" s="494"/>
      <c r="BQ3" s="491"/>
    </row>
    <row r="4" spans="1:70" ht="14.45" customHeight="1">
      <c r="A4" s="513"/>
      <c r="B4" s="514"/>
      <c r="C4" s="515"/>
      <c r="D4" s="502"/>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503"/>
      <c r="AT4" s="503"/>
      <c r="AU4" s="503"/>
      <c r="AV4" s="503"/>
      <c r="AW4" s="503"/>
      <c r="AX4" s="503"/>
      <c r="AY4" s="503"/>
      <c r="AZ4" s="503"/>
      <c r="BA4" s="503"/>
      <c r="BB4" s="503"/>
      <c r="BC4" s="503"/>
      <c r="BD4" s="503"/>
      <c r="BE4" s="503"/>
      <c r="BF4" s="503"/>
      <c r="BG4" s="503"/>
      <c r="BH4" s="503"/>
      <c r="BI4" s="503"/>
      <c r="BJ4" s="503"/>
      <c r="BK4" s="503"/>
      <c r="BL4" s="503"/>
      <c r="BM4" s="503"/>
      <c r="BN4" s="503"/>
      <c r="BO4" s="504"/>
      <c r="BP4" s="494"/>
      <c r="BQ4" s="491"/>
    </row>
    <row r="5" spans="1:70" ht="28.15" customHeight="1">
      <c r="A5" s="516"/>
      <c r="B5" s="517"/>
      <c r="C5" s="518"/>
      <c r="D5" s="505"/>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7"/>
      <c r="BP5" s="495"/>
      <c r="BQ5" s="492"/>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508" t="s">
        <v>3</v>
      </c>
      <c r="B8" s="508"/>
      <c r="C8" s="508"/>
      <c r="D8" s="508"/>
      <c r="E8" s="508"/>
      <c r="F8" s="508"/>
      <c r="G8" s="508"/>
      <c r="H8" s="508"/>
      <c r="I8" s="508"/>
      <c r="J8" s="508"/>
      <c r="K8" s="508"/>
      <c r="L8" s="509" t="s">
        <v>4</v>
      </c>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21"/>
      <c r="AL8" s="521"/>
      <c r="AM8" s="521"/>
      <c r="AN8" s="521"/>
      <c r="AO8" s="521"/>
      <c r="AP8" s="521"/>
      <c r="AQ8" s="521"/>
      <c r="AR8" s="521"/>
      <c r="AS8" s="521"/>
      <c r="AT8" s="521"/>
      <c r="AU8" s="521"/>
      <c r="AV8" s="521"/>
      <c r="AW8" s="521"/>
      <c r="AX8" s="521"/>
      <c r="AY8" s="521"/>
      <c r="AZ8" s="521"/>
      <c r="BA8" s="521"/>
      <c r="BB8" s="521"/>
      <c r="BC8" s="521"/>
      <c r="BD8" s="521"/>
      <c r="BE8" s="521"/>
      <c r="BF8" s="164"/>
      <c r="BG8" s="164"/>
      <c r="BH8" s="164"/>
      <c r="BI8" s="164"/>
      <c r="BJ8" s="488" t="s">
        <v>5</v>
      </c>
      <c r="BK8" s="488"/>
      <c r="BL8" s="488"/>
      <c r="BM8" s="488"/>
      <c r="BN8" s="182"/>
      <c r="BO8" s="182"/>
      <c r="BP8" s="519" t="s">
        <v>6</v>
      </c>
      <c r="BQ8" s="519"/>
      <c r="BR8" s="485" t="s">
        <v>7</v>
      </c>
    </row>
    <row r="9" spans="1:70" ht="14.45" customHeight="1">
      <c r="A9" s="508"/>
      <c r="B9" s="508"/>
      <c r="C9" s="508"/>
      <c r="D9" s="508"/>
      <c r="E9" s="508"/>
      <c r="F9" s="508"/>
      <c r="G9" s="508"/>
      <c r="H9" s="508"/>
      <c r="I9" s="508"/>
      <c r="J9" s="508"/>
      <c r="K9" s="508"/>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20"/>
      <c r="AL9" s="520"/>
      <c r="AM9" s="520"/>
      <c r="AN9" s="520"/>
      <c r="AO9" s="520"/>
      <c r="AP9" s="521" t="s">
        <v>8</v>
      </c>
      <c r="AQ9" s="521"/>
      <c r="AR9" s="521"/>
      <c r="AS9" s="521"/>
      <c r="AT9" s="521"/>
      <c r="AU9" s="521"/>
      <c r="AV9" s="521"/>
      <c r="AW9" s="521"/>
      <c r="AX9" s="521"/>
      <c r="AY9" s="34"/>
      <c r="AZ9" s="34"/>
      <c r="BA9" s="34"/>
      <c r="BB9" s="34"/>
      <c r="BC9" s="34"/>
      <c r="BD9" s="34"/>
      <c r="BE9" s="34"/>
      <c r="BF9" s="34"/>
      <c r="BG9" s="34"/>
      <c r="BH9" s="34"/>
      <c r="BI9" s="34"/>
      <c r="BJ9" s="4" t="s">
        <v>9</v>
      </c>
      <c r="BK9" s="4"/>
      <c r="BL9" s="486" t="s">
        <v>10</v>
      </c>
      <c r="BM9" s="486"/>
      <c r="BN9" s="486" t="s">
        <v>11</v>
      </c>
      <c r="BO9" s="486"/>
      <c r="BP9" s="519"/>
      <c r="BQ9" s="519"/>
      <c r="BR9" s="485"/>
    </row>
    <row r="10" spans="1:70" ht="14.45" customHeight="1">
      <c r="A10" s="508"/>
      <c r="B10" s="508"/>
      <c r="C10" s="508"/>
      <c r="D10" s="508"/>
      <c r="E10" s="508"/>
      <c r="F10" s="508"/>
      <c r="G10" s="508"/>
      <c r="H10" s="508"/>
      <c r="I10" s="508"/>
      <c r="J10" s="508"/>
      <c r="K10" s="508"/>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20"/>
      <c r="AL10" s="520"/>
      <c r="AM10" s="520"/>
      <c r="AN10" s="520"/>
      <c r="AO10" s="520"/>
      <c r="AP10" s="522" t="s">
        <v>8</v>
      </c>
      <c r="AQ10" s="522"/>
      <c r="AR10" s="522"/>
      <c r="AS10" s="522"/>
      <c r="AT10" s="522"/>
      <c r="AU10" s="522"/>
      <c r="AV10" s="522"/>
      <c r="AW10" s="523" t="s">
        <v>12</v>
      </c>
      <c r="AX10" s="523"/>
      <c r="AY10" s="524" t="s">
        <v>13</v>
      </c>
      <c r="AZ10" s="163"/>
      <c r="BA10" s="524" t="s">
        <v>14</v>
      </c>
      <c r="BB10" s="524" t="s">
        <v>15</v>
      </c>
      <c r="BC10" s="524" t="s">
        <v>16</v>
      </c>
      <c r="BD10" s="524" t="s">
        <v>17</v>
      </c>
      <c r="BE10" s="524" t="s">
        <v>18</v>
      </c>
      <c r="BF10" s="524" t="s">
        <v>19</v>
      </c>
      <c r="BG10" s="524" t="s">
        <v>20</v>
      </c>
      <c r="BH10" s="524" t="s">
        <v>21</v>
      </c>
      <c r="BI10" s="524" t="s">
        <v>22</v>
      </c>
      <c r="BJ10" s="496" t="s">
        <v>23</v>
      </c>
      <c r="BK10" s="496" t="s">
        <v>24</v>
      </c>
      <c r="BL10" s="487" t="s">
        <v>25</v>
      </c>
      <c r="BM10" s="487" t="s">
        <v>24</v>
      </c>
      <c r="BN10" s="489" t="s">
        <v>26</v>
      </c>
      <c r="BO10" s="489" t="s">
        <v>24</v>
      </c>
      <c r="BP10" s="498" t="s">
        <v>27</v>
      </c>
      <c r="BQ10" s="498" t="s">
        <v>28</v>
      </c>
      <c r="BR10" s="485"/>
    </row>
    <row r="11" spans="1:70" ht="135" customHeight="1">
      <c r="A11" s="5" t="s">
        <v>29</v>
      </c>
      <c r="B11" s="5" t="s">
        <v>30</v>
      </c>
      <c r="C11" s="5" t="s">
        <v>31</v>
      </c>
      <c r="D11" s="5" t="s">
        <v>32</v>
      </c>
      <c r="E11" s="5" t="s">
        <v>33</v>
      </c>
      <c r="F11" s="5" t="s">
        <v>34</v>
      </c>
      <c r="G11" s="5" t="s">
        <v>35</v>
      </c>
      <c r="H11" s="5" t="s">
        <v>36</v>
      </c>
      <c r="I11" s="5" t="s">
        <v>37</v>
      </c>
      <c r="J11" s="5" t="s">
        <v>38</v>
      </c>
      <c r="K11" s="5" t="s">
        <v>39</v>
      </c>
      <c r="L11" s="6" t="s">
        <v>40</v>
      </c>
      <c r="M11" s="6" t="s">
        <v>41</v>
      </c>
      <c r="N11" s="6" t="s">
        <v>42</v>
      </c>
      <c r="O11" s="6" t="s">
        <v>43</v>
      </c>
      <c r="P11" s="6" t="s">
        <v>44</v>
      </c>
      <c r="Q11" s="6" t="s">
        <v>45</v>
      </c>
      <c r="R11" s="6" t="s">
        <v>46</v>
      </c>
      <c r="S11" s="6" t="s">
        <v>47</v>
      </c>
      <c r="T11" s="6" t="s">
        <v>48</v>
      </c>
      <c r="U11" s="6" t="s">
        <v>49</v>
      </c>
      <c r="V11" s="6" t="s">
        <v>50</v>
      </c>
      <c r="W11" s="6" t="s">
        <v>51</v>
      </c>
      <c r="X11" s="6" t="s">
        <v>52</v>
      </c>
      <c r="Y11" s="6" t="s">
        <v>53</v>
      </c>
      <c r="Z11" s="6" t="s">
        <v>54</v>
      </c>
      <c r="AA11" s="6" t="s">
        <v>55</v>
      </c>
      <c r="AB11" s="6" t="s">
        <v>56</v>
      </c>
      <c r="AC11" s="6" t="s">
        <v>57</v>
      </c>
      <c r="AD11" s="6" t="s">
        <v>58</v>
      </c>
      <c r="AE11" s="7" t="s">
        <v>59</v>
      </c>
      <c r="AF11" s="7" t="s">
        <v>60</v>
      </c>
      <c r="AG11" s="7" t="s">
        <v>14</v>
      </c>
      <c r="AH11" s="7" t="s">
        <v>61</v>
      </c>
      <c r="AI11" s="7" t="s">
        <v>16</v>
      </c>
      <c r="AJ11" s="8" t="s">
        <v>62</v>
      </c>
      <c r="AK11" s="163" t="s">
        <v>63</v>
      </c>
      <c r="AL11" s="163" t="s">
        <v>64</v>
      </c>
      <c r="AM11" s="163" t="s">
        <v>65</v>
      </c>
      <c r="AN11" s="163" t="s">
        <v>66</v>
      </c>
      <c r="AO11" s="163" t="s">
        <v>67</v>
      </c>
      <c r="AP11" s="163" t="s">
        <v>68</v>
      </c>
      <c r="AQ11" s="163" t="s">
        <v>69</v>
      </c>
      <c r="AR11" s="163" t="s">
        <v>70</v>
      </c>
      <c r="AS11" s="163" t="s">
        <v>71</v>
      </c>
      <c r="AT11" s="163" t="s">
        <v>72</v>
      </c>
      <c r="AU11" s="163" t="s">
        <v>73</v>
      </c>
      <c r="AV11" s="163" t="s">
        <v>74</v>
      </c>
      <c r="AW11" s="523"/>
      <c r="AX11" s="523"/>
      <c r="AY11" s="524"/>
      <c r="AZ11" s="163" t="s">
        <v>75</v>
      </c>
      <c r="BA11" s="524"/>
      <c r="BB11" s="524"/>
      <c r="BC11" s="524"/>
      <c r="BD11" s="524"/>
      <c r="BE11" s="524"/>
      <c r="BF11" s="524"/>
      <c r="BG11" s="524"/>
      <c r="BH11" s="524"/>
      <c r="BI11" s="524"/>
      <c r="BJ11" s="497"/>
      <c r="BK11" s="497"/>
      <c r="BL11" s="487"/>
      <c r="BM11" s="487"/>
      <c r="BN11" s="489"/>
      <c r="BO11" s="489"/>
      <c r="BP11" s="498"/>
      <c r="BQ11" s="498"/>
      <c r="BR11" s="485"/>
    </row>
    <row r="12" spans="1:70" s="59" customFormat="1" ht="286.89999999999998" hidden="1" customHeight="1">
      <c r="A12" s="50" t="s">
        <v>76</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77</v>
      </c>
      <c r="E12" s="56" t="s">
        <v>78</v>
      </c>
      <c r="F12" s="56" t="s">
        <v>78</v>
      </c>
      <c r="G12" s="56" t="s">
        <v>78</v>
      </c>
      <c r="H12" s="56" t="s">
        <v>78</v>
      </c>
      <c r="I12" s="56" t="s">
        <v>79</v>
      </c>
      <c r="J12" s="58" t="s">
        <v>80</v>
      </c>
      <c r="K12" s="58" t="s">
        <v>81</v>
      </c>
      <c r="L12" s="56" t="s">
        <v>78</v>
      </c>
      <c r="M12" s="56" t="s">
        <v>82</v>
      </c>
      <c r="N12" s="162" t="s">
        <v>78</v>
      </c>
      <c r="O12" s="56" t="s">
        <v>78</v>
      </c>
      <c r="P12" s="56" t="s">
        <v>78</v>
      </c>
      <c r="Q12" s="56" t="s">
        <v>82</v>
      </c>
      <c r="R12" s="56" t="s">
        <v>82</v>
      </c>
      <c r="S12" s="56" t="s">
        <v>82</v>
      </c>
      <c r="T12" s="56" t="s">
        <v>82</v>
      </c>
      <c r="U12" s="56" t="s">
        <v>78</v>
      </c>
      <c r="V12" s="56" t="s">
        <v>78</v>
      </c>
      <c r="W12" s="56" t="s">
        <v>78</v>
      </c>
      <c r="X12" s="56" t="s">
        <v>82</v>
      </c>
      <c r="Y12" s="56" t="s">
        <v>82</v>
      </c>
      <c r="Z12" s="56" t="s">
        <v>78</v>
      </c>
      <c r="AA12" s="56" t="s">
        <v>82</v>
      </c>
      <c r="AB12" s="56" t="s">
        <v>78</v>
      </c>
      <c r="AC12" s="56" t="s">
        <v>82</v>
      </c>
      <c r="AD12" s="56" t="s">
        <v>82</v>
      </c>
      <c r="AE12" s="56">
        <f>+COUNTIF(L12:AD12,"SI")</f>
        <v>9</v>
      </c>
      <c r="AF12" s="56" t="s">
        <v>83</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84</v>
      </c>
      <c r="AL12" s="58" t="s">
        <v>85</v>
      </c>
      <c r="AM12" s="58" t="s">
        <v>86</v>
      </c>
      <c r="AN12" s="60" t="s">
        <v>87</v>
      </c>
      <c r="AO12" s="60" t="s">
        <v>88</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89</v>
      </c>
      <c r="BF12" s="56" t="s">
        <v>90</v>
      </c>
      <c r="BG12" s="56" t="s">
        <v>91</v>
      </c>
      <c r="BH12" s="58" t="s">
        <v>92</v>
      </c>
      <c r="BI12" s="58" t="s">
        <v>93</v>
      </c>
      <c r="BJ12" s="58" t="s">
        <v>94</v>
      </c>
      <c r="BK12" s="58" t="s">
        <v>95</v>
      </c>
      <c r="BL12" s="58" t="s">
        <v>96</v>
      </c>
      <c r="BM12" s="58" t="s">
        <v>97</v>
      </c>
      <c r="BN12" s="58"/>
      <c r="BO12" s="58"/>
      <c r="BP12" s="58" t="s">
        <v>98</v>
      </c>
      <c r="BQ12" s="58" t="s">
        <v>99</v>
      </c>
      <c r="BR12" s="58" t="s">
        <v>100</v>
      </c>
    </row>
    <row r="13" spans="1:70" ht="284.45" hidden="1" customHeight="1">
      <c r="A13" s="50" t="s">
        <v>101</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102</v>
      </c>
      <c r="E13" s="10" t="s">
        <v>78</v>
      </c>
      <c r="F13" s="56" t="s">
        <v>78</v>
      </c>
      <c r="G13" s="10" t="s">
        <v>78</v>
      </c>
      <c r="H13" s="10" t="s">
        <v>78</v>
      </c>
      <c r="I13" s="10" t="s">
        <v>79</v>
      </c>
      <c r="J13" s="58" t="s">
        <v>103</v>
      </c>
      <c r="K13" s="58" t="s">
        <v>104</v>
      </c>
      <c r="L13" s="10" t="s">
        <v>78</v>
      </c>
      <c r="M13" s="10" t="s">
        <v>78</v>
      </c>
      <c r="N13" s="10" t="s">
        <v>78</v>
      </c>
      <c r="O13" s="10" t="s">
        <v>82</v>
      </c>
      <c r="P13" s="10" t="s">
        <v>82</v>
      </c>
      <c r="Q13" s="10" t="s">
        <v>82</v>
      </c>
      <c r="R13" s="10" t="s">
        <v>78</v>
      </c>
      <c r="S13" s="10" t="s">
        <v>82</v>
      </c>
      <c r="T13" s="10" t="s">
        <v>82</v>
      </c>
      <c r="U13" s="10" t="s">
        <v>82</v>
      </c>
      <c r="V13" s="10" t="s">
        <v>82</v>
      </c>
      <c r="W13" s="10" t="s">
        <v>78</v>
      </c>
      <c r="X13" s="10" t="s">
        <v>82</v>
      </c>
      <c r="Y13" s="10" t="s">
        <v>82</v>
      </c>
      <c r="Z13" s="10" t="s">
        <v>105</v>
      </c>
      <c r="AA13" s="10" t="s">
        <v>82</v>
      </c>
      <c r="AB13" s="10" t="s">
        <v>82</v>
      </c>
      <c r="AC13" s="10" t="s">
        <v>82</v>
      </c>
      <c r="AD13" s="10" t="s">
        <v>82</v>
      </c>
      <c r="AE13" s="56">
        <f t="shared" ref="AE13:AE44" si="1">+COUNTIF(L13:AD13,"SI")</f>
        <v>5</v>
      </c>
      <c r="AF13" s="10" t="s">
        <v>106</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107</v>
      </c>
      <c r="AL13" s="108" t="s">
        <v>108</v>
      </c>
      <c r="AM13" s="10" t="s">
        <v>109</v>
      </c>
      <c r="AN13" s="108" t="s">
        <v>87</v>
      </c>
      <c r="AO13" s="60" t="s">
        <v>88</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110</v>
      </c>
      <c r="BG13" s="10" t="s">
        <v>111</v>
      </c>
      <c r="BH13" s="58" t="s">
        <v>112</v>
      </c>
      <c r="BI13" s="10" t="s">
        <v>113</v>
      </c>
      <c r="BJ13" s="166" t="s">
        <v>114</v>
      </c>
      <c r="BK13" s="58"/>
      <c r="BL13" s="51" t="s">
        <v>115</v>
      </c>
      <c r="BM13" s="58" t="s">
        <v>95</v>
      </c>
      <c r="BN13" s="11"/>
      <c r="BO13" s="11"/>
      <c r="BP13" s="51" t="s">
        <v>116</v>
      </c>
      <c r="BQ13" s="167" t="s">
        <v>117</v>
      </c>
      <c r="BR13" s="22" t="s">
        <v>118</v>
      </c>
    </row>
    <row r="14" spans="1:70" ht="151.9" hidden="1" customHeight="1">
      <c r="A14" s="50" t="s">
        <v>119</v>
      </c>
      <c r="B14" s="58" t="str">
        <f>VLOOKUP(A14,'Fórmulas '!$B$47:$C$66,2,FALSE)</f>
        <v>Fortalecer la imagen institucional de Indeportes Antioquia, como referente social del deporte en el departamento.</v>
      </c>
      <c r="C14" s="50" t="str">
        <f>VLOOKUP(A14,'Fórmulas '!$F$47:$G$66,2,FALSE)</f>
        <v>Jefe Oficina de Comunicaciones</v>
      </c>
      <c r="D14" s="90" t="s">
        <v>120</v>
      </c>
      <c r="E14" s="50" t="s">
        <v>78</v>
      </c>
      <c r="F14" s="50" t="s">
        <v>78</v>
      </c>
      <c r="G14" s="50" t="s">
        <v>78</v>
      </c>
      <c r="H14" s="50" t="s">
        <v>78</v>
      </c>
      <c r="I14" s="50" t="s">
        <v>79</v>
      </c>
      <c r="J14" s="103" t="s">
        <v>121</v>
      </c>
      <c r="K14" s="102" t="s">
        <v>122</v>
      </c>
      <c r="L14" s="60" t="s">
        <v>78</v>
      </c>
      <c r="M14" s="60" t="s">
        <v>82</v>
      </c>
      <c r="N14" s="60" t="s">
        <v>82</v>
      </c>
      <c r="O14" s="60" t="s">
        <v>82</v>
      </c>
      <c r="P14" s="60" t="s">
        <v>78</v>
      </c>
      <c r="Q14" s="101" t="s">
        <v>78</v>
      </c>
      <c r="R14" s="60" t="s">
        <v>82</v>
      </c>
      <c r="S14" s="60" t="s">
        <v>82</v>
      </c>
      <c r="T14" s="101" t="s">
        <v>78</v>
      </c>
      <c r="U14" s="60" t="s">
        <v>78</v>
      </c>
      <c r="V14" s="60" t="s">
        <v>78</v>
      </c>
      <c r="W14" s="60" t="s">
        <v>78</v>
      </c>
      <c r="X14" s="101" t="s">
        <v>78</v>
      </c>
      <c r="Y14" s="60" t="s">
        <v>78</v>
      </c>
      <c r="Z14" s="60" t="s">
        <v>78</v>
      </c>
      <c r="AA14" s="60" t="s">
        <v>82</v>
      </c>
      <c r="AB14" s="60" t="s">
        <v>78</v>
      </c>
      <c r="AC14" s="60" t="s">
        <v>78</v>
      </c>
      <c r="AD14" s="60" t="s">
        <v>82</v>
      </c>
      <c r="AE14" s="56">
        <f t="shared" si="1"/>
        <v>12</v>
      </c>
      <c r="AF14" s="106" t="s">
        <v>123</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124</v>
      </c>
      <c r="AL14" s="108" t="s">
        <v>125</v>
      </c>
      <c r="AM14" s="60" t="s">
        <v>126</v>
      </c>
      <c r="AN14" s="107" t="s">
        <v>87</v>
      </c>
      <c r="AO14" s="60" t="s">
        <v>127</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90</v>
      </c>
      <c r="BG14" s="66" t="s">
        <v>128</v>
      </c>
      <c r="BH14" s="58" t="s">
        <v>129</v>
      </c>
      <c r="BI14" s="60" t="s">
        <v>130</v>
      </c>
      <c r="BJ14" s="66" t="s">
        <v>131</v>
      </c>
      <c r="BK14" s="58" t="s">
        <v>95</v>
      </c>
      <c r="BL14" s="169"/>
      <c r="BM14" s="169"/>
      <c r="BN14" s="170"/>
      <c r="BO14" s="169"/>
      <c r="BP14" s="171"/>
      <c r="BQ14" s="172" t="s">
        <v>132</v>
      </c>
      <c r="BR14" s="173"/>
    </row>
    <row r="15" spans="1:70" ht="390" hidden="1">
      <c r="A15" s="50" t="s">
        <v>133</v>
      </c>
      <c r="B15" s="58" t="e">
        <f>VLOOKUP(A15,'Fórmulas '!$B$47:$C$66,2,FALSE)</f>
        <v>#N/A</v>
      </c>
      <c r="C15" s="50" t="e">
        <f>VLOOKUP(A15,'Fórmulas '!$F$47:$G$66,2,FALSE)</f>
        <v>#N/A</v>
      </c>
      <c r="D15" s="71" t="s">
        <v>134</v>
      </c>
      <c r="E15" s="67" t="s">
        <v>135</v>
      </c>
      <c r="F15" s="67" t="s">
        <v>135</v>
      </c>
      <c r="G15" s="69" t="s">
        <v>135</v>
      </c>
      <c r="H15" s="69" t="s">
        <v>135</v>
      </c>
      <c r="I15" s="69" t="s">
        <v>79</v>
      </c>
      <c r="J15" s="72" t="s">
        <v>136</v>
      </c>
      <c r="K15" s="73" t="s">
        <v>137</v>
      </c>
      <c r="L15" s="67" t="s">
        <v>135</v>
      </c>
      <c r="M15" s="67" t="s">
        <v>135</v>
      </c>
      <c r="N15" s="67" t="s">
        <v>135</v>
      </c>
      <c r="O15" s="67" t="s">
        <v>135</v>
      </c>
      <c r="P15" s="67" t="s">
        <v>135</v>
      </c>
      <c r="Q15" s="67" t="s">
        <v>138</v>
      </c>
      <c r="R15" s="67" t="s">
        <v>135</v>
      </c>
      <c r="S15" s="67" t="s">
        <v>138</v>
      </c>
      <c r="T15" s="67" t="s">
        <v>138</v>
      </c>
      <c r="U15" s="67" t="s">
        <v>135</v>
      </c>
      <c r="V15" s="67" t="s">
        <v>135</v>
      </c>
      <c r="W15" s="67" t="s">
        <v>135</v>
      </c>
      <c r="X15" s="67" t="s">
        <v>135</v>
      </c>
      <c r="Y15" s="67" t="s">
        <v>135</v>
      </c>
      <c r="Z15" s="67" t="s">
        <v>135</v>
      </c>
      <c r="AA15" s="67" t="s">
        <v>138</v>
      </c>
      <c r="AB15" s="67" t="s">
        <v>135</v>
      </c>
      <c r="AC15" s="67" t="s">
        <v>135</v>
      </c>
      <c r="AD15" s="67" t="s">
        <v>138</v>
      </c>
      <c r="AE15" s="56">
        <f t="shared" si="1"/>
        <v>14</v>
      </c>
      <c r="AF15" s="67" t="s">
        <v>139</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140</v>
      </c>
      <c r="AL15" s="72" t="s">
        <v>141</v>
      </c>
      <c r="AM15" s="72" t="s">
        <v>142</v>
      </c>
      <c r="AN15" s="67" t="s">
        <v>87</v>
      </c>
      <c r="AO15" s="67" t="s">
        <v>88</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90</v>
      </c>
      <c r="BG15" s="67" t="s">
        <v>143</v>
      </c>
      <c r="BH15" s="73" t="s">
        <v>144</v>
      </c>
      <c r="BI15" s="72" t="s">
        <v>145</v>
      </c>
      <c r="BJ15" s="166" t="s">
        <v>146</v>
      </c>
      <c r="BK15" s="72" t="s">
        <v>147</v>
      </c>
      <c r="BL15" s="203" t="s">
        <v>148</v>
      </c>
      <c r="BM15" s="198" t="s">
        <v>147</v>
      </c>
      <c r="BN15" s="70"/>
      <c r="BO15" s="53"/>
      <c r="BP15" s="68"/>
      <c r="BQ15" s="70"/>
      <c r="BR15" s="68"/>
    </row>
    <row r="16" spans="1:70" ht="177" customHeight="1">
      <c r="A16" s="69" t="s">
        <v>149</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150</v>
      </c>
      <c r="E16" s="67" t="s">
        <v>135</v>
      </c>
      <c r="F16" s="67" t="s">
        <v>135</v>
      </c>
      <c r="G16" s="69" t="s">
        <v>135</v>
      </c>
      <c r="H16" s="69" t="s">
        <v>135</v>
      </c>
      <c r="I16" s="69" t="s">
        <v>79</v>
      </c>
      <c r="J16" s="72" t="s">
        <v>151</v>
      </c>
      <c r="K16" s="73" t="s">
        <v>152</v>
      </c>
      <c r="L16" s="67" t="s">
        <v>135</v>
      </c>
      <c r="M16" s="67" t="s">
        <v>135</v>
      </c>
      <c r="N16" s="67" t="s">
        <v>135</v>
      </c>
      <c r="O16" s="67" t="s">
        <v>135</v>
      </c>
      <c r="P16" s="67" t="s">
        <v>135</v>
      </c>
      <c r="Q16" s="67" t="s">
        <v>135</v>
      </c>
      <c r="R16" s="67" t="s">
        <v>135</v>
      </c>
      <c r="S16" s="67" t="s">
        <v>135</v>
      </c>
      <c r="T16" s="67" t="s">
        <v>105</v>
      </c>
      <c r="U16" s="67" t="s">
        <v>135</v>
      </c>
      <c r="V16" s="67" t="s">
        <v>135</v>
      </c>
      <c r="W16" s="67" t="s">
        <v>135</v>
      </c>
      <c r="X16" s="67" t="s">
        <v>135</v>
      </c>
      <c r="Y16" s="67" t="s">
        <v>135</v>
      </c>
      <c r="Z16" s="67" t="s">
        <v>135</v>
      </c>
      <c r="AA16" s="67" t="s">
        <v>105</v>
      </c>
      <c r="AB16" s="67" t="s">
        <v>135</v>
      </c>
      <c r="AC16" s="67" t="s">
        <v>135</v>
      </c>
      <c r="AD16" s="67" t="s">
        <v>105</v>
      </c>
      <c r="AE16" s="56">
        <f t="shared" si="1"/>
        <v>16</v>
      </c>
      <c r="AF16" s="67" t="s">
        <v>139</v>
      </c>
      <c r="AG16" s="56">
        <f>IFERROR(VLOOKUP(AF16,'Fórmulas '!$B$26:$C$30,2,0),"")</f>
        <v>4</v>
      </c>
      <c r="AH16" s="56" t="str">
        <f t="shared" si="8"/>
        <v>CATASTRÓFICO</v>
      </c>
      <c r="AI16" s="66">
        <f>+IFERROR(VLOOKUP(AH16,'Fórmulas '!$E$28:$F$30,2,),"")</f>
        <v>5</v>
      </c>
      <c r="AJ16" s="67" t="str">
        <f>IFERROR(VLOOKUP(CONCATENATE(AG16,AI16),'Fórmulas '!$J$47:$K$71,2,),"")</f>
        <v>EXTREMO</v>
      </c>
      <c r="AK16" s="71" t="s">
        <v>153</v>
      </c>
      <c r="AL16" s="74" t="s">
        <v>154</v>
      </c>
      <c r="AM16" s="73" t="s">
        <v>155</v>
      </c>
      <c r="AN16" s="74" t="s">
        <v>87</v>
      </c>
      <c r="AO16" s="67" t="s">
        <v>88</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90</v>
      </c>
      <c r="BG16" s="67" t="s">
        <v>156</v>
      </c>
      <c r="BH16" s="123" t="s">
        <v>157</v>
      </c>
      <c r="BI16" s="75" t="s">
        <v>158</v>
      </c>
      <c r="BJ16" s="75" t="s">
        <v>159</v>
      </c>
      <c r="BK16" s="75" t="s">
        <v>160</v>
      </c>
      <c r="BL16" s="73" t="s">
        <v>161</v>
      </c>
      <c r="BM16" s="72" t="s">
        <v>160</v>
      </c>
      <c r="BN16" s="73" t="s">
        <v>161</v>
      </c>
      <c r="BO16" s="72" t="s">
        <v>160</v>
      </c>
      <c r="BP16" s="73" t="s">
        <v>162</v>
      </c>
      <c r="BQ16" s="73" t="s">
        <v>163</v>
      </c>
      <c r="BR16" s="73" t="s">
        <v>164</v>
      </c>
    </row>
    <row r="17" spans="1:123" ht="200.45" customHeight="1">
      <c r="A17" s="69" t="s">
        <v>149</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165</v>
      </c>
      <c r="E17" s="67" t="s">
        <v>135</v>
      </c>
      <c r="F17" s="67" t="s">
        <v>78</v>
      </c>
      <c r="G17" s="69" t="s">
        <v>78</v>
      </c>
      <c r="H17" s="69" t="s">
        <v>78</v>
      </c>
      <c r="I17" s="69" t="s">
        <v>79</v>
      </c>
      <c r="J17" s="72" t="s">
        <v>166</v>
      </c>
      <c r="K17" s="73" t="s">
        <v>167</v>
      </c>
      <c r="L17" s="67" t="s">
        <v>135</v>
      </c>
      <c r="M17" s="67" t="s">
        <v>135</v>
      </c>
      <c r="N17" s="67" t="s">
        <v>135</v>
      </c>
      <c r="O17" s="67" t="s">
        <v>105</v>
      </c>
      <c r="P17" s="67" t="s">
        <v>135</v>
      </c>
      <c r="Q17" s="67" t="s">
        <v>105</v>
      </c>
      <c r="R17" s="67" t="s">
        <v>105</v>
      </c>
      <c r="S17" s="67" t="s">
        <v>105</v>
      </c>
      <c r="T17" s="67" t="s">
        <v>78</v>
      </c>
      <c r="U17" s="67" t="s">
        <v>78</v>
      </c>
      <c r="V17" s="67" t="s">
        <v>105</v>
      </c>
      <c r="W17" s="67" t="s">
        <v>82</v>
      </c>
      <c r="X17" s="67" t="s">
        <v>105</v>
      </c>
      <c r="Y17" s="67" t="s">
        <v>105</v>
      </c>
      <c r="Z17" s="67" t="s">
        <v>105</v>
      </c>
      <c r="AA17" s="67" t="s">
        <v>105</v>
      </c>
      <c r="AB17" s="67" t="s">
        <v>105</v>
      </c>
      <c r="AC17" s="67" t="s">
        <v>105</v>
      </c>
      <c r="AD17" s="67" t="s">
        <v>105</v>
      </c>
      <c r="AE17" s="56">
        <f t="shared" si="1"/>
        <v>6</v>
      </c>
      <c r="AF17" s="67" t="s">
        <v>139</v>
      </c>
      <c r="AG17" s="56">
        <f>IFERROR(VLOOKUP(AF17,'Fórmulas '!$B$26:$C$30,2,0),"")</f>
        <v>4</v>
      </c>
      <c r="AH17" s="56" t="str">
        <f t="shared" si="8"/>
        <v>MAYOR</v>
      </c>
      <c r="AI17" s="66">
        <f>+IFERROR(VLOOKUP(AH17,'Fórmulas '!$E$28:$F$30,2,),"")</f>
        <v>4</v>
      </c>
      <c r="AJ17" s="67" t="str">
        <f>IFERROR(VLOOKUP(CONCATENATE(AG17,AI17),'Fórmulas '!$J$47:$K$71,2,),"")</f>
        <v>EXTREMO</v>
      </c>
      <c r="AK17" s="71" t="s">
        <v>168</v>
      </c>
      <c r="AL17" s="74" t="s">
        <v>154</v>
      </c>
      <c r="AM17" s="73" t="s">
        <v>169</v>
      </c>
      <c r="AN17" s="67" t="s">
        <v>87</v>
      </c>
      <c r="AO17" s="67" t="s">
        <v>88</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90</v>
      </c>
      <c r="BG17" s="67" t="s">
        <v>170</v>
      </c>
      <c r="BH17" s="73" t="s">
        <v>171</v>
      </c>
      <c r="BI17" s="73" t="s">
        <v>172</v>
      </c>
      <c r="BJ17" s="73" t="s">
        <v>173</v>
      </c>
      <c r="BK17" s="72" t="s">
        <v>174</v>
      </c>
      <c r="BL17" s="73" t="s">
        <v>175</v>
      </c>
      <c r="BM17" s="72" t="s">
        <v>176</v>
      </c>
      <c r="BN17" s="73" t="s">
        <v>175</v>
      </c>
      <c r="BO17" s="72" t="s">
        <v>176</v>
      </c>
      <c r="BP17" s="73" t="s">
        <v>177</v>
      </c>
      <c r="BQ17" s="73" t="s">
        <v>163</v>
      </c>
      <c r="BR17" s="73" t="s">
        <v>164</v>
      </c>
    </row>
    <row r="18" spans="1:123" ht="187.9" customHeight="1">
      <c r="A18" s="69" t="s">
        <v>149</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178</v>
      </c>
      <c r="E18" s="67" t="s">
        <v>135</v>
      </c>
      <c r="F18" s="67" t="s">
        <v>135</v>
      </c>
      <c r="G18" s="69" t="s">
        <v>135</v>
      </c>
      <c r="H18" s="69" t="s">
        <v>135</v>
      </c>
      <c r="I18" s="69" t="s">
        <v>79</v>
      </c>
      <c r="J18" s="72" t="s">
        <v>179</v>
      </c>
      <c r="K18" s="73" t="s">
        <v>180</v>
      </c>
      <c r="L18" s="67" t="s">
        <v>135</v>
      </c>
      <c r="M18" s="67" t="s">
        <v>135</v>
      </c>
      <c r="N18" s="67" t="s">
        <v>135</v>
      </c>
      <c r="O18" s="67" t="s">
        <v>135</v>
      </c>
      <c r="P18" s="67" t="s">
        <v>135</v>
      </c>
      <c r="Q18" s="67" t="s">
        <v>135</v>
      </c>
      <c r="R18" s="67" t="s">
        <v>135</v>
      </c>
      <c r="S18" s="67" t="s">
        <v>135</v>
      </c>
      <c r="T18" s="67" t="s">
        <v>105</v>
      </c>
      <c r="U18" s="67" t="s">
        <v>135</v>
      </c>
      <c r="V18" s="67" t="s">
        <v>135</v>
      </c>
      <c r="W18" s="67" t="s">
        <v>135</v>
      </c>
      <c r="X18" s="67" t="s">
        <v>135</v>
      </c>
      <c r="Y18" s="67" t="s">
        <v>135</v>
      </c>
      <c r="Z18" s="67" t="s">
        <v>135</v>
      </c>
      <c r="AA18" s="67" t="s">
        <v>105</v>
      </c>
      <c r="AB18" s="67" t="s">
        <v>135</v>
      </c>
      <c r="AC18" s="67" t="s">
        <v>135</v>
      </c>
      <c r="AD18" s="67" t="s">
        <v>105</v>
      </c>
      <c r="AE18" s="56">
        <f t="shared" si="1"/>
        <v>16</v>
      </c>
      <c r="AF18" s="67" t="s">
        <v>83</v>
      </c>
      <c r="AG18" s="56">
        <f>IFERROR(VLOOKUP(AF18,'Fórmulas '!$B$26:$C$30,2,0),"")</f>
        <v>3</v>
      </c>
      <c r="AH18" s="56" t="str">
        <f t="shared" si="8"/>
        <v>CATASTRÓFICO</v>
      </c>
      <c r="AI18" s="66">
        <f>+IFERROR(VLOOKUP(AH18,'Fórmulas '!$E$28:$F$30,2,),"")</f>
        <v>5</v>
      </c>
      <c r="AJ18" s="67" t="str">
        <f>IFERROR(VLOOKUP(CONCATENATE(AG18,AI18),'Fórmulas '!$J$47:$K$71,2,),"")</f>
        <v>EXTREMO</v>
      </c>
      <c r="AK18" s="71" t="s">
        <v>181</v>
      </c>
      <c r="AL18" s="72" t="s">
        <v>182</v>
      </c>
      <c r="AM18" s="73" t="s">
        <v>183</v>
      </c>
      <c r="AN18" s="67" t="s">
        <v>87</v>
      </c>
      <c r="AO18" s="67" t="s">
        <v>88</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90</v>
      </c>
      <c r="BG18" s="67" t="s">
        <v>184</v>
      </c>
      <c r="BH18" s="123" t="s">
        <v>185</v>
      </c>
      <c r="BI18" s="75" t="s">
        <v>186</v>
      </c>
      <c r="BJ18" s="73" t="s">
        <v>187</v>
      </c>
      <c r="BK18" s="72" t="s">
        <v>188</v>
      </c>
      <c r="BL18" s="72" t="s">
        <v>189</v>
      </c>
      <c r="BM18" s="73" t="s">
        <v>190</v>
      </c>
      <c r="BN18" s="72" t="s">
        <v>189</v>
      </c>
      <c r="BO18" s="73" t="s">
        <v>190</v>
      </c>
      <c r="BP18" s="73" t="s">
        <v>191</v>
      </c>
      <c r="BQ18" s="72" t="s">
        <v>192</v>
      </c>
      <c r="BR18" s="73" t="s">
        <v>164</v>
      </c>
    </row>
    <row r="19" spans="1:123" ht="120" hidden="1">
      <c r="A19" s="78" t="s">
        <v>193</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194</v>
      </c>
      <c r="E19" s="80" t="s">
        <v>135</v>
      </c>
      <c r="F19" s="80" t="s">
        <v>135</v>
      </c>
      <c r="G19" s="79" t="s">
        <v>135</v>
      </c>
      <c r="H19" s="79" t="s">
        <v>135</v>
      </c>
      <c r="I19" s="79" t="s">
        <v>79</v>
      </c>
      <c r="J19" s="79" t="s">
        <v>195</v>
      </c>
      <c r="K19" s="79" t="s">
        <v>196</v>
      </c>
      <c r="L19" s="176" t="s">
        <v>138</v>
      </c>
      <c r="M19" s="176" t="s">
        <v>135</v>
      </c>
      <c r="N19" s="176" t="s">
        <v>135</v>
      </c>
      <c r="O19" s="176" t="s">
        <v>135</v>
      </c>
      <c r="P19" s="176" t="s">
        <v>135</v>
      </c>
      <c r="Q19" s="176" t="s">
        <v>138</v>
      </c>
      <c r="R19" s="176" t="s">
        <v>135</v>
      </c>
      <c r="S19" s="176" t="s">
        <v>135</v>
      </c>
      <c r="T19" s="176" t="s">
        <v>138</v>
      </c>
      <c r="U19" s="176" t="s">
        <v>135</v>
      </c>
      <c r="V19" s="80" t="s">
        <v>135</v>
      </c>
      <c r="W19" s="80" t="s">
        <v>135</v>
      </c>
      <c r="X19" s="80" t="s">
        <v>135</v>
      </c>
      <c r="Y19" s="80" t="s">
        <v>135</v>
      </c>
      <c r="Z19" s="80" t="s">
        <v>135</v>
      </c>
      <c r="AA19" s="80" t="s">
        <v>138</v>
      </c>
      <c r="AB19" s="80" t="s">
        <v>135</v>
      </c>
      <c r="AC19" s="80" t="s">
        <v>135</v>
      </c>
      <c r="AD19" s="80" t="s">
        <v>138</v>
      </c>
      <c r="AE19" s="56">
        <f t="shared" si="1"/>
        <v>14</v>
      </c>
      <c r="AF19" s="80" t="s">
        <v>83</v>
      </c>
      <c r="AG19" s="56">
        <f>IFERROR(VLOOKUP(AF19,'Fórmulas '!$B$26:$C$30,2,0),"")</f>
        <v>3</v>
      </c>
      <c r="AH19" s="56" t="str">
        <f t="shared" si="8"/>
        <v>CATASTRÓFICO</v>
      </c>
      <c r="AI19" s="66">
        <f>+IFERROR(VLOOKUP(AH19,'Fórmulas '!$E$28:$F$30,2,),"")</f>
        <v>5</v>
      </c>
      <c r="AJ19" s="67" t="str">
        <f>IFERROR(VLOOKUP(CONCATENATE(AG19,AI19),'Fórmulas '!$J$47:$K$71,2,),"")</f>
        <v>EXTREMO</v>
      </c>
      <c r="AK19" s="116" t="s">
        <v>197</v>
      </c>
      <c r="AL19" s="79" t="s">
        <v>198</v>
      </c>
      <c r="AM19" s="79" t="s">
        <v>199</v>
      </c>
      <c r="AN19" s="80" t="s">
        <v>200</v>
      </c>
      <c r="AO19" s="80" t="s">
        <v>88</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90</v>
      </c>
      <c r="BG19" s="80" t="s">
        <v>143</v>
      </c>
      <c r="BH19" s="124" t="s">
        <v>201</v>
      </c>
      <c r="BI19" s="79" t="s">
        <v>202</v>
      </c>
      <c r="BJ19" s="80" t="s">
        <v>203</v>
      </c>
      <c r="BK19" s="80" t="s">
        <v>204</v>
      </c>
      <c r="BL19" s="178" t="s">
        <v>203</v>
      </c>
      <c r="BM19" s="177" t="s">
        <v>204</v>
      </c>
      <c r="BN19" s="79" t="s">
        <v>205</v>
      </c>
      <c r="BO19" s="79" t="s">
        <v>205</v>
      </c>
      <c r="BP19" s="80" t="s">
        <v>205</v>
      </c>
      <c r="BQ19" s="80" t="s">
        <v>205</v>
      </c>
      <c r="BR19" s="80" t="s">
        <v>205</v>
      </c>
    </row>
    <row r="20" spans="1:123" ht="209.45" hidden="1" customHeight="1">
      <c r="A20" s="67" t="s">
        <v>206</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207</v>
      </c>
      <c r="E20" s="67" t="s">
        <v>135</v>
      </c>
      <c r="F20" s="67" t="s">
        <v>135</v>
      </c>
      <c r="G20" s="69" t="s">
        <v>135</v>
      </c>
      <c r="H20" s="69" t="s">
        <v>135</v>
      </c>
      <c r="I20" s="69" t="s">
        <v>79</v>
      </c>
      <c r="J20" s="72" t="s">
        <v>208</v>
      </c>
      <c r="K20" s="73" t="s">
        <v>209</v>
      </c>
      <c r="L20" s="67" t="s">
        <v>135</v>
      </c>
      <c r="M20" s="67" t="s">
        <v>135</v>
      </c>
      <c r="N20" s="67" t="s">
        <v>135</v>
      </c>
      <c r="O20" s="67" t="s">
        <v>135</v>
      </c>
      <c r="P20" s="67" t="s">
        <v>135</v>
      </c>
      <c r="Q20" s="67" t="s">
        <v>138</v>
      </c>
      <c r="R20" s="67" t="s">
        <v>135</v>
      </c>
      <c r="S20" s="67" t="s">
        <v>138</v>
      </c>
      <c r="T20" s="67" t="s">
        <v>138</v>
      </c>
      <c r="U20" s="67" t="s">
        <v>135</v>
      </c>
      <c r="V20" s="67" t="s">
        <v>135</v>
      </c>
      <c r="W20" s="67" t="s">
        <v>135</v>
      </c>
      <c r="X20" s="67" t="s">
        <v>135</v>
      </c>
      <c r="Y20" s="67" t="s">
        <v>135</v>
      </c>
      <c r="Z20" s="67" t="s">
        <v>135</v>
      </c>
      <c r="AA20" s="67" t="s">
        <v>138</v>
      </c>
      <c r="AB20" s="67" t="s">
        <v>135</v>
      </c>
      <c r="AC20" s="67" t="s">
        <v>135</v>
      </c>
      <c r="AD20" s="67" t="s">
        <v>138</v>
      </c>
      <c r="AE20" s="179">
        <f t="shared" si="1"/>
        <v>14</v>
      </c>
      <c r="AF20" s="67" t="s">
        <v>139</v>
      </c>
      <c r="AG20" s="179">
        <f>IFERROR(VLOOKUP(AF20,'Fórmulas '!$B$26:$C$30,2,0),"")</f>
        <v>4</v>
      </c>
      <c r="AH20" s="179" t="str">
        <f t="shared" si="8"/>
        <v>CATASTRÓFICO</v>
      </c>
      <c r="AI20" s="10">
        <f>+IFERROR(VLOOKUP(AH20,'Fórmulas '!$E$28:$F$30,2,),"")</f>
        <v>5</v>
      </c>
      <c r="AJ20" s="67" t="str">
        <f>IFERROR(VLOOKUP(CONCATENATE(AG20,AI20),'Fórmulas '!$J$47:$K$71,2,),"")</f>
        <v>EXTREMO</v>
      </c>
      <c r="AK20" s="71" t="s">
        <v>210</v>
      </c>
      <c r="AL20" s="73" t="s">
        <v>211</v>
      </c>
      <c r="AM20" s="73" t="s">
        <v>212</v>
      </c>
      <c r="AN20" s="67" t="s">
        <v>87</v>
      </c>
      <c r="AO20" s="67" t="s">
        <v>88</v>
      </c>
      <c r="AP20" s="67">
        <v>0</v>
      </c>
      <c r="AQ20" s="67">
        <v>5</v>
      </c>
      <c r="AR20" s="67">
        <v>0</v>
      </c>
      <c r="AS20" s="67">
        <v>10</v>
      </c>
      <c r="AT20" s="67">
        <v>15</v>
      </c>
      <c r="AU20" s="67">
        <v>0</v>
      </c>
      <c r="AV20" s="67">
        <v>0</v>
      </c>
      <c r="AW20" s="67">
        <f>SUM(AP20:AV20)</f>
        <v>30</v>
      </c>
      <c r="AX20" s="180" t="str">
        <f t="shared" si="2"/>
        <v>DISMINUYE CERO PUNTOS</v>
      </c>
      <c r="AY20" s="179">
        <f>AG20</f>
        <v>4</v>
      </c>
      <c r="AZ20" s="179" t="str">
        <f t="shared" si="3"/>
        <v>PROBABLE'</v>
      </c>
      <c r="BA20" s="10">
        <f t="shared" si="4"/>
        <v>4</v>
      </c>
      <c r="BB20" s="64" t="str">
        <f t="shared" si="5"/>
        <v>CATASTRÓFICO</v>
      </c>
      <c r="BC20" s="179">
        <f t="shared" si="6"/>
        <v>5</v>
      </c>
      <c r="BD20" s="64" t="str">
        <f>IFERROR(VLOOKUP(CONCATENATE(BA20,BC20),'Fórmulas '!$J$47:$K$71,2,),"")</f>
        <v>EXTREMO</v>
      </c>
      <c r="BE20" s="69">
        <f>IFERROR(BC20*BA20,"")</f>
        <v>20</v>
      </c>
      <c r="BF20" s="67" t="s">
        <v>90</v>
      </c>
      <c r="BG20" s="67" t="s">
        <v>143</v>
      </c>
      <c r="BH20" s="73" t="s">
        <v>213</v>
      </c>
      <c r="BI20" s="72" t="s">
        <v>214</v>
      </c>
      <c r="BJ20" s="72" t="s">
        <v>215</v>
      </c>
      <c r="BK20" s="72" t="s">
        <v>95</v>
      </c>
      <c r="BL20" s="70" t="s">
        <v>215</v>
      </c>
      <c r="BM20" s="181" t="s">
        <v>216</v>
      </c>
      <c r="BN20" s="70" t="s">
        <v>215</v>
      </c>
      <c r="BO20" s="181" t="s">
        <v>216</v>
      </c>
      <c r="BP20" s="79" t="s">
        <v>217</v>
      </c>
      <c r="BQ20" s="79" t="s">
        <v>218</v>
      </c>
      <c r="BR20" s="70" t="s">
        <v>219</v>
      </c>
    </row>
    <row r="21" spans="1:123" s="22" customFormat="1" ht="135" hidden="1">
      <c r="A21" s="50" t="s">
        <v>220</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221</v>
      </c>
      <c r="E21" s="50" t="s">
        <v>135</v>
      </c>
      <c r="F21" s="50" t="s">
        <v>135</v>
      </c>
      <c r="G21" s="50" t="s">
        <v>135</v>
      </c>
      <c r="H21" s="50" t="s">
        <v>135</v>
      </c>
      <c r="I21" s="50" t="s">
        <v>79</v>
      </c>
      <c r="J21" s="50" t="s">
        <v>222</v>
      </c>
      <c r="K21" s="50" t="s">
        <v>223</v>
      </c>
      <c r="L21" s="50" t="s">
        <v>135</v>
      </c>
      <c r="M21" s="50" t="s">
        <v>135</v>
      </c>
      <c r="N21" s="50" t="s">
        <v>135</v>
      </c>
      <c r="O21" s="50" t="s">
        <v>135</v>
      </c>
      <c r="P21" s="50" t="s">
        <v>135</v>
      </c>
      <c r="Q21" s="50" t="s">
        <v>135</v>
      </c>
      <c r="R21" s="50" t="s">
        <v>135</v>
      </c>
      <c r="S21" s="50" t="s">
        <v>105</v>
      </c>
      <c r="T21" s="50" t="s">
        <v>135</v>
      </c>
      <c r="U21" s="50" t="s">
        <v>135</v>
      </c>
      <c r="V21" s="50" t="s">
        <v>135</v>
      </c>
      <c r="W21" s="50" t="s">
        <v>135</v>
      </c>
      <c r="X21" s="50" t="s">
        <v>135</v>
      </c>
      <c r="Y21" s="50" t="s">
        <v>135</v>
      </c>
      <c r="Z21" s="50" t="s">
        <v>135</v>
      </c>
      <c r="AA21" s="50" t="s">
        <v>105</v>
      </c>
      <c r="AB21" s="50" t="s">
        <v>135</v>
      </c>
      <c r="AC21" s="50" t="s">
        <v>105</v>
      </c>
      <c r="AD21" s="50" t="s">
        <v>105</v>
      </c>
      <c r="AE21" s="56">
        <f t="shared" si="1"/>
        <v>15</v>
      </c>
      <c r="AF21" s="50" t="s">
        <v>83</v>
      </c>
      <c r="AG21" s="56">
        <f>IFERROR(VLOOKUP(AF21,'Fórmulas '!$B$26:$C$30,2,0),"")</f>
        <v>3</v>
      </c>
      <c r="AH21" s="56" t="str">
        <f t="shared" si="8"/>
        <v>CATASTRÓFICO</v>
      </c>
      <c r="AI21" s="66">
        <f>+IFERROR(VLOOKUP(AH21,'Fórmulas '!$E$28:$F$30,2,),"")</f>
        <v>5</v>
      </c>
      <c r="AJ21" s="67" t="str">
        <f>IFERROR(VLOOKUP(CONCATENATE(AG21,AI21),'Fórmulas '!$J$47:$K$71,2,),"")</f>
        <v>EXTREMO</v>
      </c>
      <c r="AK21" s="110" t="s">
        <v>224</v>
      </c>
      <c r="AL21" s="50" t="s">
        <v>225</v>
      </c>
      <c r="AM21" s="50" t="s">
        <v>226</v>
      </c>
      <c r="AN21" s="50" t="s">
        <v>87</v>
      </c>
      <c r="AO21" s="50" t="s">
        <v>227</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90</v>
      </c>
      <c r="BG21" s="50" t="s">
        <v>228</v>
      </c>
      <c r="BH21" s="51" t="s">
        <v>229</v>
      </c>
      <c r="BI21" s="50" t="s">
        <v>230</v>
      </c>
      <c r="BJ21" s="50" t="s">
        <v>231</v>
      </c>
      <c r="BK21" s="9" t="s">
        <v>232</v>
      </c>
      <c r="BL21" s="167" t="s">
        <v>231</v>
      </c>
      <c r="BM21" s="187" t="s">
        <v>232</v>
      </c>
      <c r="BP21" s="167" t="s">
        <v>233</v>
      </c>
      <c r="BQ21" s="167" t="s">
        <v>234</v>
      </c>
      <c r="BR21" s="192" t="s">
        <v>97</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c r="A22" s="50" t="s">
        <v>220</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235</v>
      </c>
      <c r="E22" s="50" t="s">
        <v>135</v>
      </c>
      <c r="F22" s="50" t="s">
        <v>135</v>
      </c>
      <c r="G22" s="50" t="s">
        <v>135</v>
      </c>
      <c r="H22" s="50" t="s">
        <v>135</v>
      </c>
      <c r="I22" s="50" t="s">
        <v>79</v>
      </c>
      <c r="J22" s="50" t="s">
        <v>236</v>
      </c>
      <c r="K22" s="50" t="s">
        <v>223</v>
      </c>
      <c r="L22" s="50" t="s">
        <v>135</v>
      </c>
      <c r="M22" s="50" t="s">
        <v>135</v>
      </c>
      <c r="N22" s="50" t="s">
        <v>135</v>
      </c>
      <c r="O22" s="50" t="s">
        <v>135</v>
      </c>
      <c r="P22" s="50" t="s">
        <v>135</v>
      </c>
      <c r="Q22" s="50" t="s">
        <v>135</v>
      </c>
      <c r="R22" s="50" t="s">
        <v>135</v>
      </c>
      <c r="S22" s="50" t="s">
        <v>105</v>
      </c>
      <c r="T22" s="50" t="s">
        <v>135</v>
      </c>
      <c r="U22" s="50" t="s">
        <v>135</v>
      </c>
      <c r="V22" s="50" t="s">
        <v>135</v>
      </c>
      <c r="W22" s="50" t="s">
        <v>135</v>
      </c>
      <c r="X22" s="50" t="s">
        <v>135</v>
      </c>
      <c r="Y22" s="50" t="s">
        <v>135</v>
      </c>
      <c r="Z22" s="50" t="s">
        <v>135</v>
      </c>
      <c r="AA22" s="50" t="s">
        <v>105</v>
      </c>
      <c r="AB22" s="50" t="s">
        <v>135</v>
      </c>
      <c r="AC22" s="50" t="s">
        <v>105</v>
      </c>
      <c r="AD22" s="50" t="s">
        <v>105</v>
      </c>
      <c r="AE22" s="56">
        <f t="shared" si="1"/>
        <v>15</v>
      </c>
      <c r="AF22" s="50" t="s">
        <v>83</v>
      </c>
      <c r="AG22" s="56">
        <f>IFERROR(VLOOKUP(AF22,'Fórmulas '!$B$26:$C$30,2,0),"")</f>
        <v>3</v>
      </c>
      <c r="AH22" s="56" t="str">
        <f t="shared" si="8"/>
        <v>CATASTRÓFICO</v>
      </c>
      <c r="AI22" s="66">
        <f>+IFERROR(VLOOKUP(AH22,'Fórmulas '!$E$28:$F$30,2,),"")</f>
        <v>5</v>
      </c>
      <c r="AJ22" s="67" t="str">
        <f>IFERROR(VLOOKUP(CONCATENATE(AG22,AI22),'Fórmulas '!$J$47:$K$71,2,),"")</f>
        <v>EXTREMO</v>
      </c>
      <c r="AK22" s="110" t="s">
        <v>237</v>
      </c>
      <c r="AL22" s="50" t="s">
        <v>238</v>
      </c>
      <c r="AM22" s="50" t="s">
        <v>239</v>
      </c>
      <c r="AN22" s="50" t="s">
        <v>87</v>
      </c>
      <c r="AO22" s="50" t="s">
        <v>88</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90</v>
      </c>
      <c r="BG22" s="50" t="s">
        <v>240</v>
      </c>
      <c r="BH22" s="51" t="s">
        <v>241</v>
      </c>
      <c r="BI22" s="50" t="s">
        <v>242</v>
      </c>
      <c r="BJ22" s="50" t="s">
        <v>231</v>
      </c>
      <c r="BK22" s="9" t="s">
        <v>232</v>
      </c>
      <c r="BL22" s="189" t="s">
        <v>231</v>
      </c>
      <c r="BM22" s="190" t="s">
        <v>232</v>
      </c>
      <c r="BP22" s="167" t="s">
        <v>243</v>
      </c>
      <c r="BQ22" s="191" t="s">
        <v>244</v>
      </c>
      <c r="BR22" s="192" t="s">
        <v>97</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c r="A23" s="50" t="s">
        <v>220</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245</v>
      </c>
      <c r="E23" s="50" t="s">
        <v>135</v>
      </c>
      <c r="F23" s="50" t="s">
        <v>135</v>
      </c>
      <c r="G23" s="50" t="s">
        <v>135</v>
      </c>
      <c r="H23" s="50" t="s">
        <v>135</v>
      </c>
      <c r="I23" s="50" t="s">
        <v>79</v>
      </c>
      <c r="J23" s="50" t="s">
        <v>246</v>
      </c>
      <c r="K23" s="50" t="s">
        <v>223</v>
      </c>
      <c r="L23" s="50" t="s">
        <v>135</v>
      </c>
      <c r="M23" s="50" t="s">
        <v>135</v>
      </c>
      <c r="N23" s="50" t="s">
        <v>135</v>
      </c>
      <c r="O23" s="50" t="s">
        <v>135</v>
      </c>
      <c r="P23" s="50" t="s">
        <v>135</v>
      </c>
      <c r="Q23" s="50" t="s">
        <v>135</v>
      </c>
      <c r="R23" s="50" t="s">
        <v>135</v>
      </c>
      <c r="S23" s="50" t="s">
        <v>105</v>
      </c>
      <c r="T23" s="50" t="s">
        <v>135</v>
      </c>
      <c r="U23" s="50" t="s">
        <v>135</v>
      </c>
      <c r="V23" s="50" t="s">
        <v>135</v>
      </c>
      <c r="W23" s="50" t="s">
        <v>135</v>
      </c>
      <c r="X23" s="50" t="s">
        <v>135</v>
      </c>
      <c r="Y23" s="50" t="s">
        <v>135</v>
      </c>
      <c r="Z23" s="50" t="s">
        <v>135</v>
      </c>
      <c r="AA23" s="50" t="s">
        <v>105</v>
      </c>
      <c r="AB23" s="50" t="s">
        <v>135</v>
      </c>
      <c r="AC23" s="50" t="s">
        <v>105</v>
      </c>
      <c r="AD23" s="50" t="s">
        <v>105</v>
      </c>
      <c r="AE23" s="56">
        <f t="shared" si="1"/>
        <v>15</v>
      </c>
      <c r="AF23" s="50" t="s">
        <v>83</v>
      </c>
      <c r="AG23" s="56">
        <f>IFERROR(VLOOKUP(AF23,'Fórmulas '!$B$26:$C$30,2,0),"")</f>
        <v>3</v>
      </c>
      <c r="AH23" s="56" t="str">
        <f t="shared" si="8"/>
        <v>CATASTRÓFICO</v>
      </c>
      <c r="AI23" s="66">
        <f>+IFERROR(VLOOKUP(AH23,'Fórmulas '!$E$28:$F$30,2,),"")</f>
        <v>5</v>
      </c>
      <c r="AJ23" s="67" t="str">
        <f>IFERROR(VLOOKUP(CONCATENATE(AG23,AI23),'Fórmulas '!$J$47:$K$71,2,),"")</f>
        <v>EXTREMO</v>
      </c>
      <c r="AK23" s="110" t="s">
        <v>247</v>
      </c>
      <c r="AL23" s="50" t="s">
        <v>248</v>
      </c>
      <c r="AM23" s="50" t="s">
        <v>249</v>
      </c>
      <c r="AN23" s="50" t="s">
        <v>87</v>
      </c>
      <c r="AO23" s="50" t="s">
        <v>88</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90</v>
      </c>
      <c r="BG23" s="50" t="s">
        <v>156</v>
      </c>
      <c r="BH23" s="51" t="s">
        <v>241</v>
      </c>
      <c r="BI23" s="50" t="s">
        <v>250</v>
      </c>
      <c r="BJ23" s="50" t="s">
        <v>231</v>
      </c>
      <c r="BK23" s="9" t="s">
        <v>251</v>
      </c>
      <c r="BL23" s="189" t="s">
        <v>231</v>
      </c>
      <c r="BM23" s="190" t="s">
        <v>232</v>
      </c>
      <c r="BP23" s="167" t="s">
        <v>252</v>
      </c>
      <c r="BQ23" s="191" t="s">
        <v>97</v>
      </c>
      <c r="BR23" s="192" t="s">
        <v>97</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c r="A24" s="50" t="s">
        <v>253</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254</v>
      </c>
      <c r="E24" s="50" t="s">
        <v>78</v>
      </c>
      <c r="F24" s="50" t="s">
        <v>78</v>
      </c>
      <c r="G24" s="50" t="s">
        <v>78</v>
      </c>
      <c r="H24" s="50" t="s">
        <v>78</v>
      </c>
      <c r="I24" s="50" t="s">
        <v>79</v>
      </c>
      <c r="J24" s="50" t="s">
        <v>255</v>
      </c>
      <c r="K24" s="50" t="s">
        <v>256</v>
      </c>
      <c r="L24" s="50" t="s">
        <v>78</v>
      </c>
      <c r="M24" s="50" t="s">
        <v>78</v>
      </c>
      <c r="N24" s="50" t="s">
        <v>78</v>
      </c>
      <c r="O24" s="50" t="s">
        <v>78</v>
      </c>
      <c r="P24" s="50" t="s">
        <v>78</v>
      </c>
      <c r="Q24" s="50" t="s">
        <v>78</v>
      </c>
      <c r="R24" s="50" t="s">
        <v>78</v>
      </c>
      <c r="S24" s="50" t="s">
        <v>78</v>
      </c>
      <c r="T24" s="50" t="s">
        <v>78</v>
      </c>
      <c r="U24" s="50" t="s">
        <v>78</v>
      </c>
      <c r="V24" s="50" t="s">
        <v>78</v>
      </c>
      <c r="W24" s="50" t="s">
        <v>78</v>
      </c>
      <c r="X24" s="50" t="s">
        <v>78</v>
      </c>
      <c r="Y24" s="50" t="s">
        <v>78</v>
      </c>
      <c r="Z24" s="50" t="s">
        <v>78</v>
      </c>
      <c r="AA24" s="50" t="s">
        <v>82</v>
      </c>
      <c r="AB24" s="50" t="s">
        <v>78</v>
      </c>
      <c r="AC24" s="50" t="s">
        <v>78</v>
      </c>
      <c r="AD24" s="50" t="s">
        <v>82</v>
      </c>
      <c r="AE24" s="56">
        <f t="shared" si="1"/>
        <v>17</v>
      </c>
      <c r="AF24" s="50" t="s">
        <v>139</v>
      </c>
      <c r="AG24" s="56">
        <f>IFERROR(VLOOKUP(AF24,'Fórmulas '!$B$26:$C$30,2,0),"")</f>
        <v>4</v>
      </c>
      <c r="AH24" s="56" t="str">
        <f t="shared" si="8"/>
        <v>CATASTRÓFICO</v>
      </c>
      <c r="AI24" s="66">
        <f>+IFERROR(VLOOKUP(AH24,'Fórmulas '!$E$28:$F$30,2,),"")</f>
        <v>5</v>
      </c>
      <c r="AJ24" s="67" t="str">
        <f>IFERROR(VLOOKUP(CONCATENATE(AG24,AI24),'Fórmulas '!$J$47:$K$71,2,),"")</f>
        <v>EXTREMO</v>
      </c>
      <c r="AK24" s="110" t="s">
        <v>257</v>
      </c>
      <c r="AL24" s="50" t="s">
        <v>258</v>
      </c>
      <c r="AM24" s="50" t="s">
        <v>259</v>
      </c>
      <c r="AN24" s="50" t="s">
        <v>87</v>
      </c>
      <c r="AO24" s="50" t="s">
        <v>88</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260</v>
      </c>
      <c r="BG24" s="50" t="s">
        <v>261</v>
      </c>
      <c r="BH24" s="51" t="s">
        <v>262</v>
      </c>
      <c r="BI24" s="50" t="s">
        <v>263</v>
      </c>
      <c r="BJ24" s="50" t="s">
        <v>264</v>
      </c>
      <c r="BK24" s="9" t="s">
        <v>97</v>
      </c>
      <c r="BL24" s="22"/>
      <c r="BM24" s="22"/>
      <c r="BN24" s="22"/>
      <c r="BO24" s="22"/>
      <c r="BP24" s="22"/>
      <c r="BQ24" s="22"/>
      <c r="BR24" s="51" t="s">
        <v>265</v>
      </c>
    </row>
    <row r="25" spans="1:123" ht="210" hidden="1">
      <c r="A25" s="50" t="s">
        <v>253</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266</v>
      </c>
      <c r="E25" s="50" t="s">
        <v>78</v>
      </c>
      <c r="F25" s="50" t="s">
        <v>78</v>
      </c>
      <c r="G25" s="50" t="s">
        <v>78</v>
      </c>
      <c r="H25" s="50" t="s">
        <v>78</v>
      </c>
      <c r="I25" s="50" t="s">
        <v>79</v>
      </c>
      <c r="J25" s="50" t="s">
        <v>267</v>
      </c>
      <c r="K25" s="50" t="s">
        <v>268</v>
      </c>
      <c r="L25" s="50" t="s">
        <v>78</v>
      </c>
      <c r="M25" s="50" t="s">
        <v>78</v>
      </c>
      <c r="N25" s="50" t="s">
        <v>78</v>
      </c>
      <c r="O25" s="50" t="s">
        <v>78</v>
      </c>
      <c r="P25" s="50" t="s">
        <v>78</v>
      </c>
      <c r="Q25" s="50" t="s">
        <v>78</v>
      </c>
      <c r="R25" s="50" t="s">
        <v>78</v>
      </c>
      <c r="S25" s="50" t="s">
        <v>78</v>
      </c>
      <c r="T25" s="50" t="s">
        <v>82</v>
      </c>
      <c r="U25" s="50" t="s">
        <v>78</v>
      </c>
      <c r="V25" s="50" t="s">
        <v>78</v>
      </c>
      <c r="W25" s="50" t="s">
        <v>78</v>
      </c>
      <c r="X25" s="50" t="s">
        <v>78</v>
      </c>
      <c r="Y25" s="50" t="s">
        <v>78</v>
      </c>
      <c r="Z25" s="50" t="s">
        <v>78</v>
      </c>
      <c r="AA25" s="50" t="s">
        <v>82</v>
      </c>
      <c r="AB25" s="50" t="s">
        <v>78</v>
      </c>
      <c r="AC25" s="50" t="s">
        <v>78</v>
      </c>
      <c r="AD25" s="50" t="s">
        <v>82</v>
      </c>
      <c r="AE25" s="56">
        <f t="shared" si="1"/>
        <v>16</v>
      </c>
      <c r="AF25" s="50" t="s">
        <v>139</v>
      </c>
      <c r="AG25" s="56">
        <f>IFERROR(VLOOKUP(AF25,'Fórmulas '!$B$26:$C$30,2,0),"")</f>
        <v>4</v>
      </c>
      <c r="AH25" s="56" t="str">
        <f t="shared" si="8"/>
        <v>CATASTRÓFICO</v>
      </c>
      <c r="AI25" s="66">
        <f>+IFERROR(VLOOKUP(AH25,'Fórmulas '!$E$28:$F$30,2,),"")</f>
        <v>5</v>
      </c>
      <c r="AJ25" s="67" t="str">
        <f>IFERROR(VLOOKUP(CONCATENATE(AG25,AI25),'Fórmulas '!$J$47:$K$71,2,),"")</f>
        <v>EXTREMO</v>
      </c>
      <c r="AK25" s="110" t="s">
        <v>269</v>
      </c>
      <c r="AL25" s="50" t="s">
        <v>270</v>
      </c>
      <c r="AM25" s="50" t="s">
        <v>271</v>
      </c>
      <c r="AN25" s="50" t="s">
        <v>87</v>
      </c>
      <c r="AO25" s="50" t="s">
        <v>88</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260</v>
      </c>
      <c r="BG25" s="50" t="s">
        <v>261</v>
      </c>
      <c r="BH25" s="51" t="s">
        <v>272</v>
      </c>
      <c r="BI25" s="50" t="s">
        <v>273</v>
      </c>
      <c r="BJ25" s="50" t="s">
        <v>264</v>
      </c>
      <c r="BK25" s="9" t="s">
        <v>97</v>
      </c>
      <c r="BL25" s="50" t="s">
        <v>274</v>
      </c>
      <c r="BM25" s="9" t="s">
        <v>97</v>
      </c>
      <c r="BN25" s="22"/>
      <c r="BO25" s="22"/>
      <c r="BP25" s="167" t="s">
        <v>275</v>
      </c>
      <c r="BQ25" s="193" t="s">
        <v>276</v>
      </c>
      <c r="BR25" s="22"/>
    </row>
    <row r="26" spans="1:123" ht="240" hidden="1">
      <c r="A26" s="82" t="s">
        <v>277</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278</v>
      </c>
      <c r="E26" s="85" t="s">
        <v>135</v>
      </c>
      <c r="F26" s="85" t="s">
        <v>135</v>
      </c>
      <c r="G26" s="85" t="s">
        <v>135</v>
      </c>
      <c r="H26" s="85" t="s">
        <v>135</v>
      </c>
      <c r="I26" s="56" t="s">
        <v>79</v>
      </c>
      <c r="J26" s="84" t="s">
        <v>279</v>
      </c>
      <c r="K26" s="84" t="s">
        <v>280</v>
      </c>
      <c r="L26" s="85" t="s">
        <v>135</v>
      </c>
      <c r="M26" s="85" t="s">
        <v>135</v>
      </c>
      <c r="N26" s="85" t="s">
        <v>135</v>
      </c>
      <c r="O26" s="85" t="s">
        <v>82</v>
      </c>
      <c r="P26" s="85" t="s">
        <v>78</v>
      </c>
      <c r="Q26" s="85" t="s">
        <v>135</v>
      </c>
      <c r="R26" s="85" t="s">
        <v>78</v>
      </c>
      <c r="S26" s="85" t="s">
        <v>82</v>
      </c>
      <c r="T26" s="85" t="s">
        <v>82</v>
      </c>
      <c r="U26" s="85" t="s">
        <v>135</v>
      </c>
      <c r="V26" s="85" t="s">
        <v>135</v>
      </c>
      <c r="W26" s="85" t="s">
        <v>135</v>
      </c>
      <c r="X26" s="85" t="s">
        <v>135</v>
      </c>
      <c r="Y26" s="85" t="s">
        <v>135</v>
      </c>
      <c r="Z26" s="85" t="s">
        <v>135</v>
      </c>
      <c r="AA26" s="85" t="s">
        <v>135</v>
      </c>
      <c r="AB26" s="85" t="s">
        <v>135</v>
      </c>
      <c r="AC26" s="85" t="s">
        <v>82</v>
      </c>
      <c r="AD26" s="85" t="s">
        <v>82</v>
      </c>
      <c r="AE26" s="56">
        <f t="shared" si="1"/>
        <v>14</v>
      </c>
      <c r="AF26" s="85" t="s">
        <v>139</v>
      </c>
      <c r="AG26" s="56">
        <f>IFERROR(VLOOKUP(AF26,'Fórmulas '!$B$26:$C$30,2,0),"")</f>
        <v>4</v>
      </c>
      <c r="AH26" s="56" t="str">
        <f t="shared" si="8"/>
        <v>CATASTRÓFICO</v>
      </c>
      <c r="AI26" s="66">
        <f>+IFERROR(VLOOKUP(AH26,'Fórmulas '!$E$28:$F$30,2,),"")</f>
        <v>5</v>
      </c>
      <c r="AJ26" s="67" t="str">
        <f>IFERROR(VLOOKUP(CONCATENATE(AG26,AI26),'Fórmulas '!$J$47:$K$71,2,),"")</f>
        <v>EXTREMO</v>
      </c>
      <c r="AK26" s="117" t="s">
        <v>281</v>
      </c>
      <c r="AL26" s="84" t="s">
        <v>282</v>
      </c>
      <c r="AM26" s="84" t="s">
        <v>283</v>
      </c>
      <c r="AN26" s="85" t="s">
        <v>87</v>
      </c>
      <c r="AO26" s="85" t="s">
        <v>127</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90</v>
      </c>
      <c r="BG26" s="85" t="s">
        <v>284</v>
      </c>
      <c r="BH26" s="125" t="s">
        <v>285</v>
      </c>
      <c r="BI26" s="84" t="s">
        <v>286</v>
      </c>
      <c r="BJ26" s="84" t="s">
        <v>287</v>
      </c>
      <c r="BK26" s="84" t="s">
        <v>288</v>
      </c>
      <c r="BL26" s="84" t="s">
        <v>289</v>
      </c>
      <c r="BM26" s="84" t="s">
        <v>288</v>
      </c>
      <c r="BN26" s="85"/>
      <c r="BO26" s="85"/>
      <c r="BP26" s="85"/>
      <c r="BQ26" s="85"/>
      <c r="BR26" s="85"/>
    </row>
    <row r="27" spans="1:123" ht="405" hidden="1">
      <c r="A27" s="83" t="s">
        <v>277</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290</v>
      </c>
      <c r="E27" s="88" t="s">
        <v>135</v>
      </c>
      <c r="F27" s="88" t="s">
        <v>135</v>
      </c>
      <c r="G27" s="88" t="s">
        <v>135</v>
      </c>
      <c r="H27" s="88" t="s">
        <v>135</v>
      </c>
      <c r="I27" s="109" t="s">
        <v>79</v>
      </c>
      <c r="J27" s="87" t="s">
        <v>291</v>
      </c>
      <c r="K27" s="87" t="s">
        <v>292</v>
      </c>
      <c r="L27" s="88" t="s">
        <v>135</v>
      </c>
      <c r="M27" s="88" t="s">
        <v>135</v>
      </c>
      <c r="N27" s="88" t="s">
        <v>135</v>
      </c>
      <c r="O27" s="88" t="s">
        <v>135</v>
      </c>
      <c r="P27" s="88" t="s">
        <v>135</v>
      </c>
      <c r="Q27" s="88" t="s">
        <v>135</v>
      </c>
      <c r="R27" s="88" t="s">
        <v>82</v>
      </c>
      <c r="S27" s="88" t="s">
        <v>135</v>
      </c>
      <c r="T27" s="88" t="s">
        <v>78</v>
      </c>
      <c r="U27" s="88" t="s">
        <v>78</v>
      </c>
      <c r="V27" s="88" t="s">
        <v>135</v>
      </c>
      <c r="W27" s="88" t="s">
        <v>135</v>
      </c>
      <c r="X27" s="88" t="s">
        <v>135</v>
      </c>
      <c r="Y27" s="88" t="s">
        <v>135</v>
      </c>
      <c r="Z27" s="88" t="s">
        <v>135</v>
      </c>
      <c r="AA27" s="88" t="s">
        <v>135</v>
      </c>
      <c r="AB27" s="88" t="s">
        <v>135</v>
      </c>
      <c r="AC27" s="88" t="s">
        <v>82</v>
      </c>
      <c r="AD27" s="88" t="s">
        <v>82</v>
      </c>
      <c r="AE27" s="56">
        <f t="shared" si="1"/>
        <v>16</v>
      </c>
      <c r="AF27" s="88" t="s">
        <v>83</v>
      </c>
      <c r="AG27" s="56">
        <f>IFERROR(VLOOKUP(AF27,'Fórmulas '!$B$26:$C$30,2,0),"")</f>
        <v>3</v>
      </c>
      <c r="AH27" s="56" t="str">
        <f t="shared" si="8"/>
        <v>CATASTRÓFICO</v>
      </c>
      <c r="AI27" s="66">
        <f>+IFERROR(VLOOKUP(AH27,'Fórmulas '!$E$28:$F$30,2,),"")</f>
        <v>5</v>
      </c>
      <c r="AJ27" s="67" t="str">
        <f>IFERROR(VLOOKUP(CONCATENATE(AG27,AI27),'Fórmulas '!$J$47:$K$71,2,),"")</f>
        <v>EXTREMO</v>
      </c>
      <c r="AK27" s="118" t="s">
        <v>293</v>
      </c>
      <c r="AL27" s="50" t="s">
        <v>294</v>
      </c>
      <c r="AM27" s="86" t="s">
        <v>295</v>
      </c>
      <c r="AN27" s="88" t="s">
        <v>87</v>
      </c>
      <c r="AO27" s="88" t="s">
        <v>127</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90</v>
      </c>
      <c r="BG27" s="88" t="s">
        <v>296</v>
      </c>
      <c r="BH27" s="126" t="s">
        <v>297</v>
      </c>
      <c r="BI27" s="87" t="s">
        <v>298</v>
      </c>
      <c r="BJ27" s="84" t="s">
        <v>299</v>
      </c>
      <c r="BK27" s="84" t="s">
        <v>300</v>
      </c>
      <c r="BL27" s="87" t="s">
        <v>301</v>
      </c>
      <c r="BM27" s="84" t="s">
        <v>300</v>
      </c>
      <c r="BN27" s="88"/>
      <c r="BO27" s="88"/>
      <c r="BP27" s="88"/>
      <c r="BQ27" s="88"/>
      <c r="BR27" s="87"/>
    </row>
    <row r="28" spans="1:123" ht="345" hidden="1">
      <c r="A28" s="67" t="s">
        <v>302</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303</v>
      </c>
      <c r="E28" s="67" t="s">
        <v>78</v>
      </c>
      <c r="F28" s="67" t="s">
        <v>78</v>
      </c>
      <c r="G28" s="69" t="s">
        <v>78</v>
      </c>
      <c r="H28" s="69" t="s">
        <v>78</v>
      </c>
      <c r="I28" s="69" t="s">
        <v>79</v>
      </c>
      <c r="J28" s="73" t="s">
        <v>304</v>
      </c>
      <c r="K28" s="73" t="s">
        <v>305</v>
      </c>
      <c r="L28" s="67" t="s">
        <v>78</v>
      </c>
      <c r="M28" s="67" t="s">
        <v>78</v>
      </c>
      <c r="N28" s="67" t="s">
        <v>82</v>
      </c>
      <c r="O28" s="67" t="s">
        <v>82</v>
      </c>
      <c r="P28" s="67" t="s">
        <v>78</v>
      </c>
      <c r="Q28" s="67" t="s">
        <v>82</v>
      </c>
      <c r="R28" s="67" t="s">
        <v>82</v>
      </c>
      <c r="S28" s="67" t="s">
        <v>82</v>
      </c>
      <c r="T28" s="67" t="s">
        <v>78</v>
      </c>
      <c r="U28" s="67" t="s">
        <v>82</v>
      </c>
      <c r="V28" s="67" t="s">
        <v>82</v>
      </c>
      <c r="W28" s="67" t="s">
        <v>78</v>
      </c>
      <c r="X28" s="67" t="s">
        <v>82</v>
      </c>
      <c r="Y28" s="67" t="s">
        <v>82</v>
      </c>
      <c r="Z28" s="67" t="s">
        <v>78</v>
      </c>
      <c r="AA28" s="67" t="s">
        <v>82</v>
      </c>
      <c r="AB28" s="67" t="s">
        <v>82</v>
      </c>
      <c r="AC28" s="67" t="s">
        <v>82</v>
      </c>
      <c r="AD28" s="67" t="s">
        <v>82</v>
      </c>
      <c r="AE28" s="56">
        <f t="shared" si="1"/>
        <v>6</v>
      </c>
      <c r="AF28" s="67" t="s">
        <v>106</v>
      </c>
      <c r="AG28" s="56">
        <f>IFERROR(VLOOKUP(AF28,'Fórmulas '!$B$26:$C$30,2,0),"")</f>
        <v>1</v>
      </c>
      <c r="AH28" s="56" t="str">
        <f t="shared" si="8"/>
        <v>MAYOR</v>
      </c>
      <c r="AI28" s="66">
        <f>+IFERROR(VLOOKUP(AH28,'Fórmulas '!$E$28:$F$30,2,),"")</f>
        <v>4</v>
      </c>
      <c r="AJ28" s="67" t="str">
        <f>IFERROR(VLOOKUP(CONCATENATE(AG28,AI28),'Fórmulas '!$J$47:$K$71,2,),"")</f>
        <v>ALTO</v>
      </c>
      <c r="AK28" s="71" t="s">
        <v>306</v>
      </c>
      <c r="AL28" s="72" t="s">
        <v>307</v>
      </c>
      <c r="AM28" s="73" t="s">
        <v>308</v>
      </c>
      <c r="AN28" s="67" t="s">
        <v>87</v>
      </c>
      <c r="AO28" s="67" t="s">
        <v>88</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90</v>
      </c>
      <c r="BG28" s="67" t="s">
        <v>156</v>
      </c>
      <c r="BH28" s="123" t="s">
        <v>309</v>
      </c>
      <c r="BI28" s="67" t="s">
        <v>310</v>
      </c>
      <c r="BJ28" s="105" t="s">
        <v>311</v>
      </c>
      <c r="BK28" s="72" t="s">
        <v>312</v>
      </c>
      <c r="BL28" s="73" t="s">
        <v>313</v>
      </c>
      <c r="BM28" s="72" t="s">
        <v>312</v>
      </c>
      <c r="BN28" s="70"/>
      <c r="BO28" s="72"/>
      <c r="BP28" s="68"/>
      <c r="BQ28" s="68"/>
      <c r="BR28" s="75"/>
    </row>
    <row r="29" spans="1:123" ht="240" hidden="1">
      <c r="A29" s="50" t="s">
        <v>314</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315</v>
      </c>
      <c r="E29" s="10" t="s">
        <v>78</v>
      </c>
      <c r="F29" s="10" t="s">
        <v>78</v>
      </c>
      <c r="G29" s="10" t="s">
        <v>78</v>
      </c>
      <c r="H29" s="10" t="s">
        <v>78</v>
      </c>
      <c r="I29" s="10" t="s">
        <v>79</v>
      </c>
      <c r="J29" s="61" t="s">
        <v>316</v>
      </c>
      <c r="K29" s="61" t="s">
        <v>317</v>
      </c>
      <c r="L29" s="10" t="s">
        <v>78</v>
      </c>
      <c r="M29" s="10" t="s">
        <v>78</v>
      </c>
      <c r="N29" s="10" t="s">
        <v>78</v>
      </c>
      <c r="O29" s="10" t="s">
        <v>78</v>
      </c>
      <c r="P29" s="10" t="s">
        <v>78</v>
      </c>
      <c r="Q29" s="10" t="s">
        <v>78</v>
      </c>
      <c r="R29" s="10" t="s">
        <v>78</v>
      </c>
      <c r="S29" s="10" t="s">
        <v>78</v>
      </c>
      <c r="T29" s="10" t="s">
        <v>82</v>
      </c>
      <c r="U29" s="10" t="s">
        <v>78</v>
      </c>
      <c r="V29" s="10" t="s">
        <v>78</v>
      </c>
      <c r="W29" s="10" t="s">
        <v>78</v>
      </c>
      <c r="X29" s="10" t="s">
        <v>78</v>
      </c>
      <c r="Y29" s="10" t="s">
        <v>78</v>
      </c>
      <c r="Z29" s="10" t="s">
        <v>78</v>
      </c>
      <c r="AA29" s="10" t="s">
        <v>82</v>
      </c>
      <c r="AB29" s="10" t="s">
        <v>78</v>
      </c>
      <c r="AC29" s="10" t="s">
        <v>78</v>
      </c>
      <c r="AD29" s="10" t="s">
        <v>82</v>
      </c>
      <c r="AE29" s="56">
        <f t="shared" si="1"/>
        <v>16</v>
      </c>
      <c r="AF29" s="63" t="s">
        <v>139</v>
      </c>
      <c r="AG29" s="56">
        <f>IFERROR(VLOOKUP(AF29,'Fórmulas '!$B$26:$C$30,2,0),"")</f>
        <v>4</v>
      </c>
      <c r="AH29" s="56" t="str">
        <f t="shared" si="8"/>
        <v>CATASTRÓFICO</v>
      </c>
      <c r="AI29" s="66">
        <f>+IFERROR(VLOOKUP(AH29,'Fórmulas '!$E$28:$F$30,2,),"")</f>
        <v>5</v>
      </c>
      <c r="AJ29" s="67" t="str">
        <f>IFERROR(VLOOKUP(CONCATENATE(AG29,AI29),'Fórmulas '!$J$47:$K$71,2,),"")</f>
        <v>EXTREMO</v>
      </c>
      <c r="AK29" s="71" t="s">
        <v>318</v>
      </c>
      <c r="AL29" s="50" t="s">
        <v>319</v>
      </c>
      <c r="AM29" s="62" t="s">
        <v>320</v>
      </c>
      <c r="AN29" s="10" t="s">
        <v>87</v>
      </c>
      <c r="AO29" s="10" t="s">
        <v>88</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260</v>
      </c>
      <c r="BG29" s="10" t="s">
        <v>321</v>
      </c>
      <c r="BH29" s="51" t="s">
        <v>322</v>
      </c>
      <c r="BI29" s="50" t="s">
        <v>323</v>
      </c>
      <c r="BJ29" s="50" t="s">
        <v>324</v>
      </c>
      <c r="BK29" s="50" t="s">
        <v>97</v>
      </c>
      <c r="BL29" s="195" t="s">
        <v>324</v>
      </c>
      <c r="BM29" s="196" t="s">
        <v>325</v>
      </c>
      <c r="BN29" s="9"/>
      <c r="BO29" s="9"/>
      <c r="BP29" s="197" t="s">
        <v>326</v>
      </c>
      <c r="BQ29" s="197" t="s">
        <v>327</v>
      </c>
      <c r="BR29" s="22"/>
    </row>
    <row r="30" spans="1:123" ht="150" hidden="1">
      <c r="A30" s="50" t="s">
        <v>314</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328</v>
      </c>
      <c r="E30" s="64" t="s">
        <v>78</v>
      </c>
      <c r="F30" s="64" t="s">
        <v>78</v>
      </c>
      <c r="G30" s="64" t="s">
        <v>78</v>
      </c>
      <c r="H30" s="64" t="s">
        <v>78</v>
      </c>
      <c r="I30" s="64" t="s">
        <v>79</v>
      </c>
      <c r="J30" s="96" t="s">
        <v>329</v>
      </c>
      <c r="K30" s="61" t="s">
        <v>330</v>
      </c>
      <c r="L30" s="10" t="s">
        <v>78</v>
      </c>
      <c r="M30" s="10" t="s">
        <v>78</v>
      </c>
      <c r="N30" s="10" t="s">
        <v>78</v>
      </c>
      <c r="O30" s="10" t="s">
        <v>78</v>
      </c>
      <c r="P30" s="10" t="s">
        <v>78</v>
      </c>
      <c r="Q30" s="10" t="s">
        <v>78</v>
      </c>
      <c r="R30" s="10" t="s">
        <v>78</v>
      </c>
      <c r="S30" s="10" t="s">
        <v>78</v>
      </c>
      <c r="T30" s="10" t="s">
        <v>82</v>
      </c>
      <c r="U30" s="10" t="s">
        <v>78</v>
      </c>
      <c r="V30" s="10" t="s">
        <v>78</v>
      </c>
      <c r="W30" s="10" t="s">
        <v>78</v>
      </c>
      <c r="X30" s="10" t="s">
        <v>78</v>
      </c>
      <c r="Y30" s="10" t="s">
        <v>78</v>
      </c>
      <c r="Z30" s="10" t="s">
        <v>78</v>
      </c>
      <c r="AA30" s="10" t="s">
        <v>82</v>
      </c>
      <c r="AB30" s="10" t="s">
        <v>78</v>
      </c>
      <c r="AC30" s="10" t="s">
        <v>78</v>
      </c>
      <c r="AD30" s="10" t="s">
        <v>82</v>
      </c>
      <c r="AE30" s="56">
        <f t="shared" si="1"/>
        <v>16</v>
      </c>
      <c r="AF30" s="63" t="s">
        <v>139</v>
      </c>
      <c r="AG30" s="56">
        <f>IFERROR(VLOOKUP(AF30,'Fórmulas '!$B$26:$C$30,2,0),"")</f>
        <v>4</v>
      </c>
      <c r="AH30" s="56" t="str">
        <f t="shared" si="8"/>
        <v>CATASTRÓFICO</v>
      </c>
      <c r="AI30" s="66">
        <f>+IFERROR(VLOOKUP(AH30,'Fórmulas '!$E$28:$F$30,2,),"")</f>
        <v>5</v>
      </c>
      <c r="AJ30" s="67" t="str">
        <f>IFERROR(VLOOKUP(CONCATENATE(AG30,AI30),'Fórmulas '!$J$47:$K$71,2,),"")</f>
        <v>EXTREMO</v>
      </c>
      <c r="AK30" s="71" t="s">
        <v>331</v>
      </c>
      <c r="AL30" s="50" t="s">
        <v>332</v>
      </c>
      <c r="AM30" s="62" t="s">
        <v>333</v>
      </c>
      <c r="AN30" s="10" t="s">
        <v>87</v>
      </c>
      <c r="AO30" s="10" t="s">
        <v>88</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260</v>
      </c>
      <c r="BG30" s="10" t="s">
        <v>321</v>
      </c>
      <c r="BH30" s="51" t="s">
        <v>322</v>
      </c>
      <c r="BI30" s="50" t="s">
        <v>334</v>
      </c>
      <c r="BJ30" s="50" t="s">
        <v>324</v>
      </c>
      <c r="BK30" s="50" t="s">
        <v>97</v>
      </c>
      <c r="BL30" s="195" t="s">
        <v>324</v>
      </c>
      <c r="BM30" s="196" t="s">
        <v>325</v>
      </c>
      <c r="BN30" s="9"/>
      <c r="BO30" s="9"/>
      <c r="BP30" s="197" t="s">
        <v>335</v>
      </c>
      <c r="BQ30" s="197" t="s">
        <v>336</v>
      </c>
      <c r="BR30" s="22"/>
    </row>
    <row r="31" spans="1:123" ht="135" hidden="1">
      <c r="A31" s="50" t="s">
        <v>314</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337</v>
      </c>
      <c r="E31" s="10" t="s">
        <v>78</v>
      </c>
      <c r="F31" s="10" t="s">
        <v>78</v>
      </c>
      <c r="G31" s="10" t="s">
        <v>78</v>
      </c>
      <c r="H31" s="10" t="s">
        <v>78</v>
      </c>
      <c r="I31" s="10" t="s">
        <v>79</v>
      </c>
      <c r="J31" s="51" t="s">
        <v>338</v>
      </c>
      <c r="K31" s="61" t="s">
        <v>339</v>
      </c>
      <c r="L31" s="10" t="s">
        <v>78</v>
      </c>
      <c r="M31" s="10" t="s">
        <v>78</v>
      </c>
      <c r="N31" s="10" t="s">
        <v>78</v>
      </c>
      <c r="O31" s="10" t="s">
        <v>78</v>
      </c>
      <c r="P31" s="10" t="s">
        <v>78</v>
      </c>
      <c r="Q31" s="10" t="s">
        <v>78</v>
      </c>
      <c r="R31" s="10" t="s">
        <v>78</v>
      </c>
      <c r="S31" s="10" t="s">
        <v>78</v>
      </c>
      <c r="T31" s="10" t="s">
        <v>78</v>
      </c>
      <c r="U31" s="10" t="s">
        <v>78</v>
      </c>
      <c r="V31" s="10" t="s">
        <v>78</v>
      </c>
      <c r="W31" s="10" t="s">
        <v>78</v>
      </c>
      <c r="X31" s="10" t="s">
        <v>78</v>
      </c>
      <c r="Y31" s="10" t="s">
        <v>78</v>
      </c>
      <c r="Z31" s="10" t="s">
        <v>78</v>
      </c>
      <c r="AA31" s="10" t="s">
        <v>82</v>
      </c>
      <c r="AB31" s="10" t="s">
        <v>78</v>
      </c>
      <c r="AC31" s="10" t="s">
        <v>78</v>
      </c>
      <c r="AD31" s="10" t="s">
        <v>82</v>
      </c>
      <c r="AE31" s="56">
        <f t="shared" si="1"/>
        <v>17</v>
      </c>
      <c r="AF31" s="63" t="s">
        <v>139</v>
      </c>
      <c r="AG31" s="56">
        <f>IFERROR(VLOOKUP(AF31,'Fórmulas '!$B$26:$C$30,2,0),"")</f>
        <v>4</v>
      </c>
      <c r="AH31" s="56" t="str">
        <f t="shared" si="8"/>
        <v>CATASTRÓFICO</v>
      </c>
      <c r="AI31" s="66">
        <f>+IFERROR(VLOOKUP(AH31,'Fórmulas '!$E$28:$F$30,2,),"")</f>
        <v>5</v>
      </c>
      <c r="AJ31" s="67" t="str">
        <f>IFERROR(VLOOKUP(CONCATENATE(AG31,AI31),'Fórmulas '!$J$47:$K$71,2,),"")</f>
        <v>EXTREMO</v>
      </c>
      <c r="AK31" s="71" t="s">
        <v>340</v>
      </c>
      <c r="AL31" s="50" t="s">
        <v>341</v>
      </c>
      <c r="AM31" s="62" t="s">
        <v>342</v>
      </c>
      <c r="AN31" s="10" t="s">
        <v>87</v>
      </c>
      <c r="AO31" s="10" t="s">
        <v>88</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260</v>
      </c>
      <c r="BG31" s="10" t="s">
        <v>321</v>
      </c>
      <c r="BH31" s="51" t="s">
        <v>322</v>
      </c>
      <c r="BI31" s="50" t="s">
        <v>343</v>
      </c>
      <c r="BJ31" s="50" t="s">
        <v>324</v>
      </c>
      <c r="BK31" s="50" t="s">
        <v>97</v>
      </c>
      <c r="BL31" s="195" t="s">
        <v>324</v>
      </c>
      <c r="BM31" s="196" t="s">
        <v>325</v>
      </c>
      <c r="BN31" s="9"/>
      <c r="BO31" s="9"/>
      <c r="BP31" s="197" t="s">
        <v>344</v>
      </c>
      <c r="BQ31" s="197" t="s">
        <v>336</v>
      </c>
      <c r="BR31" s="22"/>
    </row>
    <row r="32" spans="1:123" ht="105" hidden="1">
      <c r="A32" s="50" t="s">
        <v>345</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346</v>
      </c>
      <c r="E32" s="10" t="s">
        <v>135</v>
      </c>
      <c r="F32" s="10" t="s">
        <v>135</v>
      </c>
      <c r="G32" s="10" t="s">
        <v>78</v>
      </c>
      <c r="H32" s="10" t="s">
        <v>78</v>
      </c>
      <c r="I32" s="10" t="s">
        <v>79</v>
      </c>
      <c r="J32" s="61" t="s">
        <v>347</v>
      </c>
      <c r="K32" s="61" t="s">
        <v>348</v>
      </c>
      <c r="L32" s="10" t="s">
        <v>135</v>
      </c>
      <c r="M32" s="10" t="s">
        <v>135</v>
      </c>
      <c r="N32" s="10" t="s">
        <v>135</v>
      </c>
      <c r="O32" s="10" t="s">
        <v>135</v>
      </c>
      <c r="P32" s="10" t="s">
        <v>135</v>
      </c>
      <c r="Q32" s="10" t="s">
        <v>135</v>
      </c>
      <c r="R32" s="10" t="s">
        <v>135</v>
      </c>
      <c r="S32" s="10" t="s">
        <v>135</v>
      </c>
      <c r="T32" s="10" t="s">
        <v>135</v>
      </c>
      <c r="U32" s="10" t="s">
        <v>135</v>
      </c>
      <c r="V32" s="10" t="s">
        <v>135</v>
      </c>
      <c r="W32" s="10" t="s">
        <v>135</v>
      </c>
      <c r="X32" s="10" t="s">
        <v>135</v>
      </c>
      <c r="Y32" s="10" t="s">
        <v>135</v>
      </c>
      <c r="Z32" s="10" t="s">
        <v>135</v>
      </c>
      <c r="AA32" s="10" t="s">
        <v>105</v>
      </c>
      <c r="AB32" s="10" t="s">
        <v>135</v>
      </c>
      <c r="AC32" s="10" t="s">
        <v>135</v>
      </c>
      <c r="AD32" s="10" t="s">
        <v>105</v>
      </c>
      <c r="AE32" s="56">
        <f t="shared" si="1"/>
        <v>17</v>
      </c>
      <c r="AF32" s="10" t="s">
        <v>83</v>
      </c>
      <c r="AG32" s="56">
        <f>IFERROR(VLOOKUP(AF32,'Fórmulas '!$B$26:$C$30,2,0),"")</f>
        <v>3</v>
      </c>
      <c r="AH32" s="56" t="str">
        <f t="shared" si="8"/>
        <v>CATASTRÓFICO</v>
      </c>
      <c r="AI32" s="66">
        <f>+IFERROR(VLOOKUP(AH32,'Fórmulas '!$E$28:$F$30,2,),"")</f>
        <v>5</v>
      </c>
      <c r="AJ32" s="67" t="str">
        <f>IFERROR(VLOOKUP(CONCATENATE(AG32,AI32),'Fórmulas '!$J$47:$K$71,2,),"")</f>
        <v>EXTREMO</v>
      </c>
      <c r="AK32" s="115" t="s">
        <v>349</v>
      </c>
      <c r="AL32" s="61" t="s">
        <v>350</v>
      </c>
      <c r="AM32" s="61" t="s">
        <v>351</v>
      </c>
      <c r="AN32" s="10" t="s">
        <v>87</v>
      </c>
      <c r="AO32" s="10" t="s">
        <v>127</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260</v>
      </c>
      <c r="BG32" s="10" t="s">
        <v>296</v>
      </c>
      <c r="BH32" s="61" t="s">
        <v>352</v>
      </c>
      <c r="BI32" s="61" t="s">
        <v>353</v>
      </c>
      <c r="BJ32" s="61" t="s">
        <v>215</v>
      </c>
      <c r="BK32" s="9" t="s">
        <v>97</v>
      </c>
      <c r="BL32" s="61" t="s">
        <v>215</v>
      </c>
      <c r="BM32" s="9" t="s">
        <v>97</v>
      </c>
      <c r="BN32" s="94"/>
      <c r="BO32" s="9"/>
      <c r="BP32" s="11"/>
      <c r="BQ32" s="11"/>
      <c r="BR32" s="11"/>
    </row>
    <row r="33" spans="1:70" ht="120" hidden="1">
      <c r="A33" s="50" t="s">
        <v>345</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346</v>
      </c>
      <c r="E33" s="10" t="s">
        <v>135</v>
      </c>
      <c r="F33" s="10" t="s">
        <v>135</v>
      </c>
      <c r="G33" s="10" t="s">
        <v>78</v>
      </c>
      <c r="H33" s="10" t="s">
        <v>78</v>
      </c>
      <c r="I33" s="10" t="s">
        <v>79</v>
      </c>
      <c r="J33" s="61" t="s">
        <v>354</v>
      </c>
      <c r="K33" s="61" t="s">
        <v>348</v>
      </c>
      <c r="L33" s="10" t="s">
        <v>135</v>
      </c>
      <c r="M33" s="10" t="s">
        <v>135</v>
      </c>
      <c r="N33" s="10" t="s">
        <v>135</v>
      </c>
      <c r="O33" s="10" t="s">
        <v>135</v>
      </c>
      <c r="P33" s="10" t="s">
        <v>135</v>
      </c>
      <c r="Q33" s="10" t="s">
        <v>135</v>
      </c>
      <c r="R33" s="10" t="s">
        <v>135</v>
      </c>
      <c r="S33" s="10" t="s">
        <v>135</v>
      </c>
      <c r="T33" s="10" t="s">
        <v>135</v>
      </c>
      <c r="U33" s="10" t="s">
        <v>135</v>
      </c>
      <c r="V33" s="10" t="s">
        <v>135</v>
      </c>
      <c r="W33" s="10" t="s">
        <v>135</v>
      </c>
      <c r="X33" s="10" t="s">
        <v>135</v>
      </c>
      <c r="Y33" s="10" t="s">
        <v>135</v>
      </c>
      <c r="Z33" s="10" t="s">
        <v>135</v>
      </c>
      <c r="AA33" s="10" t="s">
        <v>105</v>
      </c>
      <c r="AB33" s="10" t="s">
        <v>135</v>
      </c>
      <c r="AC33" s="10" t="s">
        <v>135</v>
      </c>
      <c r="AD33" s="10" t="s">
        <v>105</v>
      </c>
      <c r="AE33" s="56">
        <f t="shared" si="1"/>
        <v>17</v>
      </c>
      <c r="AF33" s="10" t="s">
        <v>83</v>
      </c>
      <c r="AG33" s="56">
        <f>IFERROR(VLOOKUP(AF33,'Fórmulas '!$B$26:$C$30,2,0),"")</f>
        <v>3</v>
      </c>
      <c r="AH33" s="56" t="str">
        <f t="shared" si="8"/>
        <v>CATASTRÓFICO</v>
      </c>
      <c r="AI33" s="66">
        <f>+IFERROR(VLOOKUP(AH33,'Fórmulas '!$E$28:$F$30,2,),"")</f>
        <v>5</v>
      </c>
      <c r="AJ33" s="67" t="str">
        <f>IFERROR(VLOOKUP(CONCATENATE(AG33,AI33),'Fórmulas '!$J$47:$K$71,2,),"")</f>
        <v>EXTREMO</v>
      </c>
      <c r="AK33" s="115" t="s">
        <v>355</v>
      </c>
      <c r="AL33" s="61" t="s">
        <v>356</v>
      </c>
      <c r="AM33" s="61" t="s">
        <v>357</v>
      </c>
      <c r="AN33" s="10" t="s">
        <v>87</v>
      </c>
      <c r="AO33" s="10" t="s">
        <v>127</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260</v>
      </c>
      <c r="BG33" s="10" t="s">
        <v>296</v>
      </c>
      <c r="BH33" s="61" t="s">
        <v>352</v>
      </c>
      <c r="BI33" s="61" t="s">
        <v>353</v>
      </c>
      <c r="BJ33" s="61" t="s">
        <v>215</v>
      </c>
      <c r="BK33" s="9" t="s">
        <v>97</v>
      </c>
      <c r="BL33" s="61" t="s">
        <v>215</v>
      </c>
      <c r="BM33" s="9" t="s">
        <v>97</v>
      </c>
      <c r="BN33" s="94"/>
      <c r="BO33" s="9"/>
      <c r="BP33" s="11"/>
      <c r="BQ33" s="11"/>
      <c r="BR33" s="11"/>
    </row>
    <row r="34" spans="1:70" ht="270" hidden="1">
      <c r="A34" s="10" t="s">
        <v>345</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358</v>
      </c>
      <c r="E34" s="10" t="s">
        <v>135</v>
      </c>
      <c r="F34" s="10" t="s">
        <v>135</v>
      </c>
      <c r="G34" s="10" t="s">
        <v>78</v>
      </c>
      <c r="H34" s="10" t="s">
        <v>78</v>
      </c>
      <c r="I34" s="10" t="s">
        <v>79</v>
      </c>
      <c r="J34" s="61" t="s">
        <v>359</v>
      </c>
      <c r="K34" s="61" t="s">
        <v>348</v>
      </c>
      <c r="L34" s="10" t="s">
        <v>135</v>
      </c>
      <c r="M34" s="10" t="s">
        <v>135</v>
      </c>
      <c r="N34" s="10" t="s">
        <v>135</v>
      </c>
      <c r="O34" s="10" t="s">
        <v>135</v>
      </c>
      <c r="P34" s="10" t="s">
        <v>135</v>
      </c>
      <c r="Q34" s="10" t="s">
        <v>135</v>
      </c>
      <c r="R34" s="10" t="s">
        <v>135</v>
      </c>
      <c r="S34" s="10" t="s">
        <v>135</v>
      </c>
      <c r="T34" s="10" t="s">
        <v>135</v>
      </c>
      <c r="U34" s="10" t="s">
        <v>135</v>
      </c>
      <c r="V34" s="10" t="s">
        <v>135</v>
      </c>
      <c r="W34" s="10" t="s">
        <v>135</v>
      </c>
      <c r="X34" s="10" t="s">
        <v>135</v>
      </c>
      <c r="Y34" s="10" t="s">
        <v>135</v>
      </c>
      <c r="Z34" s="10" t="s">
        <v>135</v>
      </c>
      <c r="AA34" s="10" t="s">
        <v>105</v>
      </c>
      <c r="AB34" s="10" t="s">
        <v>135</v>
      </c>
      <c r="AC34" s="10" t="s">
        <v>135</v>
      </c>
      <c r="AD34" s="10" t="s">
        <v>105</v>
      </c>
      <c r="AE34" s="56">
        <f t="shared" si="1"/>
        <v>17</v>
      </c>
      <c r="AF34" s="10" t="s">
        <v>83</v>
      </c>
      <c r="AG34" s="56">
        <f>IFERROR(VLOOKUP(AF34,'Fórmulas '!$B$26:$C$30,2,0),"")</f>
        <v>3</v>
      </c>
      <c r="AH34" s="56" t="str">
        <f t="shared" si="8"/>
        <v>CATASTRÓFICO</v>
      </c>
      <c r="AI34" s="66">
        <f>+IFERROR(VLOOKUP(AH34,'Fórmulas '!$E$28:$F$30,2,),"")</f>
        <v>5</v>
      </c>
      <c r="AJ34" s="67" t="str">
        <f>IFERROR(VLOOKUP(CONCATENATE(AG34,AI34),'Fórmulas '!$J$47:$K$71,2,),"")</f>
        <v>EXTREMO</v>
      </c>
      <c r="AK34" s="119" t="s">
        <v>360</v>
      </c>
      <c r="AL34" s="61" t="s">
        <v>361</v>
      </c>
      <c r="AM34" s="61" t="s">
        <v>362</v>
      </c>
      <c r="AN34" s="10" t="s">
        <v>87</v>
      </c>
      <c r="AO34" s="10" t="s">
        <v>127</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260</v>
      </c>
      <c r="BG34" s="10" t="s">
        <v>296</v>
      </c>
      <c r="BH34" s="95" t="s">
        <v>360</v>
      </c>
      <c r="BI34" s="61" t="s">
        <v>362</v>
      </c>
      <c r="BJ34" s="61" t="s">
        <v>215</v>
      </c>
      <c r="BK34" s="9" t="s">
        <v>97</v>
      </c>
      <c r="BL34" s="61" t="s">
        <v>215</v>
      </c>
      <c r="BM34" s="9" t="s">
        <v>97</v>
      </c>
      <c r="BN34" s="22"/>
      <c r="BO34" s="11"/>
      <c r="BP34" s="11"/>
      <c r="BQ34" s="11"/>
      <c r="BR34" s="11"/>
    </row>
    <row r="35" spans="1:70" ht="105" hidden="1">
      <c r="A35" s="10" t="s">
        <v>345</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358</v>
      </c>
      <c r="E35" s="10" t="s">
        <v>135</v>
      </c>
      <c r="F35" s="10" t="s">
        <v>135</v>
      </c>
      <c r="G35" s="10" t="s">
        <v>78</v>
      </c>
      <c r="H35" s="10" t="s">
        <v>78</v>
      </c>
      <c r="I35" s="10" t="s">
        <v>79</v>
      </c>
      <c r="J35" s="61" t="s">
        <v>359</v>
      </c>
      <c r="K35" s="61" t="s">
        <v>348</v>
      </c>
      <c r="L35" s="10" t="s">
        <v>135</v>
      </c>
      <c r="M35" s="10" t="s">
        <v>135</v>
      </c>
      <c r="N35" s="10" t="s">
        <v>135</v>
      </c>
      <c r="O35" s="10" t="s">
        <v>135</v>
      </c>
      <c r="P35" s="10" t="s">
        <v>135</v>
      </c>
      <c r="Q35" s="10" t="s">
        <v>135</v>
      </c>
      <c r="R35" s="10" t="s">
        <v>135</v>
      </c>
      <c r="S35" s="10" t="s">
        <v>135</v>
      </c>
      <c r="T35" s="10" t="s">
        <v>135</v>
      </c>
      <c r="U35" s="10" t="s">
        <v>135</v>
      </c>
      <c r="V35" s="10" t="s">
        <v>135</v>
      </c>
      <c r="W35" s="10" t="s">
        <v>135</v>
      </c>
      <c r="X35" s="10" t="s">
        <v>135</v>
      </c>
      <c r="Y35" s="10" t="s">
        <v>135</v>
      </c>
      <c r="Z35" s="10" t="s">
        <v>135</v>
      </c>
      <c r="AA35" s="10" t="s">
        <v>105</v>
      </c>
      <c r="AB35" s="10" t="s">
        <v>135</v>
      </c>
      <c r="AC35" s="10" t="s">
        <v>135</v>
      </c>
      <c r="AD35" s="10" t="s">
        <v>105</v>
      </c>
      <c r="AE35" s="56">
        <f t="shared" si="1"/>
        <v>17</v>
      </c>
      <c r="AF35" s="10" t="s">
        <v>83</v>
      </c>
      <c r="AG35" s="56">
        <f>IFERROR(VLOOKUP(AF35,'Fórmulas '!$B$26:$C$30,2,0),"")</f>
        <v>3</v>
      </c>
      <c r="AH35" s="56" t="str">
        <f t="shared" si="8"/>
        <v>CATASTRÓFICO</v>
      </c>
      <c r="AI35" s="66">
        <f>+IFERROR(VLOOKUP(AH35,'Fórmulas '!$E$28:$F$30,2,),"")</f>
        <v>5</v>
      </c>
      <c r="AJ35" s="67" t="str">
        <f>IFERROR(VLOOKUP(CONCATENATE(AG35,AI35),'Fórmulas '!$J$47:$K$71,2,),"")</f>
        <v>EXTREMO</v>
      </c>
      <c r="AK35" s="120" t="s">
        <v>363</v>
      </c>
      <c r="AL35" s="61" t="s">
        <v>361</v>
      </c>
      <c r="AM35" s="51" t="s">
        <v>364</v>
      </c>
      <c r="AN35" s="10" t="s">
        <v>87</v>
      </c>
      <c r="AO35" s="10" t="s">
        <v>127</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260</v>
      </c>
      <c r="BG35" s="10" t="s">
        <v>296</v>
      </c>
      <c r="BH35" s="127" t="s">
        <v>363</v>
      </c>
      <c r="BI35" s="51" t="s">
        <v>364</v>
      </c>
      <c r="BJ35" s="61" t="s">
        <v>215</v>
      </c>
      <c r="BK35" s="9" t="s">
        <v>97</v>
      </c>
      <c r="BL35" s="61" t="s">
        <v>215</v>
      </c>
      <c r="BM35" s="9" t="s">
        <v>97</v>
      </c>
      <c r="BN35" s="22"/>
      <c r="BO35" s="11"/>
      <c r="BP35" s="11"/>
      <c r="BQ35" s="11"/>
      <c r="BR35" s="11"/>
    </row>
    <row r="36" spans="1:70" ht="105" hidden="1">
      <c r="A36" s="10" t="s">
        <v>345</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358</v>
      </c>
      <c r="E36" s="10" t="s">
        <v>135</v>
      </c>
      <c r="F36" s="10" t="s">
        <v>135</v>
      </c>
      <c r="G36" s="10" t="s">
        <v>78</v>
      </c>
      <c r="H36" s="10" t="s">
        <v>78</v>
      </c>
      <c r="I36" s="10" t="s">
        <v>79</v>
      </c>
      <c r="J36" s="61" t="s">
        <v>359</v>
      </c>
      <c r="K36" s="61" t="s">
        <v>348</v>
      </c>
      <c r="L36" s="10" t="s">
        <v>135</v>
      </c>
      <c r="M36" s="10" t="s">
        <v>135</v>
      </c>
      <c r="N36" s="10" t="s">
        <v>135</v>
      </c>
      <c r="O36" s="10" t="s">
        <v>135</v>
      </c>
      <c r="P36" s="10" t="s">
        <v>135</v>
      </c>
      <c r="Q36" s="10" t="s">
        <v>135</v>
      </c>
      <c r="R36" s="10" t="s">
        <v>135</v>
      </c>
      <c r="S36" s="10" t="s">
        <v>135</v>
      </c>
      <c r="T36" s="10" t="s">
        <v>135</v>
      </c>
      <c r="U36" s="10" t="s">
        <v>135</v>
      </c>
      <c r="V36" s="10" t="s">
        <v>135</v>
      </c>
      <c r="W36" s="10" t="s">
        <v>135</v>
      </c>
      <c r="X36" s="10" t="s">
        <v>135</v>
      </c>
      <c r="Y36" s="10" t="s">
        <v>135</v>
      </c>
      <c r="Z36" s="10" t="s">
        <v>135</v>
      </c>
      <c r="AA36" s="10" t="s">
        <v>105</v>
      </c>
      <c r="AB36" s="10" t="s">
        <v>135</v>
      </c>
      <c r="AC36" s="10" t="s">
        <v>135</v>
      </c>
      <c r="AD36" s="10" t="s">
        <v>105</v>
      </c>
      <c r="AE36" s="56">
        <f t="shared" si="1"/>
        <v>17</v>
      </c>
      <c r="AF36" s="10" t="s">
        <v>83</v>
      </c>
      <c r="AG36" s="56">
        <f>IFERROR(VLOOKUP(AF36,'Fórmulas '!$B$26:$C$30,2,0),"")</f>
        <v>3</v>
      </c>
      <c r="AH36" s="56" t="str">
        <f t="shared" si="8"/>
        <v>CATASTRÓFICO</v>
      </c>
      <c r="AI36" s="66">
        <f>+IFERROR(VLOOKUP(AH36,'Fórmulas '!$E$28:$F$30,2,),"")</f>
        <v>5</v>
      </c>
      <c r="AJ36" s="67" t="str">
        <f>IFERROR(VLOOKUP(CONCATENATE(AG36,AI36),'Fórmulas '!$J$47:$K$71,2,),"")</f>
        <v>EXTREMO</v>
      </c>
      <c r="AK36" s="115" t="s">
        <v>355</v>
      </c>
      <c r="AL36" s="61" t="s">
        <v>365</v>
      </c>
      <c r="AM36" s="61" t="s">
        <v>357</v>
      </c>
      <c r="AN36" s="10" t="s">
        <v>87</v>
      </c>
      <c r="AO36" s="10" t="s">
        <v>127</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260</v>
      </c>
      <c r="BG36" s="10" t="s">
        <v>296</v>
      </c>
      <c r="BH36" s="61" t="s">
        <v>352</v>
      </c>
      <c r="BI36" s="61" t="s">
        <v>353</v>
      </c>
      <c r="BJ36" s="61" t="s">
        <v>215</v>
      </c>
      <c r="BK36" s="9" t="s">
        <v>97</v>
      </c>
      <c r="BL36" s="61" t="s">
        <v>215</v>
      </c>
      <c r="BM36" s="9" t="s">
        <v>97</v>
      </c>
      <c r="BN36" s="22"/>
      <c r="BO36" s="11"/>
      <c r="BP36" s="11"/>
      <c r="BQ36" s="11"/>
      <c r="BR36" s="11"/>
    </row>
    <row r="37" spans="1:70" ht="195" hidden="1">
      <c r="A37" s="69" t="s">
        <v>366</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367</v>
      </c>
      <c r="E37" s="67" t="s">
        <v>78</v>
      </c>
      <c r="F37" s="67" t="s">
        <v>78</v>
      </c>
      <c r="G37" s="69" t="s">
        <v>78</v>
      </c>
      <c r="H37" s="69" t="s">
        <v>78</v>
      </c>
      <c r="I37" s="69" t="s">
        <v>79</v>
      </c>
      <c r="J37" s="72" t="s">
        <v>368</v>
      </c>
      <c r="K37" s="73" t="s">
        <v>369</v>
      </c>
      <c r="L37" s="67" t="s">
        <v>82</v>
      </c>
      <c r="M37" s="67" t="s">
        <v>78</v>
      </c>
      <c r="N37" s="67" t="s">
        <v>78</v>
      </c>
      <c r="O37" s="67" t="s">
        <v>78</v>
      </c>
      <c r="P37" s="67" t="s">
        <v>78</v>
      </c>
      <c r="Q37" s="67" t="s">
        <v>82</v>
      </c>
      <c r="R37" s="67" t="s">
        <v>78</v>
      </c>
      <c r="S37" s="67" t="s">
        <v>82</v>
      </c>
      <c r="T37" s="67" t="s">
        <v>82</v>
      </c>
      <c r="U37" s="67" t="s">
        <v>78</v>
      </c>
      <c r="V37" s="67" t="s">
        <v>78</v>
      </c>
      <c r="W37" s="67" t="s">
        <v>78</v>
      </c>
      <c r="X37" s="67" t="s">
        <v>78</v>
      </c>
      <c r="Y37" s="67" t="s">
        <v>78</v>
      </c>
      <c r="Z37" s="67" t="s">
        <v>78</v>
      </c>
      <c r="AA37" s="67" t="s">
        <v>82</v>
      </c>
      <c r="AB37" s="67" t="s">
        <v>78</v>
      </c>
      <c r="AC37" s="67" t="s">
        <v>78</v>
      </c>
      <c r="AD37" s="67" t="s">
        <v>82</v>
      </c>
      <c r="AE37" s="56">
        <f t="shared" si="1"/>
        <v>13</v>
      </c>
      <c r="AF37" s="67" t="s">
        <v>83</v>
      </c>
      <c r="AG37" s="56">
        <f>IFERROR(VLOOKUP(AF37,'Fórmulas '!$B$26:$C$30,2,0),"")</f>
        <v>3</v>
      </c>
      <c r="AH37" s="56" t="str">
        <f t="shared" si="8"/>
        <v>CATASTRÓFICO</v>
      </c>
      <c r="AI37" s="66">
        <f>+IFERROR(VLOOKUP(AH37,'Fórmulas '!$E$28:$F$30,2,),"")</f>
        <v>5</v>
      </c>
      <c r="AJ37" s="67" t="str">
        <f>IFERROR(VLOOKUP(CONCATENATE(AG37,AI37),'Fórmulas '!$J$47:$K$71,2,),"")</f>
        <v>EXTREMO</v>
      </c>
      <c r="AK37" s="71" t="s">
        <v>370</v>
      </c>
      <c r="AL37" s="72" t="s">
        <v>371</v>
      </c>
      <c r="AM37" s="73" t="s">
        <v>372</v>
      </c>
      <c r="AN37" s="69" t="s">
        <v>87</v>
      </c>
      <c r="AO37" s="67" t="s">
        <v>373</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90</v>
      </c>
      <c r="BG37" s="67" t="s">
        <v>184</v>
      </c>
      <c r="BH37" s="65" t="s">
        <v>374</v>
      </c>
      <c r="BI37" s="72" t="s">
        <v>375</v>
      </c>
      <c r="BJ37" s="72" t="s">
        <v>324</v>
      </c>
      <c r="BK37" s="9" t="s">
        <v>97</v>
      </c>
      <c r="BL37" s="198" t="s">
        <v>376</v>
      </c>
      <c r="BM37" s="198" t="s">
        <v>377</v>
      </c>
      <c r="BN37" s="72"/>
      <c r="BO37" s="72"/>
      <c r="BP37" s="72"/>
      <c r="BQ37" s="72"/>
      <c r="BR37" s="81"/>
    </row>
    <row r="38" spans="1:70" s="52" customFormat="1" ht="135" hidden="1">
      <c r="A38" s="69" t="s">
        <v>366</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378</v>
      </c>
      <c r="E38" s="67" t="s">
        <v>78</v>
      </c>
      <c r="F38" s="67" t="s">
        <v>78</v>
      </c>
      <c r="G38" s="69" t="s">
        <v>78</v>
      </c>
      <c r="H38" s="69" t="s">
        <v>78</v>
      </c>
      <c r="I38" s="69" t="s">
        <v>79</v>
      </c>
      <c r="J38" s="72" t="s">
        <v>379</v>
      </c>
      <c r="K38" s="73" t="s">
        <v>380</v>
      </c>
      <c r="L38" s="67" t="s">
        <v>78</v>
      </c>
      <c r="M38" s="67" t="s">
        <v>78</v>
      </c>
      <c r="N38" s="67" t="s">
        <v>78</v>
      </c>
      <c r="O38" s="67" t="s">
        <v>78</v>
      </c>
      <c r="P38" s="67" t="s">
        <v>78</v>
      </c>
      <c r="Q38" s="67" t="s">
        <v>82</v>
      </c>
      <c r="R38" s="67" t="s">
        <v>78</v>
      </c>
      <c r="S38" s="67" t="s">
        <v>82</v>
      </c>
      <c r="T38" s="67" t="s">
        <v>82</v>
      </c>
      <c r="U38" s="67" t="s">
        <v>78</v>
      </c>
      <c r="V38" s="67" t="s">
        <v>78</v>
      </c>
      <c r="W38" s="67" t="s">
        <v>78</v>
      </c>
      <c r="X38" s="67" t="s">
        <v>78</v>
      </c>
      <c r="Y38" s="67" t="s">
        <v>78</v>
      </c>
      <c r="Z38" s="67" t="s">
        <v>78</v>
      </c>
      <c r="AA38" s="67" t="s">
        <v>82</v>
      </c>
      <c r="AB38" s="67" t="s">
        <v>78</v>
      </c>
      <c r="AC38" s="67" t="s">
        <v>78</v>
      </c>
      <c r="AD38" s="67" t="s">
        <v>82</v>
      </c>
      <c r="AE38" s="54">
        <f t="shared" si="1"/>
        <v>14</v>
      </c>
      <c r="AF38" s="67" t="s">
        <v>83</v>
      </c>
      <c r="AG38" s="54">
        <f>IFERROR(VLOOKUP(AF38,'Fórmulas '!$B$26:$C$30,2,0),"")</f>
        <v>3</v>
      </c>
      <c r="AH38" s="54" t="str">
        <f t="shared" si="8"/>
        <v>CATASTRÓFICO</v>
      </c>
      <c r="AI38" s="111">
        <f>+IFERROR(VLOOKUP(AH38,'Fórmulas '!$E$28:$F$30,2,),"")</f>
        <v>5</v>
      </c>
      <c r="AJ38" s="67" t="str">
        <f>IFERROR(VLOOKUP(CONCATENATE(AG38,AI38),'Fórmulas '!$J$47:$K$71,2,),"")</f>
        <v>EXTREMO</v>
      </c>
      <c r="AK38" s="71" t="s">
        <v>381</v>
      </c>
      <c r="AL38" s="72" t="s">
        <v>382</v>
      </c>
      <c r="AM38" s="72" t="s">
        <v>383</v>
      </c>
      <c r="AN38" s="69" t="s">
        <v>87</v>
      </c>
      <c r="AO38" s="67" t="s">
        <v>88</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90</v>
      </c>
      <c r="BG38" s="67" t="s">
        <v>184</v>
      </c>
      <c r="BH38" s="73" t="s">
        <v>384</v>
      </c>
      <c r="BI38" s="72" t="s">
        <v>385</v>
      </c>
      <c r="BJ38" s="72" t="s">
        <v>324</v>
      </c>
      <c r="BK38" s="57" t="s">
        <v>97</v>
      </c>
      <c r="BL38" s="198" t="s">
        <v>324</v>
      </c>
      <c r="BM38" s="198" t="s">
        <v>377</v>
      </c>
      <c r="BN38" s="72"/>
      <c r="BO38" s="72"/>
      <c r="BP38" s="72"/>
      <c r="BQ38" s="72"/>
      <c r="BR38" s="70"/>
    </row>
    <row r="39" spans="1:70" ht="210" hidden="1">
      <c r="A39" s="69" t="s">
        <v>366</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386</v>
      </c>
      <c r="E39" s="67" t="s">
        <v>78</v>
      </c>
      <c r="F39" s="67" t="s">
        <v>78</v>
      </c>
      <c r="G39" s="69" t="s">
        <v>78</v>
      </c>
      <c r="H39" s="69" t="s">
        <v>78</v>
      </c>
      <c r="I39" s="69" t="s">
        <v>79</v>
      </c>
      <c r="J39" s="72" t="s">
        <v>387</v>
      </c>
      <c r="K39" s="73" t="s">
        <v>388</v>
      </c>
      <c r="L39" s="67" t="s">
        <v>82</v>
      </c>
      <c r="M39" s="67" t="s">
        <v>78</v>
      </c>
      <c r="N39" s="67" t="s">
        <v>78</v>
      </c>
      <c r="O39" s="67" t="s">
        <v>78</v>
      </c>
      <c r="P39" s="67" t="s">
        <v>78</v>
      </c>
      <c r="Q39" s="67" t="s">
        <v>82</v>
      </c>
      <c r="R39" s="67" t="s">
        <v>78</v>
      </c>
      <c r="S39" s="67" t="s">
        <v>82</v>
      </c>
      <c r="T39" s="67" t="s">
        <v>82</v>
      </c>
      <c r="U39" s="67" t="s">
        <v>78</v>
      </c>
      <c r="V39" s="67" t="s">
        <v>78</v>
      </c>
      <c r="W39" s="67" t="s">
        <v>78</v>
      </c>
      <c r="X39" s="67" t="s">
        <v>78</v>
      </c>
      <c r="Y39" s="67" t="s">
        <v>78</v>
      </c>
      <c r="Z39" s="67" t="s">
        <v>78</v>
      </c>
      <c r="AA39" s="67" t="s">
        <v>82</v>
      </c>
      <c r="AB39" s="67" t="s">
        <v>78</v>
      </c>
      <c r="AC39" s="67" t="s">
        <v>78</v>
      </c>
      <c r="AD39" s="67" t="s">
        <v>82</v>
      </c>
      <c r="AE39" s="56">
        <f t="shared" si="1"/>
        <v>13</v>
      </c>
      <c r="AF39" s="67" t="s">
        <v>83</v>
      </c>
      <c r="AG39" s="56">
        <f>IFERROR(VLOOKUP(AF39,'Fórmulas '!$B$26:$C$30,2,0),"")</f>
        <v>3</v>
      </c>
      <c r="AH39" s="56" t="str">
        <f t="shared" si="8"/>
        <v>CATASTRÓFICO</v>
      </c>
      <c r="AI39" s="66">
        <f>+IFERROR(VLOOKUP(AH39,'Fórmulas '!$E$28:$F$30,2,),"")</f>
        <v>5</v>
      </c>
      <c r="AJ39" s="67" t="str">
        <f>IFERROR(VLOOKUP(CONCATENATE(AG39,AI39),'Fórmulas '!$J$47:$K$71,2,),"")</f>
        <v>EXTREMO</v>
      </c>
      <c r="AK39" s="71" t="s">
        <v>389</v>
      </c>
      <c r="AL39" s="72" t="s">
        <v>390</v>
      </c>
      <c r="AM39" s="72" t="s">
        <v>391</v>
      </c>
      <c r="AN39" s="74" t="s">
        <v>87</v>
      </c>
      <c r="AO39" s="67" t="s">
        <v>88</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90</v>
      </c>
      <c r="BG39" s="67" t="s">
        <v>240</v>
      </c>
      <c r="BH39" s="73" t="s">
        <v>392</v>
      </c>
      <c r="BI39" s="72" t="s">
        <v>393</v>
      </c>
      <c r="BJ39" s="72" t="s">
        <v>324</v>
      </c>
      <c r="BK39" s="9" t="s">
        <v>97</v>
      </c>
      <c r="BL39" s="198" t="s">
        <v>324</v>
      </c>
      <c r="BM39" s="198" t="s">
        <v>377</v>
      </c>
      <c r="BN39" s="72"/>
      <c r="BO39" s="72"/>
      <c r="BP39" s="72"/>
      <c r="BQ39" s="72"/>
      <c r="BR39" s="70"/>
    </row>
    <row r="40" spans="1:70" ht="240" hidden="1">
      <c r="A40" s="77" t="s">
        <v>394</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395</v>
      </c>
      <c r="E40" s="63" t="s">
        <v>78</v>
      </c>
      <c r="F40" s="63" t="s">
        <v>78</v>
      </c>
      <c r="G40" s="63" t="s">
        <v>78</v>
      </c>
      <c r="H40" s="63" t="s">
        <v>78</v>
      </c>
      <c r="I40" s="63" t="s">
        <v>79</v>
      </c>
      <c r="J40" s="71" t="s">
        <v>396</v>
      </c>
      <c r="K40" s="71" t="s">
        <v>397</v>
      </c>
      <c r="L40" s="63" t="s">
        <v>78</v>
      </c>
      <c r="M40" s="63" t="s">
        <v>78</v>
      </c>
      <c r="N40" s="63" t="s">
        <v>82</v>
      </c>
      <c r="O40" s="63" t="s">
        <v>82</v>
      </c>
      <c r="P40" s="63" t="s">
        <v>78</v>
      </c>
      <c r="Q40" s="63" t="s">
        <v>78</v>
      </c>
      <c r="R40" s="63" t="s">
        <v>78</v>
      </c>
      <c r="S40" s="63" t="s">
        <v>82</v>
      </c>
      <c r="T40" s="63" t="s">
        <v>78</v>
      </c>
      <c r="U40" s="63" t="s">
        <v>78</v>
      </c>
      <c r="V40" s="63" t="s">
        <v>78</v>
      </c>
      <c r="W40" s="63" t="s">
        <v>78</v>
      </c>
      <c r="X40" s="63" t="s">
        <v>78</v>
      </c>
      <c r="Y40" s="63" t="s">
        <v>78</v>
      </c>
      <c r="Z40" s="63" t="s">
        <v>78</v>
      </c>
      <c r="AA40" s="63" t="s">
        <v>82</v>
      </c>
      <c r="AB40" s="63" t="s">
        <v>78</v>
      </c>
      <c r="AC40" s="63" t="s">
        <v>82</v>
      </c>
      <c r="AD40" s="63" t="s">
        <v>82</v>
      </c>
      <c r="AE40" s="56">
        <f t="shared" si="1"/>
        <v>13</v>
      </c>
      <c r="AF40" s="63" t="s">
        <v>106</v>
      </c>
      <c r="AG40" s="56">
        <f>IFERROR(VLOOKUP(AF40,'Fórmulas '!$B$26:$C$30,2,0),"")</f>
        <v>1</v>
      </c>
      <c r="AH40" s="56" t="str">
        <f t="shared" si="8"/>
        <v>CATASTRÓFICO</v>
      </c>
      <c r="AI40" s="66">
        <f>+IFERROR(VLOOKUP(AH40,'Fórmulas '!$E$28:$F$30,2,),"")</f>
        <v>5</v>
      </c>
      <c r="AJ40" s="67" t="str">
        <f>IFERROR(VLOOKUP(CONCATENATE(AG40,AI40),'Fórmulas '!$J$47:$K$71,2,),"")</f>
        <v>ALTO</v>
      </c>
      <c r="AK40" s="71" t="s">
        <v>398</v>
      </c>
      <c r="AL40" s="50" t="s">
        <v>399</v>
      </c>
      <c r="AM40" s="65" t="s">
        <v>400</v>
      </c>
      <c r="AN40" s="63" t="s">
        <v>87</v>
      </c>
      <c r="AO40" s="63" t="s">
        <v>88</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79">
        <f t="shared" si="6"/>
        <v>5</v>
      </c>
      <c r="BD40" s="64" t="str">
        <f>IFERROR(VLOOKUP(CONCATENATE(BA40,BC40),'Fórmulas '!$J$47:$K$71,2,),"")</f>
        <v>ALTO</v>
      </c>
      <c r="BE40" s="63">
        <f>IFERROR(BA40*BC40,"")</f>
        <v>5</v>
      </c>
      <c r="BF40" s="63" t="s">
        <v>90</v>
      </c>
      <c r="BG40" s="63" t="s">
        <v>128</v>
      </c>
      <c r="BH40" s="76" t="s">
        <v>401</v>
      </c>
      <c r="BI40" s="76" t="s">
        <v>402</v>
      </c>
      <c r="BJ40" s="76" t="s">
        <v>403</v>
      </c>
      <c r="BK40" s="77" t="s">
        <v>404</v>
      </c>
      <c r="BL40" s="202" t="s">
        <v>405</v>
      </c>
      <c r="BM40" s="525" t="s">
        <v>404</v>
      </c>
      <c r="BN40" s="76"/>
      <c r="BO40" s="77"/>
      <c r="BP40" s="77" t="s">
        <v>406</v>
      </c>
      <c r="BQ40" s="77" t="s">
        <v>407</v>
      </c>
      <c r="BR40" s="77"/>
    </row>
    <row r="41" spans="1:70" ht="172.9" hidden="1" customHeight="1">
      <c r="A41" s="50" t="s">
        <v>408</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409</v>
      </c>
      <c r="E41" s="10" t="s">
        <v>135</v>
      </c>
      <c r="F41" s="10" t="s">
        <v>135</v>
      </c>
      <c r="G41" s="10" t="s">
        <v>135</v>
      </c>
      <c r="H41" s="10" t="s">
        <v>135</v>
      </c>
      <c r="I41" s="10" t="s">
        <v>79</v>
      </c>
      <c r="J41" s="93" t="s">
        <v>410</v>
      </c>
      <c r="K41" s="51" t="s">
        <v>411</v>
      </c>
      <c r="L41" s="10" t="s">
        <v>135</v>
      </c>
      <c r="M41" s="10" t="s">
        <v>135</v>
      </c>
      <c r="N41" s="10" t="s">
        <v>135</v>
      </c>
      <c r="O41" s="10" t="s">
        <v>105</v>
      </c>
      <c r="P41" s="10" t="s">
        <v>135</v>
      </c>
      <c r="Q41" s="10" t="s">
        <v>135</v>
      </c>
      <c r="R41" s="10" t="s">
        <v>105</v>
      </c>
      <c r="S41" s="10" t="s">
        <v>105</v>
      </c>
      <c r="T41" s="10" t="s">
        <v>135</v>
      </c>
      <c r="U41" s="10" t="s">
        <v>135</v>
      </c>
      <c r="V41" s="10" t="s">
        <v>135</v>
      </c>
      <c r="W41" s="10" t="s">
        <v>135</v>
      </c>
      <c r="X41" s="10" t="s">
        <v>105</v>
      </c>
      <c r="Y41" s="10" t="s">
        <v>135</v>
      </c>
      <c r="Z41" s="10" t="s">
        <v>105</v>
      </c>
      <c r="AA41" s="10" t="s">
        <v>105</v>
      </c>
      <c r="AB41" s="10" t="s">
        <v>105</v>
      </c>
      <c r="AC41" s="10" t="s">
        <v>105</v>
      </c>
      <c r="AD41" s="10" t="s">
        <v>105</v>
      </c>
      <c r="AE41" s="56">
        <f t="shared" si="1"/>
        <v>10</v>
      </c>
      <c r="AF41" s="97" t="s">
        <v>83</v>
      </c>
      <c r="AG41" s="56">
        <f>IFERROR(VLOOKUP(AF41,'Fórmulas '!$B$26:$C$30,2,0),"")</f>
        <v>3</v>
      </c>
      <c r="AH41" s="56" t="str">
        <f t="shared" si="8"/>
        <v>MAYOR</v>
      </c>
      <c r="AI41" s="66">
        <f>+IFERROR(VLOOKUP(AH41,'Fórmulas '!$E$28:$F$30,2,),"")</f>
        <v>4</v>
      </c>
      <c r="AJ41" s="67" t="str">
        <f>IFERROR(VLOOKUP(CONCATENATE(AG41,AI41),'Fórmulas '!$J$47:$K$71,2,),"")</f>
        <v>EXTREMO</v>
      </c>
      <c r="AK41" s="110" t="s">
        <v>412</v>
      </c>
      <c r="AL41" s="61" t="s">
        <v>413</v>
      </c>
      <c r="AM41" s="61" t="s">
        <v>414</v>
      </c>
      <c r="AN41" s="10" t="s">
        <v>415</v>
      </c>
      <c r="AO41" s="10" t="s">
        <v>127</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90</v>
      </c>
      <c r="BG41" s="66" t="s">
        <v>416</v>
      </c>
      <c r="BH41" s="58" t="s">
        <v>417</v>
      </c>
      <c r="BI41" s="58" t="s">
        <v>418</v>
      </c>
      <c r="BJ41" s="58" t="s">
        <v>419</v>
      </c>
      <c r="BK41" s="188" t="s">
        <v>97</v>
      </c>
      <c r="BL41" s="199"/>
      <c r="BM41" s="526"/>
      <c r="BN41" s="58"/>
      <c r="BO41" s="102"/>
      <c r="BP41" s="58"/>
      <c r="BQ41" s="201"/>
      <c r="BR41" s="185"/>
    </row>
    <row r="42" spans="1:70" ht="144" hidden="1" customHeight="1">
      <c r="A42" s="50" t="s">
        <v>408</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420</v>
      </c>
      <c r="E42" s="10" t="s">
        <v>135</v>
      </c>
      <c r="F42" s="10" t="s">
        <v>135</v>
      </c>
      <c r="G42" s="10" t="s">
        <v>135</v>
      </c>
      <c r="H42" s="10" t="s">
        <v>135</v>
      </c>
      <c r="I42" s="10" t="s">
        <v>79</v>
      </c>
      <c r="J42" s="93" t="s">
        <v>421</v>
      </c>
      <c r="K42" s="51" t="s">
        <v>422</v>
      </c>
      <c r="L42" s="10" t="s">
        <v>135</v>
      </c>
      <c r="M42" s="10" t="s">
        <v>135</v>
      </c>
      <c r="N42" s="10" t="s">
        <v>135</v>
      </c>
      <c r="O42" s="10" t="s">
        <v>105</v>
      </c>
      <c r="P42" s="10" t="s">
        <v>135</v>
      </c>
      <c r="Q42" s="10" t="s">
        <v>135</v>
      </c>
      <c r="R42" s="10" t="s">
        <v>105</v>
      </c>
      <c r="S42" s="10" t="s">
        <v>105</v>
      </c>
      <c r="T42" s="10" t="s">
        <v>135</v>
      </c>
      <c r="U42" s="10" t="s">
        <v>135</v>
      </c>
      <c r="V42" s="10" t="s">
        <v>135</v>
      </c>
      <c r="W42" s="10" t="s">
        <v>135</v>
      </c>
      <c r="X42" s="10" t="s">
        <v>105</v>
      </c>
      <c r="Y42" s="10" t="s">
        <v>135</v>
      </c>
      <c r="Z42" s="10" t="s">
        <v>105</v>
      </c>
      <c r="AA42" s="10" t="s">
        <v>105</v>
      </c>
      <c r="AB42" s="10" t="s">
        <v>105</v>
      </c>
      <c r="AC42" s="10" t="s">
        <v>105</v>
      </c>
      <c r="AD42" s="10" t="s">
        <v>105</v>
      </c>
      <c r="AE42" s="56">
        <f t="shared" si="1"/>
        <v>10</v>
      </c>
      <c r="AF42" s="97" t="s">
        <v>123</v>
      </c>
      <c r="AG42" s="56">
        <f>IFERROR(VLOOKUP(AF42,'Fórmulas '!$B$26:$C$30,2,0),"")</f>
        <v>2</v>
      </c>
      <c r="AH42" s="56" t="str">
        <f t="shared" si="8"/>
        <v>MAYOR</v>
      </c>
      <c r="AI42" s="66">
        <f>+IFERROR(VLOOKUP(AH42,'Fórmulas '!$E$28:$F$30,2,),"")</f>
        <v>4</v>
      </c>
      <c r="AJ42" s="67" t="str">
        <f>IFERROR(VLOOKUP(CONCATENATE(AG42,AI42),'Fórmulas '!$J$47:$K$71,2,),"")</f>
        <v>ALTO</v>
      </c>
      <c r="AK42" s="110" t="s">
        <v>423</v>
      </c>
      <c r="AL42" s="61" t="s">
        <v>424</v>
      </c>
      <c r="AM42" s="61" t="s">
        <v>425</v>
      </c>
      <c r="AN42" s="10" t="s">
        <v>415</v>
      </c>
      <c r="AO42" s="10" t="s">
        <v>127</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90</v>
      </c>
      <c r="BG42" s="10" t="s">
        <v>296</v>
      </c>
      <c r="BH42" s="51" t="s">
        <v>426</v>
      </c>
      <c r="BI42" s="51" t="s">
        <v>427</v>
      </c>
      <c r="BJ42" s="51" t="s">
        <v>419</v>
      </c>
      <c r="BK42" s="9" t="s">
        <v>97</v>
      </c>
      <c r="BL42" s="200" t="s">
        <v>428</v>
      </c>
      <c r="BM42" s="527"/>
      <c r="BN42" s="51"/>
      <c r="BO42" s="61"/>
      <c r="BP42" s="51"/>
      <c r="BQ42" s="98"/>
      <c r="BR42" s="11"/>
    </row>
    <row r="43" spans="1:70" ht="154.9" hidden="1" customHeight="1">
      <c r="A43" s="50" t="s">
        <v>408</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429</v>
      </c>
      <c r="E43" s="10" t="s">
        <v>135</v>
      </c>
      <c r="F43" s="10" t="s">
        <v>135</v>
      </c>
      <c r="G43" s="10" t="s">
        <v>135</v>
      </c>
      <c r="H43" s="10" t="s">
        <v>135</v>
      </c>
      <c r="I43" s="10" t="s">
        <v>79</v>
      </c>
      <c r="J43" s="93" t="s">
        <v>430</v>
      </c>
      <c r="K43" s="51" t="s">
        <v>431</v>
      </c>
      <c r="L43" s="10" t="s">
        <v>135</v>
      </c>
      <c r="M43" s="10" t="s">
        <v>135</v>
      </c>
      <c r="N43" s="10" t="s">
        <v>135</v>
      </c>
      <c r="O43" s="10" t="s">
        <v>105</v>
      </c>
      <c r="P43" s="10" t="s">
        <v>105</v>
      </c>
      <c r="Q43" s="10" t="s">
        <v>135</v>
      </c>
      <c r="R43" s="10" t="s">
        <v>105</v>
      </c>
      <c r="S43" s="10" t="s">
        <v>105</v>
      </c>
      <c r="T43" s="10" t="s">
        <v>135</v>
      </c>
      <c r="U43" s="10" t="s">
        <v>135</v>
      </c>
      <c r="V43" s="10" t="s">
        <v>135</v>
      </c>
      <c r="W43" s="10" t="s">
        <v>135</v>
      </c>
      <c r="X43" s="10" t="s">
        <v>135</v>
      </c>
      <c r="Y43" s="10" t="s">
        <v>135</v>
      </c>
      <c r="Z43" s="10" t="s">
        <v>105</v>
      </c>
      <c r="AA43" s="10" t="s">
        <v>105</v>
      </c>
      <c r="AB43" s="10" t="s">
        <v>105</v>
      </c>
      <c r="AC43" s="10" t="s">
        <v>105</v>
      </c>
      <c r="AD43" s="10" t="s">
        <v>105</v>
      </c>
      <c r="AE43" s="56">
        <f t="shared" si="1"/>
        <v>10</v>
      </c>
      <c r="AF43" s="97" t="s">
        <v>83</v>
      </c>
      <c r="AG43" s="56">
        <f>IFERROR(VLOOKUP(AF43,'Fórmulas '!$B$26:$C$30,2,0),"")</f>
        <v>3</v>
      </c>
      <c r="AH43" s="56" t="str">
        <f t="shared" si="8"/>
        <v>MAYOR</v>
      </c>
      <c r="AI43" s="66">
        <f>+IFERROR(VLOOKUP(AH43,'Fórmulas '!$E$28:$F$30,2,),"")</f>
        <v>4</v>
      </c>
      <c r="AJ43" s="67" t="str">
        <f>IFERROR(VLOOKUP(CONCATENATE(AG43,AI43),'Fórmulas '!$J$47:$K$71,2,),"")</f>
        <v>EXTREMO</v>
      </c>
      <c r="AK43" s="110" t="s">
        <v>432</v>
      </c>
      <c r="AL43" s="61" t="s">
        <v>433</v>
      </c>
      <c r="AM43" s="61" t="s">
        <v>434</v>
      </c>
      <c r="AN43" s="10" t="s">
        <v>200</v>
      </c>
      <c r="AO43" s="10" t="s">
        <v>127</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90</v>
      </c>
      <c r="BG43" s="10" t="s">
        <v>111</v>
      </c>
      <c r="BH43" s="51" t="s">
        <v>435</v>
      </c>
      <c r="BI43" s="51" t="s">
        <v>436</v>
      </c>
      <c r="BJ43" s="51" t="s">
        <v>437</v>
      </c>
      <c r="BK43" s="9" t="s">
        <v>97</v>
      </c>
      <c r="BL43" s="197" t="s">
        <v>438</v>
      </c>
      <c r="BM43" s="61"/>
      <c r="BN43" s="51"/>
      <c r="BO43" s="61"/>
      <c r="BP43" s="51"/>
      <c r="BQ43" s="98"/>
      <c r="BR43" s="11"/>
    </row>
    <row r="44" spans="1:70" ht="150" hidden="1">
      <c r="A44" s="50" t="s">
        <v>439</v>
      </c>
      <c r="B44" s="51" t="e">
        <f>VLOOKUP(A44,'Fórmulas '!$B$47:$C$66,2,FALSE)</f>
        <v>#N/A</v>
      </c>
      <c r="C44" s="50" t="e">
        <f>VLOOKUP(A44,'Fórmulas '!$F$47:$G$66,2,FALSE)</f>
        <v>#N/A</v>
      </c>
      <c r="D44" s="92" t="s">
        <v>440</v>
      </c>
      <c r="E44" s="10" t="s">
        <v>78</v>
      </c>
      <c r="F44" s="10" t="s">
        <v>135</v>
      </c>
      <c r="G44" s="10" t="s">
        <v>135</v>
      </c>
      <c r="H44" s="10" t="s">
        <v>135</v>
      </c>
      <c r="I44" s="10" t="s">
        <v>79</v>
      </c>
      <c r="J44" s="93" t="s">
        <v>441</v>
      </c>
      <c r="K44" s="93" t="s">
        <v>442</v>
      </c>
      <c r="L44" s="10" t="s">
        <v>135</v>
      </c>
      <c r="M44" s="10" t="s">
        <v>135</v>
      </c>
      <c r="N44" s="10" t="s">
        <v>135</v>
      </c>
      <c r="O44" s="10" t="s">
        <v>78</v>
      </c>
      <c r="P44" s="10" t="s">
        <v>78</v>
      </c>
      <c r="Q44" s="10" t="s">
        <v>82</v>
      </c>
      <c r="R44" s="10" t="s">
        <v>78</v>
      </c>
      <c r="S44" s="10" t="s">
        <v>82</v>
      </c>
      <c r="T44" s="10" t="s">
        <v>82</v>
      </c>
      <c r="U44" s="10" t="s">
        <v>78</v>
      </c>
      <c r="V44" s="10" t="s">
        <v>78</v>
      </c>
      <c r="W44" s="10" t="s">
        <v>78</v>
      </c>
      <c r="X44" s="10" t="s">
        <v>78</v>
      </c>
      <c r="Y44" s="10" t="s">
        <v>78</v>
      </c>
      <c r="Z44" s="10" t="s">
        <v>78</v>
      </c>
      <c r="AA44" s="10" t="s">
        <v>82</v>
      </c>
      <c r="AB44" s="10" t="s">
        <v>78</v>
      </c>
      <c r="AC44" s="10" t="s">
        <v>78</v>
      </c>
      <c r="AD44" s="10" t="s">
        <v>82</v>
      </c>
      <c r="AE44" s="56">
        <f t="shared" si="1"/>
        <v>14</v>
      </c>
      <c r="AF44" s="97" t="s">
        <v>139</v>
      </c>
      <c r="AG44" s="56">
        <f>IFERROR(VLOOKUP(AF44,'Fórmulas '!$B$26:$C$30,2,0),"")</f>
        <v>4</v>
      </c>
      <c r="AH44" s="56" t="str">
        <f t="shared" si="8"/>
        <v>CATASTRÓFICO</v>
      </c>
      <c r="AI44" s="66">
        <f>+IFERROR(VLOOKUP(AH44,'Fórmulas '!$E$28:$F$30,2,),"")</f>
        <v>5</v>
      </c>
      <c r="AJ44" s="67" t="str">
        <f>IFERROR(VLOOKUP(CONCATENATE(AG44,AI44),'Fórmulas '!$J$47:$K$71,2,),"")</f>
        <v>EXTREMO</v>
      </c>
      <c r="AK44" s="186" t="s">
        <v>443</v>
      </c>
      <c r="AL44" s="184" t="s">
        <v>444</v>
      </c>
      <c r="AM44" s="184" t="s">
        <v>445</v>
      </c>
      <c r="AN44" s="10" t="s">
        <v>87</v>
      </c>
      <c r="AO44" s="10" t="s">
        <v>88</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90</v>
      </c>
      <c r="BG44" s="10" t="s">
        <v>170</v>
      </c>
      <c r="BH44" s="51" t="s">
        <v>446</v>
      </c>
      <c r="BI44" s="10" t="s">
        <v>447</v>
      </c>
      <c r="BJ44" s="10" t="s">
        <v>97</v>
      </c>
      <c r="BK44" s="10" t="s">
        <v>97</v>
      </c>
      <c r="BL44" s="51" t="s">
        <v>448</v>
      </c>
      <c r="BM44" s="10" t="s">
        <v>97</v>
      </c>
      <c r="BN44" s="11"/>
      <c r="BO44" s="11"/>
      <c r="BP44" s="11"/>
      <c r="BQ44" s="11"/>
      <c r="BR44" s="51" t="s">
        <v>449</v>
      </c>
    </row>
  </sheetData>
  <autoFilter ref="A11:BJ44" xr:uid="{00000000-0009-0000-0000-000001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BD12:BD44">
    <cfRule type="containsText" dxfId="98" priority="58" operator="containsText" text="BAJO">
      <formula>NOT(ISERROR(SEARCH("BAJO",BD12)))</formula>
    </cfRule>
    <cfRule type="containsText" dxfId="97" priority="59" operator="containsText" text="MODERADO">
      <formula>NOT(ISERROR(SEARCH("MODERADO",BD12)))</formula>
    </cfRule>
    <cfRule type="containsText" dxfId="96" priority="60" operator="containsText" text="ALTO">
      <formula>NOT(ISERROR(SEARCH("ALTO",BD12)))</formula>
    </cfRule>
    <cfRule type="containsText" dxfId="95" priority="61" operator="containsText" text="EXTREMO">
      <formula>NOT(ISERROR(SEARCH("EXTREMO",BD12)))</formula>
    </cfRule>
  </conditionalFormatting>
  <conditionalFormatting sqref="AJ12:AJ44">
    <cfRule type="containsText" dxfId="94" priority="18" operator="containsText" text="BAJO">
      <formula>NOT(ISERROR(SEARCH("BAJO",AJ12)))</formula>
    </cfRule>
    <cfRule type="containsText" dxfId="93" priority="19" operator="containsText" text="MODERADO">
      <formula>NOT(ISERROR(SEARCH("MODERADO",AJ12)))</formula>
    </cfRule>
    <cfRule type="containsText" dxfId="92" priority="20" operator="containsText" text="ALTO">
      <formula>NOT(ISERROR(SEARCH("ALTO",AJ12)))</formula>
    </cfRule>
    <cfRule type="containsText" dxfId="91" priority="21" operator="containsText" text="EXTREMO">
      <formula>NOT(ISERROR(SEARCH("EXTREMO",AJ12)))</formula>
    </cfRule>
  </conditionalFormatting>
  <conditionalFormatting sqref="AH12:AH44">
    <cfRule type="cellIs" dxfId="90" priority="15" operator="equal">
      <formula>"CATASTRÓFICO"</formula>
    </cfRule>
    <cfRule type="cellIs" dxfId="89" priority="16" operator="equal">
      <formula>"MAYOR"</formula>
    </cfRule>
    <cfRule type="cellIs" dxfId="88" priority="17" operator="equal">
      <formula>"MODERADO"</formula>
    </cfRule>
  </conditionalFormatting>
  <conditionalFormatting sqref="BB12:BB44">
    <cfRule type="containsText" dxfId="87" priority="12" operator="containsText" text="MODERADO">
      <formula>NOT(ISERROR(SEARCH("MODERADO",BB12)))</formula>
    </cfRule>
    <cfRule type="containsText" dxfId="86" priority="13" operator="containsText" text="MAYO">
      <formula>NOT(ISERROR(SEARCH("MAYO",BB12)))</formula>
    </cfRule>
    <cfRule type="containsText" dxfId="85" priority="14" operator="containsText" text="CATASTRÓFICO">
      <formula>NOT(ISERROR(SEARCH("CATASTRÓFICO",BB12)))</formula>
    </cfRule>
  </conditionalFormatting>
  <conditionalFormatting sqref="AZ12:AZ44">
    <cfRule type="containsText" dxfId="84" priority="6" operator="containsText" text="CASI SEGURO">
      <formula>NOT(ISERROR(SEARCH("CASI SEGURO",AZ12)))</formula>
    </cfRule>
    <cfRule type="containsText" dxfId="83" priority="7" operator="containsText" text="PROBABLE'">
      <formula>NOT(ISERROR(SEARCH("PROBABLE'",AZ12)))</formula>
    </cfRule>
    <cfRule type="containsText" dxfId="82" priority="8" operator="containsText" text="POSIBLE">
      <formula>NOT(ISERROR(SEARCH("POSIBLE",AZ12)))</formula>
    </cfRule>
    <cfRule type="containsText" dxfId="81" priority="9" stopIfTrue="1" operator="containsText" text="IMPROBABLE">
      <formula>NOT(ISERROR(SEARCH("IMPROBABLE",AZ12)))</formula>
    </cfRule>
    <cfRule type="containsText" dxfId="80" priority="10" operator="containsText" text="RARA VEZ">
      <formula>NOT(ISERROR(SEARCH("RARA VEZ",AZ12)))</formula>
    </cfRule>
  </conditionalFormatting>
  <conditionalFormatting sqref="AF12:AF44">
    <cfRule type="containsText" dxfId="79" priority="1" operator="containsText" text="CASI SEGURO">
      <formula>NOT(ISERROR(SEARCH("CASI SEGURO",AF12)))</formula>
    </cfRule>
    <cfRule type="containsText" dxfId="78" priority="2" operator="containsText" text="PROBABLE'">
      <formula>NOT(ISERROR(SEARCH("PROBABLE'",AF12)))</formula>
    </cfRule>
    <cfRule type="containsText" dxfId="77" priority="3" operator="containsText" text="POSIBLE">
      <formula>NOT(ISERROR(SEARCH("POSIBLE",AF12)))</formula>
    </cfRule>
    <cfRule type="containsText" dxfId="76" priority="4" operator="containsText" text="IMPROBABLE">
      <formula>NOT(ISERROR(SEARCH("IMPROBABLE",AF12)))</formula>
    </cfRule>
    <cfRule type="containsText" dxfId="75" priority="5" operator="containsText" text="RARA VEZ">
      <formula>NOT(ISERROR(SEARCH("RARA VEZ",AF12)))</formula>
    </cfRule>
  </conditionalFormatting>
  <dataValidations count="1">
    <dataValidation type="list" allowBlank="1" showInputMessage="1" showErrorMessage="1" sqref="AR45:AR1048576" xr:uid="{00000000-0002-0000-01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'Fórmulas '!$AA$5:$AA$6</xm:f>
          </x14:formula1>
          <xm:sqref>G12:H44 L12:AD1048576 E12:E1048576</xm:sqref>
        </x14:dataValidation>
        <x14:dataValidation type="list" allowBlank="1" showInputMessage="1" showErrorMessage="1" xr:uid="{00000000-0002-0000-0100-000002000000}">
          <x14:formula1>
            <xm:f>'Fórmulas '!$Q$5:$Q$7</xm:f>
          </x14:formula1>
          <xm:sqref>AO12:AO1048576</xm:sqref>
        </x14:dataValidation>
        <x14:dataValidation type="list" allowBlank="1" showInputMessage="1" showErrorMessage="1" xr:uid="{00000000-0002-0000-0100-000003000000}">
          <x14:formula1>
            <xm:f>'Fórmulas '!$B$47:$B$67</xm:f>
          </x14:formula1>
          <xm:sqref>A12:A43</xm:sqref>
        </x14:dataValidation>
        <x14:dataValidation type="list" allowBlank="1" showInputMessage="1" showErrorMessage="1" xr:uid="{00000000-0002-0000-0100-000004000000}">
          <x14:formula1>
            <xm:f>$V$5:$V$7+'Fórmulas '!$AA$5:$AA$6</xm:f>
          </x14:formula1>
          <xm:sqref>F12:F44</xm:sqref>
        </x14:dataValidation>
        <x14:dataValidation type="list" allowBlank="1" showInputMessage="1" showErrorMessage="1" xr:uid="{00000000-0002-0000-0100-000005000000}">
          <x14:formula1>
            <xm:f>'Fórmulas '!$M$13</xm:f>
          </x14:formula1>
          <xm:sqref>I12:I44</xm:sqref>
        </x14:dataValidation>
        <x14:dataValidation type="list" allowBlank="1" showInputMessage="1" showErrorMessage="1" xr:uid="{00000000-0002-0000-0100-000006000000}">
          <x14:formula1>
            <xm:f>'Fórmulas '!$B$26:$B$30</xm:f>
          </x14:formula1>
          <xm:sqref>AF12:AF44</xm:sqref>
        </x14:dataValidation>
        <x14:dataValidation type="list" allowBlank="1" showInputMessage="1" showErrorMessage="1" xr:uid="{00000000-0002-0000-0100-000007000000}">
          <x14:formula1>
            <xm:f>'Fórmulas '!$BA$5:$BB$5</xm:f>
          </x14:formula1>
          <xm:sqref>AP12:AP43</xm:sqref>
        </x14:dataValidation>
        <x14:dataValidation type="list" allowBlank="1" showInputMessage="1" showErrorMessage="1" xr:uid="{00000000-0002-0000-0100-000008000000}">
          <x14:formula1>
            <xm:f>'Fórmulas '!$BA$6:$BB$6</xm:f>
          </x14:formula1>
          <xm:sqref>AQ12:AQ43</xm:sqref>
        </x14:dataValidation>
        <x14:dataValidation type="list" allowBlank="1" showInputMessage="1" showErrorMessage="1" xr:uid="{00000000-0002-0000-0100-000009000000}">
          <x14:formula1>
            <xm:f>'Fórmulas '!$BA$7:$BB$7</xm:f>
          </x14:formula1>
          <xm:sqref>AR12:AR43</xm:sqref>
        </x14:dataValidation>
        <x14:dataValidation type="list" allowBlank="1" showInputMessage="1" showErrorMessage="1" xr:uid="{00000000-0002-0000-0100-00000A000000}">
          <x14:formula1>
            <xm:f>'Fórmulas '!$BA$8:$BB$8</xm:f>
          </x14:formula1>
          <xm:sqref>AS12:AS43</xm:sqref>
        </x14:dataValidation>
        <x14:dataValidation type="list" allowBlank="1" showInputMessage="1" showErrorMessage="1" xr:uid="{00000000-0002-0000-0100-00000B000000}">
          <x14:formula1>
            <xm:f>'Fórmulas '!$BA$9:$BB$9</xm:f>
          </x14:formula1>
          <xm:sqref>AT12:AT43</xm:sqref>
        </x14:dataValidation>
        <x14:dataValidation type="list" allowBlank="1" showInputMessage="1" showErrorMessage="1" xr:uid="{00000000-0002-0000-0100-00000C000000}">
          <x14:formula1>
            <xm:f>'Fórmulas '!$BA$10:$BB$10</xm:f>
          </x14:formula1>
          <xm:sqref>AU12:AU43</xm:sqref>
        </x14:dataValidation>
        <x14:dataValidation type="list" allowBlank="1" showInputMessage="1" showErrorMessage="1" xr:uid="{00000000-0002-0000-0100-00000D000000}">
          <x14:formula1>
            <xm:f>'Fórmulas '!$BA$11:$BB$11</xm:f>
          </x14:formula1>
          <xm:sqref>AV12:AV43</xm:sqref>
        </x14:dataValidation>
        <x14:dataValidation type="list" allowBlank="1" showInputMessage="1" showErrorMessage="1" xr:uid="{00000000-0002-0000-0100-00000E000000}">
          <x14:formula1>
            <xm:f>'Fórmulas '!$Y$5:$Y$8</xm:f>
          </x14:formula1>
          <xm:sqref>BF12:BF43</xm:sqref>
        </x14:dataValidation>
        <x14:dataValidation type="list" allowBlank="1" showInputMessage="1" showErrorMessage="1" xr:uid="{00000000-0002-0000-0100-00000F000000}">
          <x14:formula1>
            <xm:f>'Fórmulas '!$B$47:$B$66</xm:f>
          </x14:formula1>
          <xm:sqref>A44:A1048576</xm:sqref>
        </x14:dataValidation>
        <x14:dataValidation type="list" allowBlank="1" showInputMessage="1" showErrorMessage="1" xr:uid="{00000000-0002-0000-0100-000010000000}">
          <x14:formula1>
            <xm:f>'Fórmulas '!$Q$10:$Q$11</xm:f>
          </x14:formula1>
          <xm:sqref>AN12:AN1048576</xm:sqref>
        </x14:dataValidation>
        <x14:dataValidation type="list" allowBlank="1" showInputMessage="1" showErrorMessage="1" xr:uid="{00000000-0002-0000-0100-000011000000}">
          <x14:formula1>
            <xm:f>'Fórmulas '!$Y$11:$Y$12</xm:f>
          </x14:formula1>
          <xm:sqref>BF44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355"/>
  <sheetViews>
    <sheetView showGridLines="0" topLeftCell="A89" zoomScale="120" zoomScaleNormal="120" workbookViewId="0">
      <selection activeCell="D200" sqref="D200"/>
    </sheetView>
  </sheetViews>
  <sheetFormatPr defaultColWidth="11.42578125" defaultRowHeight="15"/>
  <cols>
    <col min="1" max="1" width="18" customWidth="1"/>
    <col min="2" max="2" width="60.28515625" customWidth="1"/>
  </cols>
  <sheetData>
    <row r="1" spans="1:1" ht="26.25">
      <c r="A1" s="37" t="s">
        <v>450</v>
      </c>
    </row>
    <row r="35" spans="1:1">
      <c r="A35" t="s">
        <v>451</v>
      </c>
    </row>
    <row r="127" spans="1:1" ht="26.25">
      <c r="A127" s="37" t="s">
        <v>452</v>
      </c>
    </row>
    <row r="129" spans="1:1" ht="21">
      <c r="A129" s="41" t="s">
        <v>453</v>
      </c>
    </row>
    <row r="139" spans="1:1">
      <c r="A139" s="38"/>
    </row>
    <row r="157" spans="1:9">
      <c r="A157" s="528"/>
      <c r="B157" s="528"/>
      <c r="I157">
        <f>35*12</f>
        <v>420</v>
      </c>
    </row>
    <row r="158" spans="1:9">
      <c r="A158" s="31"/>
      <c r="B158" s="31"/>
    </row>
    <row r="159" spans="1:9" ht="13.15" customHeight="1">
      <c r="A159" s="32"/>
      <c r="B159" s="33"/>
    </row>
    <row r="160" spans="1:9" ht="21">
      <c r="A160" s="529" t="s">
        <v>454</v>
      </c>
      <c r="B160" s="529"/>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 customHeight="1">
      <c r="A216" s="530" t="s">
        <v>455</v>
      </c>
      <c r="B216" s="53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530" t="s">
        <v>456</v>
      </c>
      <c r="B227" s="530"/>
    </row>
    <row r="228" spans="1:2">
      <c r="A228" s="40"/>
      <c r="B228" s="40"/>
    </row>
    <row r="229" spans="1:2">
      <c r="A229" s="40"/>
      <c r="B229" s="40"/>
    </row>
    <row r="230" spans="1:2">
      <c r="A230" s="32"/>
      <c r="B230" s="33"/>
    </row>
    <row r="292" spans="1:1">
      <c r="A292" t="s">
        <v>457</v>
      </c>
    </row>
    <row r="321" spans="1:1" ht="23.25">
      <c r="A321" s="49" t="s">
        <v>458</v>
      </c>
    </row>
    <row r="323" spans="1:1">
      <c r="A323" t="s">
        <v>459</v>
      </c>
    </row>
    <row r="355" spans="1:1" ht="26.25">
      <c r="A355" s="37" t="s">
        <v>460</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M71"/>
  <sheetViews>
    <sheetView topLeftCell="A12" zoomScaleNormal="100" workbookViewId="0">
      <selection activeCell="B21" sqref="B21"/>
    </sheetView>
  </sheetViews>
  <sheetFormatPr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5" t="s">
        <v>29</v>
      </c>
    </row>
    <row r="2" spans="2:65">
      <c r="O2" s="11" t="s">
        <v>394</v>
      </c>
    </row>
    <row r="3" spans="2:65" ht="43.15" customHeight="1">
      <c r="B3" s="531" t="s">
        <v>461</v>
      </c>
      <c r="C3" s="532"/>
      <c r="E3" s="531" t="s">
        <v>462</v>
      </c>
      <c r="F3" s="532"/>
      <c r="H3" s="533" t="s">
        <v>463</v>
      </c>
      <c r="I3" s="534"/>
      <c r="J3" s="534"/>
      <c r="K3" s="535"/>
      <c r="O3" s="11" t="s">
        <v>314</v>
      </c>
      <c r="T3" t="s">
        <v>464</v>
      </c>
      <c r="AC3" s="538" t="s">
        <v>465</v>
      </c>
      <c r="AD3" s="538"/>
      <c r="AE3" s="15"/>
      <c r="AH3" s="537" t="s">
        <v>466</v>
      </c>
      <c r="AI3" s="537"/>
      <c r="AJ3" s="537"/>
      <c r="AL3" s="539" t="s">
        <v>467</v>
      </c>
      <c r="AM3" s="539"/>
      <c r="AN3" s="539"/>
      <c r="AO3" s="539"/>
      <c r="AP3" s="539"/>
      <c r="AQ3" s="539"/>
      <c r="AR3" s="539"/>
      <c r="AT3" s="537" t="s">
        <v>468</v>
      </c>
      <c r="AU3" s="537"/>
      <c r="AW3" s="538" t="s">
        <v>469</v>
      </c>
      <c r="AX3" s="538"/>
      <c r="AZ3" s="531" t="s">
        <v>470</v>
      </c>
      <c r="BA3" s="536"/>
      <c r="BB3" s="532"/>
      <c r="BF3" s="531" t="s">
        <v>471</v>
      </c>
      <c r="BG3" s="536"/>
      <c r="BH3" s="532"/>
      <c r="BK3" s="46" t="s">
        <v>472</v>
      </c>
      <c r="BL3" s="47"/>
      <c r="BM3" s="48"/>
    </row>
    <row r="4" spans="2:65" ht="28.9" customHeight="1">
      <c r="B4" s="35" t="s">
        <v>473</v>
      </c>
      <c r="C4" s="35" t="s">
        <v>474</v>
      </c>
      <c r="E4" s="35" t="s">
        <v>473</v>
      </c>
      <c r="F4" s="35" t="s">
        <v>474</v>
      </c>
      <c r="H4" s="35" t="s">
        <v>475</v>
      </c>
      <c r="I4" s="35" t="s">
        <v>476</v>
      </c>
      <c r="J4" s="35" t="s">
        <v>477</v>
      </c>
      <c r="K4" s="35" t="s">
        <v>478</v>
      </c>
      <c r="M4" s="35" t="s">
        <v>479</v>
      </c>
      <c r="O4" s="11" t="s">
        <v>101</v>
      </c>
      <c r="Q4" s="35" t="s">
        <v>480</v>
      </c>
      <c r="R4" s="45"/>
      <c r="T4" s="35" t="s">
        <v>481</v>
      </c>
      <c r="U4" s="35" t="s">
        <v>482</v>
      </c>
      <c r="V4" s="35" t="s">
        <v>483</v>
      </c>
      <c r="W4" s="35"/>
      <c r="Y4" s="35" t="s">
        <v>484</v>
      </c>
      <c r="AA4" s="35" t="s">
        <v>485</v>
      </c>
      <c r="AC4" s="35" t="s">
        <v>486</v>
      </c>
      <c r="AD4" s="35" t="s">
        <v>487</v>
      </c>
      <c r="AF4" s="35" t="s">
        <v>488</v>
      </c>
      <c r="AH4" s="35" t="s">
        <v>489</v>
      </c>
      <c r="AI4" s="35" t="s">
        <v>490</v>
      </c>
      <c r="AJ4" s="35" t="s">
        <v>491</v>
      </c>
      <c r="AL4" s="16" t="s">
        <v>492</v>
      </c>
      <c r="AM4" s="16" t="s">
        <v>493</v>
      </c>
      <c r="AN4" s="16" t="s">
        <v>494</v>
      </c>
      <c r="AO4" s="16" t="s">
        <v>495</v>
      </c>
      <c r="AP4" s="16" t="s">
        <v>496</v>
      </c>
      <c r="AQ4" s="16" t="s">
        <v>497</v>
      </c>
      <c r="AR4" s="16" t="s">
        <v>498</v>
      </c>
      <c r="AT4" s="35" t="s">
        <v>499</v>
      </c>
      <c r="AU4" s="35" t="s">
        <v>500</v>
      </c>
      <c r="AW4" s="17" t="s">
        <v>501</v>
      </c>
      <c r="AX4" s="17" t="s">
        <v>473</v>
      </c>
      <c r="AZ4" s="35" t="s">
        <v>499</v>
      </c>
      <c r="BA4" s="35" t="s">
        <v>502</v>
      </c>
      <c r="BB4" s="35" t="s">
        <v>82</v>
      </c>
      <c r="BF4" t="s">
        <v>503</v>
      </c>
      <c r="BK4" t="s">
        <v>504</v>
      </c>
    </row>
    <row r="5" spans="2:65">
      <c r="B5" s="11" t="s">
        <v>505</v>
      </c>
      <c r="C5" s="39">
        <v>0.2</v>
      </c>
      <c r="E5" s="11" t="s">
        <v>506</v>
      </c>
      <c r="F5" s="39">
        <v>0.2</v>
      </c>
      <c r="H5" s="39">
        <v>0.2</v>
      </c>
      <c r="I5" s="39">
        <v>0.2</v>
      </c>
      <c r="J5" s="18" t="str">
        <f>CONCATENATE(H5,I5)</f>
        <v>0,20,2</v>
      </c>
      <c r="K5" s="42" t="s">
        <v>507</v>
      </c>
      <c r="M5" s="11" t="s">
        <v>508</v>
      </c>
      <c r="O5" s="11" t="s">
        <v>119</v>
      </c>
      <c r="Q5" s="11" t="s">
        <v>88</v>
      </c>
      <c r="R5" s="39">
        <v>0.25</v>
      </c>
      <c r="T5" t="s">
        <v>509</v>
      </c>
      <c r="U5" t="s">
        <v>510</v>
      </c>
      <c r="V5" t="s">
        <v>511</v>
      </c>
      <c r="Y5" s="11" t="s">
        <v>110</v>
      </c>
      <c r="AA5" s="11" t="s">
        <v>78</v>
      </c>
      <c r="AC5" s="11">
        <v>1</v>
      </c>
      <c r="AD5" s="11" t="s">
        <v>512</v>
      </c>
      <c r="AF5" s="11" t="s">
        <v>513</v>
      </c>
      <c r="AH5" s="11" t="str">
        <f>CONCATENATE(AH15,"+",AI15)</f>
        <v xml:space="preserve">Fuerte+Fuerte </v>
      </c>
      <c r="AI5" s="11" t="s">
        <v>513</v>
      </c>
      <c r="AJ5" s="11">
        <v>100</v>
      </c>
      <c r="AL5" s="11" t="s">
        <v>514</v>
      </c>
      <c r="AM5" s="11" t="s">
        <v>515</v>
      </c>
      <c r="AN5" s="11" t="s">
        <v>516</v>
      </c>
      <c r="AO5" s="11" t="s">
        <v>517</v>
      </c>
      <c r="AP5" s="11" t="s">
        <v>518</v>
      </c>
      <c r="AQ5" s="11" t="s">
        <v>519</v>
      </c>
      <c r="AR5" s="11" t="s">
        <v>520</v>
      </c>
      <c r="AT5" s="11" t="s">
        <v>514</v>
      </c>
      <c r="AU5" s="11">
        <v>15</v>
      </c>
      <c r="AW5" s="20">
        <v>1</v>
      </c>
      <c r="AX5" s="10" t="s">
        <v>106</v>
      </c>
      <c r="AZ5" s="11" t="s">
        <v>68</v>
      </c>
      <c r="BA5" s="11">
        <v>15</v>
      </c>
      <c r="BB5" s="11">
        <v>0</v>
      </c>
      <c r="BF5" t="s">
        <v>521</v>
      </c>
      <c r="BK5" t="s">
        <v>522</v>
      </c>
    </row>
    <row r="6" spans="2:65">
      <c r="B6" s="11" t="s">
        <v>523</v>
      </c>
      <c r="C6" s="39">
        <v>0.4</v>
      </c>
      <c r="E6" s="11" t="s">
        <v>524</v>
      </c>
      <c r="F6" s="39">
        <v>0.4</v>
      </c>
      <c r="H6" s="39">
        <v>0.2</v>
      </c>
      <c r="I6" s="39">
        <v>0.4</v>
      </c>
      <c r="J6" s="18" t="str">
        <f>CONCATENATE(H6,I6)</f>
        <v>0,20,4</v>
      </c>
      <c r="K6" s="42" t="s">
        <v>507</v>
      </c>
      <c r="M6" s="11" t="s">
        <v>525</v>
      </c>
      <c r="O6" s="11" t="s">
        <v>526</v>
      </c>
      <c r="Q6" s="11" t="s">
        <v>373</v>
      </c>
      <c r="R6" s="39">
        <v>0.15</v>
      </c>
      <c r="T6" t="s">
        <v>527</v>
      </c>
      <c r="U6" t="s">
        <v>528</v>
      </c>
      <c r="V6" t="s">
        <v>529</v>
      </c>
      <c r="Y6" s="11" t="s">
        <v>90</v>
      </c>
      <c r="AA6" s="11" t="s">
        <v>82</v>
      </c>
      <c r="AC6" s="11">
        <v>2</v>
      </c>
      <c r="AD6" s="11" t="s">
        <v>512</v>
      </c>
      <c r="AF6" s="11" t="s">
        <v>530</v>
      </c>
      <c r="AH6" s="11" t="str">
        <f t="shared" ref="AH6:AH13" si="0">CONCATENATE(AH16,"+",AI16)</f>
        <v xml:space="preserve">Fuerte+Moderado </v>
      </c>
      <c r="AI6" s="11" t="s">
        <v>530</v>
      </c>
      <c r="AJ6" s="11">
        <v>50</v>
      </c>
      <c r="AL6" s="11" t="s">
        <v>531</v>
      </c>
      <c r="AM6" s="11" t="s">
        <v>532</v>
      </c>
      <c r="AN6" s="11" t="s">
        <v>533</v>
      </c>
      <c r="AO6" s="11" t="s">
        <v>534</v>
      </c>
      <c r="AP6" s="11" t="s">
        <v>535</v>
      </c>
      <c r="AQ6" s="11" t="s">
        <v>536</v>
      </c>
      <c r="AR6" s="11" t="s">
        <v>537</v>
      </c>
      <c r="AT6" s="11" t="s">
        <v>531</v>
      </c>
      <c r="AU6" s="11">
        <v>0</v>
      </c>
      <c r="AW6" s="20">
        <v>2</v>
      </c>
      <c r="AX6" s="10" t="s">
        <v>123</v>
      </c>
      <c r="AZ6" s="11" t="s">
        <v>69</v>
      </c>
      <c r="BA6" s="11">
        <v>5</v>
      </c>
      <c r="BB6" s="11">
        <v>0</v>
      </c>
      <c r="BF6" t="s">
        <v>538</v>
      </c>
      <c r="BK6" t="s">
        <v>539</v>
      </c>
    </row>
    <row r="7" spans="2:65">
      <c r="B7" s="11" t="s">
        <v>540</v>
      </c>
      <c r="C7" s="39">
        <v>0.6</v>
      </c>
      <c r="E7" s="11" t="s">
        <v>530</v>
      </c>
      <c r="F7" s="39">
        <v>0.6</v>
      </c>
      <c r="H7" s="39">
        <v>0.2</v>
      </c>
      <c r="I7" s="39">
        <v>0.6</v>
      </c>
      <c r="J7" s="18" t="str">
        <f>CONCATENATE(H7,I7)</f>
        <v>0,20,6</v>
      </c>
      <c r="K7" s="43" t="s">
        <v>541</v>
      </c>
      <c r="M7" s="11" t="s">
        <v>542</v>
      </c>
      <c r="O7" s="11" t="s">
        <v>543</v>
      </c>
      <c r="Q7" s="11" t="s">
        <v>544</v>
      </c>
      <c r="R7" s="39">
        <v>0.1</v>
      </c>
      <c r="Y7" s="11" t="s">
        <v>545</v>
      </c>
      <c r="AA7" s="11" t="s">
        <v>546</v>
      </c>
      <c r="AC7" s="11">
        <v>3</v>
      </c>
      <c r="AD7" s="11" t="s">
        <v>512</v>
      </c>
      <c r="AF7" s="11" t="s">
        <v>547</v>
      </c>
      <c r="AH7" s="11" t="str">
        <f t="shared" si="0"/>
        <v xml:space="preserve">Fuerte+Débil </v>
      </c>
      <c r="AI7" s="11" t="s">
        <v>547</v>
      </c>
      <c r="AJ7" s="11">
        <v>0</v>
      </c>
      <c r="AO7" s="11" t="s">
        <v>548</v>
      </c>
      <c r="AR7" s="11" t="s">
        <v>549</v>
      </c>
      <c r="AT7" s="11" t="s">
        <v>515</v>
      </c>
      <c r="AU7" s="11">
        <v>15</v>
      </c>
      <c r="AW7" s="20">
        <v>3</v>
      </c>
      <c r="AX7" s="10" t="s">
        <v>83</v>
      </c>
      <c r="AZ7" s="11" t="s">
        <v>70</v>
      </c>
      <c r="BA7" s="11">
        <v>15</v>
      </c>
      <c r="BB7" s="11">
        <v>0</v>
      </c>
      <c r="BF7" t="s">
        <v>550</v>
      </c>
    </row>
    <row r="8" spans="2:65">
      <c r="B8" s="11" t="s">
        <v>551</v>
      </c>
      <c r="C8" s="39">
        <v>0.8</v>
      </c>
      <c r="E8" s="11" t="s">
        <v>552</v>
      </c>
      <c r="F8" s="39">
        <v>0.8</v>
      </c>
      <c r="H8" s="39">
        <v>0.2</v>
      </c>
      <c r="I8" s="39">
        <v>0.8</v>
      </c>
      <c r="J8" s="18" t="str">
        <f>CONCATENATE(H8,I8)</f>
        <v>0,20,8</v>
      </c>
      <c r="K8" s="21" t="s">
        <v>553</v>
      </c>
      <c r="M8" s="11" t="s">
        <v>554</v>
      </c>
      <c r="O8" s="11" t="s">
        <v>133</v>
      </c>
      <c r="Y8" s="11" t="s">
        <v>260</v>
      </c>
      <c r="AC8" s="11">
        <v>4</v>
      </c>
      <c r="AD8" s="11" t="s">
        <v>512</v>
      </c>
      <c r="AH8" s="11" t="str">
        <f t="shared" si="0"/>
        <v xml:space="preserve">Moderado+Fuerte </v>
      </c>
      <c r="AI8" s="11" t="s">
        <v>530</v>
      </c>
      <c r="AJ8" s="11">
        <v>50</v>
      </c>
      <c r="AT8" s="11" t="s">
        <v>532</v>
      </c>
      <c r="AU8" s="11">
        <v>0</v>
      </c>
      <c r="AW8" s="20">
        <v>4</v>
      </c>
      <c r="AX8" s="10" t="s">
        <v>555</v>
      </c>
      <c r="AZ8" s="11" t="s">
        <v>71</v>
      </c>
      <c r="BA8" s="11">
        <v>10</v>
      </c>
      <c r="BB8" s="11">
        <v>0</v>
      </c>
      <c r="BF8" t="s">
        <v>556</v>
      </c>
    </row>
    <row r="9" spans="2:65">
      <c r="B9" s="11" t="s">
        <v>557</v>
      </c>
      <c r="C9" s="39">
        <v>1</v>
      </c>
      <c r="E9" s="11" t="s">
        <v>558</v>
      </c>
      <c r="F9" s="39">
        <v>1</v>
      </c>
      <c r="H9" s="39">
        <v>0.2</v>
      </c>
      <c r="I9" s="39">
        <v>1</v>
      </c>
      <c r="J9" s="18" t="str">
        <f>CONCATENATE(H9,I9)</f>
        <v>0,21</v>
      </c>
      <c r="K9" s="44" t="s">
        <v>559</v>
      </c>
      <c r="M9" s="11" t="s">
        <v>560</v>
      </c>
      <c r="O9" s="11" t="s">
        <v>206</v>
      </c>
      <c r="Q9" s="35" t="s">
        <v>561</v>
      </c>
      <c r="R9" s="35"/>
      <c r="AC9" s="11">
        <v>5</v>
      </c>
      <c r="AD9" s="11" t="s">
        <v>512</v>
      </c>
      <c r="AH9" s="11" t="str">
        <f t="shared" si="0"/>
        <v xml:space="preserve">Moderado+Moderado </v>
      </c>
      <c r="AI9" s="11" t="s">
        <v>530</v>
      </c>
      <c r="AJ9" s="11">
        <v>50</v>
      </c>
      <c r="AT9" s="11" t="s">
        <v>516</v>
      </c>
      <c r="AU9" s="11">
        <v>15</v>
      </c>
      <c r="AW9" s="20">
        <v>5</v>
      </c>
      <c r="AX9" s="10" t="s">
        <v>562</v>
      </c>
      <c r="AZ9" s="11" t="s">
        <v>72</v>
      </c>
      <c r="BA9" s="11">
        <v>15</v>
      </c>
      <c r="BB9" s="11">
        <v>0</v>
      </c>
      <c r="BF9" t="s">
        <v>563</v>
      </c>
    </row>
    <row r="10" spans="2:65">
      <c r="H10" s="39">
        <v>0.4</v>
      </c>
      <c r="I10" s="39">
        <v>0.2</v>
      </c>
      <c r="J10" s="18" t="str">
        <f t="shared" ref="J10:J29" si="1">CONCATENATE(H10,I10)</f>
        <v>0,40,2</v>
      </c>
      <c r="K10" s="19" t="s">
        <v>507</v>
      </c>
      <c r="M10" s="11" t="s">
        <v>564</v>
      </c>
      <c r="O10" s="11" t="s">
        <v>149</v>
      </c>
      <c r="Q10" s="11" t="s">
        <v>87</v>
      </c>
      <c r="R10" s="39">
        <v>0.25</v>
      </c>
      <c r="Y10" s="35" t="s">
        <v>565</v>
      </c>
      <c r="AC10" s="11">
        <v>6</v>
      </c>
      <c r="AD10" s="11" t="s">
        <v>566</v>
      </c>
      <c r="AH10" s="11" t="str">
        <f t="shared" si="0"/>
        <v xml:space="preserve">Moderado+Débil </v>
      </c>
      <c r="AI10" s="11" t="s">
        <v>547</v>
      </c>
      <c r="AJ10" s="11">
        <v>0</v>
      </c>
      <c r="AT10" s="11" t="s">
        <v>533</v>
      </c>
      <c r="AU10" s="11">
        <v>0</v>
      </c>
      <c r="AZ10" s="11" t="s">
        <v>73</v>
      </c>
      <c r="BA10" s="11">
        <v>10</v>
      </c>
      <c r="BB10" s="11">
        <v>0</v>
      </c>
      <c r="BF10" t="s">
        <v>567</v>
      </c>
    </row>
    <row r="11" spans="2:65" ht="30">
      <c r="H11" s="39">
        <v>0.4</v>
      </c>
      <c r="I11" s="39">
        <v>0.4</v>
      </c>
      <c r="J11" s="18" t="str">
        <f t="shared" si="1"/>
        <v>0,40,4</v>
      </c>
      <c r="K11" s="43" t="s">
        <v>541</v>
      </c>
      <c r="M11" s="11" t="s">
        <v>568</v>
      </c>
      <c r="O11" s="11" t="s">
        <v>569</v>
      </c>
      <c r="Q11" s="11" t="s">
        <v>570</v>
      </c>
      <c r="R11" s="39">
        <v>0.15</v>
      </c>
      <c r="Y11" s="11" t="s">
        <v>90</v>
      </c>
      <c r="AC11" s="11">
        <v>7</v>
      </c>
      <c r="AD11" s="11" t="s">
        <v>566</v>
      </c>
      <c r="AH11" s="11" t="str">
        <f t="shared" si="0"/>
        <v xml:space="preserve">Débil+Fuerte </v>
      </c>
      <c r="AI11" s="11" t="s">
        <v>547</v>
      </c>
      <c r="AJ11" s="11">
        <v>0</v>
      </c>
      <c r="AT11" s="11" t="s">
        <v>517</v>
      </c>
      <c r="AU11" s="11">
        <v>15</v>
      </c>
      <c r="AZ11" s="22" t="s">
        <v>571</v>
      </c>
      <c r="BA11" s="11">
        <v>30</v>
      </c>
      <c r="BB11" s="11">
        <v>0</v>
      </c>
    </row>
    <row r="12" spans="2:65">
      <c r="H12" s="39">
        <v>0.4</v>
      </c>
      <c r="I12" s="39">
        <v>0.6</v>
      </c>
      <c r="J12" s="18" t="str">
        <f t="shared" si="1"/>
        <v>0,40,6</v>
      </c>
      <c r="K12" s="43" t="s">
        <v>541</v>
      </c>
      <c r="M12" s="11" t="s">
        <v>572</v>
      </c>
      <c r="O12" s="11" t="s">
        <v>573</v>
      </c>
      <c r="Q12" s="11"/>
      <c r="R12" s="11"/>
      <c r="Y12" s="11" t="s">
        <v>574</v>
      </c>
      <c r="AC12" s="11">
        <v>8</v>
      </c>
      <c r="AD12" s="11" t="s">
        <v>566</v>
      </c>
      <c r="AH12" s="11" t="str">
        <f t="shared" si="0"/>
        <v xml:space="preserve">Débil+Moderado </v>
      </c>
      <c r="AI12" s="11" t="s">
        <v>547</v>
      </c>
      <c r="AJ12" s="11">
        <v>0</v>
      </c>
      <c r="AT12" s="11" t="s">
        <v>534</v>
      </c>
      <c r="AU12" s="11">
        <v>10</v>
      </c>
    </row>
    <row r="13" spans="2:65">
      <c r="B13" t="s">
        <v>575</v>
      </c>
      <c r="H13" s="39">
        <v>0.4</v>
      </c>
      <c r="I13" s="39">
        <v>0.8</v>
      </c>
      <c r="J13" s="18" t="str">
        <f t="shared" si="1"/>
        <v>0,40,8</v>
      </c>
      <c r="K13" s="21" t="s">
        <v>576</v>
      </c>
      <c r="M13" s="11" t="s">
        <v>79</v>
      </c>
      <c r="O13" s="11" t="s">
        <v>366</v>
      </c>
      <c r="Q13" s="11"/>
      <c r="AC13" s="11">
        <v>9</v>
      </c>
      <c r="AD13" s="11" t="s">
        <v>566</v>
      </c>
      <c r="AH13" s="11" t="str">
        <f t="shared" si="0"/>
        <v xml:space="preserve">Débil+Débil </v>
      </c>
      <c r="AI13" s="11" t="s">
        <v>547</v>
      </c>
      <c r="AJ13" s="11">
        <v>0</v>
      </c>
      <c r="AT13" s="11" t="s">
        <v>548</v>
      </c>
      <c r="AU13" s="11">
        <v>0</v>
      </c>
    </row>
    <row r="14" spans="2:65">
      <c r="B14" t="s">
        <v>577</v>
      </c>
      <c r="E14" s="531" t="s">
        <v>461</v>
      </c>
      <c r="F14" s="532"/>
      <c r="H14" s="39">
        <v>0.4</v>
      </c>
      <c r="I14" s="39">
        <v>1</v>
      </c>
      <c r="J14" s="18" t="str">
        <f t="shared" si="1"/>
        <v>0,41</v>
      </c>
      <c r="K14" s="19" t="s">
        <v>559</v>
      </c>
      <c r="M14" s="11" t="s">
        <v>578</v>
      </c>
      <c r="O14" s="11" t="s">
        <v>345</v>
      </c>
      <c r="AC14" s="11">
        <v>10</v>
      </c>
      <c r="AD14" s="11" t="s">
        <v>566</v>
      </c>
      <c r="AK14" s="35" t="s">
        <v>489</v>
      </c>
      <c r="AL14" s="35" t="s">
        <v>490</v>
      </c>
      <c r="AM14" s="35" t="s">
        <v>491</v>
      </c>
      <c r="AT14" s="11" t="s">
        <v>518</v>
      </c>
      <c r="AU14" s="11">
        <v>15</v>
      </c>
      <c r="BC14">
        <v>10</v>
      </c>
      <c r="BD14">
        <v>15</v>
      </c>
      <c r="BE14">
        <v>5</v>
      </c>
      <c r="BF14">
        <v>30</v>
      </c>
    </row>
    <row r="15" spans="2:65">
      <c r="B15" t="s">
        <v>579</v>
      </c>
      <c r="E15" s="35" t="s">
        <v>474</v>
      </c>
      <c r="F15" s="35" t="s">
        <v>473</v>
      </c>
      <c r="H15" s="39">
        <v>0.6</v>
      </c>
      <c r="I15" s="39">
        <v>0.2</v>
      </c>
      <c r="J15" s="18" t="str">
        <f t="shared" si="1"/>
        <v>0,60,2</v>
      </c>
      <c r="K15" s="19" t="s">
        <v>541</v>
      </c>
      <c r="M15" s="23" t="s">
        <v>580</v>
      </c>
      <c r="O15" s="11" t="s">
        <v>314</v>
      </c>
      <c r="AC15" s="11">
        <v>11</v>
      </c>
      <c r="AD15" s="11" t="s">
        <v>566</v>
      </c>
      <c r="AH15" s="11" t="s">
        <v>581</v>
      </c>
      <c r="AI15" s="11" t="s">
        <v>513</v>
      </c>
      <c r="AJ15" s="11" t="s">
        <v>581</v>
      </c>
      <c r="AK15" s="11" t="str">
        <f>CONCATENATE(AH15,"+",AI15)</f>
        <v xml:space="preserve">Fuerte+Fuerte </v>
      </c>
      <c r="AL15" s="11" t="s">
        <v>581</v>
      </c>
      <c r="AM15" s="11">
        <v>100</v>
      </c>
      <c r="AT15" s="11" t="s">
        <v>535</v>
      </c>
      <c r="AU15" s="11">
        <v>0</v>
      </c>
      <c r="AZ15" t="s">
        <v>582</v>
      </c>
      <c r="BA15" t="s">
        <v>583</v>
      </c>
      <c r="BC15">
        <v>0</v>
      </c>
      <c r="BD15">
        <v>0</v>
      </c>
      <c r="BE15">
        <v>0</v>
      </c>
      <c r="BF15">
        <v>0</v>
      </c>
    </row>
    <row r="16" spans="2:65">
      <c r="B16" t="s">
        <v>143</v>
      </c>
      <c r="E16" s="39">
        <v>0.2</v>
      </c>
      <c r="F16" s="11" t="s">
        <v>584</v>
      </c>
      <c r="H16" s="39">
        <v>0.6</v>
      </c>
      <c r="I16" s="39">
        <v>0.4</v>
      </c>
      <c r="J16" s="18" t="str">
        <f t="shared" si="1"/>
        <v>0,60,4</v>
      </c>
      <c r="K16" s="19" t="s">
        <v>541</v>
      </c>
      <c r="O16" s="11" t="s">
        <v>220</v>
      </c>
      <c r="Y16" s="35" t="s">
        <v>585</v>
      </c>
      <c r="AC16" s="11">
        <v>12</v>
      </c>
      <c r="AD16" s="11" t="s">
        <v>586</v>
      </c>
      <c r="AH16" s="11" t="s">
        <v>581</v>
      </c>
      <c r="AI16" s="11" t="s">
        <v>530</v>
      </c>
      <c r="AJ16" s="11" t="s">
        <v>530</v>
      </c>
      <c r="AK16" s="11" t="str">
        <f t="shared" ref="AK16:AK23" si="2">CONCATENATE(AH16,"+",AI16)</f>
        <v xml:space="preserve">Fuerte+Moderado </v>
      </c>
      <c r="AL16" s="11" t="s">
        <v>530</v>
      </c>
      <c r="AM16" s="11">
        <v>50</v>
      </c>
      <c r="AT16" s="11" t="s">
        <v>519</v>
      </c>
      <c r="AU16" s="11">
        <v>15</v>
      </c>
      <c r="AZ16" t="s">
        <v>587</v>
      </c>
      <c r="BA16">
        <v>0</v>
      </c>
    </row>
    <row r="17" spans="2:53">
      <c r="B17" t="s">
        <v>588</v>
      </c>
      <c r="E17" s="39">
        <v>0.4</v>
      </c>
      <c r="F17" s="11" t="s">
        <v>523</v>
      </c>
      <c r="H17" s="39">
        <v>0.6</v>
      </c>
      <c r="I17" s="39">
        <v>0.6</v>
      </c>
      <c r="J17" s="18" t="str">
        <f t="shared" si="1"/>
        <v>0,60,6</v>
      </c>
      <c r="K17" s="19" t="s">
        <v>541</v>
      </c>
      <c r="O17" s="11" t="s">
        <v>408</v>
      </c>
      <c r="Y17" s="11" t="s">
        <v>589</v>
      </c>
      <c r="AC17" s="11">
        <v>13</v>
      </c>
      <c r="AD17" s="11" t="s">
        <v>586</v>
      </c>
      <c r="AH17" s="11" t="s">
        <v>581</v>
      </c>
      <c r="AI17" s="11" t="s">
        <v>547</v>
      </c>
      <c r="AJ17" s="11" t="s">
        <v>547</v>
      </c>
      <c r="AK17" s="11" t="str">
        <f t="shared" si="2"/>
        <v xml:space="preserve">Fuerte+Débil </v>
      </c>
      <c r="AL17" s="11" t="s">
        <v>547</v>
      </c>
      <c r="AM17" s="11">
        <v>0</v>
      </c>
      <c r="AT17" s="11" t="s">
        <v>536</v>
      </c>
      <c r="AU17" s="11">
        <v>0</v>
      </c>
      <c r="AZ17" t="s">
        <v>590</v>
      </c>
      <c r="BA17">
        <v>1</v>
      </c>
    </row>
    <row r="18" spans="2:53">
      <c r="B18" t="s">
        <v>111</v>
      </c>
      <c r="E18" s="39">
        <v>0.6</v>
      </c>
      <c r="F18" s="11" t="s">
        <v>540</v>
      </c>
      <c r="H18" s="39">
        <v>0.6</v>
      </c>
      <c r="I18" s="39">
        <v>0.8</v>
      </c>
      <c r="J18" s="18" t="str">
        <f t="shared" si="1"/>
        <v>0,60,8</v>
      </c>
      <c r="K18" s="19" t="s">
        <v>553</v>
      </c>
      <c r="O18" s="11" t="s">
        <v>302</v>
      </c>
      <c r="Y18" s="11" t="s">
        <v>591</v>
      </c>
      <c r="AC18" s="11">
        <v>14</v>
      </c>
      <c r="AD18" s="11" t="s">
        <v>586</v>
      </c>
      <c r="AH18" s="11" t="s">
        <v>592</v>
      </c>
      <c r="AI18" s="11" t="s">
        <v>513</v>
      </c>
      <c r="AJ18" s="11" t="s">
        <v>530</v>
      </c>
      <c r="AK18" s="11" t="str">
        <f t="shared" si="2"/>
        <v xml:space="preserve">Moderado+Fuerte </v>
      </c>
      <c r="AL18" s="11" t="s">
        <v>530</v>
      </c>
      <c r="AM18" s="11">
        <v>50</v>
      </c>
      <c r="AT18" s="11" t="s">
        <v>520</v>
      </c>
      <c r="AU18" s="11">
        <v>10</v>
      </c>
      <c r="AZ18" t="s">
        <v>593</v>
      </c>
      <c r="BA18">
        <v>2</v>
      </c>
    </row>
    <row r="19" spans="2:53">
      <c r="B19" t="s">
        <v>228</v>
      </c>
      <c r="E19" s="39">
        <v>0.8</v>
      </c>
      <c r="F19" s="11" t="s">
        <v>594</v>
      </c>
      <c r="H19" s="39">
        <v>0.6</v>
      </c>
      <c r="I19" s="39">
        <v>1</v>
      </c>
      <c r="J19" s="18" t="str">
        <f t="shared" si="1"/>
        <v>0,61</v>
      </c>
      <c r="K19" s="19" t="s">
        <v>559</v>
      </c>
      <c r="O19" s="11" t="s">
        <v>277</v>
      </c>
      <c r="Y19" s="11"/>
      <c r="AC19" s="11">
        <v>15</v>
      </c>
      <c r="AD19" s="11" t="s">
        <v>586</v>
      </c>
      <c r="AH19" s="11" t="s">
        <v>592</v>
      </c>
      <c r="AI19" s="11" t="s">
        <v>530</v>
      </c>
      <c r="AJ19" s="11" t="s">
        <v>530</v>
      </c>
      <c r="AK19" s="11" t="str">
        <f t="shared" si="2"/>
        <v xml:space="preserve">Moderado+Moderado </v>
      </c>
      <c r="AL19" s="11" t="s">
        <v>530</v>
      </c>
      <c r="AM19" s="11">
        <v>50</v>
      </c>
      <c r="AT19" s="11" t="s">
        <v>537</v>
      </c>
      <c r="AU19" s="11">
        <v>5</v>
      </c>
    </row>
    <row r="20" spans="2:53">
      <c r="B20" t="s">
        <v>595</v>
      </c>
      <c r="E20" s="39">
        <v>1</v>
      </c>
      <c r="F20" s="11" t="s">
        <v>596</v>
      </c>
      <c r="H20" s="39">
        <v>0.8</v>
      </c>
      <c r="I20" s="39">
        <v>0.2</v>
      </c>
      <c r="J20" s="18" t="str">
        <f t="shared" si="1"/>
        <v>0,80,2</v>
      </c>
      <c r="K20" s="19" t="s">
        <v>541</v>
      </c>
      <c r="O20" s="11" t="s">
        <v>253</v>
      </c>
      <c r="Y20" s="11"/>
      <c r="AC20" s="11">
        <v>16</v>
      </c>
      <c r="AD20" s="11" t="s">
        <v>586</v>
      </c>
      <c r="AH20" s="11" t="s">
        <v>592</v>
      </c>
      <c r="AI20" s="11" t="s">
        <v>547</v>
      </c>
      <c r="AJ20" s="11" t="s">
        <v>547</v>
      </c>
      <c r="AK20" s="11" t="str">
        <f t="shared" si="2"/>
        <v xml:space="preserve">Moderado+Débil </v>
      </c>
      <c r="AL20" s="11" t="s">
        <v>547</v>
      </c>
      <c r="AM20" s="11">
        <v>0</v>
      </c>
      <c r="AT20" s="11" t="s">
        <v>549</v>
      </c>
      <c r="AU20" s="11">
        <v>0</v>
      </c>
    </row>
    <row r="21" spans="2:53">
      <c r="B21" t="s">
        <v>128</v>
      </c>
      <c r="H21" s="39">
        <v>0.8</v>
      </c>
      <c r="I21" s="39">
        <v>0.4</v>
      </c>
      <c r="J21" s="18" t="str">
        <f t="shared" si="1"/>
        <v>0,80,4</v>
      </c>
      <c r="K21" s="19" t="s">
        <v>541</v>
      </c>
      <c r="O21" s="11" t="s">
        <v>597</v>
      </c>
      <c r="Y21" s="11"/>
      <c r="AC21" s="11">
        <v>17</v>
      </c>
      <c r="AD21" s="11" t="s">
        <v>586</v>
      </c>
      <c r="AH21" s="11" t="s">
        <v>598</v>
      </c>
      <c r="AI21" s="11" t="s">
        <v>513</v>
      </c>
      <c r="AJ21" s="11" t="s">
        <v>547</v>
      </c>
      <c r="AK21" s="11" t="str">
        <f t="shared" si="2"/>
        <v xml:space="preserve">Débil+Fuerte </v>
      </c>
      <c r="AL21" s="11" t="s">
        <v>547</v>
      </c>
      <c r="AM21" s="11">
        <v>0</v>
      </c>
      <c r="AT21" s="1"/>
      <c r="AU21" s="1"/>
    </row>
    <row r="22" spans="2:53">
      <c r="B22" t="s">
        <v>599</v>
      </c>
      <c r="H22" s="39">
        <v>0.8</v>
      </c>
      <c r="I22" s="39">
        <v>0.6</v>
      </c>
      <c r="J22" s="18" t="str">
        <f t="shared" si="1"/>
        <v>0,80,6</v>
      </c>
      <c r="K22" s="21" t="s">
        <v>576</v>
      </c>
      <c r="O22" s="11" t="s">
        <v>600</v>
      </c>
      <c r="AC22" s="11">
        <v>18</v>
      </c>
      <c r="AD22" s="11" t="s">
        <v>586</v>
      </c>
      <c r="AH22" s="11" t="s">
        <v>598</v>
      </c>
      <c r="AI22" s="11" t="s">
        <v>530</v>
      </c>
      <c r="AJ22" s="11" t="s">
        <v>547</v>
      </c>
      <c r="AK22" s="11" t="str">
        <f t="shared" si="2"/>
        <v xml:space="preserve">Débil+Moderado </v>
      </c>
      <c r="AL22" s="11" t="s">
        <v>547</v>
      </c>
      <c r="AM22" s="11">
        <v>0</v>
      </c>
      <c r="AT22" s="1"/>
      <c r="AU22" s="1"/>
    </row>
    <row r="23" spans="2:53">
      <c r="H23" s="39">
        <v>0.8</v>
      </c>
      <c r="I23" s="39">
        <v>0.8</v>
      </c>
      <c r="J23" s="18" t="str">
        <f t="shared" si="1"/>
        <v>0,80,8</v>
      </c>
      <c r="K23" s="19" t="s">
        <v>576</v>
      </c>
      <c r="O23" s="11" t="s">
        <v>601</v>
      </c>
      <c r="AC23" s="11">
        <v>19</v>
      </c>
      <c r="AD23" s="11" t="s">
        <v>586</v>
      </c>
      <c r="AH23" s="11" t="s">
        <v>598</v>
      </c>
      <c r="AI23" s="11" t="s">
        <v>547</v>
      </c>
      <c r="AJ23" s="11" t="s">
        <v>547</v>
      </c>
      <c r="AK23" s="11" t="str">
        <f t="shared" si="2"/>
        <v xml:space="preserve">Débil+Débil </v>
      </c>
      <c r="AL23" s="11" t="s">
        <v>547</v>
      </c>
      <c r="AM23" s="11">
        <v>0</v>
      </c>
    </row>
    <row r="24" spans="2:53">
      <c r="B24" s="531" t="s">
        <v>602</v>
      </c>
      <c r="C24" s="532"/>
      <c r="E24" s="531" t="s">
        <v>462</v>
      </c>
      <c r="F24" s="532"/>
      <c r="H24" s="39">
        <v>0.8</v>
      </c>
      <c r="I24" s="39">
        <v>1</v>
      </c>
      <c r="J24" s="18" t="str">
        <f t="shared" si="1"/>
        <v>0,81</v>
      </c>
      <c r="K24" s="19" t="s">
        <v>559</v>
      </c>
      <c r="O24" s="11" t="s">
        <v>603</v>
      </c>
    </row>
    <row r="25" spans="2:53">
      <c r="B25" s="35" t="s">
        <v>473</v>
      </c>
      <c r="C25" s="35" t="s">
        <v>474</v>
      </c>
      <c r="E25" s="35" t="s">
        <v>473</v>
      </c>
      <c r="F25" s="35" t="s">
        <v>474</v>
      </c>
      <c r="H25" s="39">
        <v>1</v>
      </c>
      <c r="I25" s="39">
        <v>0.2</v>
      </c>
      <c r="J25" s="18" t="str">
        <f t="shared" si="1"/>
        <v>10,2</v>
      </c>
      <c r="K25" s="21" t="s">
        <v>576</v>
      </c>
      <c r="O25" s="11" t="s">
        <v>604</v>
      </c>
    </row>
    <row r="26" spans="2:53">
      <c r="B26" s="11" t="s">
        <v>106</v>
      </c>
      <c r="C26" s="11">
        <v>1</v>
      </c>
      <c r="E26" s="11" t="s">
        <v>605</v>
      </c>
      <c r="F26" s="11">
        <v>1</v>
      </c>
      <c r="H26" s="39">
        <v>1</v>
      </c>
      <c r="I26" s="39">
        <v>0.4</v>
      </c>
      <c r="J26" s="18" t="str">
        <f t="shared" si="1"/>
        <v>10,4</v>
      </c>
      <c r="K26" s="21" t="s">
        <v>576</v>
      </c>
      <c r="O26" s="11" t="s">
        <v>606</v>
      </c>
    </row>
    <row r="27" spans="2:53">
      <c r="B27" s="11" t="s">
        <v>123</v>
      </c>
      <c r="C27" s="11">
        <v>2</v>
      </c>
      <c r="E27" s="11" t="s">
        <v>607</v>
      </c>
      <c r="F27" s="11">
        <v>2</v>
      </c>
      <c r="H27" s="39">
        <v>1</v>
      </c>
      <c r="I27" s="39">
        <v>0.6</v>
      </c>
      <c r="J27" s="18" t="str">
        <f t="shared" si="1"/>
        <v>10,6</v>
      </c>
      <c r="K27" s="21" t="s">
        <v>553</v>
      </c>
      <c r="O27" s="22" t="s">
        <v>608</v>
      </c>
    </row>
    <row r="28" spans="2:53">
      <c r="B28" s="121" t="s">
        <v>83</v>
      </c>
      <c r="C28" s="11">
        <v>3</v>
      </c>
      <c r="E28" s="11" t="s">
        <v>541</v>
      </c>
      <c r="F28" s="11">
        <v>3</v>
      </c>
      <c r="H28" s="39">
        <v>1</v>
      </c>
      <c r="I28" s="39">
        <v>0.8</v>
      </c>
      <c r="J28" s="18" t="str">
        <f t="shared" si="1"/>
        <v>10,8</v>
      </c>
      <c r="K28" s="21" t="s">
        <v>576</v>
      </c>
      <c r="O28" s="23" t="s">
        <v>609</v>
      </c>
    </row>
    <row r="29" spans="2:53">
      <c r="B29" s="121" t="s">
        <v>139</v>
      </c>
      <c r="C29" s="11">
        <v>4</v>
      </c>
      <c r="E29" s="11" t="s">
        <v>566</v>
      </c>
      <c r="F29" s="11">
        <v>4</v>
      </c>
      <c r="H29" s="39">
        <v>1</v>
      </c>
      <c r="I29" s="39">
        <v>1</v>
      </c>
      <c r="J29" s="18" t="str">
        <f t="shared" si="1"/>
        <v>11</v>
      </c>
      <c r="K29" s="19" t="s">
        <v>559</v>
      </c>
    </row>
    <row r="30" spans="2:53">
      <c r="B30" s="11" t="s">
        <v>562</v>
      </c>
      <c r="C30" s="11">
        <v>5</v>
      </c>
      <c r="E30" s="11" t="s">
        <v>610</v>
      </c>
      <c r="F30" s="11">
        <v>5</v>
      </c>
    </row>
    <row r="31" spans="2:53" ht="15.75" thickBot="1"/>
    <row r="32" spans="2:53" ht="24" thickBot="1">
      <c r="H32" s="24">
        <v>51</v>
      </c>
      <c r="I32" s="24">
        <v>52</v>
      </c>
      <c r="J32" s="25">
        <v>53</v>
      </c>
      <c r="K32" s="25">
        <v>54</v>
      </c>
      <c r="L32" s="25">
        <v>55</v>
      </c>
    </row>
    <row r="33" spans="2:15" ht="24.75" thickTop="1" thickBot="1">
      <c r="H33" s="26">
        <v>41</v>
      </c>
      <c r="I33" s="24">
        <v>42</v>
      </c>
      <c r="J33" s="24">
        <v>43</v>
      </c>
      <c r="K33" s="27">
        <v>44</v>
      </c>
      <c r="L33" s="27">
        <v>45</v>
      </c>
    </row>
    <row r="34" spans="2:15" ht="24" thickBot="1">
      <c r="H34" s="28">
        <v>31</v>
      </c>
      <c r="I34" s="29">
        <v>32</v>
      </c>
      <c r="J34" s="24">
        <v>33</v>
      </c>
      <c r="K34" s="30">
        <v>34</v>
      </c>
      <c r="L34" s="30">
        <v>35</v>
      </c>
    </row>
    <row r="35" spans="2:15" ht="24" thickBot="1">
      <c r="H35" s="28">
        <v>21</v>
      </c>
      <c r="I35" s="28">
        <v>22</v>
      </c>
      <c r="J35" s="29">
        <v>23</v>
      </c>
      <c r="K35" s="24">
        <v>24</v>
      </c>
      <c r="L35" s="30">
        <v>25</v>
      </c>
      <c r="O35" s="35" t="s">
        <v>611</v>
      </c>
    </row>
    <row r="36" spans="2:15" ht="24" thickBot="1">
      <c r="H36" s="28">
        <v>11</v>
      </c>
      <c r="I36" s="28">
        <v>12</v>
      </c>
      <c r="J36" s="29">
        <v>13</v>
      </c>
      <c r="K36" s="24">
        <v>14</v>
      </c>
      <c r="L36" s="30">
        <v>15</v>
      </c>
      <c r="O36" s="11" t="s">
        <v>612</v>
      </c>
    </row>
    <row r="37" spans="2:15">
      <c r="H37" s="1"/>
      <c r="I37" s="1"/>
      <c r="J37" s="1"/>
      <c r="K37" s="1"/>
      <c r="O37" s="11" t="s">
        <v>613</v>
      </c>
    </row>
    <row r="38" spans="2:15">
      <c r="H38" s="1"/>
      <c r="I38" s="1"/>
      <c r="J38" s="1"/>
      <c r="K38" s="14"/>
      <c r="L38" s="19" t="s">
        <v>507</v>
      </c>
      <c r="O38" s="11" t="s">
        <v>614</v>
      </c>
    </row>
    <row r="39" spans="2:15">
      <c r="H39" s="1"/>
      <c r="I39" s="1"/>
      <c r="J39" s="1"/>
      <c r="K39" s="13"/>
      <c r="L39" s="19" t="s">
        <v>541</v>
      </c>
      <c r="O39" s="11" t="s">
        <v>615</v>
      </c>
    </row>
    <row r="40" spans="2:15" ht="23.25">
      <c r="H40" s="1"/>
      <c r="I40" s="1"/>
      <c r="J40" s="1"/>
      <c r="K40" s="24"/>
      <c r="L40" s="19" t="s">
        <v>576</v>
      </c>
      <c r="O40" s="11" t="s">
        <v>616</v>
      </c>
    </row>
    <row r="41" spans="2:15">
      <c r="H41" s="1"/>
      <c r="I41" s="1"/>
      <c r="J41" s="1"/>
      <c r="K41" s="12"/>
      <c r="L41" s="19" t="s">
        <v>559</v>
      </c>
      <c r="O41" s="11" t="s">
        <v>617</v>
      </c>
    </row>
    <row r="42" spans="2:15">
      <c r="H42" s="1"/>
      <c r="I42" s="1"/>
      <c r="J42" s="1"/>
      <c r="K42" s="1"/>
      <c r="O42" s="11" t="s">
        <v>618</v>
      </c>
    </row>
    <row r="43" spans="2:15">
      <c r="H43" s="1"/>
      <c r="I43" s="1"/>
      <c r="J43" s="1"/>
      <c r="K43" s="1"/>
      <c r="O43" s="11" t="s">
        <v>619</v>
      </c>
    </row>
    <row r="44" spans="2:15">
      <c r="H44" s="1"/>
      <c r="I44" s="1"/>
      <c r="J44" s="1"/>
      <c r="K44" s="1"/>
    </row>
    <row r="45" spans="2:15">
      <c r="H45" s="533" t="s">
        <v>620</v>
      </c>
      <c r="I45" s="534"/>
      <c r="J45" s="534"/>
      <c r="K45" s="535"/>
    </row>
    <row r="46" spans="2:15">
      <c r="B46" s="36" t="s">
        <v>29</v>
      </c>
      <c r="C46" s="36" t="s">
        <v>621</v>
      </c>
      <c r="D46" s="22"/>
      <c r="E46" s="22"/>
      <c r="F46" s="36" t="s">
        <v>29</v>
      </c>
      <c r="G46" s="36" t="s">
        <v>622</v>
      </c>
      <c r="H46" s="35" t="s">
        <v>475</v>
      </c>
      <c r="I46" s="35" t="s">
        <v>476</v>
      </c>
      <c r="J46" s="35" t="s">
        <v>477</v>
      </c>
      <c r="K46" s="35" t="s">
        <v>478</v>
      </c>
    </row>
    <row r="47" spans="2:15" ht="150">
      <c r="B47" s="50" t="s">
        <v>394</v>
      </c>
      <c r="C47" s="51" t="s">
        <v>623</v>
      </c>
      <c r="D47" s="22"/>
      <c r="E47" s="22"/>
      <c r="F47" s="50" t="s">
        <v>394</v>
      </c>
      <c r="G47" s="9" t="s">
        <v>624</v>
      </c>
      <c r="H47" s="11">
        <v>1</v>
      </c>
      <c r="I47" s="11">
        <v>1</v>
      </c>
      <c r="J47" s="18" t="str">
        <f>CONCATENATE(H47,I47)</f>
        <v>11</v>
      </c>
      <c r="K47" s="19" t="s">
        <v>507</v>
      </c>
    </row>
    <row r="48" spans="2:15" ht="270">
      <c r="B48" s="50" t="s">
        <v>76</v>
      </c>
      <c r="C48" s="51" t="s">
        <v>625</v>
      </c>
      <c r="D48" s="22"/>
      <c r="E48" s="22"/>
      <c r="F48" s="50" t="s">
        <v>76</v>
      </c>
      <c r="G48" s="9" t="s">
        <v>626</v>
      </c>
      <c r="H48" s="11">
        <v>1</v>
      </c>
      <c r="I48" s="11">
        <v>2</v>
      </c>
      <c r="J48" s="18" t="str">
        <f t="shared" ref="J48:J71" si="3">CONCATENATE(H48,I48)</f>
        <v>12</v>
      </c>
      <c r="K48" s="19" t="s">
        <v>507</v>
      </c>
    </row>
    <row r="49" spans="2:11" ht="90">
      <c r="B49" s="50" t="s">
        <v>101</v>
      </c>
      <c r="C49" s="51" t="s">
        <v>627</v>
      </c>
      <c r="D49" s="22"/>
      <c r="E49" s="22"/>
      <c r="F49" s="50" t="s">
        <v>101</v>
      </c>
      <c r="G49" s="9" t="s">
        <v>626</v>
      </c>
      <c r="H49" s="11">
        <v>1</v>
      </c>
      <c r="I49" s="11">
        <v>3</v>
      </c>
      <c r="J49" s="18" t="str">
        <f t="shared" si="3"/>
        <v>13</v>
      </c>
      <c r="K49" s="19" t="s">
        <v>541</v>
      </c>
    </row>
    <row r="50" spans="2:11" ht="78.599999999999994" customHeight="1">
      <c r="B50" s="50" t="s">
        <v>119</v>
      </c>
      <c r="C50" s="51" t="s">
        <v>628</v>
      </c>
      <c r="D50" s="22"/>
      <c r="E50" s="22"/>
      <c r="F50" s="50" t="s">
        <v>119</v>
      </c>
      <c r="G50" s="9" t="s">
        <v>629</v>
      </c>
      <c r="H50" s="11">
        <v>1</v>
      </c>
      <c r="I50" s="11">
        <v>4</v>
      </c>
      <c r="J50" s="18" t="str">
        <f t="shared" si="3"/>
        <v>14</v>
      </c>
      <c r="K50" s="21" t="s">
        <v>576</v>
      </c>
    </row>
    <row r="51" spans="2:11" ht="240">
      <c r="B51" s="50" t="s">
        <v>526</v>
      </c>
      <c r="C51" s="51" t="s">
        <v>630</v>
      </c>
      <c r="D51" s="22"/>
      <c r="E51" s="22"/>
      <c r="F51" s="50" t="s">
        <v>526</v>
      </c>
      <c r="G51" s="9" t="s">
        <v>631</v>
      </c>
      <c r="H51" s="11">
        <v>1</v>
      </c>
      <c r="I51" s="11">
        <v>5</v>
      </c>
      <c r="J51" s="18" t="str">
        <f t="shared" si="3"/>
        <v>15</v>
      </c>
      <c r="K51" s="21" t="s">
        <v>576</v>
      </c>
    </row>
    <row r="52" spans="2:11" ht="60">
      <c r="B52" s="50" t="s">
        <v>632</v>
      </c>
      <c r="C52" s="51" t="s">
        <v>633</v>
      </c>
      <c r="D52" s="22"/>
      <c r="E52" s="22"/>
      <c r="F52" s="50" t="s">
        <v>632</v>
      </c>
      <c r="G52" s="9" t="s">
        <v>634</v>
      </c>
      <c r="H52" s="11">
        <v>2</v>
      </c>
      <c r="I52" s="11">
        <v>1</v>
      </c>
      <c r="J52" s="18" t="str">
        <f t="shared" si="3"/>
        <v>21</v>
      </c>
      <c r="K52" s="19" t="s">
        <v>507</v>
      </c>
    </row>
    <row r="53" spans="2:11" ht="360">
      <c r="B53" s="50" t="s">
        <v>635</v>
      </c>
      <c r="C53" s="51" t="s">
        <v>636</v>
      </c>
      <c r="D53" s="22"/>
      <c r="E53" s="22"/>
      <c r="F53" s="50" t="s">
        <v>635</v>
      </c>
      <c r="G53" s="9" t="s">
        <v>637</v>
      </c>
      <c r="H53" s="11">
        <v>2</v>
      </c>
      <c r="I53" s="11">
        <v>2</v>
      </c>
      <c r="J53" s="18" t="str">
        <f t="shared" si="3"/>
        <v>22</v>
      </c>
      <c r="K53" s="19" t="s">
        <v>507</v>
      </c>
    </row>
    <row r="54" spans="2:11" ht="195">
      <c r="B54" s="50" t="s">
        <v>206</v>
      </c>
      <c r="C54" s="51" t="s">
        <v>638</v>
      </c>
      <c r="D54" s="22"/>
      <c r="E54" s="22"/>
      <c r="F54" s="50" t="s">
        <v>206</v>
      </c>
      <c r="G54" s="9" t="s">
        <v>639</v>
      </c>
      <c r="H54" s="11">
        <v>2</v>
      </c>
      <c r="I54" s="11">
        <v>3</v>
      </c>
      <c r="J54" s="18" t="str">
        <f t="shared" si="3"/>
        <v>23</v>
      </c>
      <c r="K54" s="19" t="s">
        <v>541</v>
      </c>
    </row>
    <row r="55" spans="2:11" ht="240">
      <c r="B55" s="50" t="s">
        <v>149</v>
      </c>
      <c r="C55" s="51" t="s">
        <v>640</v>
      </c>
      <c r="D55" s="22"/>
      <c r="E55" s="22"/>
      <c r="F55" s="50" t="s">
        <v>149</v>
      </c>
      <c r="G55" s="9" t="s">
        <v>641</v>
      </c>
      <c r="H55" s="11">
        <v>2</v>
      </c>
      <c r="I55" s="11">
        <v>4</v>
      </c>
      <c r="J55" s="18" t="str">
        <f t="shared" si="3"/>
        <v>24</v>
      </c>
      <c r="K55" s="21" t="s">
        <v>576</v>
      </c>
    </row>
    <row r="56" spans="2:11" ht="300">
      <c r="B56" s="50" t="s">
        <v>642</v>
      </c>
      <c r="C56" s="51" t="s">
        <v>643</v>
      </c>
      <c r="D56" s="22"/>
      <c r="E56" s="22"/>
      <c r="F56" s="50" t="s">
        <v>642</v>
      </c>
      <c r="G56" s="9" t="s">
        <v>644</v>
      </c>
      <c r="H56" s="11">
        <v>2</v>
      </c>
      <c r="I56" s="11">
        <v>5</v>
      </c>
      <c r="J56" s="18" t="str">
        <f t="shared" si="3"/>
        <v>25</v>
      </c>
      <c r="K56" s="19" t="s">
        <v>559</v>
      </c>
    </row>
    <row r="57" spans="2:11" ht="170.45" customHeight="1">
      <c r="B57" s="50" t="s">
        <v>193</v>
      </c>
      <c r="C57" s="51" t="s">
        <v>645</v>
      </c>
      <c r="D57" s="22"/>
      <c r="E57" s="22"/>
      <c r="F57" s="50" t="s">
        <v>193</v>
      </c>
      <c r="G57" s="9" t="s">
        <v>634</v>
      </c>
      <c r="H57" s="11">
        <v>3</v>
      </c>
      <c r="I57" s="11">
        <v>1</v>
      </c>
      <c r="J57" s="18" t="str">
        <f t="shared" si="3"/>
        <v>31</v>
      </c>
      <c r="K57" s="19" t="s">
        <v>507</v>
      </c>
    </row>
    <row r="58" spans="2:11" ht="183.6" customHeight="1">
      <c r="B58" s="50" t="s">
        <v>366</v>
      </c>
      <c r="C58" s="51" t="s">
        <v>646</v>
      </c>
      <c r="D58" s="22"/>
      <c r="E58" s="22"/>
      <c r="F58" s="50" t="s">
        <v>366</v>
      </c>
      <c r="G58" s="9" t="s">
        <v>647</v>
      </c>
      <c r="H58" s="11">
        <v>3</v>
      </c>
      <c r="I58" s="11">
        <v>2</v>
      </c>
      <c r="J58" s="18" t="str">
        <f t="shared" si="3"/>
        <v>32</v>
      </c>
      <c r="K58" s="19" t="s">
        <v>541</v>
      </c>
    </row>
    <row r="59" spans="2:11" ht="90">
      <c r="B59" s="50" t="s">
        <v>345</v>
      </c>
      <c r="C59" s="51" t="s">
        <v>648</v>
      </c>
      <c r="D59" s="22"/>
      <c r="E59" s="22"/>
      <c r="F59" s="50" t="s">
        <v>345</v>
      </c>
      <c r="G59" s="9" t="s">
        <v>649</v>
      </c>
      <c r="H59" s="11">
        <v>3</v>
      </c>
      <c r="I59" s="11">
        <v>3</v>
      </c>
      <c r="J59" s="18" t="str">
        <f t="shared" si="3"/>
        <v>33</v>
      </c>
      <c r="K59" s="21" t="s">
        <v>576</v>
      </c>
    </row>
    <row r="60" spans="2:11" ht="105">
      <c r="B60" s="50" t="s">
        <v>314</v>
      </c>
      <c r="C60" s="51" t="s">
        <v>650</v>
      </c>
      <c r="D60" s="22"/>
      <c r="E60" s="22"/>
      <c r="F60" s="50" t="s">
        <v>314</v>
      </c>
      <c r="G60" s="9" t="s">
        <v>651</v>
      </c>
      <c r="H60" s="11">
        <v>3</v>
      </c>
      <c r="I60" s="11">
        <v>4</v>
      </c>
      <c r="J60" s="18" t="str">
        <f t="shared" si="3"/>
        <v>34</v>
      </c>
      <c r="K60" s="19" t="s">
        <v>559</v>
      </c>
    </row>
    <row r="61" spans="2:11" ht="105">
      <c r="B61" s="50" t="s">
        <v>220</v>
      </c>
      <c r="C61" s="51" t="s">
        <v>652</v>
      </c>
      <c r="D61" s="22"/>
      <c r="E61" s="22"/>
      <c r="F61" s="50" t="s">
        <v>220</v>
      </c>
      <c r="G61" s="9" t="s">
        <v>653</v>
      </c>
      <c r="H61" s="11">
        <v>3</v>
      </c>
      <c r="I61" s="11">
        <v>5</v>
      </c>
      <c r="J61" s="18" t="str">
        <f t="shared" si="3"/>
        <v>35</v>
      </c>
      <c r="K61" s="19" t="s">
        <v>559</v>
      </c>
    </row>
    <row r="62" spans="2:11" ht="91.9" customHeight="1">
      <c r="B62" s="50" t="s">
        <v>408</v>
      </c>
      <c r="C62" s="51" t="s">
        <v>654</v>
      </c>
      <c r="D62" s="22"/>
      <c r="E62" s="22"/>
      <c r="F62" s="50" t="s">
        <v>408</v>
      </c>
      <c r="G62" s="9" t="s">
        <v>655</v>
      </c>
      <c r="H62" s="11">
        <v>4</v>
      </c>
      <c r="I62" s="11">
        <v>1</v>
      </c>
      <c r="J62" s="18" t="str">
        <f t="shared" si="3"/>
        <v>41</v>
      </c>
      <c r="K62" s="19" t="s">
        <v>541</v>
      </c>
    </row>
    <row r="63" spans="2:11" ht="225">
      <c r="B63" s="50" t="s">
        <v>302</v>
      </c>
      <c r="C63" s="51" t="s">
        <v>656</v>
      </c>
      <c r="D63" s="22"/>
      <c r="E63" s="22"/>
      <c r="F63" s="50" t="s">
        <v>302</v>
      </c>
      <c r="G63" s="9" t="s">
        <v>657</v>
      </c>
      <c r="H63" s="11">
        <v>4</v>
      </c>
      <c r="I63" s="11">
        <v>2</v>
      </c>
      <c r="J63" s="18" t="str">
        <f t="shared" si="3"/>
        <v>42</v>
      </c>
      <c r="K63" s="21" t="s">
        <v>576</v>
      </c>
    </row>
    <row r="64" spans="2:11" ht="120">
      <c r="B64" s="50" t="s">
        <v>277</v>
      </c>
      <c r="C64" s="51" t="s">
        <v>658</v>
      </c>
      <c r="D64" s="22"/>
      <c r="E64" s="22"/>
      <c r="F64" s="50" t="s">
        <v>277</v>
      </c>
      <c r="G64" s="9" t="s">
        <v>659</v>
      </c>
      <c r="H64" s="11">
        <v>4</v>
      </c>
      <c r="I64" s="11">
        <v>3</v>
      </c>
      <c r="J64" s="18" t="str">
        <f t="shared" si="3"/>
        <v>43</v>
      </c>
      <c r="K64" s="21" t="s">
        <v>576</v>
      </c>
    </row>
    <row r="65" spans="2:11" ht="390">
      <c r="B65" s="50" t="s">
        <v>253</v>
      </c>
      <c r="C65" s="51" t="s">
        <v>660</v>
      </c>
      <c r="D65" s="22"/>
      <c r="E65" s="22"/>
      <c r="F65" s="50" t="s">
        <v>253</v>
      </c>
      <c r="G65" s="9" t="s">
        <v>651</v>
      </c>
      <c r="H65" s="11">
        <v>4</v>
      </c>
      <c r="I65" s="11">
        <v>4</v>
      </c>
      <c r="J65" s="18" t="str">
        <f t="shared" si="3"/>
        <v>44</v>
      </c>
      <c r="K65" s="19" t="s">
        <v>559</v>
      </c>
    </row>
    <row r="66" spans="2:11" ht="195">
      <c r="B66" s="50" t="s">
        <v>661</v>
      </c>
      <c r="C66" s="51" t="s">
        <v>662</v>
      </c>
      <c r="D66" s="22"/>
      <c r="E66" s="22"/>
      <c r="F66" s="50" t="s">
        <v>661</v>
      </c>
      <c r="G66" s="9" t="s">
        <v>663</v>
      </c>
      <c r="H66" s="11">
        <v>4</v>
      </c>
      <c r="I66" s="11">
        <v>5</v>
      </c>
      <c r="J66" s="18" t="str">
        <f t="shared" si="3"/>
        <v>45</v>
      </c>
      <c r="K66" s="19" t="s">
        <v>559</v>
      </c>
    </row>
    <row r="67" spans="2:11" ht="165">
      <c r="B67" s="214" t="s">
        <v>664</v>
      </c>
      <c r="C67" s="215" t="s">
        <v>665</v>
      </c>
      <c r="F67" s="214" t="s">
        <v>664</v>
      </c>
      <c r="G67" s="9" t="s">
        <v>666</v>
      </c>
      <c r="H67" s="11">
        <v>5</v>
      </c>
      <c r="I67" s="11">
        <v>1</v>
      </c>
      <c r="J67" s="18" t="str">
        <f t="shared" si="3"/>
        <v>51</v>
      </c>
      <c r="K67" s="21" t="s">
        <v>576</v>
      </c>
    </row>
    <row r="68" spans="2:11">
      <c r="H68" s="11">
        <v>5</v>
      </c>
      <c r="I68" s="11">
        <v>2</v>
      </c>
      <c r="J68" s="18" t="str">
        <f t="shared" si="3"/>
        <v>52</v>
      </c>
      <c r="K68" s="21" t="s">
        <v>576</v>
      </c>
    </row>
    <row r="69" spans="2:11">
      <c r="H69" s="11">
        <v>5</v>
      </c>
      <c r="I69" s="11">
        <v>3</v>
      </c>
      <c r="J69" s="18" t="str">
        <f t="shared" si="3"/>
        <v>53</v>
      </c>
      <c r="K69" s="19" t="s">
        <v>559</v>
      </c>
    </row>
    <row r="70" spans="2:11">
      <c r="H70" s="11">
        <v>5</v>
      </c>
      <c r="I70" s="11">
        <v>4</v>
      </c>
      <c r="J70" s="18" t="str">
        <f t="shared" si="3"/>
        <v>54</v>
      </c>
      <c r="K70" s="19" t="s">
        <v>559</v>
      </c>
    </row>
    <row r="71" spans="2:11">
      <c r="H71" s="11">
        <v>5</v>
      </c>
      <c r="I71" s="11">
        <v>5</v>
      </c>
      <c r="J71" s="18" t="str">
        <f t="shared" si="3"/>
        <v>55</v>
      </c>
      <c r="K71" s="19" t="s">
        <v>559</v>
      </c>
    </row>
  </sheetData>
  <autoFilter ref="H4:K29" xr:uid="{00000000-0009-0000-0000-000003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74" priority="50" stopIfTrue="1" operator="equal">
      <formula>"Moderado"</formula>
    </cfRule>
    <cfRule type="cellIs" dxfId="73" priority="51" stopIfTrue="1" operator="equal">
      <formula>"Alto"</formula>
    </cfRule>
    <cfRule type="cellIs" dxfId="72" priority="52" stopIfTrue="1" operator="equal">
      <formula>"Extremo"</formula>
    </cfRule>
  </conditionalFormatting>
  <conditionalFormatting sqref="I33:J33">
    <cfRule type="cellIs" dxfId="71" priority="47" stopIfTrue="1" operator="equal">
      <formula>"Moderado"</formula>
    </cfRule>
    <cfRule type="cellIs" dxfId="70" priority="48" stopIfTrue="1" operator="equal">
      <formula>"Alto"</formula>
    </cfRule>
    <cfRule type="cellIs" dxfId="69" priority="49" stopIfTrue="1" operator="equal">
      <formula>"Extremo"</formula>
    </cfRule>
  </conditionalFormatting>
  <conditionalFormatting sqref="J34">
    <cfRule type="cellIs" dxfId="68" priority="44" stopIfTrue="1" operator="equal">
      <formula>"Moderado"</formula>
    </cfRule>
    <cfRule type="cellIs" dxfId="67" priority="45" stopIfTrue="1" operator="equal">
      <formula>"Alto"</formula>
    </cfRule>
    <cfRule type="cellIs" dxfId="66"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65" priority="71" operator="containsText" text="BAJO">
      <formula>NOT(ISERROR(SEARCH("BAJO",K4)))</formula>
    </cfRule>
    <cfRule type="containsText" dxfId="64" priority="72" operator="containsText" text="MODERADO">
      <formula>NOT(ISERROR(SEARCH("MODERADO",K4)))</formula>
    </cfRule>
    <cfRule type="containsText" dxfId="63" priority="73" operator="containsText" text="ALTO">
      <formula>NOT(ISERROR(SEARCH("ALTO",K4)))</formula>
    </cfRule>
    <cfRule type="containsText" dxfId="62" priority="74" operator="containsText" text="EXTREMO">
      <formula>NOT(ISERROR(SEARCH("EXTREMO",K4)))</formula>
    </cfRule>
  </conditionalFormatting>
  <conditionalFormatting sqref="K8:K9">
    <cfRule type="cellIs" dxfId="61" priority="65" stopIfTrue="1" operator="equal">
      <formula>"Moderado"</formula>
    </cfRule>
    <cfRule type="cellIs" dxfId="60" priority="66" stopIfTrue="1" operator="equal">
      <formula>"Alto"</formula>
    </cfRule>
    <cfRule type="cellIs" dxfId="59" priority="67" stopIfTrue="1" operator="equal">
      <formula>"Extremo"</formula>
    </cfRule>
  </conditionalFormatting>
  <conditionalFormatting sqref="K13">
    <cfRule type="cellIs" dxfId="58" priority="62" stopIfTrue="1" operator="equal">
      <formula>"Moderado"</formula>
    </cfRule>
    <cfRule type="cellIs" dxfId="57" priority="63" stopIfTrue="1" operator="equal">
      <formula>"Alto"</formula>
    </cfRule>
    <cfRule type="cellIs" dxfId="56" priority="64" stopIfTrue="1" operator="equal">
      <formula>"Extremo"</formula>
    </cfRule>
  </conditionalFormatting>
  <conditionalFormatting sqref="K14:K21">
    <cfRule type="containsText" dxfId="55" priority="30" operator="containsText" text="BAJO">
      <formula>NOT(ISERROR(SEARCH("BAJO",K14)))</formula>
    </cfRule>
    <cfRule type="containsText" dxfId="54" priority="31" operator="containsText" text="MODERADO">
      <formula>NOT(ISERROR(SEARCH("MODERADO",K14)))</formula>
    </cfRule>
    <cfRule type="containsText" dxfId="53" priority="32" operator="containsText" text="ALTO">
      <formula>NOT(ISERROR(SEARCH("ALTO",K14)))</formula>
    </cfRule>
    <cfRule type="containsText" dxfId="52" priority="33" operator="containsText" text="EXTREMO">
      <formula>NOT(ISERROR(SEARCH("EXTREMO",K14)))</formula>
    </cfRule>
  </conditionalFormatting>
  <conditionalFormatting sqref="K22">
    <cfRule type="cellIs" dxfId="51" priority="56" stopIfTrue="1" operator="equal">
      <formula>"Moderado"</formula>
    </cfRule>
    <cfRule type="cellIs" dxfId="50" priority="57" stopIfTrue="1" operator="equal">
      <formula>"Alto"</formula>
    </cfRule>
    <cfRule type="cellIs" dxfId="49" priority="58" stopIfTrue="1" operator="equal">
      <formula>"Extremo"</formula>
    </cfRule>
  </conditionalFormatting>
  <conditionalFormatting sqref="K25:K28">
    <cfRule type="cellIs" dxfId="48" priority="27" stopIfTrue="1" operator="equal">
      <formula>"Moderado"</formula>
    </cfRule>
    <cfRule type="cellIs" dxfId="47" priority="28" stopIfTrue="1" operator="equal">
      <formula>"Alto"</formula>
    </cfRule>
    <cfRule type="cellIs" dxfId="46" priority="29" stopIfTrue="1" operator="equal">
      <formula>"Extremo"</formula>
    </cfRule>
  </conditionalFormatting>
  <conditionalFormatting sqref="K35:K36">
    <cfRule type="cellIs" dxfId="45" priority="41" stopIfTrue="1" operator="equal">
      <formula>"Moderado"</formula>
    </cfRule>
    <cfRule type="cellIs" dxfId="44" priority="42" stopIfTrue="1" operator="equal">
      <formula>"Alto"</formula>
    </cfRule>
    <cfRule type="cellIs" dxfId="43" priority="43" stopIfTrue="1" operator="equal">
      <formula>"Extremo"</formula>
    </cfRule>
  </conditionalFormatting>
  <conditionalFormatting sqref="K40">
    <cfRule type="cellIs" dxfId="42" priority="38" stopIfTrue="1" operator="equal">
      <formula>"Moderado"</formula>
    </cfRule>
    <cfRule type="cellIs" dxfId="41" priority="39" stopIfTrue="1" operator="equal">
      <formula>"Alto"</formula>
    </cfRule>
    <cfRule type="cellIs" dxfId="40" priority="40" stopIfTrue="1" operator="equal">
      <formula>"Extremo"</formula>
    </cfRule>
  </conditionalFormatting>
  <conditionalFormatting sqref="K46:K49 K52:K54 K56:K58 K60:K62 K65:K66 K69:K71">
    <cfRule type="containsText" dxfId="39" priority="23" operator="containsText" text="BAJO">
      <formula>NOT(ISERROR(SEARCH("BAJO",K46)))</formula>
    </cfRule>
    <cfRule type="containsText" dxfId="38" priority="24" operator="containsText" text="MODERADO">
      <formula>NOT(ISERROR(SEARCH("MODERADO",K46)))</formula>
    </cfRule>
    <cfRule type="containsText" dxfId="37" priority="25" operator="containsText" text="ALTO">
      <formula>NOT(ISERROR(SEARCH("ALTO",K46)))</formula>
    </cfRule>
    <cfRule type="containsText" dxfId="36" priority="26" operator="containsText" text="EXTREMO">
      <formula>NOT(ISERROR(SEARCH("EXTREMO",K46)))</formula>
    </cfRule>
  </conditionalFormatting>
  <conditionalFormatting sqref="K50:K51">
    <cfRule type="cellIs" dxfId="35" priority="17" stopIfTrue="1" operator="equal">
      <formula>"Moderado"</formula>
    </cfRule>
    <cfRule type="cellIs" dxfId="34" priority="18" stopIfTrue="1" operator="equal">
      <formula>"Alto"</formula>
    </cfRule>
    <cfRule type="cellIs" dxfId="33" priority="19" stopIfTrue="1" operator="equal">
      <formula>"Extremo"</formula>
    </cfRule>
  </conditionalFormatting>
  <conditionalFormatting sqref="K55">
    <cfRule type="cellIs" dxfId="32" priority="14" stopIfTrue="1" operator="equal">
      <formula>"Moderado"</formula>
    </cfRule>
    <cfRule type="cellIs" dxfId="31" priority="15" stopIfTrue="1" operator="equal">
      <formula>"Alto"</formula>
    </cfRule>
    <cfRule type="cellIs" dxfId="30" priority="16" stopIfTrue="1" operator="equal">
      <formula>"Extremo"</formula>
    </cfRule>
  </conditionalFormatting>
  <conditionalFormatting sqref="K59">
    <cfRule type="cellIs" dxfId="29" priority="11" stopIfTrue="1" operator="equal">
      <formula>"Moderado"</formula>
    </cfRule>
    <cfRule type="cellIs" dxfId="28" priority="12" stopIfTrue="1" operator="equal">
      <formula>"Alto"</formula>
    </cfRule>
    <cfRule type="cellIs" dxfId="27" priority="13" stopIfTrue="1" operator="equal">
      <formula>"Extremo"</formula>
    </cfRule>
  </conditionalFormatting>
  <conditionalFormatting sqref="K63:K64">
    <cfRule type="cellIs" dxfId="26" priority="8" stopIfTrue="1" operator="equal">
      <formula>"Moderado"</formula>
    </cfRule>
    <cfRule type="cellIs" dxfId="25" priority="9" stopIfTrue="1" operator="equal">
      <formula>"Alto"</formula>
    </cfRule>
    <cfRule type="cellIs" dxfId="24" priority="10" stopIfTrue="1" operator="equal">
      <formula>"Extremo"</formula>
    </cfRule>
  </conditionalFormatting>
  <conditionalFormatting sqref="K67:K68">
    <cfRule type="cellIs" dxfId="23" priority="5" stopIfTrue="1" operator="equal">
      <formula>"Moderado"</formula>
    </cfRule>
    <cfRule type="cellIs" dxfId="22" priority="6" stopIfTrue="1" operator="equal">
      <formula>"Alto"</formula>
    </cfRule>
    <cfRule type="cellIs" dxfId="21" priority="7" stopIfTrue="1" operator="equal">
      <formula>"Extremo"</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U390"/>
  <sheetViews>
    <sheetView showGridLines="0" view="pageBreakPreview" topLeftCell="AJ14" zoomScaleNormal="80" zoomScaleSheetLayoutView="100" workbookViewId="0">
      <selection activeCell="AM85" sqref="AM85"/>
    </sheetView>
  </sheetViews>
  <sheetFormatPr defaultColWidth="11.42578125" defaultRowHeight="24" customHeight="1"/>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50" customWidth="1"/>
    <col min="12" max="12" width="19.28515625" customWidth="1"/>
    <col min="13" max="13" width="11.5703125" style="150" customWidth="1"/>
    <col min="14" max="14" width="16.85546875" customWidth="1"/>
    <col min="15" max="15" width="11.42578125" style="150" customWidth="1"/>
    <col min="16" max="16" width="39.5703125" customWidth="1"/>
    <col min="17" max="17" width="20" style="3" customWidth="1"/>
    <col min="18" max="18" width="20.140625" style="2" customWidth="1"/>
    <col min="19" max="19" width="18.85546875" customWidth="1"/>
    <col min="20" max="20" width="18.140625" customWidth="1"/>
    <col min="21" max="21" width="19.28515625" style="151" customWidth="1"/>
    <col min="22" max="22" width="23.7109375" style="151" customWidth="1"/>
    <col min="23" max="23" width="23.5703125" style="151" customWidth="1"/>
    <col min="24" max="24" width="20.85546875" style="151" customWidth="1"/>
    <col min="25" max="25" width="25.140625" style="151"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08" customWidth="1"/>
    <col min="34" max="34" width="52.85546875" style="11" customWidth="1"/>
    <col min="35" max="35" width="26.7109375" style="311" customWidth="1"/>
    <col min="36" max="36" width="52.85546875" style="420" customWidth="1"/>
    <col min="37" max="37" width="15.7109375" customWidth="1"/>
    <col min="38" max="38" width="52.85546875" style="11" customWidth="1"/>
    <col min="39" max="39" width="26" customWidth="1"/>
    <col min="40" max="40" width="52.85546875" style="444" customWidth="1"/>
    <col min="41" max="41" width="20.85546875" customWidth="1"/>
    <col min="42" max="42" width="52.85546875" customWidth="1"/>
    <col min="43" max="43" width="20.42578125" customWidth="1"/>
    <col min="44" max="44" width="52.85546875" customWidth="1"/>
  </cols>
  <sheetData>
    <row r="1" spans="1:45" ht="15" hidden="1">
      <c r="K1"/>
      <c r="M1"/>
      <c r="O1"/>
      <c r="Q1"/>
      <c r="R1"/>
      <c r="U1"/>
      <c r="V1"/>
      <c r="W1"/>
      <c r="X1"/>
      <c r="Y1"/>
      <c r="AJ1" s="545"/>
    </row>
    <row r="2" spans="1:45" ht="18" hidden="1" customHeight="1">
      <c r="A2" s="128"/>
      <c r="B2" s="129"/>
      <c r="C2" s="129"/>
      <c r="D2" s="130"/>
      <c r="E2" s="131" t="s">
        <v>667</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299"/>
      <c r="AH2" s="295"/>
      <c r="AI2" s="312"/>
      <c r="AJ2" s="421"/>
      <c r="AK2" s="132"/>
      <c r="AL2" s="295"/>
      <c r="AM2" s="132"/>
      <c r="AN2" s="445"/>
      <c r="AO2" s="461" t="s">
        <v>1</v>
      </c>
      <c r="AP2" s="461"/>
      <c r="AQ2" s="462"/>
      <c r="AR2" s="133"/>
    </row>
    <row r="3" spans="1:45" ht="14.45" hidden="1" customHeight="1">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299"/>
      <c r="AH3" s="295"/>
      <c r="AI3" s="312"/>
      <c r="AJ3" s="421"/>
      <c r="AK3" s="137"/>
      <c r="AL3" s="295"/>
      <c r="AM3" s="137"/>
      <c r="AN3" s="445"/>
      <c r="AO3" s="461"/>
      <c r="AP3" s="461"/>
      <c r="AQ3" s="462"/>
      <c r="AR3" s="3"/>
    </row>
    <row r="4" spans="1:45" ht="14.45" hidden="1" customHeight="1">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299"/>
      <c r="AH4" s="295"/>
      <c r="AI4" s="312"/>
      <c r="AJ4" s="421"/>
      <c r="AK4" s="137"/>
      <c r="AL4" s="295"/>
      <c r="AM4" s="137"/>
      <c r="AN4" s="445"/>
      <c r="AO4" s="461"/>
      <c r="AP4" s="461"/>
      <c r="AQ4" s="462"/>
      <c r="AR4" s="3"/>
    </row>
    <row r="5" spans="1:45" ht="14.45" customHeight="1">
      <c r="A5" s="134"/>
      <c r="E5" s="469" t="s">
        <v>0</v>
      </c>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1"/>
      <c r="AO5" s="461"/>
      <c r="AP5" s="461"/>
      <c r="AQ5" s="462"/>
      <c r="AR5" s="465" t="s">
        <v>668</v>
      </c>
    </row>
    <row r="6" spans="1:45" ht="14.45" customHeight="1">
      <c r="A6" s="134"/>
      <c r="E6" s="472"/>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2"/>
      <c r="AO6" s="461"/>
      <c r="AP6" s="461"/>
      <c r="AQ6" s="462"/>
      <c r="AR6" s="466"/>
    </row>
    <row r="7" spans="1:45" ht="14.45" customHeight="1">
      <c r="A7" s="134"/>
      <c r="E7" s="472"/>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2"/>
      <c r="AO7" s="461"/>
      <c r="AP7" s="461"/>
      <c r="AQ7" s="462"/>
      <c r="AR7" s="466"/>
    </row>
    <row r="8" spans="1:45" ht="14.45" customHeight="1">
      <c r="A8" s="134"/>
      <c r="E8" s="472"/>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2"/>
      <c r="AO8" s="461"/>
      <c r="AP8" s="461"/>
      <c r="AQ8" s="462"/>
      <c r="AR8" s="466"/>
    </row>
    <row r="9" spans="1:45" ht="14.45" customHeight="1">
      <c r="A9" s="134"/>
      <c r="E9" s="472"/>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c r="AJ9" s="461"/>
      <c r="AK9" s="461"/>
      <c r="AL9" s="461"/>
      <c r="AM9" s="461"/>
      <c r="AN9" s="462"/>
      <c r="AO9" s="461"/>
      <c r="AP9" s="461"/>
      <c r="AQ9" s="462"/>
      <c r="AR9" s="466"/>
    </row>
    <row r="10" spans="1:45" ht="14.45" customHeight="1">
      <c r="A10" s="134"/>
      <c r="E10" s="472"/>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2"/>
      <c r="AO10" s="461"/>
      <c r="AP10" s="461"/>
      <c r="AQ10" s="462"/>
      <c r="AR10" s="466"/>
    </row>
    <row r="11" spans="1:45" ht="14.45" customHeight="1">
      <c r="A11" s="138"/>
      <c r="B11" s="139"/>
      <c r="C11" s="139"/>
      <c r="D11" s="139"/>
      <c r="E11" s="47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463"/>
      <c r="AH11" s="463"/>
      <c r="AI11" s="463"/>
      <c r="AJ11" s="463"/>
      <c r="AK11" s="463"/>
      <c r="AL11" s="463"/>
      <c r="AM11" s="463"/>
      <c r="AN11" s="464"/>
      <c r="AO11" s="463"/>
      <c r="AP11" s="463"/>
      <c r="AQ11" s="464"/>
      <c r="AR11" s="467"/>
    </row>
    <row r="12" spans="1:45" ht="14.45" customHeight="1">
      <c r="K12"/>
      <c r="M12"/>
      <c r="O12"/>
      <c r="Q12"/>
      <c r="R12"/>
      <c r="U12"/>
      <c r="V12"/>
      <c r="W12"/>
      <c r="X12"/>
      <c r="Y12"/>
      <c r="AJ12" s="545"/>
      <c r="AN12" s="446"/>
      <c r="AO12" s="140"/>
    </row>
    <row r="13" spans="1:45" ht="15">
      <c r="K13"/>
      <c r="M13"/>
      <c r="O13"/>
      <c r="Q13"/>
      <c r="R13"/>
      <c r="U13"/>
      <c r="V13"/>
      <c r="W13"/>
      <c r="X13"/>
      <c r="Y13"/>
      <c r="AJ13" s="545"/>
    </row>
    <row r="14" spans="1:45" ht="31.9" customHeight="1">
      <c r="A14" s="450" t="s">
        <v>3</v>
      </c>
      <c r="B14" s="451"/>
      <c r="C14" s="451"/>
      <c r="D14" s="451"/>
      <c r="E14" s="451"/>
      <c r="F14" s="451"/>
      <c r="G14" s="451"/>
      <c r="H14" s="451"/>
      <c r="I14" s="451"/>
      <c r="J14" s="454" t="s">
        <v>4</v>
      </c>
      <c r="K14" s="455"/>
      <c r="L14" s="455"/>
      <c r="M14" s="455"/>
      <c r="N14" s="455"/>
      <c r="O14" s="455"/>
      <c r="P14" s="459" t="s">
        <v>669</v>
      </c>
      <c r="Q14" s="460"/>
      <c r="R14" s="460"/>
      <c r="S14" s="460"/>
      <c r="T14" s="460"/>
      <c r="U14" s="460"/>
      <c r="V14" s="460"/>
      <c r="W14" s="460"/>
      <c r="X14" s="460"/>
      <c r="Y14" s="460"/>
      <c r="Z14" s="460"/>
      <c r="AA14" s="460"/>
      <c r="AB14" s="460"/>
      <c r="AC14" s="460"/>
      <c r="AD14" s="460"/>
      <c r="AE14" s="460"/>
      <c r="AF14" s="334"/>
      <c r="AG14" s="474" t="s">
        <v>670</v>
      </c>
      <c r="AH14" s="475"/>
      <c r="AI14" s="475"/>
      <c r="AJ14" s="475"/>
      <c r="AK14" s="475"/>
      <c r="AL14" s="475"/>
      <c r="AM14" s="475"/>
      <c r="AN14" s="475"/>
      <c r="AO14" s="475"/>
      <c r="AP14" s="475"/>
      <c r="AQ14" s="475"/>
      <c r="AR14" s="475"/>
      <c r="AS14" s="458" t="s">
        <v>472</v>
      </c>
    </row>
    <row r="15" spans="1:45" ht="18" customHeight="1">
      <c r="A15" s="452"/>
      <c r="B15" s="453"/>
      <c r="C15" s="453"/>
      <c r="D15" s="453"/>
      <c r="E15" s="453"/>
      <c r="F15" s="453"/>
      <c r="G15" s="453"/>
      <c r="H15" s="453"/>
      <c r="I15" s="453"/>
      <c r="J15" s="456"/>
      <c r="K15" s="457"/>
      <c r="L15" s="457"/>
      <c r="M15" s="457"/>
      <c r="N15" s="457"/>
      <c r="O15" s="457"/>
      <c r="P15" s="478"/>
      <c r="Q15" s="479"/>
      <c r="R15" s="479"/>
      <c r="S15" s="479"/>
      <c r="T15" s="480"/>
      <c r="U15" s="459" t="s">
        <v>8</v>
      </c>
      <c r="V15" s="460"/>
      <c r="W15" s="460"/>
      <c r="X15" s="460"/>
      <c r="Y15" s="460"/>
      <c r="Z15" s="460"/>
      <c r="AA15" s="460"/>
      <c r="AB15" s="460"/>
      <c r="AC15" s="460"/>
      <c r="AD15" s="460"/>
      <c r="AE15" s="460"/>
      <c r="AF15" s="334"/>
      <c r="AG15" s="476"/>
      <c r="AH15" s="477"/>
      <c r="AI15" s="477"/>
      <c r="AJ15" s="477"/>
      <c r="AK15" s="477"/>
      <c r="AL15" s="477"/>
      <c r="AM15" s="477"/>
      <c r="AN15" s="477"/>
      <c r="AO15" s="477"/>
      <c r="AP15" s="477"/>
      <c r="AQ15" s="477"/>
      <c r="AR15" s="477"/>
      <c r="AS15" s="458"/>
    </row>
    <row r="16" spans="1:45" ht="31.9" customHeight="1">
      <c r="A16" s="336"/>
      <c r="B16" s="336"/>
      <c r="C16" s="336"/>
      <c r="D16" s="336"/>
      <c r="E16" s="336"/>
      <c r="F16" s="336"/>
      <c r="G16" s="336"/>
      <c r="H16" s="336"/>
      <c r="I16" s="336"/>
      <c r="J16" s="364"/>
      <c r="K16" s="364"/>
      <c r="L16" s="364"/>
      <c r="M16" s="364"/>
      <c r="N16" s="364"/>
      <c r="O16" s="337"/>
      <c r="P16" s="478" t="s">
        <v>671</v>
      </c>
      <c r="Q16" s="479"/>
      <c r="R16" s="480"/>
      <c r="S16" s="481" t="s">
        <v>672</v>
      </c>
      <c r="T16" s="481"/>
      <c r="U16" s="481" t="s">
        <v>672</v>
      </c>
      <c r="V16" s="481"/>
      <c r="W16" s="482" t="s">
        <v>673</v>
      </c>
      <c r="X16" s="483"/>
      <c r="Y16" s="484"/>
      <c r="Z16" s="338"/>
      <c r="AA16" s="338"/>
      <c r="AB16" s="338"/>
      <c r="AC16" s="338"/>
      <c r="AD16" s="338"/>
      <c r="AE16" s="338"/>
      <c r="AF16" s="335"/>
      <c r="AG16" s="468" t="s">
        <v>674</v>
      </c>
      <c r="AH16" s="468"/>
      <c r="AI16" s="468" t="s">
        <v>675</v>
      </c>
      <c r="AJ16" s="468"/>
      <c r="AK16" s="468" t="s">
        <v>676</v>
      </c>
      <c r="AL16" s="468"/>
      <c r="AM16" s="468" t="s">
        <v>677</v>
      </c>
      <c r="AN16" s="468"/>
      <c r="AO16" s="468" t="s">
        <v>678</v>
      </c>
      <c r="AP16" s="468"/>
      <c r="AQ16" s="468" t="s">
        <v>679</v>
      </c>
      <c r="AR16" s="468"/>
      <c r="AS16" s="458"/>
    </row>
    <row r="17" spans="1:45" ht="175.15" customHeight="1">
      <c r="A17" s="339" t="s">
        <v>29</v>
      </c>
      <c r="B17" s="339" t="s">
        <v>680</v>
      </c>
      <c r="C17" s="339" t="s">
        <v>30</v>
      </c>
      <c r="D17" s="339" t="s">
        <v>31</v>
      </c>
      <c r="E17" s="339" t="s">
        <v>32</v>
      </c>
      <c r="F17" s="339" t="s">
        <v>681</v>
      </c>
      <c r="G17" s="339" t="s">
        <v>682</v>
      </c>
      <c r="H17" s="340" t="s">
        <v>683</v>
      </c>
      <c r="I17" s="340" t="s">
        <v>471</v>
      </c>
      <c r="J17" s="341" t="s">
        <v>60</v>
      </c>
      <c r="K17" s="342" t="s">
        <v>14</v>
      </c>
      <c r="L17" s="341" t="s">
        <v>61</v>
      </c>
      <c r="M17" s="342" t="s">
        <v>16</v>
      </c>
      <c r="N17" s="342" t="s">
        <v>62</v>
      </c>
      <c r="O17" s="343" t="s">
        <v>18</v>
      </c>
      <c r="P17" s="338" t="s">
        <v>684</v>
      </c>
      <c r="Q17" s="338" t="s">
        <v>685</v>
      </c>
      <c r="R17" s="338" t="s">
        <v>65</v>
      </c>
      <c r="S17" s="344" t="s">
        <v>686</v>
      </c>
      <c r="T17" s="344" t="s">
        <v>687</v>
      </c>
      <c r="U17" s="345" t="s">
        <v>688</v>
      </c>
      <c r="V17" s="345" t="s">
        <v>689</v>
      </c>
      <c r="W17" s="344" t="s">
        <v>481</v>
      </c>
      <c r="X17" s="344" t="s">
        <v>482</v>
      </c>
      <c r="Y17" s="344" t="s">
        <v>483</v>
      </c>
      <c r="Z17" s="345" t="s">
        <v>690</v>
      </c>
      <c r="AA17" s="345" t="s">
        <v>691</v>
      </c>
      <c r="AB17" s="345" t="s">
        <v>14</v>
      </c>
      <c r="AC17" s="338" t="s">
        <v>15</v>
      </c>
      <c r="AD17" s="345" t="s">
        <v>16</v>
      </c>
      <c r="AE17" s="345" t="s">
        <v>17</v>
      </c>
      <c r="AF17" s="335" t="s">
        <v>692</v>
      </c>
      <c r="AG17" s="346" t="s">
        <v>693</v>
      </c>
      <c r="AH17" s="365" t="s">
        <v>694</v>
      </c>
      <c r="AI17" s="347" t="s">
        <v>693</v>
      </c>
      <c r="AJ17" s="546" t="s">
        <v>694</v>
      </c>
      <c r="AK17" s="424" t="s">
        <v>693</v>
      </c>
      <c r="AL17" s="365" t="s">
        <v>694</v>
      </c>
      <c r="AM17" s="424" t="s">
        <v>693</v>
      </c>
      <c r="AN17" s="365" t="s">
        <v>694</v>
      </c>
      <c r="AO17" s="348" t="s">
        <v>693</v>
      </c>
      <c r="AP17" s="349" t="s">
        <v>694</v>
      </c>
      <c r="AQ17" s="349" t="s">
        <v>693</v>
      </c>
      <c r="AR17" s="349" t="s">
        <v>694</v>
      </c>
      <c r="AS17" s="458"/>
    </row>
    <row r="18" spans="1:45" ht="177.75" customHeight="1">
      <c r="A18" s="145" t="s">
        <v>76</v>
      </c>
      <c r="B18" s="219" t="s">
        <v>695</v>
      </c>
      <c r="C18" s="145" t="str">
        <f>VLOOKUP(A18,'Fórmulas '!B47:C69,2,FALSE)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8" s="145" t="str">
        <f>VLOOKUP(A18,'Fórmulas '!$F$47:$G$68,2,FALSE)</f>
        <v>Jefe Oficina Asesora de Planeación</v>
      </c>
      <c r="E18" s="333" t="s">
        <v>696</v>
      </c>
      <c r="F18" s="350" t="s">
        <v>697</v>
      </c>
      <c r="G18" s="305" t="s">
        <v>698</v>
      </c>
      <c r="H18" s="218" t="s">
        <v>589</v>
      </c>
      <c r="I18" s="219" t="s">
        <v>503</v>
      </c>
      <c r="J18" s="220" t="s">
        <v>551</v>
      </c>
      <c r="K18" s="221">
        <v>0.8</v>
      </c>
      <c r="L18" s="220" t="s">
        <v>552</v>
      </c>
      <c r="M18" s="221">
        <v>0.8</v>
      </c>
      <c r="N18" s="222" t="s">
        <v>576</v>
      </c>
      <c r="O18" s="223">
        <v>0.64</v>
      </c>
      <c r="P18" s="232" t="s">
        <v>699</v>
      </c>
      <c r="Q18" s="220" t="s">
        <v>700</v>
      </c>
      <c r="R18" s="220" t="s">
        <v>701</v>
      </c>
      <c r="S18" s="220" t="s">
        <v>87</v>
      </c>
      <c r="T18" s="220" t="s">
        <v>88</v>
      </c>
      <c r="U18" s="224">
        <v>0.25</v>
      </c>
      <c r="V18" s="224">
        <v>0.15</v>
      </c>
      <c r="W18" s="220" t="s">
        <v>527</v>
      </c>
      <c r="X18" s="220" t="s">
        <v>510</v>
      </c>
      <c r="Y18" s="220" t="s">
        <v>511</v>
      </c>
      <c r="Z18" s="225">
        <v>0.36</v>
      </c>
      <c r="AA18" s="226" t="s">
        <v>702</v>
      </c>
      <c r="AB18" s="225">
        <v>0.2</v>
      </c>
      <c r="AC18" s="220" t="s">
        <v>552</v>
      </c>
      <c r="AD18" s="225">
        <v>0.8</v>
      </c>
      <c r="AE18" s="227" t="s">
        <v>553</v>
      </c>
      <c r="AF18" s="287" t="s">
        <v>90</v>
      </c>
      <c r="AG18" s="330" t="s">
        <v>82</v>
      </c>
      <c r="AH18" s="305" t="s">
        <v>703</v>
      </c>
      <c r="AI18" s="401" t="s">
        <v>82</v>
      </c>
      <c r="AJ18" s="427" t="s">
        <v>704</v>
      </c>
      <c r="AK18" s="296" t="s">
        <v>82</v>
      </c>
      <c r="AL18" s="147" t="s">
        <v>705</v>
      </c>
      <c r="AM18" s="298" t="s">
        <v>82</v>
      </c>
      <c r="AN18" s="77" t="s">
        <v>706</v>
      </c>
      <c r="AO18" s="157"/>
      <c r="AP18" s="77"/>
      <c r="AQ18" s="77"/>
      <c r="AR18" s="77"/>
      <c r="AS18" s="366" t="s">
        <v>707</v>
      </c>
    </row>
    <row r="19" spans="1:45" ht="134.25" customHeight="1">
      <c r="A19" s="145" t="s">
        <v>76</v>
      </c>
      <c r="B19" s="219" t="s">
        <v>708</v>
      </c>
      <c r="C19" s="145" t="str">
        <f>VLOOKUP(A19,'Fórmulas '!B48:C70,2,FALSE)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9" s="145" t="str">
        <f>VLOOKUP(A19,'Fórmulas '!$F$47:$G$68,2,FALSE)</f>
        <v>Jefe Oficina Asesora de Planeación</v>
      </c>
      <c r="E19" s="229" t="s">
        <v>709</v>
      </c>
      <c r="F19" s="229" t="s">
        <v>710</v>
      </c>
      <c r="G19" s="230" t="s">
        <v>711</v>
      </c>
      <c r="H19" s="231" t="s">
        <v>589</v>
      </c>
      <c r="I19" s="219" t="s">
        <v>503</v>
      </c>
      <c r="J19" s="228" t="s">
        <v>551</v>
      </c>
      <c r="K19" s="221">
        <v>0.8</v>
      </c>
      <c r="L19" s="228" t="s">
        <v>552</v>
      </c>
      <c r="M19" s="221">
        <v>0.8</v>
      </c>
      <c r="N19" s="222" t="s">
        <v>576</v>
      </c>
      <c r="O19" s="223">
        <v>0.64</v>
      </c>
      <c r="P19" s="232" t="s">
        <v>712</v>
      </c>
      <c r="Q19" s="228" t="s">
        <v>713</v>
      </c>
      <c r="R19" s="220" t="s">
        <v>701</v>
      </c>
      <c r="S19" s="228" t="s">
        <v>87</v>
      </c>
      <c r="T19" s="228" t="s">
        <v>88</v>
      </c>
      <c r="U19" s="224">
        <v>0.25</v>
      </c>
      <c r="V19" s="224">
        <v>0.15</v>
      </c>
      <c r="W19" s="220" t="s">
        <v>527</v>
      </c>
      <c r="X19" s="220" t="s">
        <v>510</v>
      </c>
      <c r="Y19" s="220" t="s">
        <v>511</v>
      </c>
      <c r="Z19" s="225">
        <v>0.36</v>
      </c>
      <c r="AA19" s="226" t="s">
        <v>702</v>
      </c>
      <c r="AB19" s="225">
        <v>0.2</v>
      </c>
      <c r="AC19" s="228" t="s">
        <v>552</v>
      </c>
      <c r="AD19" s="225">
        <v>0.8</v>
      </c>
      <c r="AE19" s="227" t="s">
        <v>553</v>
      </c>
      <c r="AF19" s="287" t="s">
        <v>90</v>
      </c>
      <c r="AG19" s="330" t="s">
        <v>82</v>
      </c>
      <c r="AH19" s="305" t="s">
        <v>714</v>
      </c>
      <c r="AI19" s="296" t="s">
        <v>82</v>
      </c>
      <c r="AJ19" s="427" t="s">
        <v>715</v>
      </c>
      <c r="AK19" s="296" t="s">
        <v>82</v>
      </c>
      <c r="AL19" s="147" t="s">
        <v>716</v>
      </c>
      <c r="AM19" s="298" t="s">
        <v>82</v>
      </c>
      <c r="AN19" s="77" t="s">
        <v>717</v>
      </c>
      <c r="AO19" s="157"/>
      <c r="AP19" s="77"/>
      <c r="AQ19" s="77"/>
      <c r="AR19" s="77"/>
      <c r="AS19" s="366" t="s">
        <v>707</v>
      </c>
    </row>
    <row r="20" spans="1:45" ht="113.25" customHeight="1">
      <c r="A20" s="232" t="s">
        <v>119</v>
      </c>
      <c r="B20" s="232" t="s">
        <v>718</v>
      </c>
      <c r="C20" s="232" t="s">
        <v>628</v>
      </c>
      <c r="D20" s="232" t="s">
        <v>629</v>
      </c>
      <c r="E20" s="233" t="s">
        <v>719</v>
      </c>
      <c r="F20" s="233" t="s">
        <v>720</v>
      </c>
      <c r="G20" s="233" t="s">
        <v>721</v>
      </c>
      <c r="H20" s="268" t="s">
        <v>589</v>
      </c>
      <c r="I20" s="232" t="s">
        <v>503</v>
      </c>
      <c r="J20" s="233" t="s">
        <v>540</v>
      </c>
      <c r="K20" s="234">
        <v>0.6</v>
      </c>
      <c r="L20" s="233" t="s">
        <v>530</v>
      </c>
      <c r="M20" s="234">
        <v>0.6</v>
      </c>
      <c r="N20" s="235" t="s">
        <v>541</v>
      </c>
      <c r="O20" s="236">
        <v>0.36</v>
      </c>
      <c r="P20" s="77" t="s">
        <v>722</v>
      </c>
      <c r="Q20" s="77" t="s">
        <v>723</v>
      </c>
      <c r="R20" s="77" t="s">
        <v>724</v>
      </c>
      <c r="S20" s="233" t="s">
        <v>87</v>
      </c>
      <c r="T20" s="233" t="s">
        <v>88</v>
      </c>
      <c r="U20" s="236">
        <v>0.25</v>
      </c>
      <c r="V20" s="236">
        <v>0.15</v>
      </c>
      <c r="W20" s="233" t="s">
        <v>509</v>
      </c>
      <c r="X20" s="233" t="s">
        <v>510</v>
      </c>
      <c r="Y20" s="233" t="s">
        <v>511</v>
      </c>
      <c r="Z20" s="238">
        <v>0.36</v>
      </c>
      <c r="AA20" s="239" t="s">
        <v>523</v>
      </c>
      <c r="AB20" s="238">
        <v>0.2</v>
      </c>
      <c r="AC20" s="233" t="s">
        <v>524</v>
      </c>
      <c r="AD20" s="238">
        <v>0.4</v>
      </c>
      <c r="AE20" s="240" t="s">
        <v>507</v>
      </c>
      <c r="AF20" s="288" t="s">
        <v>90</v>
      </c>
      <c r="AG20" s="330" t="s">
        <v>82</v>
      </c>
      <c r="AH20" s="77" t="s">
        <v>725</v>
      </c>
      <c r="AI20" s="296" t="s">
        <v>82</v>
      </c>
      <c r="AJ20" s="547" t="s">
        <v>726</v>
      </c>
      <c r="AK20" s="296" t="s">
        <v>82</v>
      </c>
      <c r="AL20" s="147" t="s">
        <v>727</v>
      </c>
      <c r="AM20" s="298" t="s">
        <v>82</v>
      </c>
      <c r="AN20" s="77" t="s">
        <v>728</v>
      </c>
      <c r="AO20" s="157"/>
      <c r="AP20" s="158"/>
      <c r="AQ20" s="77"/>
      <c r="AR20" s="77"/>
      <c r="AS20" s="366" t="s">
        <v>707</v>
      </c>
    </row>
    <row r="21" spans="1:45" s="1" customFormat="1" ht="157.5" customHeight="1">
      <c r="A21" s="232" t="s">
        <v>119</v>
      </c>
      <c r="B21" s="145" t="s">
        <v>729</v>
      </c>
      <c r="C21" s="232" t="s">
        <v>628</v>
      </c>
      <c r="D21" s="145" t="str">
        <f>VLOOKUP(A22,'Fórmulas '!$F$47:$G$68,2,FALSE)</f>
        <v>Jefe Oficina de Comunicaciones</v>
      </c>
      <c r="E21" s="232" t="s">
        <v>730</v>
      </c>
      <c r="F21" s="233" t="s">
        <v>731</v>
      </c>
      <c r="G21" s="233" t="s">
        <v>732</v>
      </c>
      <c r="H21" s="268" t="s">
        <v>589</v>
      </c>
      <c r="I21" s="232" t="s">
        <v>503</v>
      </c>
      <c r="J21" s="233" t="s">
        <v>540</v>
      </c>
      <c r="K21" s="234">
        <v>0.6</v>
      </c>
      <c r="L21" s="233" t="s">
        <v>530</v>
      </c>
      <c r="M21" s="234">
        <v>0.6</v>
      </c>
      <c r="N21" s="235" t="s">
        <v>541</v>
      </c>
      <c r="O21" s="236">
        <v>0.36</v>
      </c>
      <c r="P21" s="77" t="s">
        <v>733</v>
      </c>
      <c r="Q21" s="158" t="s">
        <v>734</v>
      </c>
      <c r="R21" s="158" t="s">
        <v>735</v>
      </c>
      <c r="S21" s="233" t="s">
        <v>87</v>
      </c>
      <c r="T21" s="233" t="s">
        <v>88</v>
      </c>
      <c r="U21" s="236">
        <v>0.25</v>
      </c>
      <c r="V21" s="236">
        <v>0.15</v>
      </c>
      <c r="W21" s="233" t="s">
        <v>509</v>
      </c>
      <c r="X21" s="233" t="s">
        <v>510</v>
      </c>
      <c r="Y21" s="233" t="s">
        <v>511</v>
      </c>
      <c r="Z21" s="238">
        <v>0.36</v>
      </c>
      <c r="AA21" s="239" t="s">
        <v>523</v>
      </c>
      <c r="AB21" s="238">
        <v>0.2</v>
      </c>
      <c r="AC21" s="233" t="s">
        <v>524</v>
      </c>
      <c r="AD21" s="238">
        <v>0.4</v>
      </c>
      <c r="AE21" s="240" t="s">
        <v>507</v>
      </c>
      <c r="AF21" s="288" t="s">
        <v>90</v>
      </c>
      <c r="AG21" s="330" t="s">
        <v>82</v>
      </c>
      <c r="AH21" s="77" t="s">
        <v>736</v>
      </c>
      <c r="AI21" s="296" t="s">
        <v>82</v>
      </c>
      <c r="AJ21" s="547" t="s">
        <v>726</v>
      </c>
      <c r="AK21" s="296" t="s">
        <v>82</v>
      </c>
      <c r="AL21" s="147" t="s">
        <v>737</v>
      </c>
      <c r="AM21" s="352"/>
      <c r="AN21" s="77" t="s">
        <v>738</v>
      </c>
      <c r="AO21" s="157"/>
      <c r="AP21" s="77"/>
      <c r="AQ21" s="77"/>
      <c r="AR21" s="77"/>
      <c r="AS21" s="366" t="s">
        <v>707</v>
      </c>
    </row>
    <row r="22" spans="1:45" s="1" customFormat="1" ht="102" customHeight="1">
      <c r="A22" s="145" t="s">
        <v>119</v>
      </c>
      <c r="B22" s="232" t="s">
        <v>739</v>
      </c>
      <c r="C22" s="232" t="s">
        <v>628</v>
      </c>
      <c r="D22" s="232" t="s">
        <v>629</v>
      </c>
      <c r="E22" s="232" t="s">
        <v>740</v>
      </c>
      <c r="F22" s="233" t="s">
        <v>731</v>
      </c>
      <c r="G22" s="233" t="s">
        <v>741</v>
      </c>
      <c r="H22" s="268" t="s">
        <v>589</v>
      </c>
      <c r="I22" s="232" t="s">
        <v>503</v>
      </c>
      <c r="J22" s="233" t="s">
        <v>540</v>
      </c>
      <c r="K22" s="234">
        <v>0.6</v>
      </c>
      <c r="L22" s="233" t="s">
        <v>530</v>
      </c>
      <c r="M22" s="234">
        <v>0.6</v>
      </c>
      <c r="N22" s="235" t="s">
        <v>541</v>
      </c>
      <c r="O22" s="236">
        <v>0.36</v>
      </c>
      <c r="P22" s="367" t="s">
        <v>742</v>
      </c>
      <c r="Q22" s="233" t="s">
        <v>734</v>
      </c>
      <c r="R22" s="158" t="s">
        <v>743</v>
      </c>
      <c r="S22" s="233" t="s">
        <v>87</v>
      </c>
      <c r="T22" s="233" t="s">
        <v>88</v>
      </c>
      <c r="U22" s="236">
        <v>0.25</v>
      </c>
      <c r="V22" s="236">
        <v>0.15</v>
      </c>
      <c r="W22" s="233" t="s">
        <v>509</v>
      </c>
      <c r="X22" s="233" t="s">
        <v>510</v>
      </c>
      <c r="Y22" s="233" t="s">
        <v>511</v>
      </c>
      <c r="Z22" s="238">
        <v>0.36</v>
      </c>
      <c r="AA22" s="235" t="s">
        <v>540</v>
      </c>
      <c r="AB22" s="238">
        <v>0.4</v>
      </c>
      <c r="AC22" s="233" t="s">
        <v>524</v>
      </c>
      <c r="AD22" s="238">
        <v>0.4</v>
      </c>
      <c r="AE22" s="235" t="s">
        <v>541</v>
      </c>
      <c r="AF22" s="288" t="s">
        <v>90</v>
      </c>
      <c r="AG22" s="330" t="s">
        <v>82</v>
      </c>
      <c r="AH22" s="77" t="s">
        <v>744</v>
      </c>
      <c r="AI22" s="296" t="s">
        <v>82</v>
      </c>
      <c r="AJ22" s="547" t="s">
        <v>726</v>
      </c>
      <c r="AK22" s="296" t="s">
        <v>82</v>
      </c>
      <c r="AL22" s="147" t="s">
        <v>727</v>
      </c>
      <c r="AM22" s="296"/>
      <c r="AN22" s="77" t="s">
        <v>745</v>
      </c>
      <c r="AO22" s="157"/>
      <c r="AP22" s="77"/>
      <c r="AQ22" s="77"/>
      <c r="AR22" s="77"/>
      <c r="AS22" s="366" t="s">
        <v>707</v>
      </c>
    </row>
    <row r="23" spans="1:45" s="1" customFormat="1" ht="140.25" customHeight="1">
      <c r="A23" s="145" t="s">
        <v>526</v>
      </c>
      <c r="B23" s="210" t="s">
        <v>746</v>
      </c>
      <c r="C23" s="210" t="s">
        <v>747</v>
      </c>
      <c r="D23" s="210" t="s">
        <v>631</v>
      </c>
      <c r="E23" s="258" t="s">
        <v>748</v>
      </c>
      <c r="F23" s="237" t="s">
        <v>749</v>
      </c>
      <c r="G23" s="258" t="s">
        <v>750</v>
      </c>
      <c r="H23" s="258" t="s">
        <v>589</v>
      </c>
      <c r="I23" s="210" t="s">
        <v>503</v>
      </c>
      <c r="J23" s="202" t="s">
        <v>540</v>
      </c>
      <c r="K23" s="241">
        <v>0.6</v>
      </c>
      <c r="L23" s="202" t="s">
        <v>530</v>
      </c>
      <c r="M23" s="241">
        <v>0.6</v>
      </c>
      <c r="N23" s="242" t="s">
        <v>541</v>
      </c>
      <c r="O23" s="243">
        <v>0.36</v>
      </c>
      <c r="P23" s="367" t="s">
        <v>751</v>
      </c>
      <c r="Q23" s="228" t="s">
        <v>752</v>
      </c>
      <c r="R23" s="220" t="s">
        <v>753</v>
      </c>
      <c r="S23" s="202" t="s">
        <v>87</v>
      </c>
      <c r="T23" s="202" t="s">
        <v>88</v>
      </c>
      <c r="U23" s="243">
        <v>0.25</v>
      </c>
      <c r="V23" s="243">
        <v>0.15</v>
      </c>
      <c r="W23" s="202" t="s">
        <v>509</v>
      </c>
      <c r="X23" s="202" t="s">
        <v>510</v>
      </c>
      <c r="Y23" s="202" t="s">
        <v>511</v>
      </c>
      <c r="Z23" s="244">
        <v>0.36</v>
      </c>
      <c r="AA23" s="245" t="s">
        <v>523</v>
      </c>
      <c r="AB23" s="244">
        <v>0.2</v>
      </c>
      <c r="AC23" s="202" t="s">
        <v>524</v>
      </c>
      <c r="AD23" s="244">
        <v>0.4</v>
      </c>
      <c r="AE23" s="246" t="s">
        <v>507</v>
      </c>
      <c r="AF23" s="289" t="s">
        <v>90</v>
      </c>
      <c r="AG23" s="330" t="s">
        <v>82</v>
      </c>
      <c r="AH23" s="77" t="s">
        <v>754</v>
      </c>
      <c r="AI23" s="296" t="s">
        <v>82</v>
      </c>
      <c r="AJ23" s="427" t="s">
        <v>755</v>
      </c>
      <c r="AK23" s="296" t="s">
        <v>82</v>
      </c>
      <c r="AL23" s="147" t="s">
        <v>756</v>
      </c>
      <c r="AM23" s="296" t="s">
        <v>82</v>
      </c>
      <c r="AN23" s="447" t="s">
        <v>757</v>
      </c>
      <c r="AO23" s="358"/>
      <c r="AP23" s="77"/>
      <c r="AQ23" s="77"/>
      <c r="AR23" s="77"/>
      <c r="AS23" s="366" t="s">
        <v>707</v>
      </c>
    </row>
    <row r="24" spans="1:45" s="1" customFormat="1" ht="141.75" customHeight="1">
      <c r="A24" s="145" t="s">
        <v>526</v>
      </c>
      <c r="B24" s="210" t="s">
        <v>758</v>
      </c>
      <c r="C24" s="210" t="s">
        <v>747</v>
      </c>
      <c r="D24" s="210" t="s">
        <v>631</v>
      </c>
      <c r="E24" s="351" t="s">
        <v>759</v>
      </c>
      <c r="F24" s="267" t="s">
        <v>760</v>
      </c>
      <c r="G24" s="202" t="s">
        <v>761</v>
      </c>
      <c r="H24" s="258" t="s">
        <v>589</v>
      </c>
      <c r="I24" s="315" t="s">
        <v>550</v>
      </c>
      <c r="J24" s="202" t="s">
        <v>540</v>
      </c>
      <c r="K24" s="244">
        <v>0.6</v>
      </c>
      <c r="L24" s="202" t="s">
        <v>530</v>
      </c>
      <c r="M24" s="244">
        <v>0.6</v>
      </c>
      <c r="N24" s="242" t="s">
        <v>541</v>
      </c>
      <c r="O24" s="243">
        <v>0.36</v>
      </c>
      <c r="P24" s="368" t="s">
        <v>762</v>
      </c>
      <c r="Q24" s="247" t="s">
        <v>752</v>
      </c>
      <c r="R24" s="202" t="s">
        <v>763</v>
      </c>
      <c r="S24" s="202" t="s">
        <v>87</v>
      </c>
      <c r="T24" s="202" t="s">
        <v>88</v>
      </c>
      <c r="U24" s="243">
        <v>0.25</v>
      </c>
      <c r="V24" s="243">
        <v>0.15</v>
      </c>
      <c r="W24" s="202" t="s">
        <v>509</v>
      </c>
      <c r="X24" s="202" t="s">
        <v>510</v>
      </c>
      <c r="Y24" s="202" t="s">
        <v>511</v>
      </c>
      <c r="Z24" s="244">
        <v>0.36</v>
      </c>
      <c r="AA24" s="245" t="s">
        <v>523</v>
      </c>
      <c r="AB24" s="244">
        <v>0.2</v>
      </c>
      <c r="AC24" s="202" t="s">
        <v>524</v>
      </c>
      <c r="AD24" s="244">
        <v>0.4</v>
      </c>
      <c r="AE24" s="246" t="s">
        <v>507</v>
      </c>
      <c r="AF24" s="289" t="s">
        <v>90</v>
      </c>
      <c r="AG24" s="330" t="s">
        <v>82</v>
      </c>
      <c r="AH24" s="77" t="s">
        <v>764</v>
      </c>
      <c r="AI24" s="296" t="s">
        <v>82</v>
      </c>
      <c r="AJ24" s="427" t="s">
        <v>765</v>
      </c>
      <c r="AK24" s="296" t="s">
        <v>82</v>
      </c>
      <c r="AL24" s="77" t="s">
        <v>766</v>
      </c>
      <c r="AM24" s="430" t="s">
        <v>82</v>
      </c>
      <c r="AN24" s="448" t="s">
        <v>767</v>
      </c>
      <c r="AO24" s="301"/>
      <c r="AP24" s="77"/>
      <c r="AQ24" s="146"/>
      <c r="AR24" s="146"/>
      <c r="AS24" s="366" t="s">
        <v>707</v>
      </c>
    </row>
    <row r="25" spans="1:45" s="1" customFormat="1" ht="100.5" customHeight="1">
      <c r="A25" s="161" t="s">
        <v>526</v>
      </c>
      <c r="B25" s="210" t="s">
        <v>768</v>
      </c>
      <c r="C25" s="210" t="s">
        <v>747</v>
      </c>
      <c r="D25" s="210" t="s">
        <v>631</v>
      </c>
      <c r="E25" s="258" t="s">
        <v>769</v>
      </c>
      <c r="F25" s="237" t="s">
        <v>770</v>
      </c>
      <c r="G25" s="233" t="s">
        <v>771</v>
      </c>
      <c r="H25" s="219" t="s">
        <v>589</v>
      </c>
      <c r="I25" s="210" t="s">
        <v>503</v>
      </c>
      <c r="J25" s="202" t="s">
        <v>540</v>
      </c>
      <c r="K25" s="244">
        <v>0.6</v>
      </c>
      <c r="L25" s="202" t="s">
        <v>530</v>
      </c>
      <c r="M25" s="244">
        <v>0.6</v>
      </c>
      <c r="N25" s="242" t="s">
        <v>541</v>
      </c>
      <c r="O25" s="243">
        <v>0.36</v>
      </c>
      <c r="P25" s="368" t="s">
        <v>772</v>
      </c>
      <c r="Q25" s="247" t="s">
        <v>752</v>
      </c>
      <c r="R25" s="202" t="s">
        <v>773</v>
      </c>
      <c r="S25" s="202" t="s">
        <v>87</v>
      </c>
      <c r="T25" s="202" t="s">
        <v>88</v>
      </c>
      <c r="U25" s="243">
        <v>0.25</v>
      </c>
      <c r="V25" s="243">
        <v>0.15</v>
      </c>
      <c r="W25" s="202" t="s">
        <v>509</v>
      </c>
      <c r="X25" s="202" t="s">
        <v>510</v>
      </c>
      <c r="Y25" s="202" t="s">
        <v>511</v>
      </c>
      <c r="Z25" s="244">
        <v>0.36</v>
      </c>
      <c r="AA25" s="245" t="s">
        <v>523</v>
      </c>
      <c r="AB25" s="244">
        <v>0.2</v>
      </c>
      <c r="AC25" s="202" t="s">
        <v>524</v>
      </c>
      <c r="AD25" s="244">
        <v>0.4</v>
      </c>
      <c r="AE25" s="246" t="s">
        <v>507</v>
      </c>
      <c r="AF25" s="289" t="s">
        <v>90</v>
      </c>
      <c r="AG25" s="330" t="s">
        <v>82</v>
      </c>
      <c r="AH25" s="305" t="s">
        <v>774</v>
      </c>
      <c r="AI25" s="296" t="s">
        <v>82</v>
      </c>
      <c r="AJ25" s="427" t="s">
        <v>775</v>
      </c>
      <c r="AK25" s="296" t="s">
        <v>82</v>
      </c>
      <c r="AL25" s="422" t="s">
        <v>776</v>
      </c>
      <c r="AM25" s="430" t="s">
        <v>82</v>
      </c>
      <c r="AN25" s="447" t="s">
        <v>777</v>
      </c>
      <c r="AO25" s="301"/>
      <c r="AP25" s="77"/>
      <c r="AQ25" s="146"/>
      <c r="AR25" s="146"/>
      <c r="AS25" s="366" t="s">
        <v>707</v>
      </c>
    </row>
    <row r="26" spans="1:45" s="1" customFormat="1" ht="87" customHeight="1">
      <c r="A26" s="210" t="s">
        <v>635</v>
      </c>
      <c r="B26" s="251" t="s">
        <v>778</v>
      </c>
      <c r="C26" s="210" t="s">
        <v>636</v>
      </c>
      <c r="D26" s="210" t="s">
        <v>637</v>
      </c>
      <c r="E26" s="210" t="s">
        <v>779</v>
      </c>
      <c r="F26" s="210" t="s">
        <v>780</v>
      </c>
      <c r="G26" s="210" t="s">
        <v>781</v>
      </c>
      <c r="H26" s="210" t="s">
        <v>782</v>
      </c>
      <c r="I26" s="210" t="s">
        <v>503</v>
      </c>
      <c r="J26" s="210" t="s">
        <v>540</v>
      </c>
      <c r="K26" s="254">
        <v>0.6</v>
      </c>
      <c r="L26" s="210" t="s">
        <v>530</v>
      </c>
      <c r="M26" s="254">
        <v>0.6</v>
      </c>
      <c r="N26" s="255" t="s">
        <v>541</v>
      </c>
      <c r="O26" s="254">
        <v>0.36</v>
      </c>
      <c r="P26" s="210" t="s">
        <v>783</v>
      </c>
      <c r="Q26" s="219" t="s">
        <v>240</v>
      </c>
      <c r="R26" s="219" t="s">
        <v>784</v>
      </c>
      <c r="S26" s="210" t="s">
        <v>87</v>
      </c>
      <c r="T26" s="210" t="s">
        <v>88</v>
      </c>
      <c r="U26" s="254">
        <v>0.25</v>
      </c>
      <c r="V26" s="254">
        <v>0.15</v>
      </c>
      <c r="W26" s="210" t="s">
        <v>509</v>
      </c>
      <c r="X26" s="210" t="s">
        <v>510</v>
      </c>
      <c r="Y26" s="210" t="s">
        <v>511</v>
      </c>
      <c r="Z26" s="254">
        <v>0.36</v>
      </c>
      <c r="AA26" s="256" t="s">
        <v>523</v>
      </c>
      <c r="AB26" s="254">
        <v>0.2</v>
      </c>
      <c r="AC26" s="210" t="s">
        <v>530</v>
      </c>
      <c r="AD26" s="254">
        <v>0.6</v>
      </c>
      <c r="AE26" s="257" t="s">
        <v>541</v>
      </c>
      <c r="AF26" s="270" t="s">
        <v>90</v>
      </c>
      <c r="AG26" s="351" t="s">
        <v>82</v>
      </c>
      <c r="AH26" s="77" t="s">
        <v>785</v>
      </c>
      <c r="AI26" s="296" t="s">
        <v>82</v>
      </c>
      <c r="AJ26" s="547" t="s">
        <v>786</v>
      </c>
      <c r="AK26" s="548" t="s">
        <v>82</v>
      </c>
      <c r="AL26" s="549" t="s">
        <v>787</v>
      </c>
      <c r="AM26" s="352" t="s">
        <v>82</v>
      </c>
      <c r="AN26" s="447" t="s">
        <v>788</v>
      </c>
      <c r="AO26" s="301"/>
      <c r="AP26" s="146"/>
      <c r="AQ26" s="146"/>
      <c r="AR26" s="146"/>
      <c r="AS26" s="366" t="s">
        <v>707</v>
      </c>
    </row>
    <row r="27" spans="1:45" s="1" customFormat="1" ht="136.5" customHeight="1">
      <c r="A27" s="145" t="s">
        <v>149</v>
      </c>
      <c r="B27" s="219" t="s">
        <v>789</v>
      </c>
      <c r="C27" s="210" t="s">
        <v>640</v>
      </c>
      <c r="D27" s="210" t="s">
        <v>641</v>
      </c>
      <c r="E27" s="219" t="s">
        <v>790</v>
      </c>
      <c r="F27" s="219" t="s">
        <v>791</v>
      </c>
      <c r="G27" s="219" t="s">
        <v>792</v>
      </c>
      <c r="H27" s="210" t="s">
        <v>782</v>
      </c>
      <c r="I27" s="219" t="s">
        <v>503</v>
      </c>
      <c r="J27" s="258" t="s">
        <v>551</v>
      </c>
      <c r="K27" s="225">
        <v>0.8</v>
      </c>
      <c r="L27" s="231" t="s">
        <v>552</v>
      </c>
      <c r="M27" s="225">
        <v>0.8</v>
      </c>
      <c r="N27" s="222" t="s">
        <v>576</v>
      </c>
      <c r="O27" s="224">
        <v>0.64</v>
      </c>
      <c r="P27" s="368" t="s">
        <v>793</v>
      </c>
      <c r="Q27" s="202" t="s">
        <v>577</v>
      </c>
      <c r="R27" s="77" t="s">
        <v>794</v>
      </c>
      <c r="S27" s="258" t="s">
        <v>87</v>
      </c>
      <c r="T27" s="231" t="s">
        <v>88</v>
      </c>
      <c r="U27" s="243">
        <v>0.25</v>
      </c>
      <c r="V27" s="224">
        <v>0.15</v>
      </c>
      <c r="W27" s="231" t="s">
        <v>509</v>
      </c>
      <c r="X27" s="231" t="s">
        <v>510</v>
      </c>
      <c r="Y27" s="231" t="s">
        <v>511</v>
      </c>
      <c r="Z27" s="244">
        <v>0.48</v>
      </c>
      <c r="AA27" s="242" t="s">
        <v>540</v>
      </c>
      <c r="AB27" s="225">
        <v>0.4</v>
      </c>
      <c r="AC27" s="202" t="s">
        <v>530</v>
      </c>
      <c r="AD27" s="244">
        <v>0.6</v>
      </c>
      <c r="AE27" s="242" t="s">
        <v>541</v>
      </c>
      <c r="AF27" s="290" t="s">
        <v>90</v>
      </c>
      <c r="AG27" s="330" t="s">
        <v>82</v>
      </c>
      <c r="AH27" s="77" t="s">
        <v>795</v>
      </c>
      <c r="AI27" s="296" t="s">
        <v>82</v>
      </c>
      <c r="AJ27" s="550" t="s">
        <v>796</v>
      </c>
      <c r="AK27" s="296" t="s">
        <v>82</v>
      </c>
      <c r="AL27" s="77" t="s">
        <v>797</v>
      </c>
      <c r="AM27" s="352" t="s">
        <v>82</v>
      </c>
      <c r="AN27" s="447" t="s">
        <v>798</v>
      </c>
      <c r="AO27" s="301"/>
      <c r="AP27" s="146"/>
      <c r="AQ27" s="146"/>
      <c r="AR27" s="146"/>
      <c r="AS27" s="366" t="s">
        <v>707</v>
      </c>
    </row>
    <row r="28" spans="1:45" s="1" customFormat="1" ht="128.25" customHeight="1">
      <c r="A28" s="210" t="s">
        <v>149</v>
      </c>
      <c r="B28" s="219" t="s">
        <v>799</v>
      </c>
      <c r="C28" s="210" t="s">
        <v>640</v>
      </c>
      <c r="D28" s="210" t="s">
        <v>641</v>
      </c>
      <c r="E28" s="253" t="s">
        <v>800</v>
      </c>
      <c r="F28" s="253" t="s">
        <v>801</v>
      </c>
      <c r="G28" s="253" t="s">
        <v>802</v>
      </c>
      <c r="H28" s="210" t="s">
        <v>782</v>
      </c>
      <c r="I28" s="219" t="s">
        <v>503</v>
      </c>
      <c r="J28" s="259" t="s">
        <v>505</v>
      </c>
      <c r="K28" s="261">
        <v>0.2</v>
      </c>
      <c r="L28" s="260" t="s">
        <v>552</v>
      </c>
      <c r="M28" s="261">
        <v>0.4</v>
      </c>
      <c r="N28" s="246" t="s">
        <v>507</v>
      </c>
      <c r="O28" s="262">
        <v>0.08</v>
      </c>
      <c r="P28" s="200" t="s">
        <v>803</v>
      </c>
      <c r="Q28" s="200" t="s">
        <v>577</v>
      </c>
      <c r="R28" s="200" t="s">
        <v>804</v>
      </c>
      <c r="S28" s="259" t="s">
        <v>87</v>
      </c>
      <c r="T28" s="260" t="s">
        <v>88</v>
      </c>
      <c r="U28" s="250">
        <v>0.25</v>
      </c>
      <c r="V28" s="262">
        <v>0.15</v>
      </c>
      <c r="W28" s="260" t="s">
        <v>509</v>
      </c>
      <c r="X28" s="260" t="s">
        <v>510</v>
      </c>
      <c r="Y28" s="260" t="s">
        <v>511</v>
      </c>
      <c r="Z28" s="249">
        <v>0.12</v>
      </c>
      <c r="AA28" s="264" t="s">
        <v>584</v>
      </c>
      <c r="AB28" s="261">
        <v>0.4</v>
      </c>
      <c r="AC28" s="202" t="s">
        <v>530</v>
      </c>
      <c r="AD28" s="244">
        <v>0.6</v>
      </c>
      <c r="AE28" s="263" t="s">
        <v>559</v>
      </c>
      <c r="AF28" s="291" t="s">
        <v>90</v>
      </c>
      <c r="AG28" s="330" t="s">
        <v>82</v>
      </c>
      <c r="AH28" s="77" t="s">
        <v>805</v>
      </c>
      <c r="AI28" s="296" t="s">
        <v>82</v>
      </c>
      <c r="AJ28" s="427" t="s">
        <v>806</v>
      </c>
      <c r="AK28" s="296" t="s">
        <v>82</v>
      </c>
      <c r="AL28" s="77" t="s">
        <v>807</v>
      </c>
      <c r="AM28" s="352" t="s">
        <v>82</v>
      </c>
      <c r="AN28" s="145" t="s">
        <v>808</v>
      </c>
      <c r="AO28" s="301"/>
      <c r="AP28" s="146"/>
      <c r="AQ28" s="146"/>
      <c r="AR28" s="146"/>
      <c r="AS28" s="366" t="s">
        <v>707</v>
      </c>
    </row>
    <row r="29" spans="1:45" s="1" customFormat="1" ht="132.75" customHeight="1">
      <c r="A29" s="210" t="s">
        <v>149</v>
      </c>
      <c r="B29" s="219" t="s">
        <v>809</v>
      </c>
      <c r="C29" s="210" t="s">
        <v>640</v>
      </c>
      <c r="D29" s="210" t="s">
        <v>641</v>
      </c>
      <c r="E29" s="253" t="s">
        <v>810</v>
      </c>
      <c r="F29" s="253" t="s">
        <v>811</v>
      </c>
      <c r="G29" s="252" t="s">
        <v>812</v>
      </c>
      <c r="H29" s="210" t="s">
        <v>782</v>
      </c>
      <c r="I29" s="253" t="s">
        <v>521</v>
      </c>
      <c r="J29" s="259" t="s">
        <v>551</v>
      </c>
      <c r="K29" s="261">
        <v>0.8</v>
      </c>
      <c r="L29" s="260" t="s">
        <v>552</v>
      </c>
      <c r="M29" s="261">
        <v>0.8</v>
      </c>
      <c r="N29" s="222" t="s">
        <v>576</v>
      </c>
      <c r="O29" s="262">
        <v>0.64</v>
      </c>
      <c r="P29" s="368" t="s">
        <v>813</v>
      </c>
      <c r="Q29" s="259" t="s">
        <v>156</v>
      </c>
      <c r="R29" s="251" t="s">
        <v>814</v>
      </c>
      <c r="S29" s="259" t="s">
        <v>87</v>
      </c>
      <c r="T29" s="260" t="s">
        <v>88</v>
      </c>
      <c r="U29" s="250">
        <v>0.25</v>
      </c>
      <c r="V29" s="262">
        <v>0.15</v>
      </c>
      <c r="W29" s="260" t="s">
        <v>509</v>
      </c>
      <c r="X29" s="260" t="s">
        <v>510</v>
      </c>
      <c r="Y29" s="260" t="s">
        <v>511</v>
      </c>
      <c r="Z29" s="249">
        <v>0.12</v>
      </c>
      <c r="AA29" s="264" t="s">
        <v>584</v>
      </c>
      <c r="AB29" s="261">
        <v>0.2</v>
      </c>
      <c r="AC29" s="260" t="s">
        <v>506</v>
      </c>
      <c r="AD29" s="244">
        <v>0.6</v>
      </c>
      <c r="AE29" s="263" t="s">
        <v>559</v>
      </c>
      <c r="AF29" s="291" t="s">
        <v>90</v>
      </c>
      <c r="AG29" s="330" t="s">
        <v>82</v>
      </c>
      <c r="AH29" s="305" t="s">
        <v>815</v>
      </c>
      <c r="AI29" s="296" t="s">
        <v>82</v>
      </c>
      <c r="AJ29" s="551" t="s">
        <v>816</v>
      </c>
      <c r="AK29" s="296" t="s">
        <v>82</v>
      </c>
      <c r="AL29" s="147" t="s">
        <v>817</v>
      </c>
      <c r="AM29" s="352" t="s">
        <v>82</v>
      </c>
      <c r="AN29" s="77" t="s">
        <v>818</v>
      </c>
      <c r="AO29" s="356"/>
      <c r="AP29" s="165"/>
      <c r="AQ29" s="165"/>
      <c r="AR29" s="165"/>
      <c r="AS29" s="366" t="s">
        <v>707</v>
      </c>
    </row>
    <row r="30" spans="1:45" s="1" customFormat="1" ht="146.25" customHeight="1">
      <c r="A30" s="210" t="s">
        <v>149</v>
      </c>
      <c r="B30" s="219" t="s">
        <v>819</v>
      </c>
      <c r="C30" s="210" t="s">
        <v>640</v>
      </c>
      <c r="D30" s="210" t="s">
        <v>641</v>
      </c>
      <c r="E30" s="265" t="s">
        <v>820</v>
      </c>
      <c r="F30" s="237" t="s">
        <v>821</v>
      </c>
      <c r="G30" s="248" t="s">
        <v>822</v>
      </c>
      <c r="H30" s="210" t="s">
        <v>782</v>
      </c>
      <c r="I30" s="253" t="s">
        <v>503</v>
      </c>
      <c r="J30" s="259" t="s">
        <v>505</v>
      </c>
      <c r="K30" s="261">
        <v>0.2</v>
      </c>
      <c r="L30" s="260" t="s">
        <v>530</v>
      </c>
      <c r="M30" s="261">
        <v>0.6</v>
      </c>
      <c r="N30" s="242" t="s">
        <v>541</v>
      </c>
      <c r="O30" s="262">
        <v>0.12</v>
      </c>
      <c r="P30" s="368" t="s">
        <v>823</v>
      </c>
      <c r="Q30" s="259" t="s">
        <v>156</v>
      </c>
      <c r="R30" s="251" t="s">
        <v>814</v>
      </c>
      <c r="S30" s="259" t="s">
        <v>87</v>
      </c>
      <c r="T30" s="260" t="s">
        <v>88</v>
      </c>
      <c r="U30" s="250">
        <v>0.25</v>
      </c>
      <c r="V30" s="262">
        <v>0.15</v>
      </c>
      <c r="W30" s="260" t="s">
        <v>509</v>
      </c>
      <c r="X30" s="260" t="s">
        <v>510</v>
      </c>
      <c r="Y30" s="260" t="s">
        <v>511</v>
      </c>
      <c r="Z30" s="249">
        <v>0.12</v>
      </c>
      <c r="AA30" s="264" t="s">
        <v>584</v>
      </c>
      <c r="AB30" s="261">
        <v>0.2</v>
      </c>
      <c r="AC30" s="260" t="s">
        <v>506</v>
      </c>
      <c r="AD30" s="244">
        <v>0.2</v>
      </c>
      <c r="AE30" s="246" t="s">
        <v>507</v>
      </c>
      <c r="AF30" s="291" t="s">
        <v>90</v>
      </c>
      <c r="AG30" s="330" t="s">
        <v>82</v>
      </c>
      <c r="AH30" s="305" t="s">
        <v>824</v>
      </c>
      <c r="AI30" s="296" t="s">
        <v>82</v>
      </c>
      <c r="AJ30" s="547" t="s">
        <v>825</v>
      </c>
      <c r="AK30" s="296" t="s">
        <v>82</v>
      </c>
      <c r="AL30" s="147" t="s">
        <v>826</v>
      </c>
      <c r="AM30" s="352" t="s">
        <v>82</v>
      </c>
      <c r="AN30" s="77" t="s">
        <v>827</v>
      </c>
      <c r="AO30" s="301"/>
      <c r="AP30" s="165"/>
      <c r="AQ30" s="165"/>
      <c r="AR30" s="165"/>
      <c r="AS30" s="366" t="s">
        <v>707</v>
      </c>
    </row>
    <row r="31" spans="1:45" s="1" customFormat="1" ht="111" customHeight="1">
      <c r="A31" s="210" t="s">
        <v>149</v>
      </c>
      <c r="B31" s="219" t="s">
        <v>828</v>
      </c>
      <c r="C31" s="210" t="s">
        <v>640</v>
      </c>
      <c r="D31" s="210" t="s">
        <v>641</v>
      </c>
      <c r="E31" s="266" t="s">
        <v>829</v>
      </c>
      <c r="F31" s="267" t="s">
        <v>830</v>
      </c>
      <c r="G31" s="248" t="s">
        <v>831</v>
      </c>
      <c r="H31" s="210" t="s">
        <v>782</v>
      </c>
      <c r="I31" s="253" t="s">
        <v>503</v>
      </c>
      <c r="J31" s="259" t="s">
        <v>505</v>
      </c>
      <c r="K31" s="261">
        <v>0.2</v>
      </c>
      <c r="L31" s="260" t="s">
        <v>558</v>
      </c>
      <c r="M31" s="261">
        <v>1</v>
      </c>
      <c r="N31" s="263" t="s">
        <v>559</v>
      </c>
      <c r="O31" s="262">
        <v>0.2</v>
      </c>
      <c r="P31" s="369" t="s">
        <v>832</v>
      </c>
      <c r="Q31" s="259" t="s">
        <v>111</v>
      </c>
      <c r="R31" s="251" t="s">
        <v>833</v>
      </c>
      <c r="S31" s="259" t="s">
        <v>87</v>
      </c>
      <c r="T31" s="260" t="s">
        <v>373</v>
      </c>
      <c r="U31" s="250">
        <v>0.15</v>
      </c>
      <c r="V31" s="262">
        <v>0.15</v>
      </c>
      <c r="W31" s="260" t="s">
        <v>509</v>
      </c>
      <c r="X31" s="260" t="s">
        <v>528</v>
      </c>
      <c r="Y31" s="260" t="s">
        <v>511</v>
      </c>
      <c r="Z31" s="249">
        <v>0.14000000000000001</v>
      </c>
      <c r="AA31" s="264" t="s">
        <v>584</v>
      </c>
      <c r="AB31" s="261">
        <v>0.2</v>
      </c>
      <c r="AC31" s="260" t="s">
        <v>506</v>
      </c>
      <c r="AD31" s="244">
        <v>0.2</v>
      </c>
      <c r="AE31" s="246" t="s">
        <v>507</v>
      </c>
      <c r="AF31" s="291" t="s">
        <v>90</v>
      </c>
      <c r="AG31" s="330" t="s">
        <v>82</v>
      </c>
      <c r="AH31" s="305" t="s">
        <v>834</v>
      </c>
      <c r="AI31" s="296" t="s">
        <v>82</v>
      </c>
      <c r="AJ31" s="552" t="s">
        <v>835</v>
      </c>
      <c r="AK31" s="296" t="s">
        <v>82</v>
      </c>
      <c r="AL31" s="147" t="s">
        <v>836</v>
      </c>
      <c r="AM31" s="352" t="s">
        <v>82</v>
      </c>
      <c r="AN31" s="77" t="s">
        <v>837</v>
      </c>
      <c r="AO31" s="301"/>
      <c r="AP31" s="212"/>
      <c r="AQ31" s="213"/>
      <c r="AR31" s="213"/>
      <c r="AS31" s="366" t="s">
        <v>707</v>
      </c>
    </row>
    <row r="32" spans="1:45" s="1" customFormat="1" ht="151.5" customHeight="1">
      <c r="A32" s="210" t="s">
        <v>149</v>
      </c>
      <c r="B32" s="219" t="s">
        <v>838</v>
      </c>
      <c r="C32" s="210" t="s">
        <v>640</v>
      </c>
      <c r="D32" s="210" t="s">
        <v>641</v>
      </c>
      <c r="E32" s="265" t="s">
        <v>839</v>
      </c>
      <c r="F32" s="237" t="s">
        <v>840</v>
      </c>
      <c r="G32" s="233" t="s">
        <v>841</v>
      </c>
      <c r="H32" s="210" t="s">
        <v>782</v>
      </c>
      <c r="I32" s="253" t="s">
        <v>503</v>
      </c>
      <c r="J32" s="259" t="s">
        <v>551</v>
      </c>
      <c r="K32" s="261">
        <v>0.8</v>
      </c>
      <c r="L32" s="260" t="s">
        <v>530</v>
      </c>
      <c r="M32" s="261">
        <v>0.6</v>
      </c>
      <c r="N32" s="222" t="s">
        <v>576</v>
      </c>
      <c r="O32" s="262">
        <v>0.48</v>
      </c>
      <c r="P32" s="77" t="s">
        <v>842</v>
      </c>
      <c r="Q32" s="259" t="s">
        <v>111</v>
      </c>
      <c r="R32" s="259" t="s">
        <v>843</v>
      </c>
      <c r="S32" s="259" t="s">
        <v>87</v>
      </c>
      <c r="T32" s="260" t="s">
        <v>88</v>
      </c>
      <c r="U32" s="250">
        <v>0.25</v>
      </c>
      <c r="V32" s="262">
        <v>0.15</v>
      </c>
      <c r="W32" s="260" t="s">
        <v>509</v>
      </c>
      <c r="X32" s="260" t="s">
        <v>528</v>
      </c>
      <c r="Y32" s="260" t="s">
        <v>511</v>
      </c>
      <c r="Z32" s="249">
        <v>0.48</v>
      </c>
      <c r="AA32" s="242" t="s">
        <v>540</v>
      </c>
      <c r="AB32" s="261">
        <v>0.2</v>
      </c>
      <c r="AC32" s="260" t="s">
        <v>506</v>
      </c>
      <c r="AD32" s="244">
        <v>0.2</v>
      </c>
      <c r="AE32" s="246" t="s">
        <v>507</v>
      </c>
      <c r="AF32" s="291" t="s">
        <v>90</v>
      </c>
      <c r="AG32" s="330" t="s">
        <v>82</v>
      </c>
      <c r="AH32" s="305" t="s">
        <v>844</v>
      </c>
      <c r="AI32" s="296" t="s">
        <v>82</v>
      </c>
      <c r="AJ32" s="553" t="s">
        <v>845</v>
      </c>
      <c r="AK32" s="296" t="s">
        <v>82</v>
      </c>
      <c r="AL32" s="145" t="s">
        <v>846</v>
      </c>
      <c r="AM32" s="352" t="s">
        <v>82</v>
      </c>
      <c r="AN32" s="145" t="s">
        <v>847</v>
      </c>
      <c r="AO32" s="301"/>
      <c r="AP32" s="146"/>
      <c r="AQ32" s="146"/>
      <c r="AR32" s="146"/>
      <c r="AS32" s="366" t="s">
        <v>707</v>
      </c>
    </row>
    <row r="33" spans="1:151" s="1" customFormat="1" ht="134.25" customHeight="1">
      <c r="A33" s="210" t="s">
        <v>848</v>
      </c>
      <c r="B33" s="210" t="s">
        <v>849</v>
      </c>
      <c r="C33" s="210" t="s">
        <v>643</v>
      </c>
      <c r="D33" s="210" t="s">
        <v>850</v>
      </c>
      <c r="E33" s="200" t="s">
        <v>851</v>
      </c>
      <c r="F33" s="258" t="s">
        <v>852</v>
      </c>
      <c r="G33" s="258" t="s">
        <v>853</v>
      </c>
      <c r="H33" s="258" t="s">
        <v>589</v>
      </c>
      <c r="I33" s="258" t="s">
        <v>854</v>
      </c>
      <c r="J33" s="202" t="s">
        <v>540</v>
      </c>
      <c r="K33" s="241">
        <v>0.6</v>
      </c>
      <c r="L33" s="202" t="s">
        <v>552</v>
      </c>
      <c r="M33" s="241">
        <v>0.8</v>
      </c>
      <c r="N33" s="222" t="s">
        <v>553</v>
      </c>
      <c r="O33" s="243">
        <v>0.48</v>
      </c>
      <c r="P33" s="202" t="s">
        <v>855</v>
      </c>
      <c r="Q33" s="228" t="s">
        <v>856</v>
      </c>
      <c r="R33" s="220" t="s">
        <v>857</v>
      </c>
      <c r="S33" s="202" t="s">
        <v>87</v>
      </c>
      <c r="T33" s="202" t="s">
        <v>88</v>
      </c>
      <c r="U33" s="243">
        <v>0.25</v>
      </c>
      <c r="V33" s="243">
        <v>0.15</v>
      </c>
      <c r="W33" s="202" t="s">
        <v>509</v>
      </c>
      <c r="X33" s="202" t="s">
        <v>510</v>
      </c>
      <c r="Y33" s="202" t="s">
        <v>511</v>
      </c>
      <c r="Z33" s="244">
        <v>0.36</v>
      </c>
      <c r="AA33" s="245" t="s">
        <v>523</v>
      </c>
      <c r="AB33" s="244">
        <v>0.2</v>
      </c>
      <c r="AC33" s="202" t="s">
        <v>506</v>
      </c>
      <c r="AD33" s="244">
        <v>0.2</v>
      </c>
      <c r="AE33" s="246" t="s">
        <v>507</v>
      </c>
      <c r="AF33" s="289" t="s">
        <v>90</v>
      </c>
      <c r="AG33" s="330" t="s">
        <v>82</v>
      </c>
      <c r="AH33" s="305" t="s">
        <v>858</v>
      </c>
      <c r="AI33" s="352" t="s">
        <v>82</v>
      </c>
      <c r="AJ33" s="554" t="s">
        <v>859</v>
      </c>
      <c r="AK33" s="296" t="s">
        <v>82</v>
      </c>
      <c r="AL33" s="423" t="s">
        <v>860</v>
      </c>
      <c r="AM33" s="431"/>
      <c r="AN33" s="146"/>
      <c r="AO33" s="301"/>
      <c r="AP33" s="146"/>
      <c r="AQ33" s="146"/>
      <c r="AR33" s="146"/>
      <c r="AS33" s="366" t="s">
        <v>707</v>
      </c>
    </row>
    <row r="34" spans="1:151" s="1" customFormat="1" ht="147" customHeight="1">
      <c r="A34" s="210" t="s">
        <v>193</v>
      </c>
      <c r="B34" s="210" t="s">
        <v>861</v>
      </c>
      <c r="C34" s="210" t="s">
        <v>862</v>
      </c>
      <c r="D34" s="210" t="s">
        <v>634</v>
      </c>
      <c r="E34" s="237" t="s">
        <v>863</v>
      </c>
      <c r="F34" s="248" t="s">
        <v>864</v>
      </c>
      <c r="G34" s="237" t="s">
        <v>865</v>
      </c>
      <c r="H34" s="258" t="s">
        <v>589</v>
      </c>
      <c r="I34" s="210" t="s">
        <v>866</v>
      </c>
      <c r="J34" s="202" t="s">
        <v>551</v>
      </c>
      <c r="K34" s="241">
        <v>0.8</v>
      </c>
      <c r="L34" s="202" t="s">
        <v>552</v>
      </c>
      <c r="M34" s="241">
        <v>0.8</v>
      </c>
      <c r="N34" s="222" t="s">
        <v>576</v>
      </c>
      <c r="O34" s="243">
        <v>0.64</v>
      </c>
      <c r="P34" s="77" t="s">
        <v>867</v>
      </c>
      <c r="Q34" s="269" t="s">
        <v>868</v>
      </c>
      <c r="R34" s="233" t="s">
        <v>869</v>
      </c>
      <c r="S34" s="220" t="s">
        <v>570</v>
      </c>
      <c r="T34" s="202" t="s">
        <v>88</v>
      </c>
      <c r="U34" s="243">
        <v>0.25</v>
      </c>
      <c r="V34" s="243">
        <v>0.25</v>
      </c>
      <c r="W34" s="202" t="s">
        <v>509</v>
      </c>
      <c r="X34" s="202" t="s">
        <v>510</v>
      </c>
      <c r="Y34" s="202" t="s">
        <v>511</v>
      </c>
      <c r="Z34" s="244">
        <v>0.4</v>
      </c>
      <c r="AA34" s="242" t="s">
        <v>540</v>
      </c>
      <c r="AB34" s="244">
        <v>0.4</v>
      </c>
      <c r="AC34" s="202" t="s">
        <v>530</v>
      </c>
      <c r="AD34" s="244">
        <v>0.6</v>
      </c>
      <c r="AE34" s="242" t="s">
        <v>541</v>
      </c>
      <c r="AF34" s="289" t="s">
        <v>90</v>
      </c>
      <c r="AG34" s="330" t="s">
        <v>82</v>
      </c>
      <c r="AH34" s="305" t="s">
        <v>870</v>
      </c>
      <c r="AI34" s="403" t="s">
        <v>82</v>
      </c>
      <c r="AJ34" s="547" t="s">
        <v>871</v>
      </c>
      <c r="AK34" s="296" t="s">
        <v>82</v>
      </c>
      <c r="AL34" s="305" t="s">
        <v>872</v>
      </c>
      <c r="AM34" s="296" t="s">
        <v>82</v>
      </c>
      <c r="AN34" s="77" t="s">
        <v>873</v>
      </c>
      <c r="AO34" s="301"/>
      <c r="AP34" s="301"/>
      <c r="AQ34" s="146"/>
      <c r="AR34" s="146"/>
      <c r="AS34" s="366" t="s">
        <v>707</v>
      </c>
    </row>
    <row r="35" spans="1:151" s="1" customFormat="1" ht="97.5" customHeight="1">
      <c r="A35" s="210" t="s">
        <v>193</v>
      </c>
      <c r="B35" s="210" t="s">
        <v>874</v>
      </c>
      <c r="C35" s="210" t="s">
        <v>862</v>
      </c>
      <c r="D35" s="270" t="s">
        <v>634</v>
      </c>
      <c r="E35" s="326" t="s">
        <v>875</v>
      </c>
      <c r="F35" s="267" t="s">
        <v>876</v>
      </c>
      <c r="G35" s="233" t="s">
        <v>877</v>
      </c>
      <c r="H35" s="231" t="s">
        <v>589</v>
      </c>
      <c r="I35" s="210" t="s">
        <v>866</v>
      </c>
      <c r="J35" s="202" t="s">
        <v>540</v>
      </c>
      <c r="K35" s="241">
        <v>0.6</v>
      </c>
      <c r="L35" s="202" t="s">
        <v>530</v>
      </c>
      <c r="M35" s="241">
        <v>0.6</v>
      </c>
      <c r="N35" s="242" t="s">
        <v>541</v>
      </c>
      <c r="O35" s="243">
        <v>0.36</v>
      </c>
      <c r="P35" s="220" t="s">
        <v>878</v>
      </c>
      <c r="Q35" s="247" t="s">
        <v>184</v>
      </c>
      <c r="R35" s="237" t="s">
        <v>879</v>
      </c>
      <c r="S35" s="202" t="s">
        <v>570</v>
      </c>
      <c r="T35" s="202" t="s">
        <v>88</v>
      </c>
      <c r="U35" s="243">
        <v>0.25</v>
      </c>
      <c r="V35" s="243">
        <v>0.25</v>
      </c>
      <c r="W35" s="202" t="s">
        <v>527</v>
      </c>
      <c r="X35" s="202" t="s">
        <v>510</v>
      </c>
      <c r="Y35" s="202" t="s">
        <v>511</v>
      </c>
      <c r="Z35" s="244">
        <v>0.3</v>
      </c>
      <c r="AA35" s="245" t="s">
        <v>523</v>
      </c>
      <c r="AB35" s="244">
        <v>0.2</v>
      </c>
      <c r="AC35" s="202" t="s">
        <v>530</v>
      </c>
      <c r="AD35" s="244">
        <v>0.6</v>
      </c>
      <c r="AE35" s="242" t="s">
        <v>541</v>
      </c>
      <c r="AF35" s="289" t="s">
        <v>90</v>
      </c>
      <c r="AG35" s="330" t="s">
        <v>82</v>
      </c>
      <c r="AH35" s="402" t="s">
        <v>880</v>
      </c>
      <c r="AI35" s="404" t="s">
        <v>82</v>
      </c>
      <c r="AJ35" s="555" t="s">
        <v>881</v>
      </c>
      <c r="AK35" s="296" t="s">
        <v>82</v>
      </c>
      <c r="AL35" s="305" t="s">
        <v>882</v>
      </c>
      <c r="AM35" s="296" t="s">
        <v>82</v>
      </c>
      <c r="AN35" s="77" t="s">
        <v>883</v>
      </c>
      <c r="AO35" s="301"/>
      <c r="AP35" s="301"/>
      <c r="AQ35" s="146"/>
      <c r="AR35" s="146"/>
      <c r="AS35" s="366" t="s">
        <v>707</v>
      </c>
    </row>
    <row r="36" spans="1:151" s="1" customFormat="1" ht="115.5" customHeight="1">
      <c r="A36" s="202" t="s">
        <v>661</v>
      </c>
      <c r="B36" s="200" t="s">
        <v>884</v>
      </c>
      <c r="C36" s="200" t="s">
        <v>662</v>
      </c>
      <c r="D36" s="202" t="s">
        <v>663</v>
      </c>
      <c r="E36" s="219" t="s">
        <v>885</v>
      </c>
      <c r="F36" s="353" t="s">
        <v>886</v>
      </c>
      <c r="G36" s="353" t="s">
        <v>887</v>
      </c>
      <c r="H36" s="258" t="s">
        <v>589</v>
      </c>
      <c r="I36" s="219" t="s">
        <v>503</v>
      </c>
      <c r="J36" s="202" t="s">
        <v>540</v>
      </c>
      <c r="K36" s="278">
        <v>0.6</v>
      </c>
      <c r="L36" s="202" t="s">
        <v>552</v>
      </c>
      <c r="M36" s="278">
        <v>0.8</v>
      </c>
      <c r="N36" s="222" t="s">
        <v>553</v>
      </c>
      <c r="O36" s="243">
        <v>0.48</v>
      </c>
      <c r="P36" s="77" t="s">
        <v>888</v>
      </c>
      <c r="Q36" s="228" t="s">
        <v>889</v>
      </c>
      <c r="R36" s="228" t="s">
        <v>890</v>
      </c>
      <c r="S36" s="202" t="s">
        <v>87</v>
      </c>
      <c r="T36" s="202" t="s">
        <v>88</v>
      </c>
      <c r="U36" s="243">
        <v>0.25</v>
      </c>
      <c r="V36" s="243">
        <v>0.15</v>
      </c>
      <c r="W36" s="258" t="s">
        <v>527</v>
      </c>
      <c r="X36" s="258" t="s">
        <v>510</v>
      </c>
      <c r="Y36" s="258" t="s">
        <v>511</v>
      </c>
      <c r="Z36" s="244">
        <v>0.36</v>
      </c>
      <c r="AA36" s="245" t="s">
        <v>523</v>
      </c>
      <c r="AB36" s="244">
        <v>0.2</v>
      </c>
      <c r="AC36" s="202" t="s">
        <v>530</v>
      </c>
      <c r="AD36" s="244">
        <v>0.6</v>
      </c>
      <c r="AE36" s="242" t="s">
        <v>541</v>
      </c>
      <c r="AF36" s="291" t="s">
        <v>90</v>
      </c>
      <c r="AG36" s="289" t="s">
        <v>82</v>
      </c>
      <c r="AH36" s="202" t="s">
        <v>891</v>
      </c>
      <c r="AI36" s="404" t="s">
        <v>82</v>
      </c>
      <c r="AJ36" s="427" t="s">
        <v>892</v>
      </c>
      <c r="AK36" s="296" t="s">
        <v>82</v>
      </c>
      <c r="AL36" s="305" t="s">
        <v>893</v>
      </c>
      <c r="AM36" s="296"/>
      <c r="AN36" s="77"/>
      <c r="AO36" s="301"/>
      <c r="AP36" s="301"/>
      <c r="AQ36" s="146"/>
      <c r="AR36" s="146"/>
      <c r="AS36" s="366" t="s">
        <v>707</v>
      </c>
    </row>
    <row r="37" spans="1:151" s="1" customFormat="1" ht="114" customHeight="1">
      <c r="A37" s="202" t="s">
        <v>661</v>
      </c>
      <c r="B37" s="200" t="s">
        <v>894</v>
      </c>
      <c r="C37" s="200" t="s">
        <v>662</v>
      </c>
      <c r="D37" s="202" t="s">
        <v>663</v>
      </c>
      <c r="E37" s="253" t="s">
        <v>895</v>
      </c>
      <c r="F37" s="353" t="s">
        <v>896</v>
      </c>
      <c r="G37" s="353" t="s">
        <v>897</v>
      </c>
      <c r="H37" s="258" t="s">
        <v>589</v>
      </c>
      <c r="I37" s="253" t="s">
        <v>503</v>
      </c>
      <c r="J37" s="202" t="s">
        <v>540</v>
      </c>
      <c r="K37" s="244">
        <v>0.6</v>
      </c>
      <c r="L37" s="202" t="s">
        <v>552</v>
      </c>
      <c r="M37" s="244">
        <v>0.8</v>
      </c>
      <c r="N37" s="222" t="s">
        <v>553</v>
      </c>
      <c r="O37" s="243">
        <v>0.48</v>
      </c>
      <c r="P37" s="77" t="s">
        <v>898</v>
      </c>
      <c r="Q37" s="228" t="s">
        <v>889</v>
      </c>
      <c r="R37" s="265" t="s">
        <v>899</v>
      </c>
      <c r="S37" s="202" t="s">
        <v>87</v>
      </c>
      <c r="T37" s="202" t="s">
        <v>88</v>
      </c>
      <c r="U37" s="243">
        <v>0.25</v>
      </c>
      <c r="V37" s="243">
        <v>0.15</v>
      </c>
      <c r="W37" s="258" t="s">
        <v>509</v>
      </c>
      <c r="X37" s="258" t="s">
        <v>510</v>
      </c>
      <c r="Y37" s="258" t="s">
        <v>511</v>
      </c>
      <c r="Z37" s="244">
        <v>0.36</v>
      </c>
      <c r="AA37" s="245" t="s">
        <v>523</v>
      </c>
      <c r="AB37" s="244">
        <v>0.2</v>
      </c>
      <c r="AC37" s="202" t="s">
        <v>530</v>
      </c>
      <c r="AD37" s="244">
        <v>0.6</v>
      </c>
      <c r="AE37" s="242" t="s">
        <v>541</v>
      </c>
      <c r="AF37" s="291" t="s">
        <v>90</v>
      </c>
      <c r="AG37" s="289" t="s">
        <v>82</v>
      </c>
      <c r="AH37" s="202" t="s">
        <v>891</v>
      </c>
      <c r="AI37" s="404" t="s">
        <v>82</v>
      </c>
      <c r="AJ37" s="427" t="s">
        <v>892</v>
      </c>
      <c r="AK37" s="296" t="s">
        <v>82</v>
      </c>
      <c r="AL37" s="305" t="s">
        <v>893</v>
      </c>
      <c r="AM37" s="432"/>
      <c r="AN37" s="63"/>
      <c r="AO37" s="157"/>
      <c r="AP37" s="208"/>
      <c r="AQ37" s="160"/>
      <c r="AR37" s="160"/>
      <c r="AS37" s="366" t="s">
        <v>707</v>
      </c>
    </row>
    <row r="38" spans="1:151" s="1" customFormat="1" ht="132" customHeight="1">
      <c r="A38" s="202" t="s">
        <v>661</v>
      </c>
      <c r="B38" s="200" t="s">
        <v>900</v>
      </c>
      <c r="C38" s="200" t="s">
        <v>662</v>
      </c>
      <c r="D38" s="202" t="s">
        <v>663</v>
      </c>
      <c r="E38" s="253" t="s">
        <v>901</v>
      </c>
      <c r="F38" s="353" t="s">
        <v>902</v>
      </c>
      <c r="G38" s="353" t="s">
        <v>903</v>
      </c>
      <c r="H38" s="210" t="s">
        <v>589</v>
      </c>
      <c r="I38" s="253" t="s">
        <v>503</v>
      </c>
      <c r="J38" s="202" t="s">
        <v>551</v>
      </c>
      <c r="K38" s="244">
        <v>0.8</v>
      </c>
      <c r="L38" s="202" t="s">
        <v>552</v>
      </c>
      <c r="M38" s="244">
        <v>0.8</v>
      </c>
      <c r="N38" s="222" t="s">
        <v>576</v>
      </c>
      <c r="O38" s="243">
        <v>0.64</v>
      </c>
      <c r="P38" s="77" t="s">
        <v>904</v>
      </c>
      <c r="Q38" s="247" t="s">
        <v>577</v>
      </c>
      <c r="R38" s="77" t="s">
        <v>905</v>
      </c>
      <c r="S38" s="202" t="s">
        <v>87</v>
      </c>
      <c r="T38" s="202" t="s">
        <v>88</v>
      </c>
      <c r="U38" s="243">
        <v>0.25</v>
      </c>
      <c r="V38" s="243">
        <v>0.15</v>
      </c>
      <c r="W38" s="258" t="s">
        <v>509</v>
      </c>
      <c r="X38" s="258" t="s">
        <v>510</v>
      </c>
      <c r="Y38" s="258" t="s">
        <v>511</v>
      </c>
      <c r="Z38" s="244">
        <v>0.48</v>
      </c>
      <c r="AA38" s="242" t="s">
        <v>540</v>
      </c>
      <c r="AB38" s="244">
        <v>0.4</v>
      </c>
      <c r="AC38" s="202" t="s">
        <v>530</v>
      </c>
      <c r="AD38" s="244">
        <v>0.6</v>
      </c>
      <c r="AE38" s="242" t="s">
        <v>541</v>
      </c>
      <c r="AF38" s="291" t="s">
        <v>90</v>
      </c>
      <c r="AG38" s="289" t="s">
        <v>82</v>
      </c>
      <c r="AH38" s="202" t="s">
        <v>906</v>
      </c>
      <c r="AI38" s="404" t="s">
        <v>82</v>
      </c>
      <c r="AJ38" s="427" t="s">
        <v>892</v>
      </c>
      <c r="AK38" s="296" t="s">
        <v>82</v>
      </c>
      <c r="AL38" s="77" t="s">
        <v>907</v>
      </c>
      <c r="AM38" s="432"/>
      <c r="AN38" s="63"/>
      <c r="AO38" s="157"/>
      <c r="AP38" s="208"/>
      <c r="AQ38" s="160"/>
      <c r="AR38" s="160"/>
      <c r="AS38" s="366" t="s">
        <v>707</v>
      </c>
    </row>
    <row r="39" spans="1:151" s="1" customFormat="1" ht="106.5" customHeight="1">
      <c r="A39" s="210" t="s">
        <v>206</v>
      </c>
      <c r="B39" s="210" t="s">
        <v>908</v>
      </c>
      <c r="C39" s="200" t="s">
        <v>638</v>
      </c>
      <c r="D39" s="202" t="s">
        <v>639</v>
      </c>
      <c r="E39" s="219" t="s">
        <v>885</v>
      </c>
      <c r="F39" s="353" t="s">
        <v>886</v>
      </c>
      <c r="G39" s="353" t="s">
        <v>887</v>
      </c>
      <c r="H39" s="258" t="s">
        <v>589</v>
      </c>
      <c r="I39" s="219" t="s">
        <v>503</v>
      </c>
      <c r="J39" s="202" t="s">
        <v>540</v>
      </c>
      <c r="K39" s="278">
        <v>0.6</v>
      </c>
      <c r="L39" s="202" t="s">
        <v>552</v>
      </c>
      <c r="M39" s="278">
        <v>0.8</v>
      </c>
      <c r="N39" s="222" t="s">
        <v>553</v>
      </c>
      <c r="O39" s="243">
        <v>0.48</v>
      </c>
      <c r="P39" s="77" t="s">
        <v>909</v>
      </c>
      <c r="Q39" s="228" t="s">
        <v>889</v>
      </c>
      <c r="R39" s="228" t="s">
        <v>890</v>
      </c>
      <c r="S39" s="202" t="s">
        <v>87</v>
      </c>
      <c r="T39" s="202" t="s">
        <v>88</v>
      </c>
      <c r="U39" s="243">
        <v>0.25</v>
      </c>
      <c r="V39" s="243">
        <v>0.15</v>
      </c>
      <c r="W39" s="258" t="s">
        <v>527</v>
      </c>
      <c r="X39" s="258" t="s">
        <v>510</v>
      </c>
      <c r="Y39" s="258" t="s">
        <v>511</v>
      </c>
      <c r="Z39" s="244">
        <v>0.36</v>
      </c>
      <c r="AA39" s="245" t="s">
        <v>523</v>
      </c>
      <c r="AB39" s="244">
        <v>0.2</v>
      </c>
      <c r="AC39" s="202" t="s">
        <v>530</v>
      </c>
      <c r="AD39" s="244">
        <v>0.6</v>
      </c>
      <c r="AE39" s="242" t="s">
        <v>541</v>
      </c>
      <c r="AF39" s="291" t="s">
        <v>90</v>
      </c>
      <c r="AG39" s="289" t="s">
        <v>82</v>
      </c>
      <c r="AH39" s="202" t="s">
        <v>910</v>
      </c>
      <c r="AI39" s="404" t="s">
        <v>82</v>
      </c>
      <c r="AJ39" s="427" t="s">
        <v>911</v>
      </c>
      <c r="AK39" s="296" t="s">
        <v>82</v>
      </c>
      <c r="AL39" s="422" t="s">
        <v>912</v>
      </c>
      <c r="AM39" s="296" t="s">
        <v>82</v>
      </c>
      <c r="AN39" s="77" t="s">
        <v>913</v>
      </c>
      <c r="AO39" s="157"/>
      <c r="AP39" s="208"/>
      <c r="AQ39" s="160"/>
      <c r="AR39" s="160"/>
      <c r="AS39" s="366" t="s">
        <v>707</v>
      </c>
    </row>
    <row r="40" spans="1:151" s="1" customFormat="1" ht="109.5" customHeight="1">
      <c r="A40" s="210" t="s">
        <v>206</v>
      </c>
      <c r="B40" s="210" t="s">
        <v>914</v>
      </c>
      <c r="C40" s="200" t="s">
        <v>638</v>
      </c>
      <c r="D40" s="202" t="s">
        <v>639</v>
      </c>
      <c r="E40" s="253" t="s">
        <v>895</v>
      </c>
      <c r="F40" s="353" t="s">
        <v>896</v>
      </c>
      <c r="G40" s="353" t="s">
        <v>897</v>
      </c>
      <c r="H40" s="258" t="s">
        <v>589</v>
      </c>
      <c r="I40" s="253" t="s">
        <v>503</v>
      </c>
      <c r="J40" s="202" t="s">
        <v>540</v>
      </c>
      <c r="K40" s="244">
        <v>0.6</v>
      </c>
      <c r="L40" s="202" t="s">
        <v>552</v>
      </c>
      <c r="M40" s="244">
        <v>0.8</v>
      </c>
      <c r="N40" s="222" t="s">
        <v>553</v>
      </c>
      <c r="O40" s="243">
        <v>0.48</v>
      </c>
      <c r="P40" s="220" t="s">
        <v>915</v>
      </c>
      <c r="Q40" s="228" t="s">
        <v>889</v>
      </c>
      <c r="R40" s="265" t="s">
        <v>899</v>
      </c>
      <c r="S40" s="202" t="s">
        <v>87</v>
      </c>
      <c r="T40" s="202" t="s">
        <v>88</v>
      </c>
      <c r="U40" s="243">
        <v>0.25</v>
      </c>
      <c r="V40" s="243">
        <v>0.15</v>
      </c>
      <c r="W40" s="258" t="s">
        <v>509</v>
      </c>
      <c r="X40" s="258" t="s">
        <v>510</v>
      </c>
      <c r="Y40" s="258" t="s">
        <v>511</v>
      </c>
      <c r="Z40" s="244">
        <v>0.36</v>
      </c>
      <c r="AA40" s="245" t="s">
        <v>523</v>
      </c>
      <c r="AB40" s="244">
        <v>0.2</v>
      </c>
      <c r="AC40" s="202" t="s">
        <v>530</v>
      </c>
      <c r="AD40" s="244">
        <v>0.6</v>
      </c>
      <c r="AE40" s="242" t="s">
        <v>541</v>
      </c>
      <c r="AF40" s="291" t="s">
        <v>90</v>
      </c>
      <c r="AG40" s="289" t="s">
        <v>82</v>
      </c>
      <c r="AH40" s="202" t="s">
        <v>916</v>
      </c>
      <c r="AI40" s="404" t="s">
        <v>82</v>
      </c>
      <c r="AJ40" s="427" t="s">
        <v>911</v>
      </c>
      <c r="AK40" s="296" t="s">
        <v>82</v>
      </c>
      <c r="AL40" s="422" t="s">
        <v>917</v>
      </c>
      <c r="AM40" s="430" t="s">
        <v>82</v>
      </c>
      <c r="AN40" s="540" t="s">
        <v>918</v>
      </c>
      <c r="AO40" s="157"/>
      <c r="AP40" s="208"/>
      <c r="AQ40" s="160"/>
      <c r="AR40" s="160"/>
      <c r="AS40" s="366" t="s">
        <v>707</v>
      </c>
    </row>
    <row r="41" spans="1:151" s="1" customFormat="1" ht="129" customHeight="1">
      <c r="A41" s="210" t="s">
        <v>206</v>
      </c>
      <c r="B41" s="210" t="s">
        <v>919</v>
      </c>
      <c r="C41" s="200" t="s">
        <v>638</v>
      </c>
      <c r="D41" s="202" t="s">
        <v>639</v>
      </c>
      <c r="E41" s="253" t="s">
        <v>901</v>
      </c>
      <c r="F41" s="353" t="s">
        <v>902</v>
      </c>
      <c r="G41" s="353" t="s">
        <v>903</v>
      </c>
      <c r="H41" s="210" t="s">
        <v>589</v>
      </c>
      <c r="I41" s="253" t="s">
        <v>503</v>
      </c>
      <c r="J41" s="202" t="s">
        <v>551</v>
      </c>
      <c r="K41" s="244">
        <v>0.8</v>
      </c>
      <c r="L41" s="202" t="s">
        <v>552</v>
      </c>
      <c r="M41" s="244">
        <v>0.8</v>
      </c>
      <c r="N41" s="222" t="s">
        <v>576</v>
      </c>
      <c r="O41" s="243">
        <v>0.64</v>
      </c>
      <c r="P41" s="273" t="s">
        <v>920</v>
      </c>
      <c r="Q41" s="247" t="s">
        <v>577</v>
      </c>
      <c r="R41" s="328" t="s">
        <v>905</v>
      </c>
      <c r="S41" s="202" t="s">
        <v>87</v>
      </c>
      <c r="T41" s="202" t="s">
        <v>88</v>
      </c>
      <c r="U41" s="243">
        <v>0.25</v>
      </c>
      <c r="V41" s="243">
        <v>0.15</v>
      </c>
      <c r="W41" s="258" t="s">
        <v>509</v>
      </c>
      <c r="X41" s="258" t="s">
        <v>510</v>
      </c>
      <c r="Y41" s="258" t="s">
        <v>511</v>
      </c>
      <c r="Z41" s="244">
        <v>0.48</v>
      </c>
      <c r="AA41" s="242" t="s">
        <v>540</v>
      </c>
      <c r="AB41" s="244">
        <v>0.4</v>
      </c>
      <c r="AC41" s="202" t="s">
        <v>530</v>
      </c>
      <c r="AD41" s="244">
        <v>0.6</v>
      </c>
      <c r="AE41" s="242" t="s">
        <v>541</v>
      </c>
      <c r="AF41" s="291" t="s">
        <v>90</v>
      </c>
      <c r="AG41" s="289" t="s">
        <v>82</v>
      </c>
      <c r="AH41" s="202" t="s">
        <v>910</v>
      </c>
      <c r="AI41" s="404" t="s">
        <v>82</v>
      </c>
      <c r="AJ41" s="427" t="s">
        <v>911</v>
      </c>
      <c r="AK41" s="296" t="s">
        <v>82</v>
      </c>
      <c r="AL41" s="422" t="s">
        <v>912</v>
      </c>
      <c r="AM41" s="430" t="s">
        <v>82</v>
      </c>
      <c r="AN41" s="540" t="s">
        <v>921</v>
      </c>
      <c r="AO41" s="265"/>
      <c r="AP41" s="202"/>
      <c r="AQ41" s="200"/>
      <c r="AR41" s="202"/>
      <c r="AS41" s="366" t="s">
        <v>707</v>
      </c>
    </row>
    <row r="42" spans="1:151" s="1" customFormat="1" ht="141" customHeight="1">
      <c r="A42" s="279" t="s">
        <v>664</v>
      </c>
      <c r="B42" s="279" t="s">
        <v>922</v>
      </c>
      <c r="C42" s="279" t="s">
        <v>665</v>
      </c>
      <c r="D42" s="279" t="s">
        <v>666</v>
      </c>
      <c r="E42" s="321" t="s">
        <v>923</v>
      </c>
      <c r="F42" s="286" t="s">
        <v>924</v>
      </c>
      <c r="G42" s="210" t="s">
        <v>925</v>
      </c>
      <c r="H42" s="314" t="s">
        <v>589</v>
      </c>
      <c r="I42" s="210" t="s">
        <v>503</v>
      </c>
      <c r="J42" s="273" t="s">
        <v>551</v>
      </c>
      <c r="K42" s="282">
        <v>0.8</v>
      </c>
      <c r="L42" s="273" t="s">
        <v>552</v>
      </c>
      <c r="M42" s="282">
        <v>0.8</v>
      </c>
      <c r="N42" s="280" t="s">
        <v>576</v>
      </c>
      <c r="O42" s="271">
        <v>0.64</v>
      </c>
      <c r="P42" s="273" t="s">
        <v>926</v>
      </c>
      <c r="Q42" s="272" t="s">
        <v>128</v>
      </c>
      <c r="R42" s="370" t="s">
        <v>927</v>
      </c>
      <c r="S42" s="273" t="s">
        <v>87</v>
      </c>
      <c r="T42" s="273" t="s">
        <v>88</v>
      </c>
      <c r="U42" s="271">
        <v>0.25</v>
      </c>
      <c r="V42" s="271">
        <v>0.15</v>
      </c>
      <c r="W42" s="273" t="s">
        <v>509</v>
      </c>
      <c r="X42" s="273" t="s">
        <v>510</v>
      </c>
      <c r="Y42" s="273" t="s">
        <v>511</v>
      </c>
      <c r="Z42" s="274">
        <v>0.48</v>
      </c>
      <c r="AA42" s="275" t="s">
        <v>540</v>
      </c>
      <c r="AB42" s="274">
        <v>0.4</v>
      </c>
      <c r="AC42" s="273" t="s">
        <v>524</v>
      </c>
      <c r="AD42" s="274">
        <v>0.4</v>
      </c>
      <c r="AE42" s="275" t="s">
        <v>541</v>
      </c>
      <c r="AF42" s="292" t="s">
        <v>90</v>
      </c>
      <c r="AG42" s="330" t="s">
        <v>82</v>
      </c>
      <c r="AH42" s="305" t="s">
        <v>928</v>
      </c>
      <c r="AI42" s="404" t="s">
        <v>82</v>
      </c>
      <c r="AJ42" s="427" t="s">
        <v>929</v>
      </c>
      <c r="AK42" s="296" t="s">
        <v>82</v>
      </c>
      <c r="AL42" s="423" t="s">
        <v>930</v>
      </c>
      <c r="AM42" s="433" t="s">
        <v>82</v>
      </c>
      <c r="AN42" s="77" t="s">
        <v>931</v>
      </c>
      <c r="AO42" s="437"/>
      <c r="AP42" s="284"/>
      <c r="AQ42" s="285"/>
      <c r="AR42" s="285"/>
      <c r="AS42" s="366" t="s">
        <v>707</v>
      </c>
    </row>
    <row r="43" spans="1:151" s="1" customFormat="1" ht="141" customHeight="1">
      <c r="A43" s="210" t="s">
        <v>664</v>
      </c>
      <c r="B43" s="210" t="s">
        <v>932</v>
      </c>
      <c r="C43" s="210" t="s">
        <v>665</v>
      </c>
      <c r="D43" s="210" t="s">
        <v>666</v>
      </c>
      <c r="E43" s="210" t="s">
        <v>923</v>
      </c>
      <c r="F43" s="248" t="s">
        <v>924</v>
      </c>
      <c r="G43" s="252" t="s">
        <v>933</v>
      </c>
      <c r="H43" s="258" t="s">
        <v>589</v>
      </c>
      <c r="I43" s="252" t="s">
        <v>503</v>
      </c>
      <c r="J43" s="202" t="s">
        <v>540</v>
      </c>
      <c r="K43" s="241">
        <v>0.6</v>
      </c>
      <c r="L43" s="202" t="s">
        <v>530</v>
      </c>
      <c r="M43" s="241">
        <v>0.6</v>
      </c>
      <c r="N43" s="242" t="s">
        <v>541</v>
      </c>
      <c r="O43" s="243">
        <v>0.36</v>
      </c>
      <c r="P43" s="273" t="s">
        <v>934</v>
      </c>
      <c r="Q43" s="247" t="s">
        <v>935</v>
      </c>
      <c r="R43" s="371" t="s">
        <v>927</v>
      </c>
      <c r="S43" s="202" t="s">
        <v>87</v>
      </c>
      <c r="T43" s="202" t="s">
        <v>88</v>
      </c>
      <c r="U43" s="243">
        <v>0.25</v>
      </c>
      <c r="V43" s="243">
        <v>0.15</v>
      </c>
      <c r="W43" s="202" t="s">
        <v>527</v>
      </c>
      <c r="X43" s="202" t="s">
        <v>510</v>
      </c>
      <c r="Y43" s="202" t="s">
        <v>511</v>
      </c>
      <c r="Z43" s="244">
        <v>0.36</v>
      </c>
      <c r="AA43" s="245" t="s">
        <v>523</v>
      </c>
      <c r="AB43" s="244">
        <v>0.2</v>
      </c>
      <c r="AC43" s="202" t="s">
        <v>524</v>
      </c>
      <c r="AD43" s="244">
        <v>0.4</v>
      </c>
      <c r="AE43" s="246" t="s">
        <v>507</v>
      </c>
      <c r="AF43" s="289" t="s">
        <v>90</v>
      </c>
      <c r="AG43" s="330" t="s">
        <v>82</v>
      </c>
      <c r="AH43" s="305" t="s">
        <v>928</v>
      </c>
      <c r="AI43" s="407" t="s">
        <v>78</v>
      </c>
      <c r="AJ43" s="427" t="s">
        <v>936</v>
      </c>
      <c r="AK43" s="296" t="s">
        <v>82</v>
      </c>
      <c r="AL43" s="423" t="s">
        <v>937</v>
      </c>
      <c r="AM43" s="433" t="s">
        <v>82</v>
      </c>
      <c r="AN43" s="77" t="s">
        <v>938</v>
      </c>
      <c r="AO43" s="437"/>
      <c r="AP43" s="284"/>
      <c r="AQ43" s="285"/>
      <c r="AR43" s="285"/>
      <c r="AS43" s="372" t="s">
        <v>707</v>
      </c>
    </row>
    <row r="44" spans="1:151" s="19" customFormat="1" ht="141" customHeight="1">
      <c r="A44" s="210" t="s">
        <v>664</v>
      </c>
      <c r="B44" s="210" t="s">
        <v>939</v>
      </c>
      <c r="C44" s="210" t="s">
        <v>665</v>
      </c>
      <c r="D44" s="210" t="s">
        <v>666</v>
      </c>
      <c r="E44" s="373" t="s">
        <v>940</v>
      </c>
      <c r="F44" s="267" t="s">
        <v>941</v>
      </c>
      <c r="G44" s="233" t="s">
        <v>942</v>
      </c>
      <c r="H44" s="231" t="s">
        <v>589</v>
      </c>
      <c r="I44" s="258" t="s">
        <v>943</v>
      </c>
      <c r="J44" s="202" t="s">
        <v>551</v>
      </c>
      <c r="K44" s="241">
        <v>0.8</v>
      </c>
      <c r="L44" s="202" t="s">
        <v>552</v>
      </c>
      <c r="M44" s="241">
        <v>0.8</v>
      </c>
      <c r="N44" s="222" t="s">
        <v>576</v>
      </c>
      <c r="O44" s="243">
        <v>0.64</v>
      </c>
      <c r="P44" s="202" t="s">
        <v>944</v>
      </c>
      <c r="Q44" s="374" t="s">
        <v>945</v>
      </c>
      <c r="R44" s="371" t="s">
        <v>946</v>
      </c>
      <c r="S44" s="202" t="s">
        <v>570</v>
      </c>
      <c r="T44" s="202" t="s">
        <v>88</v>
      </c>
      <c r="U44" s="243">
        <v>0.25</v>
      </c>
      <c r="V44" s="243">
        <v>0.25</v>
      </c>
      <c r="W44" s="202" t="s">
        <v>509</v>
      </c>
      <c r="X44" s="202" t="s">
        <v>510</v>
      </c>
      <c r="Y44" s="202" t="s">
        <v>511</v>
      </c>
      <c r="Z44" s="244">
        <v>0.4</v>
      </c>
      <c r="AA44" s="245" t="s">
        <v>523</v>
      </c>
      <c r="AB44" s="244">
        <v>0.2</v>
      </c>
      <c r="AC44" s="202" t="s">
        <v>530</v>
      </c>
      <c r="AD44" s="244">
        <v>0.6</v>
      </c>
      <c r="AE44" s="242" t="s">
        <v>541</v>
      </c>
      <c r="AF44" s="289" t="s">
        <v>90</v>
      </c>
      <c r="AG44" s="330" t="s">
        <v>82</v>
      </c>
      <c r="AH44" s="305" t="s">
        <v>947</v>
      </c>
      <c r="AI44" s="404" t="s">
        <v>82</v>
      </c>
      <c r="AJ44" s="427" t="s">
        <v>948</v>
      </c>
      <c r="AK44" s="296" t="s">
        <v>82</v>
      </c>
      <c r="AL44" s="423" t="s">
        <v>949</v>
      </c>
      <c r="AM44" s="430" t="s">
        <v>82</v>
      </c>
      <c r="AN44" s="77" t="s">
        <v>950</v>
      </c>
      <c r="AO44" s="157"/>
      <c r="AP44" s="160"/>
      <c r="AQ44" s="160"/>
      <c r="AR44" s="160"/>
      <c r="AS44" s="372" t="s">
        <v>707</v>
      </c>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151" s="1" customFormat="1" ht="113.25" customHeight="1">
      <c r="A45" s="251" t="s">
        <v>664</v>
      </c>
      <c r="B45" s="251" t="s">
        <v>951</v>
      </c>
      <c r="C45" s="251" t="s">
        <v>665</v>
      </c>
      <c r="D45" s="251" t="s">
        <v>666</v>
      </c>
      <c r="E45" s="251" t="s">
        <v>952</v>
      </c>
      <c r="F45" s="237" t="s">
        <v>953</v>
      </c>
      <c r="G45" s="375" t="s">
        <v>954</v>
      </c>
      <c r="H45" s="260" t="s">
        <v>589</v>
      </c>
      <c r="I45" s="259" t="s">
        <v>943</v>
      </c>
      <c r="J45" s="276" t="s">
        <v>551</v>
      </c>
      <c r="K45" s="249">
        <v>0.8</v>
      </c>
      <c r="L45" s="276" t="s">
        <v>552</v>
      </c>
      <c r="M45" s="249">
        <v>0.8</v>
      </c>
      <c r="N45" s="281" t="s">
        <v>576</v>
      </c>
      <c r="O45" s="250">
        <v>0.64</v>
      </c>
      <c r="P45" s="376" t="s">
        <v>955</v>
      </c>
      <c r="Q45" s="374" t="s">
        <v>956</v>
      </c>
      <c r="R45" s="377" t="s">
        <v>946</v>
      </c>
      <c r="S45" s="276" t="s">
        <v>87</v>
      </c>
      <c r="T45" s="276" t="s">
        <v>88</v>
      </c>
      <c r="U45" s="250">
        <v>0.25</v>
      </c>
      <c r="V45" s="250">
        <v>0.15</v>
      </c>
      <c r="W45" s="200" t="s">
        <v>509</v>
      </c>
      <c r="X45" s="200" t="s">
        <v>510</v>
      </c>
      <c r="Y45" s="200" t="s">
        <v>511</v>
      </c>
      <c r="Z45" s="249">
        <v>0.48</v>
      </c>
      <c r="AA45" s="277" t="s">
        <v>540</v>
      </c>
      <c r="AB45" s="249">
        <v>0.4</v>
      </c>
      <c r="AC45" s="276" t="s">
        <v>530</v>
      </c>
      <c r="AD45" s="249">
        <v>0.6</v>
      </c>
      <c r="AE45" s="277" t="s">
        <v>541</v>
      </c>
      <c r="AF45" s="293" t="s">
        <v>90</v>
      </c>
      <c r="AG45" s="330" t="s">
        <v>82</v>
      </c>
      <c r="AH45" s="305" t="s">
        <v>957</v>
      </c>
      <c r="AI45" s="404" t="s">
        <v>82</v>
      </c>
      <c r="AJ45" s="427" t="s">
        <v>958</v>
      </c>
      <c r="AK45" s="296" t="s">
        <v>82</v>
      </c>
      <c r="AL45" s="423" t="s">
        <v>959</v>
      </c>
      <c r="AM45" s="434" t="s">
        <v>82</v>
      </c>
      <c r="AN45" s="210" t="s">
        <v>960</v>
      </c>
      <c r="AO45" s="356"/>
      <c r="AP45" s="253"/>
      <c r="AQ45" s="251"/>
      <c r="AR45" s="251"/>
      <c r="AS45" s="372" t="s">
        <v>707</v>
      </c>
    </row>
    <row r="46" spans="1:151" s="1" customFormat="1" ht="137.25" customHeight="1">
      <c r="A46" s="210" t="s">
        <v>632</v>
      </c>
      <c r="B46" s="258" t="s">
        <v>961</v>
      </c>
      <c r="C46" s="210" t="s">
        <v>962</v>
      </c>
      <c r="D46" s="210" t="s">
        <v>963</v>
      </c>
      <c r="E46" s="210" t="s">
        <v>964</v>
      </c>
      <c r="F46" s="210" t="s">
        <v>965</v>
      </c>
      <c r="G46" s="210" t="s">
        <v>966</v>
      </c>
      <c r="H46" s="258" t="s">
        <v>589</v>
      </c>
      <c r="I46" s="210" t="s">
        <v>854</v>
      </c>
      <c r="J46" s="202" t="s">
        <v>540</v>
      </c>
      <c r="K46" s="241">
        <v>0.6</v>
      </c>
      <c r="L46" s="202" t="s">
        <v>552</v>
      </c>
      <c r="M46" s="241">
        <v>0.8</v>
      </c>
      <c r="N46" s="222" t="s">
        <v>553</v>
      </c>
      <c r="O46" s="243">
        <v>0.48</v>
      </c>
      <c r="P46" s="202" t="s">
        <v>967</v>
      </c>
      <c r="Q46" s="228" t="s">
        <v>968</v>
      </c>
      <c r="R46" s="220" t="s">
        <v>969</v>
      </c>
      <c r="S46" s="202" t="s">
        <v>87</v>
      </c>
      <c r="T46" s="202" t="s">
        <v>88</v>
      </c>
      <c r="U46" s="243">
        <v>0.25</v>
      </c>
      <c r="V46" s="243">
        <v>0.15</v>
      </c>
      <c r="W46" s="202" t="s">
        <v>509</v>
      </c>
      <c r="X46" s="202" t="s">
        <v>510</v>
      </c>
      <c r="Y46" s="202" t="s">
        <v>511</v>
      </c>
      <c r="Z46" s="244">
        <v>0.36</v>
      </c>
      <c r="AA46" s="245" t="s">
        <v>523</v>
      </c>
      <c r="AB46" s="244">
        <v>0.2</v>
      </c>
      <c r="AC46" s="202" t="s">
        <v>506</v>
      </c>
      <c r="AD46" s="244">
        <v>0.2</v>
      </c>
      <c r="AE46" s="246" t="s">
        <v>507</v>
      </c>
      <c r="AF46" s="247" t="s">
        <v>90</v>
      </c>
      <c r="AG46" s="354" t="s">
        <v>82</v>
      </c>
      <c r="AH46" s="202" t="s">
        <v>970</v>
      </c>
      <c r="AI46" s="404" t="s">
        <v>82</v>
      </c>
      <c r="AJ46" s="427" t="s">
        <v>971</v>
      </c>
      <c r="AK46" s="296" t="s">
        <v>82</v>
      </c>
      <c r="AL46" s="426" t="s">
        <v>972</v>
      </c>
      <c r="AM46" s="435"/>
      <c r="AN46" s="210" t="s">
        <v>973</v>
      </c>
      <c r="AO46" s="301"/>
      <c r="AP46" s="219"/>
      <c r="AQ46" s="210"/>
      <c r="AR46" s="210"/>
      <c r="AS46" s="372" t="s">
        <v>707</v>
      </c>
    </row>
    <row r="47" spans="1:151" s="1" customFormat="1" ht="132" customHeight="1">
      <c r="A47" s="210" t="s">
        <v>220</v>
      </c>
      <c r="B47" s="200" t="s">
        <v>974</v>
      </c>
      <c r="C47" s="210" t="s">
        <v>652</v>
      </c>
      <c r="D47" s="210" t="s">
        <v>653</v>
      </c>
      <c r="E47" s="210" t="s">
        <v>975</v>
      </c>
      <c r="F47" s="302" t="s">
        <v>976</v>
      </c>
      <c r="G47" s="302" t="s">
        <v>977</v>
      </c>
      <c r="H47" s="210" t="s">
        <v>591</v>
      </c>
      <c r="I47" s="210" t="s">
        <v>503</v>
      </c>
      <c r="J47" s="202" t="s">
        <v>551</v>
      </c>
      <c r="K47" s="241">
        <v>0.8</v>
      </c>
      <c r="L47" s="202" t="s">
        <v>552</v>
      </c>
      <c r="M47" s="241">
        <v>0.8</v>
      </c>
      <c r="N47" s="222" t="s">
        <v>576</v>
      </c>
      <c r="O47" s="243">
        <v>0.64</v>
      </c>
      <c r="P47" s="378" t="s">
        <v>978</v>
      </c>
      <c r="Q47" s="220" t="s">
        <v>296</v>
      </c>
      <c r="R47" s="379" t="s">
        <v>979</v>
      </c>
      <c r="S47" s="202" t="s">
        <v>87</v>
      </c>
      <c r="T47" s="202" t="s">
        <v>88</v>
      </c>
      <c r="U47" s="243">
        <v>0.25</v>
      </c>
      <c r="V47" s="243">
        <v>0.15</v>
      </c>
      <c r="W47" s="202" t="s">
        <v>509</v>
      </c>
      <c r="X47" s="202" t="s">
        <v>510</v>
      </c>
      <c r="Y47" s="202" t="s">
        <v>511</v>
      </c>
      <c r="Z47" s="244">
        <v>0.48</v>
      </c>
      <c r="AA47" s="242" t="s">
        <v>540</v>
      </c>
      <c r="AB47" s="244">
        <v>0.4</v>
      </c>
      <c r="AC47" s="202" t="s">
        <v>552</v>
      </c>
      <c r="AD47" s="244">
        <v>0.8</v>
      </c>
      <c r="AE47" s="227" t="s">
        <v>576</v>
      </c>
      <c r="AF47" s="247" t="s">
        <v>90</v>
      </c>
      <c r="AG47" s="354" t="s">
        <v>82</v>
      </c>
      <c r="AH47" s="202" t="s">
        <v>980</v>
      </c>
      <c r="AI47" s="404" t="s">
        <v>82</v>
      </c>
      <c r="AJ47" s="427" t="s">
        <v>981</v>
      </c>
      <c r="AK47" s="296" t="s">
        <v>82</v>
      </c>
      <c r="AL47" s="9" t="s">
        <v>982</v>
      </c>
      <c r="AM47" s="434" t="s">
        <v>82</v>
      </c>
      <c r="AN47" s="77" t="s">
        <v>983</v>
      </c>
      <c r="AO47" s="301"/>
      <c r="AP47" s="174"/>
      <c r="AQ47" s="174"/>
      <c r="AR47" s="174"/>
      <c r="AS47" s="372" t="s">
        <v>707</v>
      </c>
    </row>
    <row r="48" spans="1:151" s="1" customFormat="1" ht="130.5" customHeight="1">
      <c r="A48" s="210" t="s">
        <v>220</v>
      </c>
      <c r="B48" s="200" t="s">
        <v>984</v>
      </c>
      <c r="C48" s="210" t="s">
        <v>652</v>
      </c>
      <c r="D48" s="210" t="s">
        <v>653</v>
      </c>
      <c r="E48" s="303" t="s">
        <v>985</v>
      </c>
      <c r="F48" s="302" t="s">
        <v>986</v>
      </c>
      <c r="G48" s="230" t="s">
        <v>987</v>
      </c>
      <c r="H48" s="210" t="s">
        <v>591</v>
      </c>
      <c r="I48" s="210" t="s">
        <v>503</v>
      </c>
      <c r="J48" s="202" t="s">
        <v>540</v>
      </c>
      <c r="K48" s="244">
        <v>0.6</v>
      </c>
      <c r="L48" s="202" t="s">
        <v>530</v>
      </c>
      <c r="M48" s="244">
        <v>0.6</v>
      </c>
      <c r="N48" s="242" t="s">
        <v>541</v>
      </c>
      <c r="O48" s="243">
        <v>0.36</v>
      </c>
      <c r="P48" s="378" t="s">
        <v>988</v>
      </c>
      <c r="Q48" s="200" t="s">
        <v>296</v>
      </c>
      <c r="R48" s="380" t="s">
        <v>989</v>
      </c>
      <c r="S48" s="202" t="s">
        <v>87</v>
      </c>
      <c r="T48" s="202" t="s">
        <v>88</v>
      </c>
      <c r="U48" s="243">
        <v>0.25</v>
      </c>
      <c r="V48" s="243">
        <v>0.15</v>
      </c>
      <c r="W48" s="202" t="s">
        <v>527</v>
      </c>
      <c r="X48" s="202" t="s">
        <v>510</v>
      </c>
      <c r="Y48" s="202" t="s">
        <v>511</v>
      </c>
      <c r="Z48" s="244">
        <v>0.36</v>
      </c>
      <c r="AA48" s="245" t="s">
        <v>523</v>
      </c>
      <c r="AB48" s="244">
        <v>0.2</v>
      </c>
      <c r="AC48" s="202" t="s">
        <v>552</v>
      </c>
      <c r="AD48" s="244">
        <v>0.8</v>
      </c>
      <c r="AE48" s="227" t="s">
        <v>553</v>
      </c>
      <c r="AF48" s="247" t="s">
        <v>90</v>
      </c>
      <c r="AG48" s="354" t="s">
        <v>82</v>
      </c>
      <c r="AH48" s="202" t="s">
        <v>980</v>
      </c>
      <c r="AI48" s="404" t="s">
        <v>82</v>
      </c>
      <c r="AJ48" s="427" t="s">
        <v>990</v>
      </c>
      <c r="AK48" s="296" t="s">
        <v>82</v>
      </c>
      <c r="AL48" s="426" t="s">
        <v>991</v>
      </c>
      <c r="AM48" s="434" t="s">
        <v>82</v>
      </c>
      <c r="AN48" s="77" t="s">
        <v>992</v>
      </c>
      <c r="AO48" s="301"/>
      <c r="AP48" s="175"/>
      <c r="AQ48" s="175"/>
      <c r="AR48" s="175"/>
      <c r="AS48" s="372" t="s">
        <v>707</v>
      </c>
    </row>
    <row r="49" spans="1:45" s="1" customFormat="1" ht="95.25" customHeight="1">
      <c r="A49" s="210" t="s">
        <v>220</v>
      </c>
      <c r="B49" s="200" t="s">
        <v>993</v>
      </c>
      <c r="C49" s="210" t="s">
        <v>652</v>
      </c>
      <c r="D49" s="270" t="s">
        <v>653</v>
      </c>
      <c r="E49" s="267" t="s">
        <v>994</v>
      </c>
      <c r="F49" s="305" t="s">
        <v>995</v>
      </c>
      <c r="G49" s="230" t="s">
        <v>996</v>
      </c>
      <c r="H49" s="210" t="s">
        <v>589</v>
      </c>
      <c r="I49" s="210" t="s">
        <v>503</v>
      </c>
      <c r="J49" s="202" t="s">
        <v>540</v>
      </c>
      <c r="K49" s="244">
        <v>0.6</v>
      </c>
      <c r="L49" s="202" t="s">
        <v>552</v>
      </c>
      <c r="M49" s="244">
        <v>0.8</v>
      </c>
      <c r="N49" s="222" t="s">
        <v>553</v>
      </c>
      <c r="O49" s="243">
        <v>0.48</v>
      </c>
      <c r="P49" s="158" t="s">
        <v>997</v>
      </c>
      <c r="Q49" s="200" t="s">
        <v>998</v>
      </c>
      <c r="R49" s="158" t="s">
        <v>999</v>
      </c>
      <c r="S49" s="202" t="s">
        <v>87</v>
      </c>
      <c r="T49" s="202" t="s">
        <v>88</v>
      </c>
      <c r="U49" s="243">
        <v>0.25</v>
      </c>
      <c r="V49" s="243">
        <v>0.15</v>
      </c>
      <c r="W49" s="202" t="s">
        <v>527</v>
      </c>
      <c r="X49" s="202" t="s">
        <v>510</v>
      </c>
      <c r="Y49" s="202" t="s">
        <v>511</v>
      </c>
      <c r="Z49" s="244">
        <v>0.36</v>
      </c>
      <c r="AA49" s="245" t="s">
        <v>523</v>
      </c>
      <c r="AB49" s="244">
        <v>0.2</v>
      </c>
      <c r="AC49" s="202" t="s">
        <v>552</v>
      </c>
      <c r="AD49" s="244">
        <v>0.8</v>
      </c>
      <c r="AE49" s="227" t="s">
        <v>553</v>
      </c>
      <c r="AF49" s="247" t="s">
        <v>90</v>
      </c>
      <c r="AG49" s="354" t="s">
        <v>82</v>
      </c>
      <c r="AH49" s="202" t="s">
        <v>980</v>
      </c>
      <c r="AI49" s="404" t="s">
        <v>82</v>
      </c>
      <c r="AJ49" s="427" t="s">
        <v>990</v>
      </c>
      <c r="AK49" s="296" t="s">
        <v>82</v>
      </c>
      <c r="AL49" s="426" t="s">
        <v>1000</v>
      </c>
      <c r="AM49" s="434" t="s">
        <v>82</v>
      </c>
      <c r="AN49" s="145" t="s">
        <v>1001</v>
      </c>
      <c r="AO49" s="301"/>
      <c r="AP49" s="206"/>
      <c r="AQ49" s="146"/>
      <c r="AR49" s="146"/>
      <c r="AS49" s="372" t="s">
        <v>707</v>
      </c>
    </row>
    <row r="50" spans="1:45" s="1" customFormat="1" ht="116.25" customHeight="1">
      <c r="A50" s="210" t="s">
        <v>220</v>
      </c>
      <c r="B50" s="200" t="s">
        <v>1002</v>
      </c>
      <c r="C50" s="210" t="s">
        <v>652</v>
      </c>
      <c r="D50" s="210" t="s">
        <v>653</v>
      </c>
      <c r="E50" s="251" t="s">
        <v>1003</v>
      </c>
      <c r="F50" s="302" t="s">
        <v>1004</v>
      </c>
      <c r="G50" s="230" t="s">
        <v>1005</v>
      </c>
      <c r="H50" s="210" t="s">
        <v>589</v>
      </c>
      <c r="I50" s="210" t="s">
        <v>503</v>
      </c>
      <c r="J50" s="202" t="s">
        <v>540</v>
      </c>
      <c r="K50" s="244">
        <v>0.6</v>
      </c>
      <c r="L50" s="202" t="s">
        <v>530</v>
      </c>
      <c r="M50" s="244">
        <v>0.6</v>
      </c>
      <c r="N50" s="242" t="s">
        <v>541</v>
      </c>
      <c r="O50" s="243">
        <v>0.36</v>
      </c>
      <c r="P50" s="381" t="s">
        <v>1006</v>
      </c>
      <c r="Q50" s="265" t="s">
        <v>296</v>
      </c>
      <c r="R50" s="380" t="s">
        <v>1007</v>
      </c>
      <c r="S50" s="202" t="s">
        <v>87</v>
      </c>
      <c r="T50" s="202" t="s">
        <v>88</v>
      </c>
      <c r="U50" s="243">
        <v>0.25</v>
      </c>
      <c r="V50" s="243">
        <v>0.15</v>
      </c>
      <c r="W50" s="202" t="s">
        <v>509</v>
      </c>
      <c r="X50" s="202" t="s">
        <v>510</v>
      </c>
      <c r="Y50" s="202" t="s">
        <v>511</v>
      </c>
      <c r="Z50" s="244">
        <v>0.36</v>
      </c>
      <c r="AA50" s="245" t="s">
        <v>523</v>
      </c>
      <c r="AB50" s="244">
        <v>0.2</v>
      </c>
      <c r="AC50" s="202" t="s">
        <v>552</v>
      </c>
      <c r="AD50" s="244">
        <v>0.8</v>
      </c>
      <c r="AE50" s="227" t="s">
        <v>553</v>
      </c>
      <c r="AF50" s="247" t="s">
        <v>90</v>
      </c>
      <c r="AG50" s="354" t="s">
        <v>82</v>
      </c>
      <c r="AH50" s="202" t="s">
        <v>980</v>
      </c>
      <c r="AI50" s="404" t="s">
        <v>82</v>
      </c>
      <c r="AJ50" s="427" t="s">
        <v>1008</v>
      </c>
      <c r="AK50" s="296" t="s">
        <v>82</v>
      </c>
      <c r="AL50" s="426" t="s">
        <v>1009</v>
      </c>
      <c r="AM50" s="434" t="s">
        <v>82</v>
      </c>
      <c r="AN50" s="145" t="s">
        <v>1010</v>
      </c>
      <c r="AO50" s="301"/>
      <c r="AP50" s="206"/>
      <c r="AQ50" s="146"/>
      <c r="AR50" s="146"/>
      <c r="AS50" s="372" t="s">
        <v>707</v>
      </c>
    </row>
    <row r="51" spans="1:45" s="1" customFormat="1" ht="87.75" customHeight="1">
      <c r="A51" s="210" t="s">
        <v>220</v>
      </c>
      <c r="B51" s="200" t="s">
        <v>1011</v>
      </c>
      <c r="C51" s="210" t="s">
        <v>652</v>
      </c>
      <c r="D51" s="210" t="s">
        <v>653</v>
      </c>
      <c r="E51" s="251" t="s">
        <v>1012</v>
      </c>
      <c r="F51" s="302" t="s">
        <v>1013</v>
      </c>
      <c r="G51" s="230" t="s">
        <v>1014</v>
      </c>
      <c r="H51" s="210" t="s">
        <v>589</v>
      </c>
      <c r="I51" s="210" t="s">
        <v>503</v>
      </c>
      <c r="J51" s="202" t="s">
        <v>540</v>
      </c>
      <c r="K51" s="244">
        <v>0.6</v>
      </c>
      <c r="L51" s="202" t="s">
        <v>552</v>
      </c>
      <c r="M51" s="244">
        <v>0.8</v>
      </c>
      <c r="N51" s="222" t="s">
        <v>553</v>
      </c>
      <c r="O51" s="243">
        <v>0.48</v>
      </c>
      <c r="P51" s="381" t="s">
        <v>1015</v>
      </c>
      <c r="Q51" s="265" t="s">
        <v>1016</v>
      </c>
      <c r="R51" s="159" t="s">
        <v>1017</v>
      </c>
      <c r="S51" s="202" t="s">
        <v>87</v>
      </c>
      <c r="T51" s="202" t="s">
        <v>88</v>
      </c>
      <c r="U51" s="243">
        <v>0.25</v>
      </c>
      <c r="V51" s="243">
        <v>0.15</v>
      </c>
      <c r="W51" s="202" t="s">
        <v>509</v>
      </c>
      <c r="X51" s="202" t="s">
        <v>510</v>
      </c>
      <c r="Y51" s="202" t="s">
        <v>511</v>
      </c>
      <c r="Z51" s="244">
        <v>0.36</v>
      </c>
      <c r="AA51" s="245" t="s">
        <v>523</v>
      </c>
      <c r="AB51" s="244">
        <v>0.2</v>
      </c>
      <c r="AC51" s="202" t="s">
        <v>552</v>
      </c>
      <c r="AD51" s="244">
        <v>0.8</v>
      </c>
      <c r="AE51" s="227" t="s">
        <v>553</v>
      </c>
      <c r="AF51" s="247" t="s">
        <v>90</v>
      </c>
      <c r="AG51" s="354" t="s">
        <v>82</v>
      </c>
      <c r="AH51" s="202" t="s">
        <v>980</v>
      </c>
      <c r="AI51" s="404" t="s">
        <v>82</v>
      </c>
      <c r="AJ51" s="427" t="s">
        <v>990</v>
      </c>
      <c r="AK51" s="296" t="s">
        <v>82</v>
      </c>
      <c r="AL51" s="145" t="s">
        <v>1018</v>
      </c>
      <c r="AM51" s="434" t="s">
        <v>82</v>
      </c>
      <c r="AN51" s="145" t="s">
        <v>1019</v>
      </c>
      <c r="AO51" s="301"/>
      <c r="AP51" s="206"/>
      <c r="AQ51" s="146"/>
      <c r="AR51" s="146"/>
      <c r="AS51" s="372" t="s">
        <v>707</v>
      </c>
    </row>
    <row r="52" spans="1:45" s="1" customFormat="1" ht="110.25" customHeight="1">
      <c r="A52" s="210" t="s">
        <v>220</v>
      </c>
      <c r="B52" s="200" t="s">
        <v>1020</v>
      </c>
      <c r="C52" s="210" t="s">
        <v>652</v>
      </c>
      <c r="D52" s="210" t="s">
        <v>653</v>
      </c>
      <c r="E52" s="251" t="s">
        <v>1021</v>
      </c>
      <c r="F52" s="302" t="s">
        <v>1022</v>
      </c>
      <c r="G52" s="304" t="s">
        <v>1023</v>
      </c>
      <c r="H52" s="210" t="s">
        <v>589</v>
      </c>
      <c r="I52" s="210" t="s">
        <v>503</v>
      </c>
      <c r="J52" s="202" t="s">
        <v>551</v>
      </c>
      <c r="K52" s="244">
        <v>0.8</v>
      </c>
      <c r="L52" s="202" t="s">
        <v>552</v>
      </c>
      <c r="M52" s="244">
        <v>0.8</v>
      </c>
      <c r="N52" s="222" t="s">
        <v>576</v>
      </c>
      <c r="O52" s="243">
        <v>0.64</v>
      </c>
      <c r="P52" s="381" t="s">
        <v>1024</v>
      </c>
      <c r="Q52" s="265" t="s">
        <v>1016</v>
      </c>
      <c r="R52" s="77" t="s">
        <v>1025</v>
      </c>
      <c r="S52" s="202" t="s">
        <v>87</v>
      </c>
      <c r="T52" s="202" t="s">
        <v>88</v>
      </c>
      <c r="U52" s="243">
        <v>0.25</v>
      </c>
      <c r="V52" s="243">
        <v>0.15</v>
      </c>
      <c r="W52" s="202" t="s">
        <v>509</v>
      </c>
      <c r="X52" s="202" t="s">
        <v>510</v>
      </c>
      <c r="Y52" s="202" t="s">
        <v>511</v>
      </c>
      <c r="Z52" s="244">
        <v>0.48</v>
      </c>
      <c r="AA52" s="242" t="s">
        <v>540</v>
      </c>
      <c r="AB52" s="244">
        <v>0.4</v>
      </c>
      <c r="AC52" s="202" t="s">
        <v>552</v>
      </c>
      <c r="AD52" s="244">
        <v>0.8</v>
      </c>
      <c r="AE52" s="227" t="s">
        <v>576</v>
      </c>
      <c r="AF52" s="247" t="s">
        <v>90</v>
      </c>
      <c r="AG52" s="354" t="s">
        <v>82</v>
      </c>
      <c r="AH52" s="202" t="s">
        <v>980</v>
      </c>
      <c r="AI52" s="404" t="s">
        <v>82</v>
      </c>
      <c r="AJ52" s="427" t="s">
        <v>1026</v>
      </c>
      <c r="AK52" s="296" t="s">
        <v>82</v>
      </c>
      <c r="AL52" s="202" t="s">
        <v>1027</v>
      </c>
      <c r="AM52" s="434" t="s">
        <v>82</v>
      </c>
      <c r="AN52" s="77" t="s">
        <v>1028</v>
      </c>
      <c r="AO52" s="157"/>
      <c r="AP52" s="174"/>
      <c r="AQ52" s="165"/>
      <c r="AR52" s="183"/>
      <c r="AS52" s="372" t="s">
        <v>707</v>
      </c>
    </row>
    <row r="53" spans="1:45" s="1" customFormat="1" ht="140.25" customHeight="1">
      <c r="A53" s="210" t="s">
        <v>253</v>
      </c>
      <c r="B53" s="210" t="s">
        <v>1029</v>
      </c>
      <c r="C53" s="210" t="s">
        <v>660</v>
      </c>
      <c r="D53" s="210" t="s">
        <v>651</v>
      </c>
      <c r="E53" s="258" t="s">
        <v>1030</v>
      </c>
      <c r="F53" s="270" t="s">
        <v>1031</v>
      </c>
      <c r="G53" s="324" t="s">
        <v>1032</v>
      </c>
      <c r="H53" s="231" t="s">
        <v>589</v>
      </c>
      <c r="I53" s="258" t="s">
        <v>503</v>
      </c>
      <c r="J53" s="202" t="s">
        <v>551</v>
      </c>
      <c r="K53" s="244">
        <v>0.8</v>
      </c>
      <c r="L53" s="247" t="s">
        <v>552</v>
      </c>
      <c r="M53" s="244">
        <v>0.8</v>
      </c>
      <c r="N53" s="222" t="s">
        <v>576</v>
      </c>
      <c r="O53" s="243">
        <v>0.64</v>
      </c>
      <c r="P53" s="77" t="s">
        <v>1033</v>
      </c>
      <c r="Q53" s="247" t="s">
        <v>1034</v>
      </c>
      <c r="R53" s="77" t="s">
        <v>1035</v>
      </c>
      <c r="S53" s="202" t="s">
        <v>87</v>
      </c>
      <c r="T53" s="247" t="s">
        <v>544</v>
      </c>
      <c r="U53" s="243">
        <v>0.1</v>
      </c>
      <c r="V53" s="243">
        <v>0.15</v>
      </c>
      <c r="W53" s="202" t="s">
        <v>527</v>
      </c>
      <c r="X53" s="202" t="s">
        <v>510</v>
      </c>
      <c r="Y53" s="202" t="s">
        <v>511</v>
      </c>
      <c r="Z53" s="244">
        <v>0.36</v>
      </c>
      <c r="AA53" s="245" t="s">
        <v>523</v>
      </c>
      <c r="AB53" s="309">
        <v>0.2</v>
      </c>
      <c r="AC53" s="306" t="s">
        <v>524</v>
      </c>
      <c r="AD53" s="244">
        <v>0.4</v>
      </c>
      <c r="AE53" s="246" t="s">
        <v>507</v>
      </c>
      <c r="AF53" s="307" t="s">
        <v>90</v>
      </c>
      <c r="AG53" s="267" t="s">
        <v>82</v>
      </c>
      <c r="AH53" s="77" t="s">
        <v>1036</v>
      </c>
      <c r="AI53" s="404" t="s">
        <v>82</v>
      </c>
      <c r="AJ53" s="556" t="s">
        <v>1037</v>
      </c>
      <c r="AK53" s="296" t="s">
        <v>82</v>
      </c>
      <c r="AL53" s="77" t="s">
        <v>1038</v>
      </c>
      <c r="AM53" s="296"/>
      <c r="AN53" s="77"/>
      <c r="AO53" s="301"/>
      <c r="AP53" s="174"/>
      <c r="AQ53" s="165"/>
      <c r="AR53" s="183"/>
      <c r="AS53" s="372" t="s">
        <v>707</v>
      </c>
    </row>
    <row r="54" spans="1:45" s="1" customFormat="1" ht="116.25" customHeight="1">
      <c r="A54" s="210" t="s">
        <v>253</v>
      </c>
      <c r="B54" s="210" t="s">
        <v>1039</v>
      </c>
      <c r="C54" s="210" t="s">
        <v>660</v>
      </c>
      <c r="D54" s="210" t="s">
        <v>651</v>
      </c>
      <c r="E54" s="258" t="s">
        <v>1040</v>
      </c>
      <c r="F54" s="270" t="s">
        <v>1041</v>
      </c>
      <c r="G54" s="232" t="s">
        <v>1042</v>
      </c>
      <c r="H54" s="231" t="s">
        <v>589</v>
      </c>
      <c r="I54" s="258" t="s">
        <v>563</v>
      </c>
      <c r="J54" s="202" t="s">
        <v>523</v>
      </c>
      <c r="K54" s="244">
        <v>0.4</v>
      </c>
      <c r="L54" s="202" t="s">
        <v>552</v>
      </c>
      <c r="M54" s="244">
        <v>0.8</v>
      </c>
      <c r="N54" s="222" t="s">
        <v>576</v>
      </c>
      <c r="O54" s="243">
        <v>0.32</v>
      </c>
      <c r="P54" s="202" t="s">
        <v>1043</v>
      </c>
      <c r="Q54" s="247" t="s">
        <v>284</v>
      </c>
      <c r="R54" s="202" t="s">
        <v>1044</v>
      </c>
      <c r="S54" s="202" t="s">
        <v>87</v>
      </c>
      <c r="T54" s="202" t="s">
        <v>88</v>
      </c>
      <c r="U54" s="154">
        <f t="array" ref="U54">_xlfn.IFS(T54="Preventivo",25%,T54="Detectivo",15%,T54="Correctivo",10%)</f>
        <v>0.25</v>
      </c>
      <c r="V54" s="154">
        <f t="array" ref="V54">_xlfn.IFS(S54="Automático",25%,S54="Manual",15%)</f>
        <v>0.15</v>
      </c>
      <c r="W54" s="202" t="s">
        <v>509</v>
      </c>
      <c r="X54" s="202" t="s">
        <v>510</v>
      </c>
      <c r="Y54" s="202" t="s">
        <v>511</v>
      </c>
      <c r="Z54" s="155">
        <f t="shared" ref="Z54" si="0">+K54*(1-U54-V54)</f>
        <v>0.24</v>
      </c>
      <c r="AA54" s="156" t="str">
        <f>IF(Z54&lt;='Fórmulas '!$E$16,'Fórmulas '!$F$16,IF('Gestión de Riesgos '!Z54&lt;='Fórmulas '!$E$17,'Fórmulas '!$F$17,IF('Gestión de Riesgos '!Z54&lt;='Fórmulas '!$E$18,'Fórmulas '!$F$18,IF('Gestión de Riesgos '!Z54&lt;='Fórmulas '!$E$19,'Fórmulas '!$F$19,IF('Gestión de Riesgos '!Z54&lt;='Fórmulas '!$E$20,'Fórmulas '!$F$20)))))</f>
        <v>Baja</v>
      </c>
      <c r="AB54" s="152">
        <f>IF(AA54&lt;='Fórmulas '!$E$5,'Fórmulas '!$F$5,IF('Gestión de Riesgos '!AA54&lt;='Fórmulas '!$E$6,'Fórmulas '!$F$6,IF('Gestión de Riesgos '!AA54&lt;='Fórmulas '!$E$7,'Fórmulas '!$F$7,IF('Gestión de Riesgos '!AA54&lt;='Fórmulas '!$E$8,'Fórmulas '!$F$8,IF('Gestión de Riesgos '!AA54&lt;='Fórmulas '!$E$9,'Fórmulas '!$F$9)))))</f>
        <v>0.2</v>
      </c>
      <c r="AC54" s="202" t="s">
        <v>524</v>
      </c>
      <c r="AD54" s="244">
        <v>0.4</v>
      </c>
      <c r="AE54" s="246" t="s">
        <v>507</v>
      </c>
      <c r="AF54" s="289" t="s">
        <v>90</v>
      </c>
      <c r="AG54" s="267" t="s">
        <v>82</v>
      </c>
      <c r="AH54" s="202" t="s">
        <v>1045</v>
      </c>
      <c r="AI54" s="404" t="s">
        <v>82</v>
      </c>
      <c r="AJ54" s="556" t="s">
        <v>1046</v>
      </c>
      <c r="AK54" s="296" t="s">
        <v>82</v>
      </c>
      <c r="AL54" s="77" t="s">
        <v>1038</v>
      </c>
      <c r="AM54" s="296"/>
      <c r="AN54" s="77"/>
      <c r="AO54" s="301"/>
      <c r="AP54" s="206"/>
      <c r="AQ54" s="165"/>
      <c r="AR54" s="165"/>
      <c r="AS54" s="372" t="s">
        <v>707</v>
      </c>
    </row>
    <row r="55" spans="1:45" s="1" customFormat="1" ht="103.5" customHeight="1">
      <c r="A55" s="210" t="s">
        <v>253</v>
      </c>
      <c r="B55" s="210" t="s">
        <v>1047</v>
      </c>
      <c r="C55" s="210" t="s">
        <v>660</v>
      </c>
      <c r="D55" s="210" t="s">
        <v>651</v>
      </c>
      <c r="E55" s="258" t="s">
        <v>1048</v>
      </c>
      <c r="F55" s="202" t="s">
        <v>1049</v>
      </c>
      <c r="G55" s="382" t="s">
        <v>1050</v>
      </c>
      <c r="H55" s="231" t="s">
        <v>589</v>
      </c>
      <c r="I55" s="258" t="s">
        <v>503</v>
      </c>
      <c r="J55" s="202" t="s">
        <v>540</v>
      </c>
      <c r="K55" s="244">
        <v>0.6</v>
      </c>
      <c r="L55" s="202" t="s">
        <v>552</v>
      </c>
      <c r="M55" s="244">
        <v>0.8</v>
      </c>
      <c r="N55" s="222" t="s">
        <v>553</v>
      </c>
      <c r="O55" s="243">
        <v>0.48</v>
      </c>
      <c r="P55" s="202" t="s">
        <v>1051</v>
      </c>
      <c r="Q55" s="247" t="s">
        <v>111</v>
      </c>
      <c r="R55" s="77" t="s">
        <v>1052</v>
      </c>
      <c r="S55" s="202" t="s">
        <v>87</v>
      </c>
      <c r="T55" s="202" t="s">
        <v>88</v>
      </c>
      <c r="U55" s="243">
        <v>0.25</v>
      </c>
      <c r="V55" s="243">
        <v>0.15</v>
      </c>
      <c r="W55" s="202" t="s">
        <v>509</v>
      </c>
      <c r="X55" s="202" t="s">
        <v>510</v>
      </c>
      <c r="Y55" s="202" t="s">
        <v>511</v>
      </c>
      <c r="Z55" s="244">
        <v>0.36</v>
      </c>
      <c r="AA55" s="245" t="s">
        <v>523</v>
      </c>
      <c r="AB55" s="152">
        <f>IF(AA55&lt;='Fórmulas '!$E$5,'Fórmulas '!$F$5,IF('Gestión de Riesgos '!AA55&lt;='Fórmulas '!$E$6,'Fórmulas '!$F$6,IF('Gestión de Riesgos '!AA55&lt;='Fórmulas '!$E$7,'Fórmulas '!$F$7,IF('Gestión de Riesgos '!AA55&lt;='Fórmulas '!$E$8,'Fórmulas '!$F$8,IF('Gestión de Riesgos '!AA55&lt;='Fórmulas '!$E$9,'Fórmulas '!$F$9)))))</f>
        <v>0.2</v>
      </c>
      <c r="AC55" s="202" t="s">
        <v>524</v>
      </c>
      <c r="AD55" s="244">
        <v>0.4</v>
      </c>
      <c r="AE55" s="246" t="s">
        <v>507</v>
      </c>
      <c r="AF55" s="289" t="s">
        <v>90</v>
      </c>
      <c r="AG55" s="267" t="s">
        <v>82</v>
      </c>
      <c r="AH55" s="202" t="s">
        <v>1045</v>
      </c>
      <c r="AI55" s="404" t="s">
        <v>82</v>
      </c>
      <c r="AJ55" s="557" t="s">
        <v>1046</v>
      </c>
      <c r="AK55" s="296" t="s">
        <v>82</v>
      </c>
      <c r="AL55" s="77" t="s">
        <v>1038</v>
      </c>
      <c r="AM55" s="430"/>
      <c r="AN55" s="77"/>
      <c r="AO55" s="301"/>
      <c r="AP55" s="206"/>
      <c r="AQ55" s="145"/>
      <c r="AR55" s="145"/>
      <c r="AS55" s="372" t="s">
        <v>707</v>
      </c>
    </row>
    <row r="56" spans="1:45" s="1" customFormat="1" ht="117.75" customHeight="1">
      <c r="A56" s="210" t="s">
        <v>253</v>
      </c>
      <c r="B56" s="310" t="s">
        <v>1053</v>
      </c>
      <c r="C56" s="210" t="s">
        <v>660</v>
      </c>
      <c r="D56" s="210" t="s">
        <v>651</v>
      </c>
      <c r="E56" s="270" t="s">
        <v>1054</v>
      </c>
      <c r="F56" s="233" t="s">
        <v>1055</v>
      </c>
      <c r="G56" s="233" t="s">
        <v>1056</v>
      </c>
      <c r="H56" s="231" t="s">
        <v>591</v>
      </c>
      <c r="I56" s="258" t="s">
        <v>503</v>
      </c>
      <c r="J56" s="202" t="s">
        <v>540</v>
      </c>
      <c r="K56" s="244">
        <v>0.6</v>
      </c>
      <c r="L56" s="202" t="s">
        <v>552</v>
      </c>
      <c r="M56" s="244">
        <v>0.8</v>
      </c>
      <c r="N56" s="222" t="s">
        <v>553</v>
      </c>
      <c r="O56" s="243">
        <v>0.48</v>
      </c>
      <c r="P56" s="202" t="s">
        <v>1057</v>
      </c>
      <c r="Q56" s="247" t="s">
        <v>1058</v>
      </c>
      <c r="R56" s="202" t="s">
        <v>1059</v>
      </c>
      <c r="S56" s="202" t="s">
        <v>87</v>
      </c>
      <c r="T56" s="202" t="s">
        <v>88</v>
      </c>
      <c r="U56" s="243">
        <v>0.25</v>
      </c>
      <c r="V56" s="243">
        <v>0.15</v>
      </c>
      <c r="W56" s="202" t="s">
        <v>509</v>
      </c>
      <c r="X56" s="202" t="s">
        <v>510</v>
      </c>
      <c r="Y56" s="202" t="s">
        <v>511</v>
      </c>
      <c r="Z56" s="244">
        <v>0.36</v>
      </c>
      <c r="AA56" s="245" t="s">
        <v>523</v>
      </c>
      <c r="AB56" s="152">
        <f>IF(AA56&lt;='Fórmulas '!$E$5,'Fórmulas '!$F$5,IF('Gestión de Riesgos '!AA56&lt;='Fórmulas '!$E$6,'Fórmulas '!$F$6,IF('Gestión de Riesgos '!AA56&lt;='Fórmulas '!$E$7,'Fórmulas '!$F$7,IF('Gestión de Riesgos '!AA56&lt;='Fórmulas '!$E$8,'Fórmulas '!$F$8,IF('Gestión de Riesgos '!AA56&lt;='Fórmulas '!$E$9,'Fórmulas '!$F$9)))))</f>
        <v>0.2</v>
      </c>
      <c r="AC56" s="202" t="s">
        <v>524</v>
      </c>
      <c r="AD56" s="244">
        <v>0.4</v>
      </c>
      <c r="AE56" s="246" t="s">
        <v>507</v>
      </c>
      <c r="AF56" s="247" t="s">
        <v>90</v>
      </c>
      <c r="AG56" s="354" t="s">
        <v>82</v>
      </c>
      <c r="AH56" s="202" t="s">
        <v>1045</v>
      </c>
      <c r="AI56" s="404" t="s">
        <v>82</v>
      </c>
      <c r="AJ56" s="556" t="s">
        <v>1046</v>
      </c>
      <c r="AK56" s="296" t="s">
        <v>82</v>
      </c>
      <c r="AL56" s="77" t="s">
        <v>1038</v>
      </c>
      <c r="AM56" s="430"/>
      <c r="AN56" s="77"/>
      <c r="AO56" s="301"/>
      <c r="AP56" s="174"/>
      <c r="AQ56" s="165"/>
      <c r="AR56" s="165"/>
      <c r="AS56" s="372" t="s">
        <v>707</v>
      </c>
    </row>
    <row r="57" spans="1:45" s="1" customFormat="1" ht="123" customHeight="1">
      <c r="A57" s="210" t="s">
        <v>253</v>
      </c>
      <c r="B57" s="310" t="s">
        <v>1060</v>
      </c>
      <c r="C57" s="210" t="s">
        <v>660</v>
      </c>
      <c r="D57" s="210" t="s">
        <v>651</v>
      </c>
      <c r="E57" s="270" t="s">
        <v>1061</v>
      </c>
      <c r="F57" s="233" t="s">
        <v>1055</v>
      </c>
      <c r="G57" s="233" t="s">
        <v>1062</v>
      </c>
      <c r="H57" s="231" t="s">
        <v>591</v>
      </c>
      <c r="I57" s="258" t="s">
        <v>503</v>
      </c>
      <c r="J57" s="202" t="s">
        <v>540</v>
      </c>
      <c r="K57" s="244">
        <v>0.6</v>
      </c>
      <c r="L57" s="202" t="s">
        <v>552</v>
      </c>
      <c r="M57" s="244">
        <v>0.8</v>
      </c>
      <c r="N57" s="222" t="s">
        <v>553</v>
      </c>
      <c r="O57" s="243">
        <v>0.48</v>
      </c>
      <c r="P57" s="255" t="s">
        <v>1063</v>
      </c>
      <c r="Q57" s="247" t="s">
        <v>1064</v>
      </c>
      <c r="R57" s="255" t="s">
        <v>1059</v>
      </c>
      <c r="S57" s="202" t="s">
        <v>87</v>
      </c>
      <c r="T57" s="202" t="s">
        <v>88</v>
      </c>
      <c r="U57" s="243">
        <v>0.25</v>
      </c>
      <c r="V57" s="243">
        <v>0.15</v>
      </c>
      <c r="W57" s="202" t="s">
        <v>509</v>
      </c>
      <c r="X57" s="202" t="s">
        <v>510</v>
      </c>
      <c r="Y57" s="202" t="s">
        <v>529</v>
      </c>
      <c r="Z57" s="244">
        <v>0.36</v>
      </c>
      <c r="AA57" s="245" t="s">
        <v>523</v>
      </c>
      <c r="AB57" s="152">
        <f>IF(AA57&lt;='Fórmulas '!$E$5,'Fórmulas '!$F$5,IF('Gestión de Riesgos '!AA57&lt;='Fórmulas '!$E$6,'Fórmulas '!$F$6,IF('Gestión de Riesgos '!AA57&lt;='Fórmulas '!$E$7,'Fórmulas '!$F$7,IF('Gestión de Riesgos '!AA57&lt;='Fórmulas '!$E$8,'Fórmulas '!$F$8,IF('Gestión de Riesgos '!AA57&lt;='Fórmulas '!$E$9,'Fórmulas '!$F$9)))))</f>
        <v>0.2</v>
      </c>
      <c r="AC57" s="202" t="s">
        <v>524</v>
      </c>
      <c r="AD57" s="244">
        <v>0.4</v>
      </c>
      <c r="AE57" s="246" t="s">
        <v>507</v>
      </c>
      <c r="AF57" s="247" t="s">
        <v>90</v>
      </c>
      <c r="AG57" s="354" t="s">
        <v>82</v>
      </c>
      <c r="AH57" s="202" t="s">
        <v>1045</v>
      </c>
      <c r="AI57" s="404" t="s">
        <v>82</v>
      </c>
      <c r="AJ57" s="558" t="s">
        <v>1046</v>
      </c>
      <c r="AK57" s="296" t="s">
        <v>82</v>
      </c>
      <c r="AL57" s="77" t="s">
        <v>1038</v>
      </c>
      <c r="AM57" s="430"/>
      <c r="AN57" s="77"/>
      <c r="AO57" s="301"/>
      <c r="AP57" s="174"/>
      <c r="AQ57" s="165"/>
      <c r="AR57" s="165"/>
      <c r="AS57" s="372" t="s">
        <v>707</v>
      </c>
    </row>
    <row r="58" spans="1:45" s="1" customFormat="1" ht="107.25" customHeight="1">
      <c r="A58" s="210" t="s">
        <v>277</v>
      </c>
      <c r="B58" s="210" t="s">
        <v>1065</v>
      </c>
      <c r="C58" s="210" t="s">
        <v>658</v>
      </c>
      <c r="D58" s="145" t="str">
        <f>VLOOKUP(A58,'Fórmulas '!$F$47:$G$68,2,FALSE)</f>
        <v>Jefe de Oficina de Talento Humano</v>
      </c>
      <c r="E58" s="210" t="s">
        <v>1066</v>
      </c>
      <c r="F58" s="210" t="s">
        <v>1067</v>
      </c>
      <c r="G58" s="210" t="s">
        <v>1068</v>
      </c>
      <c r="H58" s="258" t="s">
        <v>589</v>
      </c>
      <c r="I58" s="210" t="s">
        <v>503</v>
      </c>
      <c r="J58" s="202" t="s">
        <v>523</v>
      </c>
      <c r="K58" s="241">
        <v>0.4</v>
      </c>
      <c r="L58" s="202" t="s">
        <v>530</v>
      </c>
      <c r="M58" s="241">
        <v>0.6</v>
      </c>
      <c r="N58" s="242" t="s">
        <v>541</v>
      </c>
      <c r="O58" s="243">
        <v>0.24</v>
      </c>
      <c r="P58" s="77" t="s">
        <v>1069</v>
      </c>
      <c r="Q58" s="247" t="s">
        <v>296</v>
      </c>
      <c r="R58" s="77" t="s">
        <v>1070</v>
      </c>
      <c r="S58" s="202" t="s">
        <v>87</v>
      </c>
      <c r="T58" s="202" t="s">
        <v>373</v>
      </c>
      <c r="U58" s="243">
        <v>0.15</v>
      </c>
      <c r="V58" s="243">
        <v>0.15</v>
      </c>
      <c r="W58" s="202" t="s">
        <v>509</v>
      </c>
      <c r="X58" s="202" t="s">
        <v>510</v>
      </c>
      <c r="Y58" s="202" t="s">
        <v>511</v>
      </c>
      <c r="Z58" s="244">
        <v>0.28000000000000003</v>
      </c>
      <c r="AA58" s="245" t="s">
        <v>523</v>
      </c>
      <c r="AB58" s="244">
        <v>0.2</v>
      </c>
      <c r="AC58" s="247" t="s">
        <v>506</v>
      </c>
      <c r="AD58" s="244">
        <v>0.2</v>
      </c>
      <c r="AE58" s="246" t="s">
        <v>507</v>
      </c>
      <c r="AF58" s="228" t="s">
        <v>90</v>
      </c>
      <c r="AG58" s="354" t="s">
        <v>82</v>
      </c>
      <c r="AH58" s="77" t="s">
        <v>1071</v>
      </c>
      <c r="AI58" s="296" t="s">
        <v>82</v>
      </c>
      <c r="AJ58" s="559" t="s">
        <v>1072</v>
      </c>
      <c r="AK58" s="296" t="s">
        <v>82</v>
      </c>
      <c r="AL58" s="77" t="s">
        <v>1073</v>
      </c>
      <c r="AM58" s="296" t="s">
        <v>82</v>
      </c>
      <c r="AN58" s="77" t="s">
        <v>1074</v>
      </c>
      <c r="AO58" s="301"/>
      <c r="AP58" s="174"/>
      <c r="AQ58" s="165"/>
      <c r="AR58" s="165"/>
      <c r="AS58" s="383"/>
    </row>
    <row r="59" spans="1:45" s="1" customFormat="1" ht="93" customHeight="1">
      <c r="A59" s="210" t="s">
        <v>277</v>
      </c>
      <c r="B59" s="210" t="s">
        <v>1075</v>
      </c>
      <c r="C59" s="210" t="s">
        <v>658</v>
      </c>
      <c r="D59" s="210" t="s">
        <v>659</v>
      </c>
      <c r="E59" s="210" t="s">
        <v>1066</v>
      </c>
      <c r="F59" s="210" t="s">
        <v>1067</v>
      </c>
      <c r="G59" s="210" t="s">
        <v>1068</v>
      </c>
      <c r="H59" s="258" t="s">
        <v>589</v>
      </c>
      <c r="I59" s="210" t="s">
        <v>503</v>
      </c>
      <c r="J59" s="202" t="s">
        <v>523</v>
      </c>
      <c r="K59" s="244">
        <v>0.4</v>
      </c>
      <c r="L59" s="202" t="s">
        <v>530</v>
      </c>
      <c r="M59" s="244">
        <v>0.6</v>
      </c>
      <c r="N59" s="242" t="s">
        <v>541</v>
      </c>
      <c r="O59" s="243">
        <v>0.24</v>
      </c>
      <c r="P59" s="77" t="s">
        <v>1076</v>
      </c>
      <c r="Q59" s="247" t="s">
        <v>296</v>
      </c>
      <c r="R59" s="202" t="s">
        <v>1077</v>
      </c>
      <c r="S59" s="247" t="s">
        <v>87</v>
      </c>
      <c r="T59" s="202" t="s">
        <v>373</v>
      </c>
      <c r="U59" s="243">
        <v>0.15</v>
      </c>
      <c r="V59" s="243">
        <v>0.15</v>
      </c>
      <c r="W59" s="202" t="s">
        <v>509</v>
      </c>
      <c r="X59" s="202" t="s">
        <v>510</v>
      </c>
      <c r="Y59" s="202" t="s">
        <v>511</v>
      </c>
      <c r="Z59" s="244">
        <v>0.28000000000000003</v>
      </c>
      <c r="AA59" s="245" t="s">
        <v>523</v>
      </c>
      <c r="AB59" s="244">
        <v>0.2</v>
      </c>
      <c r="AC59" s="247" t="s">
        <v>506</v>
      </c>
      <c r="AD59" s="244">
        <v>0.2</v>
      </c>
      <c r="AE59" s="246" t="s">
        <v>507</v>
      </c>
      <c r="AF59" s="228" t="s">
        <v>90</v>
      </c>
      <c r="AG59" s="354" t="s">
        <v>82</v>
      </c>
      <c r="AH59" s="77" t="s">
        <v>1078</v>
      </c>
      <c r="AI59" s="296" t="s">
        <v>82</v>
      </c>
      <c r="AJ59" s="427" t="s">
        <v>1079</v>
      </c>
      <c r="AK59" s="296" t="s">
        <v>82</v>
      </c>
      <c r="AL59" s="77" t="s">
        <v>1080</v>
      </c>
      <c r="AM59" s="296" t="s">
        <v>82</v>
      </c>
      <c r="AN59" s="77" t="s">
        <v>1081</v>
      </c>
      <c r="AO59" s="301"/>
      <c r="AP59" s="174"/>
      <c r="AQ59" s="165"/>
      <c r="AR59" s="165"/>
      <c r="AS59" s="383"/>
    </row>
    <row r="60" spans="1:45" s="1" customFormat="1" ht="96" customHeight="1">
      <c r="A60" s="210" t="s">
        <v>277</v>
      </c>
      <c r="B60" s="310" t="s">
        <v>1082</v>
      </c>
      <c r="C60" s="210" t="s">
        <v>658</v>
      </c>
      <c r="D60" s="210" t="s">
        <v>659</v>
      </c>
      <c r="E60" s="210" t="s">
        <v>1083</v>
      </c>
      <c r="F60" s="210" t="s">
        <v>1084</v>
      </c>
      <c r="G60" s="210" t="s">
        <v>1085</v>
      </c>
      <c r="H60" s="210" t="s">
        <v>591</v>
      </c>
      <c r="I60" s="210" t="s">
        <v>503</v>
      </c>
      <c r="J60" s="202" t="s">
        <v>551</v>
      </c>
      <c r="K60" s="244">
        <v>0.8</v>
      </c>
      <c r="L60" s="202" t="s">
        <v>552</v>
      </c>
      <c r="M60" s="244">
        <v>0.8</v>
      </c>
      <c r="N60" s="222" t="s">
        <v>576</v>
      </c>
      <c r="O60" s="243">
        <v>0.64</v>
      </c>
      <c r="P60" s="369" t="s">
        <v>1086</v>
      </c>
      <c r="Q60" s="247" t="s">
        <v>296</v>
      </c>
      <c r="R60" s="202" t="s">
        <v>1087</v>
      </c>
      <c r="S60" s="247" t="s">
        <v>87</v>
      </c>
      <c r="T60" s="202" t="s">
        <v>88</v>
      </c>
      <c r="U60" s="243">
        <v>0.25</v>
      </c>
      <c r="V60" s="243">
        <v>0.15</v>
      </c>
      <c r="W60" s="202" t="s">
        <v>527</v>
      </c>
      <c r="X60" s="202" t="s">
        <v>510</v>
      </c>
      <c r="Y60" s="202" t="s">
        <v>511</v>
      </c>
      <c r="Z60" s="244">
        <v>0.48</v>
      </c>
      <c r="AA60" s="242" t="s">
        <v>540</v>
      </c>
      <c r="AB60" s="244">
        <v>0.4</v>
      </c>
      <c r="AC60" s="202" t="s">
        <v>524</v>
      </c>
      <c r="AD60" s="244">
        <v>0.4</v>
      </c>
      <c r="AE60" s="242" t="s">
        <v>541</v>
      </c>
      <c r="AF60" s="228" t="s">
        <v>90</v>
      </c>
      <c r="AG60" s="354" t="s">
        <v>82</v>
      </c>
      <c r="AH60" s="77" t="s">
        <v>1088</v>
      </c>
      <c r="AI60" s="296" t="s">
        <v>82</v>
      </c>
      <c r="AJ60" s="560" t="s">
        <v>1089</v>
      </c>
      <c r="AK60" s="296" t="s">
        <v>82</v>
      </c>
      <c r="AL60" s="77" t="s">
        <v>1090</v>
      </c>
      <c r="AM60" s="296" t="s">
        <v>82</v>
      </c>
      <c r="AN60" s="77" t="s">
        <v>1091</v>
      </c>
      <c r="AO60" s="438"/>
      <c r="AP60" s="174"/>
      <c r="AQ60" s="174"/>
      <c r="AR60" s="174"/>
      <c r="AS60" s="383"/>
    </row>
    <row r="61" spans="1:45" s="1" customFormat="1" ht="93.75" customHeight="1">
      <c r="A61" s="210" t="s">
        <v>277</v>
      </c>
      <c r="B61" s="310" t="s">
        <v>1092</v>
      </c>
      <c r="C61" s="210" t="s">
        <v>658</v>
      </c>
      <c r="D61" s="210" t="s">
        <v>659</v>
      </c>
      <c r="E61" s="210" t="s">
        <v>1083</v>
      </c>
      <c r="F61" s="210" t="s">
        <v>1084</v>
      </c>
      <c r="G61" s="210" t="s">
        <v>1085</v>
      </c>
      <c r="H61" s="210" t="s">
        <v>591</v>
      </c>
      <c r="I61" s="210" t="s">
        <v>503</v>
      </c>
      <c r="J61" s="202" t="s">
        <v>551</v>
      </c>
      <c r="K61" s="244">
        <v>0.8</v>
      </c>
      <c r="L61" s="202" t="s">
        <v>552</v>
      </c>
      <c r="M61" s="244">
        <v>0.8</v>
      </c>
      <c r="N61" s="222" t="s">
        <v>576</v>
      </c>
      <c r="O61" s="243">
        <v>0.64</v>
      </c>
      <c r="P61" s="369" t="s">
        <v>1093</v>
      </c>
      <c r="Q61" s="247" t="s">
        <v>296</v>
      </c>
      <c r="R61" s="202" t="s">
        <v>1094</v>
      </c>
      <c r="S61" s="247" t="s">
        <v>87</v>
      </c>
      <c r="T61" s="202" t="s">
        <v>88</v>
      </c>
      <c r="U61" s="243">
        <v>0.25</v>
      </c>
      <c r="V61" s="243">
        <v>0.15</v>
      </c>
      <c r="W61" s="202" t="s">
        <v>527</v>
      </c>
      <c r="X61" s="202" t="s">
        <v>510</v>
      </c>
      <c r="Y61" s="202" t="s">
        <v>511</v>
      </c>
      <c r="Z61" s="244">
        <v>0.48</v>
      </c>
      <c r="AA61" s="242" t="s">
        <v>540</v>
      </c>
      <c r="AB61" s="244">
        <v>0.4</v>
      </c>
      <c r="AC61" s="202" t="s">
        <v>524</v>
      </c>
      <c r="AD61" s="244">
        <v>0.4</v>
      </c>
      <c r="AE61" s="242" t="s">
        <v>541</v>
      </c>
      <c r="AF61" s="228" t="s">
        <v>90</v>
      </c>
      <c r="AG61" s="354" t="s">
        <v>82</v>
      </c>
      <c r="AH61" s="77" t="s">
        <v>1095</v>
      </c>
      <c r="AI61" s="296" t="s">
        <v>82</v>
      </c>
      <c r="AJ61" s="561" t="s">
        <v>1096</v>
      </c>
      <c r="AK61" s="296" t="s">
        <v>82</v>
      </c>
      <c r="AL61" s="77" t="s">
        <v>1097</v>
      </c>
      <c r="AM61" s="296" t="s">
        <v>82</v>
      </c>
      <c r="AN61" s="541" t="s">
        <v>1098</v>
      </c>
      <c r="AO61" s="438"/>
      <c r="AP61" s="174"/>
      <c r="AQ61" s="174"/>
      <c r="AR61" s="174"/>
      <c r="AS61" s="383"/>
    </row>
    <row r="62" spans="1:45" s="1" customFormat="1" ht="69" customHeight="1">
      <c r="A62" s="210" t="s">
        <v>277</v>
      </c>
      <c r="B62" s="310" t="s">
        <v>1099</v>
      </c>
      <c r="C62" s="210" t="s">
        <v>658</v>
      </c>
      <c r="D62" s="210" t="s">
        <v>659</v>
      </c>
      <c r="E62" s="210" t="s">
        <v>1083</v>
      </c>
      <c r="F62" s="210" t="s">
        <v>1084</v>
      </c>
      <c r="G62" s="210" t="s">
        <v>1085</v>
      </c>
      <c r="H62" s="210" t="s">
        <v>591</v>
      </c>
      <c r="I62" s="210" t="s">
        <v>503</v>
      </c>
      <c r="J62" s="202" t="s">
        <v>551</v>
      </c>
      <c r="K62" s="244">
        <v>0.8</v>
      </c>
      <c r="L62" s="202" t="s">
        <v>552</v>
      </c>
      <c r="M62" s="244">
        <v>0.8</v>
      </c>
      <c r="N62" s="222" t="s">
        <v>576</v>
      </c>
      <c r="O62" s="243">
        <v>0.64</v>
      </c>
      <c r="P62" s="369" t="s">
        <v>1100</v>
      </c>
      <c r="Q62" s="247" t="s">
        <v>296</v>
      </c>
      <c r="R62" s="202" t="s">
        <v>1101</v>
      </c>
      <c r="S62" s="247" t="s">
        <v>87</v>
      </c>
      <c r="T62" s="202" t="s">
        <v>88</v>
      </c>
      <c r="U62" s="243">
        <v>0.25</v>
      </c>
      <c r="V62" s="243">
        <v>0.15</v>
      </c>
      <c r="W62" s="202" t="s">
        <v>527</v>
      </c>
      <c r="X62" s="202" t="s">
        <v>510</v>
      </c>
      <c r="Y62" s="202" t="s">
        <v>511</v>
      </c>
      <c r="Z62" s="244">
        <v>0.48</v>
      </c>
      <c r="AA62" s="242" t="s">
        <v>540</v>
      </c>
      <c r="AB62" s="244">
        <v>0.4</v>
      </c>
      <c r="AC62" s="247" t="s">
        <v>524</v>
      </c>
      <c r="AD62" s="244">
        <v>0.4</v>
      </c>
      <c r="AE62" s="242" t="s">
        <v>541</v>
      </c>
      <c r="AF62" s="228" t="s">
        <v>90</v>
      </c>
      <c r="AG62" s="354" t="s">
        <v>82</v>
      </c>
      <c r="AH62" s="233" t="s">
        <v>1102</v>
      </c>
      <c r="AI62" s="296" t="s">
        <v>82</v>
      </c>
      <c r="AJ62" s="561" t="s">
        <v>1103</v>
      </c>
      <c r="AK62" s="296" t="s">
        <v>82</v>
      </c>
      <c r="AL62" s="77" t="s">
        <v>1104</v>
      </c>
      <c r="AM62" s="296" t="s">
        <v>82</v>
      </c>
      <c r="AN62" s="77" t="s">
        <v>1105</v>
      </c>
      <c r="AO62" s="438"/>
      <c r="AP62" s="174"/>
      <c r="AQ62" s="174"/>
      <c r="AR62" s="174"/>
      <c r="AS62" s="383"/>
    </row>
    <row r="63" spans="1:45" s="1" customFormat="1" ht="110.25" customHeight="1">
      <c r="A63" s="210" t="s">
        <v>277</v>
      </c>
      <c r="B63" s="210" t="s">
        <v>1106</v>
      </c>
      <c r="C63" s="210" t="s">
        <v>658</v>
      </c>
      <c r="D63" s="210" t="s">
        <v>659</v>
      </c>
      <c r="E63" s="210" t="s">
        <v>1107</v>
      </c>
      <c r="F63" s="210" t="s">
        <v>1108</v>
      </c>
      <c r="G63" s="210" t="s">
        <v>1109</v>
      </c>
      <c r="H63" s="258" t="s">
        <v>589</v>
      </c>
      <c r="I63" s="210" t="s">
        <v>503</v>
      </c>
      <c r="J63" s="258" t="s">
        <v>540</v>
      </c>
      <c r="K63" s="244">
        <v>0.6</v>
      </c>
      <c r="L63" s="258" t="s">
        <v>530</v>
      </c>
      <c r="M63" s="244">
        <v>0.6</v>
      </c>
      <c r="N63" s="242" t="s">
        <v>541</v>
      </c>
      <c r="O63" s="243">
        <v>0.36</v>
      </c>
      <c r="P63" s="369" t="s">
        <v>1110</v>
      </c>
      <c r="Q63" s="247" t="s">
        <v>296</v>
      </c>
      <c r="R63" s="369" t="s">
        <v>1111</v>
      </c>
      <c r="S63" s="247" t="s">
        <v>87</v>
      </c>
      <c r="T63" s="202" t="s">
        <v>88</v>
      </c>
      <c r="U63" s="243">
        <v>0.25</v>
      </c>
      <c r="V63" s="243">
        <v>0.15</v>
      </c>
      <c r="W63" s="202" t="s">
        <v>527</v>
      </c>
      <c r="X63" s="202" t="s">
        <v>510</v>
      </c>
      <c r="Y63" s="202" t="s">
        <v>511</v>
      </c>
      <c r="Z63" s="244">
        <v>0.36</v>
      </c>
      <c r="AA63" s="245" t="s">
        <v>523</v>
      </c>
      <c r="AB63" s="244">
        <v>0.2</v>
      </c>
      <c r="AC63" s="258" t="s">
        <v>506</v>
      </c>
      <c r="AD63" s="244">
        <v>0.2</v>
      </c>
      <c r="AE63" s="246" t="s">
        <v>507</v>
      </c>
      <c r="AF63" s="258"/>
      <c r="AG63" s="354" t="s">
        <v>82</v>
      </c>
      <c r="AH63" s="77" t="s">
        <v>1112</v>
      </c>
      <c r="AI63" s="296" t="s">
        <v>82</v>
      </c>
      <c r="AJ63" s="561" t="s">
        <v>1113</v>
      </c>
      <c r="AK63" s="296" t="s">
        <v>82</v>
      </c>
      <c r="AL63" s="77" t="s">
        <v>1114</v>
      </c>
      <c r="AM63" s="296" t="s">
        <v>82</v>
      </c>
      <c r="AN63" s="77" t="s">
        <v>1115</v>
      </c>
      <c r="AO63" s="438"/>
      <c r="AP63" s="174"/>
      <c r="AQ63" s="174"/>
      <c r="AR63" s="174"/>
      <c r="AS63" s="383"/>
    </row>
    <row r="64" spans="1:45" s="1" customFormat="1" ht="110.25" customHeight="1">
      <c r="A64" s="210" t="s">
        <v>277</v>
      </c>
      <c r="B64" s="210" t="s">
        <v>1116</v>
      </c>
      <c r="C64" s="210" t="s">
        <v>658</v>
      </c>
      <c r="D64" s="210" t="s">
        <v>659</v>
      </c>
      <c r="E64" s="210" t="s">
        <v>1107</v>
      </c>
      <c r="F64" s="210" t="s">
        <v>1108</v>
      </c>
      <c r="G64" s="210" t="s">
        <v>1109</v>
      </c>
      <c r="H64" s="258" t="s">
        <v>589</v>
      </c>
      <c r="I64" s="210" t="s">
        <v>503</v>
      </c>
      <c r="J64" s="258" t="s">
        <v>540</v>
      </c>
      <c r="K64" s="244">
        <v>0.6</v>
      </c>
      <c r="L64" s="247" t="s">
        <v>530</v>
      </c>
      <c r="M64" s="244">
        <v>0.6</v>
      </c>
      <c r="N64" s="242" t="s">
        <v>541</v>
      </c>
      <c r="O64" s="243">
        <v>0.36</v>
      </c>
      <c r="P64" s="369" t="s">
        <v>1117</v>
      </c>
      <c r="Q64" s="247" t="s">
        <v>296</v>
      </c>
      <c r="R64" s="202" t="s">
        <v>1118</v>
      </c>
      <c r="S64" s="247" t="s">
        <v>87</v>
      </c>
      <c r="T64" s="202" t="s">
        <v>88</v>
      </c>
      <c r="U64" s="243">
        <v>0.25</v>
      </c>
      <c r="V64" s="243">
        <v>0.15</v>
      </c>
      <c r="W64" s="202" t="s">
        <v>527</v>
      </c>
      <c r="X64" s="202" t="s">
        <v>510</v>
      </c>
      <c r="Y64" s="202" t="s">
        <v>511</v>
      </c>
      <c r="Z64" s="244">
        <v>0.36</v>
      </c>
      <c r="AA64" s="245" t="s">
        <v>523</v>
      </c>
      <c r="AB64" s="244">
        <v>0.2</v>
      </c>
      <c r="AC64" s="247" t="s">
        <v>506</v>
      </c>
      <c r="AD64" s="244">
        <v>0.2</v>
      </c>
      <c r="AE64" s="246" t="s">
        <v>507</v>
      </c>
      <c r="AF64" s="228" t="s">
        <v>90</v>
      </c>
      <c r="AG64" s="354" t="s">
        <v>82</v>
      </c>
      <c r="AH64" s="77" t="s">
        <v>1119</v>
      </c>
      <c r="AI64" s="296" t="s">
        <v>82</v>
      </c>
      <c r="AJ64" s="561" t="s">
        <v>1120</v>
      </c>
      <c r="AK64" s="296" t="s">
        <v>82</v>
      </c>
      <c r="AL64" s="77" t="s">
        <v>1121</v>
      </c>
      <c r="AM64" s="296" t="s">
        <v>82</v>
      </c>
      <c r="AN64" s="77" t="s">
        <v>1122</v>
      </c>
      <c r="AO64" s="438"/>
      <c r="AP64" s="174"/>
      <c r="AQ64" s="174"/>
      <c r="AR64" s="174"/>
      <c r="AS64" s="383"/>
    </row>
    <row r="65" spans="1:45" s="1" customFormat="1" ht="138.75" customHeight="1">
      <c r="A65" s="210" t="s">
        <v>277</v>
      </c>
      <c r="B65" s="310" t="s">
        <v>1123</v>
      </c>
      <c r="C65" s="210" t="s">
        <v>658</v>
      </c>
      <c r="D65" s="210" t="s">
        <v>659</v>
      </c>
      <c r="E65" s="210" t="s">
        <v>1124</v>
      </c>
      <c r="F65" s="210" t="s">
        <v>1125</v>
      </c>
      <c r="G65" s="210" t="s">
        <v>1126</v>
      </c>
      <c r="H65" s="258" t="s">
        <v>591</v>
      </c>
      <c r="I65" s="210" t="s">
        <v>503</v>
      </c>
      <c r="J65" s="258" t="s">
        <v>540</v>
      </c>
      <c r="K65" s="244">
        <v>0.6</v>
      </c>
      <c r="L65" s="247" t="s">
        <v>524</v>
      </c>
      <c r="M65" s="244">
        <v>0.6</v>
      </c>
      <c r="N65" s="242" t="s">
        <v>541</v>
      </c>
      <c r="O65" s="243">
        <v>0.36</v>
      </c>
      <c r="P65" s="368" t="s">
        <v>1127</v>
      </c>
      <c r="Q65" s="247" t="s">
        <v>296</v>
      </c>
      <c r="R65" s="369" t="s">
        <v>1128</v>
      </c>
      <c r="S65" s="247" t="s">
        <v>87</v>
      </c>
      <c r="T65" s="202" t="s">
        <v>373</v>
      </c>
      <c r="U65" s="243">
        <v>0.15</v>
      </c>
      <c r="V65" s="243">
        <v>0.15</v>
      </c>
      <c r="W65" s="202" t="s">
        <v>527</v>
      </c>
      <c r="X65" s="202" t="s">
        <v>510</v>
      </c>
      <c r="Y65" s="202" t="s">
        <v>511</v>
      </c>
      <c r="Z65" s="244">
        <v>0.42</v>
      </c>
      <c r="AA65" s="242" t="s">
        <v>540</v>
      </c>
      <c r="AB65" s="244">
        <v>0.4</v>
      </c>
      <c r="AC65" s="288" t="s">
        <v>530</v>
      </c>
      <c r="AD65" s="244">
        <v>0.6</v>
      </c>
      <c r="AE65" s="242" t="s">
        <v>541</v>
      </c>
      <c r="AF65" s="318" t="s">
        <v>90</v>
      </c>
      <c r="AG65" s="354" t="s">
        <v>82</v>
      </c>
      <c r="AH65" s="233" t="s">
        <v>1129</v>
      </c>
      <c r="AI65" s="296" t="s">
        <v>82</v>
      </c>
      <c r="AJ65" s="561" t="s">
        <v>1130</v>
      </c>
      <c r="AK65" s="296" t="s">
        <v>82</v>
      </c>
      <c r="AL65" s="77" t="s">
        <v>1131</v>
      </c>
      <c r="AM65" s="296" t="s">
        <v>82</v>
      </c>
      <c r="AN65" s="77" t="s">
        <v>1132</v>
      </c>
      <c r="AO65" s="438"/>
      <c r="AP65" s="174"/>
      <c r="AQ65" s="174"/>
      <c r="AR65" s="174"/>
      <c r="AS65" s="383"/>
    </row>
    <row r="66" spans="1:45" s="1" customFormat="1" ht="148.5" customHeight="1">
      <c r="A66" s="210" t="s">
        <v>277</v>
      </c>
      <c r="B66" s="310" t="s">
        <v>1133</v>
      </c>
      <c r="C66" s="210" t="s">
        <v>658</v>
      </c>
      <c r="D66" s="210" t="s">
        <v>659</v>
      </c>
      <c r="E66" s="210" t="s">
        <v>1134</v>
      </c>
      <c r="F66" s="210" t="s">
        <v>1135</v>
      </c>
      <c r="G66" s="210" t="s">
        <v>1136</v>
      </c>
      <c r="H66" s="258" t="s">
        <v>591</v>
      </c>
      <c r="I66" s="210" t="s">
        <v>503</v>
      </c>
      <c r="J66" s="258" t="s">
        <v>540</v>
      </c>
      <c r="K66" s="244">
        <v>0.6</v>
      </c>
      <c r="L66" s="247" t="s">
        <v>530</v>
      </c>
      <c r="M66" s="244">
        <v>0.6</v>
      </c>
      <c r="N66" s="242" t="s">
        <v>541</v>
      </c>
      <c r="O66" s="243">
        <v>0.36</v>
      </c>
      <c r="P66" s="368" t="s">
        <v>1137</v>
      </c>
      <c r="Q66" s="247" t="s">
        <v>296</v>
      </c>
      <c r="R66" s="77" t="s">
        <v>1138</v>
      </c>
      <c r="S66" s="247" t="s">
        <v>87</v>
      </c>
      <c r="T66" s="247" t="s">
        <v>88</v>
      </c>
      <c r="U66" s="243">
        <v>0.25</v>
      </c>
      <c r="V66" s="243">
        <v>0.15</v>
      </c>
      <c r="W66" s="202" t="s">
        <v>527</v>
      </c>
      <c r="X66" s="202" t="s">
        <v>510</v>
      </c>
      <c r="Y66" s="247" t="s">
        <v>511</v>
      </c>
      <c r="Z66" s="244">
        <v>0.36</v>
      </c>
      <c r="AA66" s="245" t="s">
        <v>523</v>
      </c>
      <c r="AB66" s="244">
        <v>0.2</v>
      </c>
      <c r="AC66" s="247" t="s">
        <v>506</v>
      </c>
      <c r="AD66" s="244">
        <v>0.2</v>
      </c>
      <c r="AE66" s="246" t="s">
        <v>507</v>
      </c>
      <c r="AF66" s="247" t="s">
        <v>90</v>
      </c>
      <c r="AG66" s="354" t="s">
        <v>82</v>
      </c>
      <c r="AH66" s="233" t="s">
        <v>1139</v>
      </c>
      <c r="AI66" s="296" t="s">
        <v>82</v>
      </c>
      <c r="AJ66" s="561" t="s">
        <v>1140</v>
      </c>
      <c r="AK66" s="296" t="s">
        <v>82</v>
      </c>
      <c r="AL66" s="147" t="s">
        <v>1141</v>
      </c>
      <c r="AM66" s="296" t="s">
        <v>82</v>
      </c>
      <c r="AN66" s="77" t="s">
        <v>1142</v>
      </c>
      <c r="AO66" s="359"/>
      <c r="AP66" s="77"/>
      <c r="AQ66" s="77"/>
      <c r="AR66" s="77"/>
      <c r="AS66" s="383"/>
    </row>
    <row r="67" spans="1:45" s="1" customFormat="1" ht="307.5" customHeight="1">
      <c r="A67" s="210" t="s">
        <v>277</v>
      </c>
      <c r="B67" s="319" t="s">
        <v>1143</v>
      </c>
      <c r="C67" s="210" t="s">
        <v>658</v>
      </c>
      <c r="D67" s="210" t="s">
        <v>659</v>
      </c>
      <c r="E67" s="258" t="s">
        <v>1144</v>
      </c>
      <c r="F67" s="210" t="s">
        <v>1145</v>
      </c>
      <c r="G67" s="210" t="s">
        <v>1146</v>
      </c>
      <c r="H67" s="258" t="s">
        <v>589</v>
      </c>
      <c r="I67" s="210" t="s">
        <v>503</v>
      </c>
      <c r="J67" s="258" t="s">
        <v>540</v>
      </c>
      <c r="K67" s="278">
        <v>0.6</v>
      </c>
      <c r="L67" s="258" t="s">
        <v>530</v>
      </c>
      <c r="M67" s="278">
        <v>0.6</v>
      </c>
      <c r="N67" s="242" t="s">
        <v>541</v>
      </c>
      <c r="O67" s="254">
        <v>0.36</v>
      </c>
      <c r="P67" s="384" t="s">
        <v>1147</v>
      </c>
      <c r="Q67" s="258" t="s">
        <v>296</v>
      </c>
      <c r="R67" s="77" t="s">
        <v>1148</v>
      </c>
      <c r="S67" s="258" t="s">
        <v>87</v>
      </c>
      <c r="T67" s="210" t="s">
        <v>373</v>
      </c>
      <c r="U67" s="254">
        <v>0.15</v>
      </c>
      <c r="V67" s="254">
        <v>0.15</v>
      </c>
      <c r="W67" s="210" t="s">
        <v>527</v>
      </c>
      <c r="X67" s="210" t="s">
        <v>510</v>
      </c>
      <c r="Y67" s="258" t="s">
        <v>511</v>
      </c>
      <c r="Z67" s="278">
        <v>0.42</v>
      </c>
      <c r="AA67" s="242" t="s">
        <v>540</v>
      </c>
      <c r="AB67" s="244">
        <v>0.4</v>
      </c>
      <c r="AC67" s="258" t="s">
        <v>530</v>
      </c>
      <c r="AD67" s="278">
        <v>0.6</v>
      </c>
      <c r="AE67" s="242" t="s">
        <v>541</v>
      </c>
      <c r="AF67" s="258" t="s">
        <v>90</v>
      </c>
      <c r="AG67" s="373" t="s">
        <v>82</v>
      </c>
      <c r="AH67" s="145" t="s">
        <v>1149</v>
      </c>
      <c r="AI67" s="296" t="s">
        <v>82</v>
      </c>
      <c r="AJ67" s="561" t="s">
        <v>1150</v>
      </c>
      <c r="AK67" s="296" t="s">
        <v>82</v>
      </c>
      <c r="AL67" s="147" t="s">
        <v>1151</v>
      </c>
      <c r="AM67" s="296" t="s">
        <v>82</v>
      </c>
      <c r="AN67" s="77" t="s">
        <v>1152</v>
      </c>
      <c r="AO67" s="359"/>
      <c r="AP67" s="159"/>
      <c r="AQ67" s="355"/>
      <c r="AR67" s="355"/>
      <c r="AS67" s="383"/>
    </row>
    <row r="68" spans="1:45" s="1" customFormat="1" ht="134.25" customHeight="1">
      <c r="A68" s="210" t="s">
        <v>302</v>
      </c>
      <c r="B68" s="200" t="s">
        <v>1153</v>
      </c>
      <c r="C68" s="210" t="s">
        <v>656</v>
      </c>
      <c r="D68" s="210" t="s">
        <v>1154</v>
      </c>
      <c r="E68" s="210" t="s">
        <v>1155</v>
      </c>
      <c r="F68" s="210" t="s">
        <v>1156</v>
      </c>
      <c r="G68" s="210" t="s">
        <v>1157</v>
      </c>
      <c r="H68" s="210" t="s">
        <v>589</v>
      </c>
      <c r="I68" s="210" t="s">
        <v>503</v>
      </c>
      <c r="J68" s="258" t="s">
        <v>551</v>
      </c>
      <c r="K68" s="244">
        <v>0.8</v>
      </c>
      <c r="L68" s="258" t="s">
        <v>552</v>
      </c>
      <c r="M68" s="244">
        <v>0.8</v>
      </c>
      <c r="N68" s="222" t="s">
        <v>576</v>
      </c>
      <c r="O68" s="243">
        <v>0.64</v>
      </c>
      <c r="P68" s="369" t="s">
        <v>1158</v>
      </c>
      <c r="Q68" s="247" t="s">
        <v>143</v>
      </c>
      <c r="R68" s="77" t="s">
        <v>1159</v>
      </c>
      <c r="S68" s="258" t="s">
        <v>87</v>
      </c>
      <c r="T68" s="258" t="s">
        <v>88</v>
      </c>
      <c r="U68" s="243">
        <v>0.25</v>
      </c>
      <c r="V68" s="243">
        <v>0.15</v>
      </c>
      <c r="W68" s="258" t="s">
        <v>509</v>
      </c>
      <c r="X68" s="258" t="s">
        <v>510</v>
      </c>
      <c r="Y68" s="258" t="s">
        <v>511</v>
      </c>
      <c r="Z68" s="244">
        <v>0.48</v>
      </c>
      <c r="AA68" s="242" t="s">
        <v>540</v>
      </c>
      <c r="AB68" s="244">
        <v>0.4</v>
      </c>
      <c r="AC68" s="258" t="s">
        <v>524</v>
      </c>
      <c r="AD68" s="244">
        <v>0.4</v>
      </c>
      <c r="AE68" s="320" t="s">
        <v>541</v>
      </c>
      <c r="AF68" s="258" t="s">
        <v>545</v>
      </c>
      <c r="AG68" s="429" t="s">
        <v>78</v>
      </c>
      <c r="AH68" s="77" t="s">
        <v>1160</v>
      </c>
      <c r="AI68" s="406" t="s">
        <v>78</v>
      </c>
      <c r="AJ68" s="554" t="s">
        <v>1161</v>
      </c>
      <c r="AK68" s="428" t="s">
        <v>78</v>
      </c>
      <c r="AL68" s="147" t="s">
        <v>1162</v>
      </c>
      <c r="AM68" s="544" t="s">
        <v>78</v>
      </c>
      <c r="AN68" s="77" t="s">
        <v>1163</v>
      </c>
      <c r="AO68" s="359"/>
      <c r="AP68" s="159"/>
      <c r="AQ68" s="355"/>
      <c r="AR68" s="355"/>
      <c r="AS68" s="383"/>
    </row>
    <row r="69" spans="1:45" s="1" customFormat="1" ht="116.25" customHeight="1">
      <c r="A69" s="210" t="s">
        <v>302</v>
      </c>
      <c r="B69" s="200" t="s">
        <v>1164</v>
      </c>
      <c r="C69" s="210" t="s">
        <v>656</v>
      </c>
      <c r="D69" s="210" t="s">
        <v>1154</v>
      </c>
      <c r="E69" s="210" t="s">
        <v>1165</v>
      </c>
      <c r="F69" s="210" t="s">
        <v>1166</v>
      </c>
      <c r="G69" s="210" t="s">
        <v>1167</v>
      </c>
      <c r="H69" s="210" t="s">
        <v>589</v>
      </c>
      <c r="I69" s="210" t="s">
        <v>503</v>
      </c>
      <c r="J69" s="258" t="s">
        <v>523</v>
      </c>
      <c r="K69" s="244">
        <v>0.4</v>
      </c>
      <c r="L69" s="258" t="s">
        <v>506</v>
      </c>
      <c r="M69" s="244">
        <v>0.2</v>
      </c>
      <c r="N69" s="246" t="s">
        <v>507</v>
      </c>
      <c r="O69" s="243">
        <v>0.08</v>
      </c>
      <c r="P69" s="77" t="s">
        <v>1168</v>
      </c>
      <c r="Q69" s="77" t="s">
        <v>1169</v>
      </c>
      <c r="R69" s="77" t="s">
        <v>1170</v>
      </c>
      <c r="S69" s="258" t="s">
        <v>87</v>
      </c>
      <c r="T69" s="258" t="s">
        <v>88</v>
      </c>
      <c r="U69" s="243">
        <v>0.25</v>
      </c>
      <c r="V69" s="243">
        <v>0.15</v>
      </c>
      <c r="W69" s="258" t="s">
        <v>509</v>
      </c>
      <c r="X69" s="258" t="s">
        <v>510</v>
      </c>
      <c r="Y69" s="258" t="s">
        <v>511</v>
      </c>
      <c r="Z69" s="244">
        <v>0.24</v>
      </c>
      <c r="AA69" s="245" t="s">
        <v>523</v>
      </c>
      <c r="AB69" s="244">
        <v>0.2</v>
      </c>
      <c r="AC69" s="258" t="s">
        <v>530</v>
      </c>
      <c r="AD69" s="244">
        <v>0.6</v>
      </c>
      <c r="AE69" s="320" t="s">
        <v>541</v>
      </c>
      <c r="AF69" s="258" t="s">
        <v>90</v>
      </c>
      <c r="AG69" s="200" t="s">
        <v>82</v>
      </c>
      <c r="AH69" s="168" t="s">
        <v>1171</v>
      </c>
      <c r="AI69" s="408" t="s">
        <v>82</v>
      </c>
      <c r="AJ69" s="547" t="s">
        <v>1172</v>
      </c>
      <c r="AK69" s="296" t="s">
        <v>82</v>
      </c>
      <c r="AL69" s="147" t="s">
        <v>1173</v>
      </c>
      <c r="AM69" s="296" t="s">
        <v>82</v>
      </c>
      <c r="AN69" s="77" t="s">
        <v>1174</v>
      </c>
      <c r="AO69" s="359"/>
      <c r="AP69" s="159"/>
      <c r="AQ69" s="355"/>
      <c r="AR69" s="355"/>
      <c r="AS69" s="383"/>
    </row>
    <row r="70" spans="1:45" s="1" customFormat="1" ht="98.25" customHeight="1">
      <c r="A70" s="210" t="s">
        <v>314</v>
      </c>
      <c r="B70" s="210" t="s">
        <v>1175</v>
      </c>
      <c r="C70" s="210" t="s">
        <v>650</v>
      </c>
      <c r="D70" s="210" t="s">
        <v>651</v>
      </c>
      <c r="E70" s="210" t="s">
        <v>1176</v>
      </c>
      <c r="F70" s="210" t="s">
        <v>1177</v>
      </c>
      <c r="G70" s="351" t="s">
        <v>1178</v>
      </c>
      <c r="H70" s="318" t="s">
        <v>943</v>
      </c>
      <c r="I70" s="231" t="s">
        <v>503</v>
      </c>
      <c r="J70" s="202" t="s">
        <v>540</v>
      </c>
      <c r="K70" s="244">
        <v>0.6</v>
      </c>
      <c r="L70" s="202" t="s">
        <v>552</v>
      </c>
      <c r="M70" s="244">
        <v>0.8</v>
      </c>
      <c r="N70" s="246" t="s">
        <v>507</v>
      </c>
      <c r="O70" s="243">
        <v>0.48</v>
      </c>
      <c r="P70" s="385" t="s">
        <v>1179</v>
      </c>
      <c r="Q70" s="247" t="s">
        <v>1180</v>
      </c>
      <c r="R70" s="247" t="s">
        <v>1181</v>
      </c>
      <c r="S70" s="202" t="s">
        <v>87</v>
      </c>
      <c r="T70" s="202" t="s">
        <v>88</v>
      </c>
      <c r="U70" s="243">
        <v>0.25</v>
      </c>
      <c r="V70" s="243">
        <v>0.15</v>
      </c>
      <c r="W70" s="202" t="s">
        <v>509</v>
      </c>
      <c r="X70" s="202" t="s">
        <v>510</v>
      </c>
      <c r="Y70" s="202" t="s">
        <v>529</v>
      </c>
      <c r="Z70" s="244">
        <v>0.36</v>
      </c>
      <c r="AA70" s="245" t="s">
        <v>523</v>
      </c>
      <c r="AB70" s="244">
        <v>0.2</v>
      </c>
      <c r="AC70" s="202" t="s">
        <v>506</v>
      </c>
      <c r="AD70" s="244">
        <v>0.2</v>
      </c>
      <c r="AE70" s="246" t="s">
        <v>507</v>
      </c>
      <c r="AF70" s="247" t="s">
        <v>90</v>
      </c>
      <c r="AG70" s="354" t="s">
        <v>82</v>
      </c>
      <c r="AH70" s="233" t="s">
        <v>1045</v>
      </c>
      <c r="AI70" s="216" t="s">
        <v>82</v>
      </c>
      <c r="AJ70" s="556" t="s">
        <v>1182</v>
      </c>
      <c r="AK70" s="296" t="s">
        <v>82</v>
      </c>
      <c r="AL70" s="204" t="s">
        <v>1038</v>
      </c>
      <c r="AM70" s="297"/>
      <c r="AN70" s="386"/>
      <c r="AO70" s="359"/>
      <c r="AP70" s="159"/>
      <c r="AQ70" s="356"/>
      <c r="AR70" s="357"/>
      <c r="AS70" s="383"/>
    </row>
    <row r="71" spans="1:45" s="1" customFormat="1" ht="102.75" customHeight="1">
      <c r="A71" s="210" t="s">
        <v>314</v>
      </c>
      <c r="B71" s="210" t="s">
        <v>1183</v>
      </c>
      <c r="C71" s="210" t="s">
        <v>650</v>
      </c>
      <c r="D71" s="210" t="s">
        <v>651</v>
      </c>
      <c r="E71" s="210" t="s">
        <v>1184</v>
      </c>
      <c r="F71" s="279" t="s">
        <v>1185</v>
      </c>
      <c r="G71" s="387" t="s">
        <v>1186</v>
      </c>
      <c r="H71" s="318" t="s">
        <v>943</v>
      </c>
      <c r="I71" s="231" t="s">
        <v>503</v>
      </c>
      <c r="J71" s="202" t="s">
        <v>540</v>
      </c>
      <c r="K71" s="244">
        <v>0.6</v>
      </c>
      <c r="L71" s="202" t="s">
        <v>552</v>
      </c>
      <c r="M71" s="244">
        <v>0.8</v>
      </c>
      <c r="N71" s="242" t="s">
        <v>541</v>
      </c>
      <c r="O71" s="243">
        <v>0.48</v>
      </c>
      <c r="P71" s="202" t="s">
        <v>1187</v>
      </c>
      <c r="Q71" s="247" t="s">
        <v>284</v>
      </c>
      <c r="R71" s="202" t="s">
        <v>1188</v>
      </c>
      <c r="S71" s="202" t="s">
        <v>87</v>
      </c>
      <c r="T71" s="202" t="s">
        <v>88</v>
      </c>
      <c r="U71" s="243">
        <v>0.25</v>
      </c>
      <c r="V71" s="243">
        <v>0.15</v>
      </c>
      <c r="W71" s="202" t="s">
        <v>509</v>
      </c>
      <c r="X71" s="202" t="s">
        <v>510</v>
      </c>
      <c r="Y71" s="202" t="s">
        <v>529</v>
      </c>
      <c r="Z71" s="244">
        <v>0.36</v>
      </c>
      <c r="AA71" s="245" t="s">
        <v>523</v>
      </c>
      <c r="AB71" s="244">
        <v>0.2</v>
      </c>
      <c r="AC71" s="202" t="s">
        <v>530</v>
      </c>
      <c r="AD71" s="244">
        <v>0.6</v>
      </c>
      <c r="AE71" s="242" t="s">
        <v>541</v>
      </c>
      <c r="AF71" s="247" t="s">
        <v>90</v>
      </c>
      <c r="AG71" s="354" t="s">
        <v>82</v>
      </c>
      <c r="AH71" s="233" t="s">
        <v>1045</v>
      </c>
      <c r="AI71" s="216" t="s">
        <v>82</v>
      </c>
      <c r="AJ71" s="561" t="s">
        <v>1189</v>
      </c>
      <c r="AK71" s="296" t="s">
        <v>82</v>
      </c>
      <c r="AL71" s="145" t="s">
        <v>1190</v>
      </c>
      <c r="AM71" s="296"/>
      <c r="AN71" s="77"/>
      <c r="AO71" s="359"/>
      <c r="AP71" s="159"/>
      <c r="AQ71" s="159"/>
      <c r="AR71" s="158"/>
      <c r="AS71" s="383"/>
    </row>
    <row r="72" spans="1:45" s="1" customFormat="1" ht="84.75" customHeight="1">
      <c r="A72" s="210" t="s">
        <v>314</v>
      </c>
      <c r="B72" s="210" t="s">
        <v>1191</v>
      </c>
      <c r="C72" s="210" t="s">
        <v>650</v>
      </c>
      <c r="D72" s="210" t="s">
        <v>651</v>
      </c>
      <c r="E72" s="270" t="s">
        <v>1192</v>
      </c>
      <c r="F72" s="248" t="s">
        <v>1193</v>
      </c>
      <c r="G72" s="332" t="s">
        <v>1194</v>
      </c>
      <c r="H72" s="260" t="s">
        <v>591</v>
      </c>
      <c r="I72" s="231" t="s">
        <v>503</v>
      </c>
      <c r="J72" s="202" t="s">
        <v>523</v>
      </c>
      <c r="K72" s="244">
        <v>0.4</v>
      </c>
      <c r="L72" s="202" t="s">
        <v>530</v>
      </c>
      <c r="M72" s="244">
        <v>0.6</v>
      </c>
      <c r="N72" s="242" t="s">
        <v>541</v>
      </c>
      <c r="O72" s="243">
        <v>0.24</v>
      </c>
      <c r="P72" s="202" t="s">
        <v>1195</v>
      </c>
      <c r="Q72" s="247" t="s">
        <v>284</v>
      </c>
      <c r="R72" s="220" t="s">
        <v>1196</v>
      </c>
      <c r="S72" s="202" t="s">
        <v>87</v>
      </c>
      <c r="T72" s="202" t="s">
        <v>88</v>
      </c>
      <c r="U72" s="243">
        <v>0.25</v>
      </c>
      <c r="V72" s="243">
        <v>0.15</v>
      </c>
      <c r="W72" s="202" t="s">
        <v>509</v>
      </c>
      <c r="X72" s="202" t="s">
        <v>510</v>
      </c>
      <c r="Y72" s="202" t="s">
        <v>529</v>
      </c>
      <c r="Z72" s="244">
        <v>0.24</v>
      </c>
      <c r="AA72" s="245" t="s">
        <v>523</v>
      </c>
      <c r="AB72" s="244">
        <v>0.2</v>
      </c>
      <c r="AC72" s="202" t="s">
        <v>530</v>
      </c>
      <c r="AD72" s="244">
        <v>0.6</v>
      </c>
      <c r="AE72" s="242" t="s">
        <v>541</v>
      </c>
      <c r="AF72" s="247" t="s">
        <v>90</v>
      </c>
      <c r="AG72" s="354" t="s">
        <v>82</v>
      </c>
      <c r="AH72" s="233" t="s">
        <v>1045</v>
      </c>
      <c r="AI72" s="216" t="s">
        <v>82</v>
      </c>
      <c r="AJ72" s="556" t="s">
        <v>1197</v>
      </c>
      <c r="AK72" s="296" t="s">
        <v>82</v>
      </c>
      <c r="AL72" s="147" t="s">
        <v>1198</v>
      </c>
      <c r="AM72" s="296"/>
      <c r="AN72" s="77"/>
      <c r="AO72" s="158"/>
      <c r="AP72" s="159"/>
      <c r="AQ72" s="358"/>
      <c r="AR72" s="106"/>
      <c r="AS72" s="383"/>
    </row>
    <row r="73" spans="1:45" s="1" customFormat="1" ht="84.75" customHeight="1">
      <c r="A73" s="145" t="s">
        <v>314</v>
      </c>
      <c r="B73" s="145" t="s">
        <v>1199</v>
      </c>
      <c r="C73" s="210" t="s">
        <v>650</v>
      </c>
      <c r="D73" s="210" t="s">
        <v>651</v>
      </c>
      <c r="E73" s="410" t="s">
        <v>1200</v>
      </c>
      <c r="F73" s="562" t="s">
        <v>1201</v>
      </c>
      <c r="G73" s="563" t="s">
        <v>1202</v>
      </c>
      <c r="H73" s="411" t="s">
        <v>943</v>
      </c>
      <c r="I73" s="412" t="s">
        <v>563</v>
      </c>
      <c r="J73" s="396" t="s">
        <v>540</v>
      </c>
      <c r="K73" s="244">
        <v>0.4</v>
      </c>
      <c r="L73" s="396" t="s">
        <v>552</v>
      </c>
      <c r="M73" s="244">
        <v>0.6</v>
      </c>
      <c r="N73" s="146" t="s">
        <v>1203</v>
      </c>
      <c r="O73" s="153">
        <v>0.48</v>
      </c>
      <c r="P73" s="202" t="s">
        <v>1204</v>
      </c>
      <c r="Q73" s="77" t="s">
        <v>1205</v>
      </c>
      <c r="R73" s="414" t="s">
        <v>1206</v>
      </c>
      <c r="S73" s="397" t="s">
        <v>87</v>
      </c>
      <c r="T73" s="397" t="s">
        <v>88</v>
      </c>
      <c r="U73" s="154" cm="1">
        <f t="array" ref="U73">_xlfn.IFS(T73="Preventivo",25%,T73="Detectivo",15%,T73="Correctivo",10%)</f>
        <v>0.25</v>
      </c>
      <c r="V73" s="154" cm="1">
        <f t="array" ref="V73">_xlfn.IFS(S73="Automático",25%,S73="Manual",15%)</f>
        <v>0.15</v>
      </c>
      <c r="W73" s="397" t="s">
        <v>509</v>
      </c>
      <c r="X73" s="397" t="s">
        <v>510</v>
      </c>
      <c r="Y73" s="397" t="s">
        <v>529</v>
      </c>
      <c r="Z73" s="155">
        <f t="shared" ref="Z73:Z74" si="1">+K73*(1-U73-V73)</f>
        <v>0.24</v>
      </c>
      <c r="AA73" s="245" t="s">
        <v>523</v>
      </c>
      <c r="AB73" s="244">
        <v>0.2</v>
      </c>
      <c r="AC73" s="397" t="s">
        <v>530</v>
      </c>
      <c r="AD73" s="244">
        <v>0.6</v>
      </c>
      <c r="AE73" s="242" t="s">
        <v>541</v>
      </c>
      <c r="AF73" s="63" t="s">
        <v>90</v>
      </c>
      <c r="AG73" s="416" t="s">
        <v>82</v>
      </c>
      <c r="AH73" s="417" t="s">
        <v>1045</v>
      </c>
      <c r="AI73" s="418" t="s">
        <v>82</v>
      </c>
      <c r="AJ73" s="557" t="s">
        <v>1197</v>
      </c>
      <c r="AK73" s="296" t="s">
        <v>82</v>
      </c>
      <c r="AL73" s="147" t="s">
        <v>1038</v>
      </c>
      <c r="AM73" s="296"/>
      <c r="AN73" s="77"/>
      <c r="AO73" s="158"/>
      <c r="AP73" s="159"/>
      <c r="AQ73" s="358"/>
      <c r="AR73" s="358"/>
      <c r="AS73" s="383"/>
    </row>
    <row r="74" spans="1:45" s="1" customFormat="1" ht="84.75" customHeight="1">
      <c r="A74" s="145" t="s">
        <v>314</v>
      </c>
      <c r="B74" s="145" t="s">
        <v>1207</v>
      </c>
      <c r="C74" s="210" t="s">
        <v>650</v>
      </c>
      <c r="D74" s="210" t="s">
        <v>651</v>
      </c>
      <c r="E74" s="410" t="s">
        <v>1208</v>
      </c>
      <c r="F74" s="562" t="s">
        <v>1209</v>
      </c>
      <c r="G74" s="564" t="s">
        <v>1210</v>
      </c>
      <c r="H74" s="411" t="s">
        <v>943</v>
      </c>
      <c r="I74" s="412" t="s">
        <v>563</v>
      </c>
      <c r="J74" s="396" t="s">
        <v>540</v>
      </c>
      <c r="K74" s="413" t="str">
        <f>IFERROR(VLOOKUP(J74,'[1]Fórmulas '!$B$5:$C$9,2,),"")</f>
        <v/>
      </c>
      <c r="L74" s="396" t="s">
        <v>552</v>
      </c>
      <c r="M74" s="413" t="str">
        <f>IFERROR(VLOOKUP(L74,'[1]Fórmulas '!$E$5:$F$9,2,),"")</f>
        <v/>
      </c>
      <c r="N74" s="146" t="s">
        <v>1203</v>
      </c>
      <c r="O74" s="153">
        <v>0.48</v>
      </c>
      <c r="P74" s="202" t="s">
        <v>1211</v>
      </c>
      <c r="Q74" s="77" t="s">
        <v>1205</v>
      </c>
      <c r="R74" s="414" t="s">
        <v>1206</v>
      </c>
      <c r="S74" s="397" t="s">
        <v>87</v>
      </c>
      <c r="T74" s="397" t="s">
        <v>88</v>
      </c>
      <c r="U74" s="154" cm="1">
        <f t="array" ref="U74">_xlfn.IFS(T74="Preventivo",25%,T74="Detectivo",15%,T74="Correctivo",10%)</f>
        <v>0.25</v>
      </c>
      <c r="V74" s="154" cm="1">
        <f t="array" ref="V74">_xlfn.IFS(S74="Automático",25%,S74="Manual",15%)</f>
        <v>0.15</v>
      </c>
      <c r="W74" s="397" t="s">
        <v>509</v>
      </c>
      <c r="X74" s="397" t="s">
        <v>510</v>
      </c>
      <c r="Y74" s="397" t="s">
        <v>529</v>
      </c>
      <c r="Z74" s="155" t="e">
        <f t="shared" si="1"/>
        <v>#VALUE!</v>
      </c>
      <c r="AA74" s="245" t="s">
        <v>523</v>
      </c>
      <c r="AB74" s="244">
        <v>0.2</v>
      </c>
      <c r="AC74" s="397" t="s">
        <v>530</v>
      </c>
      <c r="AD74" s="244">
        <v>0.6</v>
      </c>
      <c r="AE74" s="242" t="s">
        <v>541</v>
      </c>
      <c r="AF74" s="217" t="s">
        <v>90</v>
      </c>
      <c r="AG74" s="415" t="s">
        <v>82</v>
      </c>
      <c r="AH74" s="233" t="s">
        <v>1045</v>
      </c>
      <c r="AI74" s="161" t="s">
        <v>82</v>
      </c>
      <c r="AJ74" s="556" t="s">
        <v>1197</v>
      </c>
      <c r="AK74" s="296" t="s">
        <v>82</v>
      </c>
      <c r="AL74" s="147" t="s">
        <v>1190</v>
      </c>
      <c r="AM74" s="296"/>
      <c r="AN74" s="77"/>
      <c r="AO74" s="158"/>
      <c r="AP74" s="159"/>
      <c r="AQ74" s="358"/>
      <c r="AR74" s="358"/>
      <c r="AS74" s="383"/>
    </row>
    <row r="75" spans="1:45" s="1" customFormat="1" ht="62.25" customHeight="1">
      <c r="A75" s="210" t="s">
        <v>408</v>
      </c>
      <c r="B75" s="210" t="s">
        <v>1212</v>
      </c>
      <c r="C75" s="210" t="s">
        <v>654</v>
      </c>
      <c r="D75" s="210" t="s">
        <v>655</v>
      </c>
      <c r="E75" s="210" t="s">
        <v>1213</v>
      </c>
      <c r="F75" s="237" t="s">
        <v>1214</v>
      </c>
      <c r="G75" s="248" t="s">
        <v>1215</v>
      </c>
      <c r="H75" s="231" t="s">
        <v>589</v>
      </c>
      <c r="I75" s="258" t="s">
        <v>1216</v>
      </c>
      <c r="J75" s="202" t="s">
        <v>523</v>
      </c>
      <c r="K75" s="241">
        <v>0.4</v>
      </c>
      <c r="L75" s="202" t="s">
        <v>524</v>
      </c>
      <c r="M75" s="241">
        <v>0.4</v>
      </c>
      <c r="N75" s="242" t="s">
        <v>541</v>
      </c>
      <c r="O75" s="243">
        <v>0.16</v>
      </c>
      <c r="P75" s="77" t="s">
        <v>1217</v>
      </c>
      <c r="Q75" s="247" t="s">
        <v>1218</v>
      </c>
      <c r="R75" s="77" t="s">
        <v>1219</v>
      </c>
      <c r="S75" s="202" t="s">
        <v>87</v>
      </c>
      <c r="T75" s="202" t="s">
        <v>88</v>
      </c>
      <c r="U75" s="243">
        <v>0.25</v>
      </c>
      <c r="V75" s="243">
        <v>0.15</v>
      </c>
      <c r="W75" s="202" t="s">
        <v>509</v>
      </c>
      <c r="X75" s="202" t="s">
        <v>528</v>
      </c>
      <c r="Y75" s="202" t="s">
        <v>511</v>
      </c>
      <c r="Z75" s="244">
        <v>0.24</v>
      </c>
      <c r="AA75" s="245" t="s">
        <v>523</v>
      </c>
      <c r="AB75" s="244">
        <v>0.2</v>
      </c>
      <c r="AC75" s="202" t="s">
        <v>530</v>
      </c>
      <c r="AD75" s="244">
        <v>0.6</v>
      </c>
      <c r="AE75" s="242" t="s">
        <v>541</v>
      </c>
      <c r="AF75" s="247" t="s">
        <v>90</v>
      </c>
      <c r="AG75" s="276" t="s">
        <v>82</v>
      </c>
      <c r="AH75" s="200" t="s">
        <v>1220</v>
      </c>
      <c r="AI75" s="419" t="s">
        <v>82</v>
      </c>
      <c r="AJ75" s="565" t="s">
        <v>1221</v>
      </c>
      <c r="AK75" s="296" t="s">
        <v>82</v>
      </c>
      <c r="AL75" s="147" t="s">
        <v>1222</v>
      </c>
      <c r="AM75" s="296" t="s">
        <v>82</v>
      </c>
      <c r="AN75" s="145" t="s">
        <v>1223</v>
      </c>
      <c r="AO75" s="158"/>
      <c r="AP75" s="159"/>
      <c r="AQ75" s="355"/>
      <c r="AR75" s="359"/>
      <c r="AS75" s="383"/>
    </row>
    <row r="76" spans="1:45" s="1" customFormat="1" ht="80.25" customHeight="1">
      <c r="A76" s="210" t="s">
        <v>408</v>
      </c>
      <c r="B76" s="210" t="s">
        <v>1224</v>
      </c>
      <c r="C76" s="210" t="s">
        <v>654</v>
      </c>
      <c r="D76" s="210" t="s">
        <v>655</v>
      </c>
      <c r="E76" s="270" t="s">
        <v>1225</v>
      </c>
      <c r="F76" s="267" t="s">
        <v>1226</v>
      </c>
      <c r="G76" s="233" t="s">
        <v>1227</v>
      </c>
      <c r="H76" s="231" t="s">
        <v>589</v>
      </c>
      <c r="I76" s="258" t="s">
        <v>1228</v>
      </c>
      <c r="J76" s="202" t="s">
        <v>540</v>
      </c>
      <c r="K76" s="241">
        <v>0.6</v>
      </c>
      <c r="L76" s="202" t="s">
        <v>530</v>
      </c>
      <c r="M76" s="241">
        <v>0.6</v>
      </c>
      <c r="N76" s="242" t="s">
        <v>541</v>
      </c>
      <c r="O76" s="243">
        <v>0.36</v>
      </c>
      <c r="P76" s="77" t="s">
        <v>1229</v>
      </c>
      <c r="Q76" s="247" t="s">
        <v>1218</v>
      </c>
      <c r="R76" s="220" t="s">
        <v>1219</v>
      </c>
      <c r="S76" s="202" t="s">
        <v>87</v>
      </c>
      <c r="T76" s="202" t="s">
        <v>88</v>
      </c>
      <c r="U76" s="243">
        <v>0.25</v>
      </c>
      <c r="V76" s="243">
        <v>0.15</v>
      </c>
      <c r="W76" s="202" t="s">
        <v>509</v>
      </c>
      <c r="X76" s="202" t="s">
        <v>528</v>
      </c>
      <c r="Y76" s="202" t="s">
        <v>511</v>
      </c>
      <c r="Z76" s="244">
        <v>0.24</v>
      </c>
      <c r="AA76" s="245" t="s">
        <v>523</v>
      </c>
      <c r="AB76" s="244">
        <v>0.2</v>
      </c>
      <c r="AC76" s="202" t="s">
        <v>530</v>
      </c>
      <c r="AD76" s="244">
        <v>0.6</v>
      </c>
      <c r="AE76" s="242" t="s">
        <v>541</v>
      </c>
      <c r="AF76" s="247" t="s">
        <v>90</v>
      </c>
      <c r="AG76" s="247" t="s">
        <v>82</v>
      </c>
      <c r="AH76" s="202" t="s">
        <v>1220</v>
      </c>
      <c r="AI76" s="404" t="s">
        <v>82</v>
      </c>
      <c r="AJ76" s="566" t="s">
        <v>1221</v>
      </c>
      <c r="AK76" s="296" t="s">
        <v>82</v>
      </c>
      <c r="AL76" s="145" t="s">
        <v>1230</v>
      </c>
      <c r="AM76" s="296" t="s">
        <v>82</v>
      </c>
      <c r="AN76" s="542" t="s">
        <v>1231</v>
      </c>
      <c r="AO76" s="301"/>
      <c r="AP76" s="206"/>
      <c r="AQ76" s="145"/>
      <c r="AR76" s="145"/>
      <c r="AS76" s="383"/>
    </row>
    <row r="77" spans="1:45" s="1" customFormat="1" ht="51" customHeight="1">
      <c r="A77" s="279" t="s">
        <v>408</v>
      </c>
      <c r="B77" s="279" t="s">
        <v>1232</v>
      </c>
      <c r="C77" s="279" t="s">
        <v>654</v>
      </c>
      <c r="D77" s="279" t="s">
        <v>655</v>
      </c>
      <c r="E77" s="279" t="s">
        <v>1233</v>
      </c>
      <c r="F77" s="303" t="s">
        <v>1234</v>
      </c>
      <c r="G77" s="303" t="s">
        <v>1235</v>
      </c>
      <c r="H77" s="388" t="s">
        <v>589</v>
      </c>
      <c r="I77" s="314" t="s">
        <v>1228</v>
      </c>
      <c r="J77" s="273" t="s">
        <v>540</v>
      </c>
      <c r="K77" s="282">
        <v>0.6</v>
      </c>
      <c r="L77" s="273" t="s">
        <v>530</v>
      </c>
      <c r="M77" s="282">
        <v>0.6</v>
      </c>
      <c r="N77" s="280" t="s">
        <v>553</v>
      </c>
      <c r="O77" s="271">
        <v>0.36</v>
      </c>
      <c r="P77" s="283" t="s">
        <v>1236</v>
      </c>
      <c r="Q77" s="316" t="s">
        <v>128</v>
      </c>
      <c r="R77" s="273" t="s">
        <v>1237</v>
      </c>
      <c r="S77" s="273" t="s">
        <v>87</v>
      </c>
      <c r="T77" s="273" t="s">
        <v>88</v>
      </c>
      <c r="U77" s="271">
        <v>0.25</v>
      </c>
      <c r="V77" s="271">
        <v>0.15</v>
      </c>
      <c r="W77" s="273" t="s">
        <v>509</v>
      </c>
      <c r="X77" s="273" t="s">
        <v>510</v>
      </c>
      <c r="Y77" s="273" t="s">
        <v>511</v>
      </c>
      <c r="Z77" s="274">
        <v>0.36</v>
      </c>
      <c r="AA77" s="317" t="s">
        <v>523</v>
      </c>
      <c r="AB77" s="274">
        <v>0.2</v>
      </c>
      <c r="AC77" s="273" t="s">
        <v>552</v>
      </c>
      <c r="AD77" s="274">
        <v>0.8</v>
      </c>
      <c r="AE77" s="322" t="s">
        <v>553</v>
      </c>
      <c r="AF77" s="316" t="s">
        <v>90</v>
      </c>
      <c r="AG77" s="316" t="s">
        <v>82</v>
      </c>
      <c r="AH77" s="273" t="s">
        <v>1220</v>
      </c>
      <c r="AI77" s="404" t="s">
        <v>82</v>
      </c>
      <c r="AJ77" s="566" t="s">
        <v>1221</v>
      </c>
      <c r="AK77" s="296" t="s">
        <v>82</v>
      </c>
      <c r="AL77" s="145" t="s">
        <v>1238</v>
      </c>
      <c r="AM77" s="296" t="s">
        <v>82</v>
      </c>
      <c r="AN77" s="145" t="s">
        <v>1239</v>
      </c>
      <c r="AO77" s="206"/>
      <c r="AP77" s="206"/>
      <c r="AQ77" s="145"/>
      <c r="AR77" s="145"/>
      <c r="AS77" s="383"/>
    </row>
    <row r="78" spans="1:45" s="1" customFormat="1" ht="75.75" customHeight="1">
      <c r="A78" s="210" t="s">
        <v>408</v>
      </c>
      <c r="B78" s="210" t="s">
        <v>1240</v>
      </c>
      <c r="C78" s="210" t="s">
        <v>654</v>
      </c>
      <c r="D78" s="270" t="s">
        <v>655</v>
      </c>
      <c r="E78" s="232" t="s">
        <v>1241</v>
      </c>
      <c r="F78" s="232" t="s">
        <v>1242</v>
      </c>
      <c r="G78" s="232" t="s">
        <v>1243</v>
      </c>
      <c r="H78" s="231" t="s">
        <v>589</v>
      </c>
      <c r="I78" s="258" t="s">
        <v>1228</v>
      </c>
      <c r="J78" s="247" t="s">
        <v>540</v>
      </c>
      <c r="K78" s="241">
        <v>0.6</v>
      </c>
      <c r="L78" s="202" t="s">
        <v>530</v>
      </c>
      <c r="M78" s="241">
        <v>0.6</v>
      </c>
      <c r="N78" s="246" t="s">
        <v>507</v>
      </c>
      <c r="O78" s="243">
        <v>0.36</v>
      </c>
      <c r="P78" s="145" t="s">
        <v>1244</v>
      </c>
      <c r="Q78" s="247" t="s">
        <v>1218</v>
      </c>
      <c r="R78" s="220" t="s">
        <v>1245</v>
      </c>
      <c r="S78" s="202" t="s">
        <v>87</v>
      </c>
      <c r="T78" s="202" t="s">
        <v>88</v>
      </c>
      <c r="U78" s="243">
        <v>0.25</v>
      </c>
      <c r="V78" s="243">
        <v>0.15</v>
      </c>
      <c r="W78" s="247" t="s">
        <v>527</v>
      </c>
      <c r="X78" s="247" t="s">
        <v>510</v>
      </c>
      <c r="Y78" s="247" t="s">
        <v>529</v>
      </c>
      <c r="Z78" s="244">
        <v>0.36</v>
      </c>
      <c r="AA78" s="245" t="s">
        <v>523</v>
      </c>
      <c r="AB78" s="244">
        <v>0.2</v>
      </c>
      <c r="AC78" s="247" t="s">
        <v>506</v>
      </c>
      <c r="AD78" s="244">
        <v>0.2</v>
      </c>
      <c r="AE78" s="246" t="s">
        <v>507</v>
      </c>
      <c r="AF78" s="247" t="s">
        <v>90</v>
      </c>
      <c r="AG78" s="247" t="s">
        <v>82</v>
      </c>
      <c r="AH78" s="202" t="s">
        <v>1220</v>
      </c>
      <c r="AI78" s="404" t="s">
        <v>82</v>
      </c>
      <c r="AJ78" s="566" t="s">
        <v>1221</v>
      </c>
      <c r="AK78" s="296" t="s">
        <v>82</v>
      </c>
      <c r="AL78" s="323" t="s">
        <v>1246</v>
      </c>
      <c r="AM78" s="296" t="s">
        <v>82</v>
      </c>
      <c r="AN78" s="442" t="s">
        <v>1239</v>
      </c>
      <c r="AO78" s="301"/>
      <c r="AP78" s="206"/>
      <c r="AQ78" s="145"/>
      <c r="AR78" s="145"/>
      <c r="AS78" s="383"/>
    </row>
    <row r="79" spans="1:45" s="1" customFormat="1" ht="78" customHeight="1">
      <c r="A79" s="210" t="s">
        <v>408</v>
      </c>
      <c r="B79" s="210" t="s">
        <v>1247</v>
      </c>
      <c r="C79" s="210" t="s">
        <v>654</v>
      </c>
      <c r="D79" s="270" t="s">
        <v>655</v>
      </c>
      <c r="E79" s="232" t="s">
        <v>1248</v>
      </c>
      <c r="F79" s="232" t="s">
        <v>1249</v>
      </c>
      <c r="G79" s="232" t="s">
        <v>1250</v>
      </c>
      <c r="H79" s="231" t="s">
        <v>589</v>
      </c>
      <c r="I79" s="258" t="s">
        <v>1228</v>
      </c>
      <c r="J79" s="247" t="s">
        <v>540</v>
      </c>
      <c r="K79" s="241">
        <v>0.6</v>
      </c>
      <c r="L79" s="202" t="s">
        <v>552</v>
      </c>
      <c r="M79" s="241">
        <v>0.8</v>
      </c>
      <c r="N79" s="246" t="s">
        <v>507</v>
      </c>
      <c r="O79" s="243">
        <v>0.48</v>
      </c>
      <c r="P79" s="77" t="s">
        <v>1251</v>
      </c>
      <c r="Q79" s="247" t="s">
        <v>1218</v>
      </c>
      <c r="R79" s="265" t="s">
        <v>1237</v>
      </c>
      <c r="S79" s="202" t="s">
        <v>87</v>
      </c>
      <c r="T79" s="202" t="s">
        <v>88</v>
      </c>
      <c r="U79" s="243">
        <v>0.25</v>
      </c>
      <c r="V79" s="243">
        <v>0.15</v>
      </c>
      <c r="W79" s="247" t="s">
        <v>527</v>
      </c>
      <c r="X79" s="247" t="s">
        <v>510</v>
      </c>
      <c r="Y79" s="247" t="s">
        <v>511</v>
      </c>
      <c r="Z79" s="244">
        <v>0.36</v>
      </c>
      <c r="AA79" s="245" t="s">
        <v>523</v>
      </c>
      <c r="AB79" s="244">
        <v>0.2</v>
      </c>
      <c r="AC79" s="258" t="s">
        <v>524</v>
      </c>
      <c r="AD79" s="244">
        <v>0.4</v>
      </c>
      <c r="AE79" s="246" t="s">
        <v>507</v>
      </c>
      <c r="AF79" s="258" t="s">
        <v>90</v>
      </c>
      <c r="AG79" s="247" t="s">
        <v>82</v>
      </c>
      <c r="AH79" s="202" t="s">
        <v>1220</v>
      </c>
      <c r="AI79" s="404" t="s">
        <v>82</v>
      </c>
      <c r="AJ79" s="566" t="s">
        <v>1252</v>
      </c>
      <c r="AK79" s="296" t="s">
        <v>82</v>
      </c>
      <c r="AL79" s="145" t="s">
        <v>1253</v>
      </c>
      <c r="AM79" s="296" t="s">
        <v>82</v>
      </c>
      <c r="AN79" s="145" t="s">
        <v>1239</v>
      </c>
      <c r="AO79" s="301"/>
      <c r="AP79" s="206"/>
      <c r="AQ79" s="145"/>
      <c r="AR79" s="145"/>
      <c r="AS79" s="383"/>
    </row>
    <row r="80" spans="1:45" s="1" customFormat="1" ht="80.25" customHeight="1">
      <c r="A80" s="210" t="s">
        <v>408</v>
      </c>
      <c r="B80" s="210" t="s">
        <v>1254</v>
      </c>
      <c r="C80" s="210" t="s">
        <v>654</v>
      </c>
      <c r="D80" s="270" t="s">
        <v>655</v>
      </c>
      <c r="E80" s="232" t="s">
        <v>1255</v>
      </c>
      <c r="F80" s="233" t="s">
        <v>1256</v>
      </c>
      <c r="G80" s="233" t="s">
        <v>1257</v>
      </c>
      <c r="H80" s="231" t="s">
        <v>591</v>
      </c>
      <c r="I80" s="258" t="s">
        <v>1258</v>
      </c>
      <c r="J80" s="247" t="s">
        <v>540</v>
      </c>
      <c r="K80" s="241">
        <v>0.6</v>
      </c>
      <c r="L80" s="202" t="s">
        <v>530</v>
      </c>
      <c r="M80" s="241">
        <v>0.6</v>
      </c>
      <c r="N80" s="246" t="s">
        <v>507</v>
      </c>
      <c r="O80" s="243">
        <v>0.36</v>
      </c>
      <c r="P80" s="369" t="s">
        <v>1259</v>
      </c>
      <c r="Q80" s="247" t="s">
        <v>1218</v>
      </c>
      <c r="R80" s="202" t="s">
        <v>1260</v>
      </c>
      <c r="S80" s="202" t="s">
        <v>87</v>
      </c>
      <c r="T80" s="202" t="s">
        <v>88</v>
      </c>
      <c r="U80" s="243">
        <v>0.25</v>
      </c>
      <c r="V80" s="243">
        <v>0.15</v>
      </c>
      <c r="W80" s="202" t="s">
        <v>527</v>
      </c>
      <c r="X80" s="202" t="s">
        <v>528</v>
      </c>
      <c r="Y80" s="202" t="s">
        <v>511</v>
      </c>
      <c r="Z80" s="244">
        <v>0.36</v>
      </c>
      <c r="AA80" s="245" t="s">
        <v>523</v>
      </c>
      <c r="AB80" s="244">
        <v>0.2</v>
      </c>
      <c r="AC80" s="247" t="s">
        <v>524</v>
      </c>
      <c r="AD80" s="244">
        <v>0.4</v>
      </c>
      <c r="AE80" s="246" t="s">
        <v>507</v>
      </c>
      <c r="AF80" s="247" t="s">
        <v>90</v>
      </c>
      <c r="AG80" s="247" t="s">
        <v>82</v>
      </c>
      <c r="AH80" s="202" t="s">
        <v>1220</v>
      </c>
      <c r="AI80" s="404" t="s">
        <v>82</v>
      </c>
      <c r="AJ80" s="566" t="s">
        <v>1221</v>
      </c>
      <c r="AK80" s="296" t="s">
        <v>82</v>
      </c>
      <c r="AL80" s="145" t="s">
        <v>1261</v>
      </c>
      <c r="AM80" s="296" t="s">
        <v>82</v>
      </c>
      <c r="AN80" s="145" t="s">
        <v>1239</v>
      </c>
      <c r="AO80" s="439"/>
      <c r="AP80" s="209"/>
      <c r="AQ80" s="205"/>
      <c r="AR80" s="205"/>
      <c r="AS80" s="383"/>
    </row>
    <row r="81" spans="1:45" s="1" customFormat="1" ht="95.25" customHeight="1">
      <c r="A81" s="210" t="s">
        <v>408</v>
      </c>
      <c r="B81" s="210" t="s">
        <v>1262</v>
      </c>
      <c r="C81" s="210" t="s">
        <v>654</v>
      </c>
      <c r="D81" s="270" t="s">
        <v>655</v>
      </c>
      <c r="E81" s="232" t="s">
        <v>1263</v>
      </c>
      <c r="F81" s="233" t="s">
        <v>1264</v>
      </c>
      <c r="G81" s="233" t="s">
        <v>1265</v>
      </c>
      <c r="H81" s="231" t="s">
        <v>589</v>
      </c>
      <c r="I81" s="258" t="s">
        <v>1228</v>
      </c>
      <c r="J81" s="247" t="s">
        <v>540</v>
      </c>
      <c r="K81" s="241">
        <v>0.6</v>
      </c>
      <c r="L81" s="202" t="s">
        <v>530</v>
      </c>
      <c r="M81" s="241">
        <v>0.6</v>
      </c>
      <c r="N81" s="246" t="s">
        <v>507</v>
      </c>
      <c r="O81" s="243">
        <v>0.36</v>
      </c>
      <c r="P81" s="369" t="s">
        <v>1266</v>
      </c>
      <c r="Q81" s="247" t="s">
        <v>1218</v>
      </c>
      <c r="R81" s="330" t="s">
        <v>1267</v>
      </c>
      <c r="S81" s="202" t="s">
        <v>87</v>
      </c>
      <c r="T81" s="202" t="s">
        <v>88</v>
      </c>
      <c r="U81" s="243">
        <v>0.25</v>
      </c>
      <c r="V81" s="243">
        <v>0.15</v>
      </c>
      <c r="W81" s="268" t="s">
        <v>527</v>
      </c>
      <c r="X81" s="268" t="s">
        <v>510</v>
      </c>
      <c r="Y81" s="325" t="s">
        <v>529</v>
      </c>
      <c r="Z81" s="244">
        <v>0.36</v>
      </c>
      <c r="AA81" s="245" t="s">
        <v>523</v>
      </c>
      <c r="AB81" s="244">
        <v>0.2</v>
      </c>
      <c r="AC81" s="288" t="s">
        <v>506</v>
      </c>
      <c r="AD81" s="244">
        <v>0.2</v>
      </c>
      <c r="AE81" s="246" t="s">
        <v>507</v>
      </c>
      <c r="AF81" s="318" t="s">
        <v>90</v>
      </c>
      <c r="AG81" s="247" t="s">
        <v>82</v>
      </c>
      <c r="AH81" s="202" t="s">
        <v>1220</v>
      </c>
      <c r="AI81" s="404" t="s">
        <v>82</v>
      </c>
      <c r="AJ81" s="566" t="s">
        <v>1221</v>
      </c>
      <c r="AK81" s="296" t="s">
        <v>82</v>
      </c>
      <c r="AL81" s="145" t="s">
        <v>1253</v>
      </c>
      <c r="AM81" s="296" t="s">
        <v>82</v>
      </c>
      <c r="AN81" s="543" t="s">
        <v>1239</v>
      </c>
      <c r="AO81" s="439"/>
      <c r="AP81" s="209"/>
      <c r="AQ81" s="205"/>
      <c r="AR81" s="205"/>
      <c r="AS81" s="383"/>
    </row>
    <row r="82" spans="1:45" s="1" customFormat="1" ht="85.5" customHeight="1">
      <c r="A82" s="210" t="s">
        <v>408</v>
      </c>
      <c r="B82" s="210" t="s">
        <v>1268</v>
      </c>
      <c r="C82" s="210" t="s">
        <v>654</v>
      </c>
      <c r="D82" s="270" t="s">
        <v>655</v>
      </c>
      <c r="E82" s="270" t="s">
        <v>1269</v>
      </c>
      <c r="F82" s="232" t="s">
        <v>1270</v>
      </c>
      <c r="G82" s="232" t="s">
        <v>1271</v>
      </c>
      <c r="H82" s="231" t="s">
        <v>589</v>
      </c>
      <c r="I82" s="258" t="s">
        <v>1228</v>
      </c>
      <c r="J82" s="258" t="s">
        <v>540</v>
      </c>
      <c r="K82" s="278">
        <v>0.6</v>
      </c>
      <c r="L82" s="210" t="s">
        <v>552</v>
      </c>
      <c r="M82" s="278">
        <v>0.8</v>
      </c>
      <c r="N82" s="246" t="s">
        <v>507</v>
      </c>
      <c r="O82" s="254">
        <v>0.48</v>
      </c>
      <c r="P82" s="369" t="s">
        <v>1272</v>
      </c>
      <c r="Q82" s="258" t="s">
        <v>1273</v>
      </c>
      <c r="R82" s="210" t="s">
        <v>1274</v>
      </c>
      <c r="S82" s="210" t="s">
        <v>87</v>
      </c>
      <c r="T82" s="210" t="s">
        <v>88</v>
      </c>
      <c r="U82" s="254">
        <v>0.25</v>
      </c>
      <c r="V82" s="254">
        <v>0.15</v>
      </c>
      <c r="W82" s="258" t="s">
        <v>527</v>
      </c>
      <c r="X82" s="258" t="s">
        <v>528</v>
      </c>
      <c r="Y82" s="258" t="s">
        <v>511</v>
      </c>
      <c r="Z82" s="278">
        <v>0.36</v>
      </c>
      <c r="AA82" s="245" t="s">
        <v>523</v>
      </c>
      <c r="AB82" s="278">
        <v>0.2</v>
      </c>
      <c r="AC82" s="258" t="s">
        <v>506</v>
      </c>
      <c r="AD82" s="278">
        <v>0.2</v>
      </c>
      <c r="AE82" s="246" t="s">
        <v>507</v>
      </c>
      <c r="AF82" s="258" t="s">
        <v>90</v>
      </c>
      <c r="AG82" s="258" t="s">
        <v>82</v>
      </c>
      <c r="AH82" s="202" t="s">
        <v>1220</v>
      </c>
      <c r="AI82" s="404" t="s">
        <v>82</v>
      </c>
      <c r="AJ82" s="566" t="s">
        <v>1221</v>
      </c>
      <c r="AK82" s="296" t="s">
        <v>82</v>
      </c>
      <c r="AL82" s="145" t="s">
        <v>1275</v>
      </c>
      <c r="AM82" s="296" t="s">
        <v>82</v>
      </c>
      <c r="AN82" s="145" t="s">
        <v>1239</v>
      </c>
      <c r="AO82" s="439"/>
      <c r="AP82" s="209"/>
      <c r="AQ82" s="205"/>
      <c r="AR82" s="205"/>
      <c r="AS82" s="383"/>
    </row>
    <row r="83" spans="1:45" s="1" customFormat="1" ht="85.5" customHeight="1">
      <c r="A83" s="210" t="s">
        <v>408</v>
      </c>
      <c r="B83" s="210" t="s">
        <v>1276</v>
      </c>
      <c r="C83" s="210" t="s">
        <v>654</v>
      </c>
      <c r="D83" s="270" t="s">
        <v>655</v>
      </c>
      <c r="E83" s="232" t="s">
        <v>1277</v>
      </c>
      <c r="F83" s="232" t="s">
        <v>1278</v>
      </c>
      <c r="G83" s="232" t="s">
        <v>1279</v>
      </c>
      <c r="H83" s="231" t="s">
        <v>589</v>
      </c>
      <c r="I83" s="258" t="s">
        <v>1228</v>
      </c>
      <c r="J83" s="258" t="s">
        <v>540</v>
      </c>
      <c r="K83" s="278">
        <v>0.6</v>
      </c>
      <c r="L83" s="210" t="s">
        <v>552</v>
      </c>
      <c r="M83" s="278">
        <v>0.8</v>
      </c>
      <c r="N83" s="246" t="s">
        <v>507</v>
      </c>
      <c r="O83" s="254">
        <v>0.48</v>
      </c>
      <c r="P83" s="77" t="s">
        <v>1280</v>
      </c>
      <c r="Q83" s="258" t="s">
        <v>1273</v>
      </c>
      <c r="R83" s="210" t="s">
        <v>1281</v>
      </c>
      <c r="S83" s="210" t="s">
        <v>87</v>
      </c>
      <c r="T83" s="210" t="s">
        <v>88</v>
      </c>
      <c r="U83" s="254">
        <v>0.25</v>
      </c>
      <c r="V83" s="254">
        <v>0.15</v>
      </c>
      <c r="W83" s="258" t="s">
        <v>509</v>
      </c>
      <c r="X83" s="258" t="s">
        <v>510</v>
      </c>
      <c r="Y83" s="258" t="s">
        <v>511</v>
      </c>
      <c r="Z83" s="278">
        <v>0.36</v>
      </c>
      <c r="AA83" s="245" t="s">
        <v>523</v>
      </c>
      <c r="AB83" s="278">
        <v>0.2</v>
      </c>
      <c r="AC83" s="258" t="s">
        <v>506</v>
      </c>
      <c r="AD83" s="278">
        <v>0.2</v>
      </c>
      <c r="AE83" s="246" t="s">
        <v>507</v>
      </c>
      <c r="AF83" s="258" t="s">
        <v>90</v>
      </c>
      <c r="AG83" s="258" t="s">
        <v>82</v>
      </c>
      <c r="AH83" s="202" t="s">
        <v>1220</v>
      </c>
      <c r="AI83" s="404" t="s">
        <v>82</v>
      </c>
      <c r="AJ83" s="566" t="s">
        <v>1221</v>
      </c>
      <c r="AK83" s="296" t="s">
        <v>82</v>
      </c>
      <c r="AL83" s="145" t="s">
        <v>1275</v>
      </c>
      <c r="AM83" s="296" t="s">
        <v>82</v>
      </c>
      <c r="AN83" s="145" t="s">
        <v>1239</v>
      </c>
      <c r="AO83" s="301"/>
      <c r="AP83" s="206"/>
      <c r="AQ83" s="145"/>
      <c r="AR83" s="205"/>
      <c r="AS83" s="383"/>
    </row>
    <row r="84" spans="1:45" s="1" customFormat="1" ht="81.75" customHeight="1">
      <c r="A84" s="210" t="s">
        <v>408</v>
      </c>
      <c r="B84" s="210" t="s">
        <v>1282</v>
      </c>
      <c r="C84" s="210" t="s">
        <v>654</v>
      </c>
      <c r="D84" s="326" t="s">
        <v>655</v>
      </c>
      <c r="E84" s="375" t="s">
        <v>1283</v>
      </c>
      <c r="F84" s="375" t="s">
        <v>1284</v>
      </c>
      <c r="G84" s="389" t="s">
        <v>1285</v>
      </c>
      <c r="H84" s="231" t="s">
        <v>589</v>
      </c>
      <c r="I84" s="258" t="s">
        <v>1228</v>
      </c>
      <c r="J84" s="247" t="s">
        <v>540</v>
      </c>
      <c r="K84" s="241">
        <v>0.6</v>
      </c>
      <c r="L84" s="202" t="s">
        <v>530</v>
      </c>
      <c r="M84" s="241">
        <v>0.6</v>
      </c>
      <c r="N84" s="246" t="s">
        <v>507</v>
      </c>
      <c r="O84" s="243">
        <v>0.36</v>
      </c>
      <c r="P84" s="77" t="s">
        <v>1286</v>
      </c>
      <c r="Q84" s="202" t="s">
        <v>128</v>
      </c>
      <c r="R84" s="202" t="s">
        <v>342</v>
      </c>
      <c r="S84" s="202" t="s">
        <v>87</v>
      </c>
      <c r="T84" s="202" t="s">
        <v>88</v>
      </c>
      <c r="U84" s="243">
        <v>0.25</v>
      </c>
      <c r="V84" s="243">
        <v>0.15</v>
      </c>
      <c r="W84" s="258" t="s">
        <v>527</v>
      </c>
      <c r="X84" s="258" t="s">
        <v>510</v>
      </c>
      <c r="Y84" s="258" t="s">
        <v>511</v>
      </c>
      <c r="Z84" s="244">
        <v>0.36</v>
      </c>
      <c r="AA84" s="245" t="s">
        <v>523</v>
      </c>
      <c r="AB84" s="244">
        <v>0.2</v>
      </c>
      <c r="AC84" s="258" t="s">
        <v>506</v>
      </c>
      <c r="AD84" s="244">
        <v>0.2</v>
      </c>
      <c r="AE84" s="246" t="s">
        <v>507</v>
      </c>
      <c r="AF84" s="247" t="s">
        <v>90</v>
      </c>
      <c r="AG84" s="247" t="s">
        <v>82</v>
      </c>
      <c r="AH84" s="202" t="s">
        <v>1220</v>
      </c>
      <c r="AI84" s="404" t="s">
        <v>82</v>
      </c>
      <c r="AJ84" s="566" t="s">
        <v>1221</v>
      </c>
      <c r="AK84" s="296" t="s">
        <v>82</v>
      </c>
      <c r="AL84" s="145" t="s">
        <v>1246</v>
      </c>
      <c r="AM84" s="296" t="s">
        <v>82</v>
      </c>
      <c r="AN84" s="145" t="s">
        <v>1239</v>
      </c>
      <c r="AO84" s="301"/>
      <c r="AP84" s="206"/>
      <c r="AQ84" s="145"/>
      <c r="AR84" s="205"/>
      <c r="AS84" s="383"/>
    </row>
    <row r="85" spans="1:45" s="1" customFormat="1" ht="83.25" customHeight="1">
      <c r="A85" s="210" t="s">
        <v>408</v>
      </c>
      <c r="B85" s="210" t="s">
        <v>1287</v>
      </c>
      <c r="C85" s="210" t="s">
        <v>654</v>
      </c>
      <c r="D85" s="326" t="s">
        <v>655</v>
      </c>
      <c r="E85" s="232" t="s">
        <v>1288</v>
      </c>
      <c r="F85" s="232" t="s">
        <v>1284</v>
      </c>
      <c r="G85" s="233" t="s">
        <v>1289</v>
      </c>
      <c r="H85" s="231" t="s">
        <v>589</v>
      </c>
      <c r="I85" s="258" t="s">
        <v>1228</v>
      </c>
      <c r="J85" s="247" t="s">
        <v>540</v>
      </c>
      <c r="K85" s="241">
        <v>0.6</v>
      </c>
      <c r="L85" s="202" t="s">
        <v>524</v>
      </c>
      <c r="M85" s="241">
        <v>0.4</v>
      </c>
      <c r="N85" s="246" t="s">
        <v>507</v>
      </c>
      <c r="O85" s="243">
        <v>0.24</v>
      </c>
      <c r="P85" s="202" t="s">
        <v>1290</v>
      </c>
      <c r="Q85" s="202" t="s">
        <v>128</v>
      </c>
      <c r="R85" s="77" t="s">
        <v>1291</v>
      </c>
      <c r="S85" s="202" t="s">
        <v>87</v>
      </c>
      <c r="T85" s="202" t="s">
        <v>88</v>
      </c>
      <c r="U85" s="243">
        <v>0.25</v>
      </c>
      <c r="V85" s="243">
        <v>0.15</v>
      </c>
      <c r="W85" s="258" t="s">
        <v>509</v>
      </c>
      <c r="X85" s="258" t="s">
        <v>510</v>
      </c>
      <c r="Y85" s="258" t="s">
        <v>529</v>
      </c>
      <c r="Z85" s="244">
        <v>0.36</v>
      </c>
      <c r="AA85" s="245" t="s">
        <v>523</v>
      </c>
      <c r="AB85" s="244">
        <v>0.2</v>
      </c>
      <c r="AC85" s="258" t="s">
        <v>506</v>
      </c>
      <c r="AD85" s="244">
        <v>0.2</v>
      </c>
      <c r="AE85" s="246" t="s">
        <v>507</v>
      </c>
      <c r="AF85" s="247" t="s">
        <v>90</v>
      </c>
      <c r="AG85" s="247" t="s">
        <v>82</v>
      </c>
      <c r="AH85" s="202" t="s">
        <v>1220</v>
      </c>
      <c r="AI85" s="404" t="s">
        <v>82</v>
      </c>
      <c r="AJ85" s="566" t="s">
        <v>1221</v>
      </c>
      <c r="AK85" s="296" t="s">
        <v>82</v>
      </c>
      <c r="AL85" s="145" t="s">
        <v>1292</v>
      </c>
      <c r="AM85" s="296" t="s">
        <v>82</v>
      </c>
      <c r="AN85" s="542" t="s">
        <v>1239</v>
      </c>
      <c r="AO85" s="301"/>
      <c r="AP85" s="206"/>
      <c r="AQ85" s="145"/>
      <c r="AR85" s="205"/>
      <c r="AS85" s="383"/>
    </row>
    <row r="86" spans="1:45" s="1" customFormat="1" ht="81.75" customHeight="1">
      <c r="A86" s="210" t="s">
        <v>345</v>
      </c>
      <c r="B86" s="200" t="s">
        <v>1293</v>
      </c>
      <c r="C86" s="210" t="s">
        <v>648</v>
      </c>
      <c r="D86" s="210" t="s">
        <v>649</v>
      </c>
      <c r="E86" s="210" t="s">
        <v>1294</v>
      </c>
      <c r="F86" s="210" t="s">
        <v>1295</v>
      </c>
      <c r="G86" s="210" t="s">
        <v>1296</v>
      </c>
      <c r="H86" s="210" t="s">
        <v>589</v>
      </c>
      <c r="I86" s="210" t="s">
        <v>1297</v>
      </c>
      <c r="J86" s="258" t="s">
        <v>540</v>
      </c>
      <c r="K86" s="244">
        <v>0.6</v>
      </c>
      <c r="L86" s="258" t="s">
        <v>552</v>
      </c>
      <c r="M86" s="244">
        <v>0.8</v>
      </c>
      <c r="N86" s="222" t="s">
        <v>553</v>
      </c>
      <c r="O86" s="243">
        <v>0.48</v>
      </c>
      <c r="P86" s="77" t="s">
        <v>1298</v>
      </c>
      <c r="Q86" s="247" t="s">
        <v>1299</v>
      </c>
      <c r="R86" s="77" t="s">
        <v>1300</v>
      </c>
      <c r="S86" s="258" t="s">
        <v>87</v>
      </c>
      <c r="T86" s="258" t="s">
        <v>88</v>
      </c>
      <c r="U86" s="243">
        <v>0.25</v>
      </c>
      <c r="V86" s="243">
        <v>0.15</v>
      </c>
      <c r="W86" s="258" t="s">
        <v>509</v>
      </c>
      <c r="X86" s="258" t="s">
        <v>528</v>
      </c>
      <c r="Y86" s="258" t="s">
        <v>511</v>
      </c>
      <c r="Z86" s="244">
        <v>0.36</v>
      </c>
      <c r="AA86" s="245" t="s">
        <v>523</v>
      </c>
      <c r="AB86" s="244">
        <v>0.2</v>
      </c>
      <c r="AC86" s="258" t="s">
        <v>530</v>
      </c>
      <c r="AD86" s="244">
        <v>0.6</v>
      </c>
      <c r="AE86" s="320" t="s">
        <v>541</v>
      </c>
      <c r="AF86" s="258" t="s">
        <v>90</v>
      </c>
      <c r="AG86" s="200" t="s">
        <v>82</v>
      </c>
      <c r="AH86" s="145" t="s">
        <v>1301</v>
      </c>
      <c r="AI86" s="404" t="s">
        <v>82</v>
      </c>
      <c r="AJ86" s="567" t="s">
        <v>1302</v>
      </c>
      <c r="AK86" s="296" t="s">
        <v>82</v>
      </c>
      <c r="AL86" s="145" t="s">
        <v>1302</v>
      </c>
      <c r="AM86" s="436" t="s">
        <v>82</v>
      </c>
      <c r="AN86" s="145" t="s">
        <v>1303</v>
      </c>
      <c r="AO86" s="301"/>
      <c r="AP86" s="206"/>
      <c r="AQ86" s="145"/>
      <c r="AR86" s="205"/>
      <c r="AS86" s="383"/>
    </row>
    <row r="87" spans="1:45" s="1" customFormat="1" ht="63" customHeight="1">
      <c r="A87" s="210" t="s">
        <v>345</v>
      </c>
      <c r="B87" s="200" t="s">
        <v>1304</v>
      </c>
      <c r="C87" s="210" t="s">
        <v>648</v>
      </c>
      <c r="D87" s="210" t="s">
        <v>649</v>
      </c>
      <c r="E87" s="210" t="s">
        <v>1294</v>
      </c>
      <c r="F87" s="210" t="s">
        <v>1295</v>
      </c>
      <c r="G87" s="210" t="s">
        <v>1296</v>
      </c>
      <c r="H87" s="210" t="s">
        <v>589</v>
      </c>
      <c r="I87" s="258" t="s">
        <v>1297</v>
      </c>
      <c r="J87" s="258" t="s">
        <v>540</v>
      </c>
      <c r="K87" s="244">
        <v>0.6</v>
      </c>
      <c r="L87" s="258" t="s">
        <v>552</v>
      </c>
      <c r="M87" s="244">
        <v>0.8</v>
      </c>
      <c r="N87" s="222" t="s">
        <v>553</v>
      </c>
      <c r="O87" s="243">
        <v>0.48</v>
      </c>
      <c r="P87" s="77" t="s">
        <v>1305</v>
      </c>
      <c r="Q87" s="220" t="s">
        <v>1299</v>
      </c>
      <c r="R87" s="379" t="s">
        <v>1306</v>
      </c>
      <c r="S87" s="247" t="s">
        <v>87</v>
      </c>
      <c r="T87" s="247" t="s">
        <v>88</v>
      </c>
      <c r="U87" s="243">
        <v>0.25</v>
      </c>
      <c r="V87" s="243">
        <v>0.15</v>
      </c>
      <c r="W87" s="247" t="s">
        <v>527</v>
      </c>
      <c r="X87" s="247" t="s">
        <v>528</v>
      </c>
      <c r="Y87" s="247" t="s">
        <v>511</v>
      </c>
      <c r="Z87" s="244">
        <v>0.36</v>
      </c>
      <c r="AA87" s="245" t="s">
        <v>523</v>
      </c>
      <c r="AB87" s="244">
        <v>0.2</v>
      </c>
      <c r="AC87" s="258" t="s">
        <v>552</v>
      </c>
      <c r="AD87" s="244">
        <v>0.8</v>
      </c>
      <c r="AE87" s="327" t="s">
        <v>553</v>
      </c>
      <c r="AF87" s="247" t="s">
        <v>90</v>
      </c>
      <c r="AG87" s="200" t="s">
        <v>82</v>
      </c>
      <c r="AH87" s="248" t="s">
        <v>1307</v>
      </c>
      <c r="AI87" s="404" t="s">
        <v>82</v>
      </c>
      <c r="AJ87" s="547" t="s">
        <v>1308</v>
      </c>
      <c r="AK87" s="296" t="s">
        <v>82</v>
      </c>
      <c r="AL87" s="145" t="s">
        <v>1309</v>
      </c>
      <c r="AM87" s="436" t="s">
        <v>82</v>
      </c>
      <c r="AN87" s="145" t="s">
        <v>1310</v>
      </c>
      <c r="AO87" s="301"/>
      <c r="AP87" s="206"/>
      <c r="AQ87" s="145"/>
      <c r="AR87" s="205"/>
      <c r="AS87" s="383"/>
    </row>
    <row r="88" spans="1:45" s="1" customFormat="1" ht="76.5" customHeight="1">
      <c r="A88" s="210" t="s">
        <v>345</v>
      </c>
      <c r="B88" s="200" t="s">
        <v>1311</v>
      </c>
      <c r="C88" s="210" t="s">
        <v>648</v>
      </c>
      <c r="D88" s="210" t="s">
        <v>649</v>
      </c>
      <c r="E88" s="210" t="s">
        <v>1294</v>
      </c>
      <c r="F88" s="251" t="s">
        <v>1295</v>
      </c>
      <c r="G88" s="210" t="s">
        <v>1296</v>
      </c>
      <c r="H88" s="210" t="s">
        <v>589</v>
      </c>
      <c r="I88" s="258" t="s">
        <v>1297</v>
      </c>
      <c r="J88" s="258" t="s">
        <v>540</v>
      </c>
      <c r="K88" s="244">
        <v>0.6</v>
      </c>
      <c r="L88" s="258" t="s">
        <v>552</v>
      </c>
      <c r="M88" s="244">
        <v>0.8</v>
      </c>
      <c r="N88" s="222" t="s">
        <v>553</v>
      </c>
      <c r="O88" s="243">
        <v>0.48</v>
      </c>
      <c r="P88" s="77" t="s">
        <v>1312</v>
      </c>
      <c r="Q88" s="202" t="s">
        <v>577</v>
      </c>
      <c r="R88" s="379" t="s">
        <v>1313</v>
      </c>
      <c r="S88" s="247" t="s">
        <v>87</v>
      </c>
      <c r="T88" s="247" t="s">
        <v>88</v>
      </c>
      <c r="U88" s="243">
        <v>0.25</v>
      </c>
      <c r="V88" s="243">
        <v>0.15</v>
      </c>
      <c r="W88" s="247" t="s">
        <v>509</v>
      </c>
      <c r="X88" s="247" t="s">
        <v>510</v>
      </c>
      <c r="Y88" s="247" t="s">
        <v>511</v>
      </c>
      <c r="Z88" s="244">
        <v>0.36</v>
      </c>
      <c r="AA88" s="245" t="s">
        <v>523</v>
      </c>
      <c r="AB88" s="244">
        <v>0.2</v>
      </c>
      <c r="AC88" s="258" t="s">
        <v>552</v>
      </c>
      <c r="AD88" s="244">
        <v>0.8</v>
      </c>
      <c r="AE88" s="327" t="s">
        <v>553</v>
      </c>
      <c r="AF88" s="247" t="s">
        <v>90</v>
      </c>
      <c r="AG88" s="200" t="s">
        <v>82</v>
      </c>
      <c r="AH88" s="248" t="s">
        <v>1314</v>
      </c>
      <c r="AI88" s="404" t="s">
        <v>82</v>
      </c>
      <c r="AJ88" s="547" t="s">
        <v>1315</v>
      </c>
      <c r="AK88" s="296" t="s">
        <v>82</v>
      </c>
      <c r="AL88" s="145" t="s">
        <v>1316</v>
      </c>
      <c r="AM88" s="436" t="s">
        <v>82</v>
      </c>
      <c r="AN88" s="145" t="s">
        <v>1317</v>
      </c>
      <c r="AO88" s="301"/>
      <c r="AP88" s="206"/>
      <c r="AQ88" s="145"/>
      <c r="AR88" s="145"/>
      <c r="AS88" s="383"/>
    </row>
    <row r="89" spans="1:45" s="1" customFormat="1" ht="66.75" customHeight="1">
      <c r="A89" s="210" t="s">
        <v>345</v>
      </c>
      <c r="B89" s="200" t="s">
        <v>1318</v>
      </c>
      <c r="C89" s="210" t="s">
        <v>648</v>
      </c>
      <c r="D89" s="210" t="s">
        <v>649</v>
      </c>
      <c r="E89" s="210" t="s">
        <v>1319</v>
      </c>
      <c r="F89" s="251" t="s">
        <v>1320</v>
      </c>
      <c r="G89" s="210" t="s">
        <v>1321</v>
      </c>
      <c r="H89" s="210" t="s">
        <v>589</v>
      </c>
      <c r="I89" s="258" t="s">
        <v>1297</v>
      </c>
      <c r="J89" s="258" t="s">
        <v>523</v>
      </c>
      <c r="K89" s="244">
        <v>0.4</v>
      </c>
      <c r="L89" s="258" t="s">
        <v>552</v>
      </c>
      <c r="M89" s="244">
        <v>0.8</v>
      </c>
      <c r="N89" s="222" t="s">
        <v>576</v>
      </c>
      <c r="O89" s="243">
        <v>0.32</v>
      </c>
      <c r="P89" s="77" t="s">
        <v>1322</v>
      </c>
      <c r="Q89" s="202" t="s">
        <v>1299</v>
      </c>
      <c r="R89" s="379" t="s">
        <v>1323</v>
      </c>
      <c r="S89" s="247" t="s">
        <v>87</v>
      </c>
      <c r="T89" s="247" t="s">
        <v>88</v>
      </c>
      <c r="U89" s="243">
        <v>0.25</v>
      </c>
      <c r="V89" s="243">
        <v>0.15</v>
      </c>
      <c r="W89" s="247" t="s">
        <v>509</v>
      </c>
      <c r="X89" s="247" t="s">
        <v>528</v>
      </c>
      <c r="Y89" s="247" t="s">
        <v>511</v>
      </c>
      <c r="Z89" s="244">
        <v>0.24</v>
      </c>
      <c r="AA89" s="245" t="s">
        <v>523</v>
      </c>
      <c r="AB89" s="244">
        <v>0.2</v>
      </c>
      <c r="AC89" s="258" t="s">
        <v>552</v>
      </c>
      <c r="AD89" s="244">
        <v>0.8</v>
      </c>
      <c r="AE89" s="327" t="s">
        <v>553</v>
      </c>
      <c r="AF89" s="247" t="s">
        <v>90</v>
      </c>
      <c r="AG89" s="200" t="s">
        <v>82</v>
      </c>
      <c r="AH89" s="248" t="s">
        <v>1324</v>
      </c>
      <c r="AI89" s="404" t="s">
        <v>82</v>
      </c>
      <c r="AJ89" s="547" t="s">
        <v>1325</v>
      </c>
      <c r="AK89" s="296" t="s">
        <v>82</v>
      </c>
      <c r="AL89" s="145" t="s">
        <v>1326</v>
      </c>
      <c r="AM89" s="436" t="s">
        <v>82</v>
      </c>
      <c r="AN89" s="145" t="s">
        <v>1327</v>
      </c>
      <c r="AO89" s="301"/>
      <c r="AP89" s="206"/>
      <c r="AQ89" s="145"/>
      <c r="AR89" s="205"/>
      <c r="AS89" s="383"/>
    </row>
    <row r="90" spans="1:45" s="1" customFormat="1" ht="119.25" customHeight="1">
      <c r="A90" s="210" t="s">
        <v>345</v>
      </c>
      <c r="B90" s="200" t="s">
        <v>1328</v>
      </c>
      <c r="C90" s="210" t="s">
        <v>648</v>
      </c>
      <c r="D90" s="210" t="s">
        <v>649</v>
      </c>
      <c r="E90" s="210" t="s">
        <v>1319</v>
      </c>
      <c r="F90" s="251" t="s">
        <v>1320</v>
      </c>
      <c r="G90" s="210" t="s">
        <v>1321</v>
      </c>
      <c r="H90" s="210" t="s">
        <v>589</v>
      </c>
      <c r="I90" s="258" t="s">
        <v>1297</v>
      </c>
      <c r="J90" s="258" t="s">
        <v>523</v>
      </c>
      <c r="K90" s="244">
        <v>0.4</v>
      </c>
      <c r="L90" s="258" t="s">
        <v>552</v>
      </c>
      <c r="M90" s="244">
        <v>0.8</v>
      </c>
      <c r="N90" s="222" t="s">
        <v>576</v>
      </c>
      <c r="O90" s="243">
        <v>0.32</v>
      </c>
      <c r="P90" s="77" t="s">
        <v>1329</v>
      </c>
      <c r="Q90" s="265" t="s">
        <v>577</v>
      </c>
      <c r="R90" s="77" t="s">
        <v>1330</v>
      </c>
      <c r="S90" s="247" t="s">
        <v>87</v>
      </c>
      <c r="T90" s="247" t="s">
        <v>88</v>
      </c>
      <c r="U90" s="243">
        <v>0.25</v>
      </c>
      <c r="V90" s="243">
        <v>0.15</v>
      </c>
      <c r="W90" s="247" t="s">
        <v>509</v>
      </c>
      <c r="X90" s="247" t="s">
        <v>528</v>
      </c>
      <c r="Y90" s="247" t="s">
        <v>511</v>
      </c>
      <c r="Z90" s="244">
        <v>0.24</v>
      </c>
      <c r="AA90" s="245" t="s">
        <v>523</v>
      </c>
      <c r="AB90" s="244">
        <v>0.2</v>
      </c>
      <c r="AC90" s="258" t="s">
        <v>552</v>
      </c>
      <c r="AD90" s="244">
        <v>0.8</v>
      </c>
      <c r="AE90" s="327" t="s">
        <v>553</v>
      </c>
      <c r="AF90" s="247" t="s">
        <v>90</v>
      </c>
      <c r="AG90" s="200" t="s">
        <v>82</v>
      </c>
      <c r="AH90" s="248" t="s">
        <v>1314</v>
      </c>
      <c r="AI90" s="404" t="s">
        <v>82</v>
      </c>
      <c r="AJ90" s="568" t="s">
        <v>1331</v>
      </c>
      <c r="AK90" s="296" t="s">
        <v>82</v>
      </c>
      <c r="AL90" s="145" t="s">
        <v>1332</v>
      </c>
      <c r="AM90" s="436" t="s">
        <v>82</v>
      </c>
      <c r="AN90" s="145" t="s">
        <v>1333</v>
      </c>
      <c r="AO90" s="301"/>
      <c r="AP90" s="206"/>
      <c r="AQ90" s="145"/>
      <c r="AR90" s="205"/>
      <c r="AS90" s="383"/>
    </row>
    <row r="91" spans="1:45" s="1" customFormat="1" ht="60.75" customHeight="1">
      <c r="A91" s="210" t="s">
        <v>345</v>
      </c>
      <c r="B91" s="200" t="s">
        <v>1334</v>
      </c>
      <c r="C91" s="210" t="s">
        <v>648</v>
      </c>
      <c r="D91" s="210" t="s">
        <v>649</v>
      </c>
      <c r="E91" s="210" t="s">
        <v>1335</v>
      </c>
      <c r="F91" s="251" t="s">
        <v>1336</v>
      </c>
      <c r="G91" s="210" t="s">
        <v>1337</v>
      </c>
      <c r="H91" s="210" t="s">
        <v>589</v>
      </c>
      <c r="I91" s="258" t="s">
        <v>1297</v>
      </c>
      <c r="J91" s="258" t="s">
        <v>540</v>
      </c>
      <c r="K91" s="244">
        <v>0.6</v>
      </c>
      <c r="L91" s="258" t="s">
        <v>552</v>
      </c>
      <c r="M91" s="244">
        <v>0.8</v>
      </c>
      <c r="N91" s="222" t="s">
        <v>553</v>
      </c>
      <c r="O91" s="243">
        <v>0.48</v>
      </c>
      <c r="P91" s="77" t="s">
        <v>1338</v>
      </c>
      <c r="Q91" s="265" t="s">
        <v>577</v>
      </c>
      <c r="R91" s="77" t="s">
        <v>1339</v>
      </c>
      <c r="S91" s="247" t="s">
        <v>87</v>
      </c>
      <c r="T91" s="247" t="s">
        <v>88</v>
      </c>
      <c r="U91" s="243">
        <v>0.25</v>
      </c>
      <c r="V91" s="243">
        <v>0.15</v>
      </c>
      <c r="W91" s="247" t="s">
        <v>509</v>
      </c>
      <c r="X91" s="247" t="s">
        <v>510</v>
      </c>
      <c r="Y91" s="247" t="s">
        <v>511</v>
      </c>
      <c r="Z91" s="244">
        <v>0.36</v>
      </c>
      <c r="AA91" s="245" t="s">
        <v>523</v>
      </c>
      <c r="AB91" s="244">
        <v>0.2</v>
      </c>
      <c r="AC91" s="258" t="s">
        <v>552</v>
      </c>
      <c r="AD91" s="244">
        <v>0.8</v>
      </c>
      <c r="AE91" s="327" t="s">
        <v>553</v>
      </c>
      <c r="AF91" s="247" t="s">
        <v>90</v>
      </c>
      <c r="AG91" s="200" t="s">
        <v>82</v>
      </c>
      <c r="AH91" s="248" t="s">
        <v>1314</v>
      </c>
      <c r="AI91" s="404" t="s">
        <v>82</v>
      </c>
      <c r="AJ91" s="568" t="s">
        <v>1340</v>
      </c>
      <c r="AK91" s="296" t="s">
        <v>82</v>
      </c>
      <c r="AL91" s="145" t="s">
        <v>1341</v>
      </c>
      <c r="AM91" s="436" t="s">
        <v>82</v>
      </c>
      <c r="AN91" s="145" t="s">
        <v>1333</v>
      </c>
      <c r="AO91" s="301"/>
      <c r="AP91" s="209"/>
      <c r="AQ91" s="205"/>
      <c r="AR91" s="205"/>
      <c r="AS91" s="383"/>
    </row>
    <row r="92" spans="1:45" s="1" customFormat="1" ht="55.5" customHeight="1">
      <c r="A92" s="210" t="s">
        <v>345</v>
      </c>
      <c r="B92" s="200" t="s">
        <v>1342</v>
      </c>
      <c r="C92" s="210" t="s">
        <v>648</v>
      </c>
      <c r="D92" s="210" t="s">
        <v>649</v>
      </c>
      <c r="E92" s="210" t="s">
        <v>1343</v>
      </c>
      <c r="F92" s="210" t="s">
        <v>1344</v>
      </c>
      <c r="G92" s="210" t="s">
        <v>1345</v>
      </c>
      <c r="H92" s="210" t="s">
        <v>589</v>
      </c>
      <c r="I92" s="258" t="s">
        <v>1297</v>
      </c>
      <c r="J92" s="247" t="s">
        <v>540</v>
      </c>
      <c r="K92" s="244">
        <v>0.6</v>
      </c>
      <c r="L92" s="247" t="s">
        <v>530</v>
      </c>
      <c r="M92" s="244">
        <v>0.6</v>
      </c>
      <c r="N92" s="242" t="s">
        <v>541</v>
      </c>
      <c r="O92" s="243">
        <v>0.36</v>
      </c>
      <c r="P92" s="77" t="s">
        <v>1346</v>
      </c>
      <c r="Q92" s="247" t="s">
        <v>296</v>
      </c>
      <c r="R92" s="77" t="s">
        <v>1347</v>
      </c>
      <c r="S92" s="247" t="s">
        <v>87</v>
      </c>
      <c r="T92" s="247" t="s">
        <v>88</v>
      </c>
      <c r="U92" s="243">
        <v>0.25</v>
      </c>
      <c r="V92" s="243">
        <v>0.15</v>
      </c>
      <c r="W92" s="247" t="s">
        <v>509</v>
      </c>
      <c r="X92" s="247" t="s">
        <v>510</v>
      </c>
      <c r="Y92" s="247" t="s">
        <v>511</v>
      </c>
      <c r="Z92" s="244">
        <v>0.36</v>
      </c>
      <c r="AA92" s="245" t="s">
        <v>523</v>
      </c>
      <c r="AB92" s="244">
        <v>0.2</v>
      </c>
      <c r="AC92" s="247" t="s">
        <v>552</v>
      </c>
      <c r="AD92" s="244">
        <v>0.8</v>
      </c>
      <c r="AE92" s="327" t="s">
        <v>553</v>
      </c>
      <c r="AF92" s="247" t="s">
        <v>90</v>
      </c>
      <c r="AG92" s="200" t="s">
        <v>82</v>
      </c>
      <c r="AH92" s="248" t="s">
        <v>1314</v>
      </c>
      <c r="AI92" s="404" t="s">
        <v>82</v>
      </c>
      <c r="AJ92" s="568" t="s">
        <v>1348</v>
      </c>
      <c r="AK92" s="296" t="s">
        <v>82</v>
      </c>
      <c r="AL92" s="145" t="s">
        <v>1349</v>
      </c>
      <c r="AM92" s="436" t="s">
        <v>82</v>
      </c>
      <c r="AN92" s="145" t="s">
        <v>1333</v>
      </c>
      <c r="AO92" s="301"/>
      <c r="AP92" s="209"/>
      <c r="AQ92" s="205"/>
      <c r="AR92" s="205"/>
      <c r="AS92" s="383"/>
    </row>
    <row r="93" spans="1:45" s="1" customFormat="1" ht="75.75" customHeight="1">
      <c r="A93" s="210" t="s">
        <v>345</v>
      </c>
      <c r="B93" s="200" t="s">
        <v>1350</v>
      </c>
      <c r="C93" s="210" t="s">
        <v>648</v>
      </c>
      <c r="D93" s="210" t="s">
        <v>649</v>
      </c>
      <c r="E93" s="210" t="s">
        <v>1343</v>
      </c>
      <c r="F93" s="210" t="s">
        <v>1344</v>
      </c>
      <c r="G93" s="210" t="s">
        <v>1345</v>
      </c>
      <c r="H93" s="210" t="s">
        <v>589</v>
      </c>
      <c r="I93" s="258" t="s">
        <v>1297</v>
      </c>
      <c r="J93" s="247" t="s">
        <v>540</v>
      </c>
      <c r="K93" s="244">
        <v>0.6</v>
      </c>
      <c r="L93" s="247" t="s">
        <v>530</v>
      </c>
      <c r="M93" s="244">
        <v>0.6</v>
      </c>
      <c r="N93" s="242" t="s">
        <v>541</v>
      </c>
      <c r="O93" s="243">
        <v>0.36</v>
      </c>
      <c r="P93" s="77" t="s">
        <v>1351</v>
      </c>
      <c r="Q93" s="247" t="s">
        <v>296</v>
      </c>
      <c r="R93" s="379" t="s">
        <v>1352</v>
      </c>
      <c r="S93" s="247" t="s">
        <v>87</v>
      </c>
      <c r="T93" s="247" t="s">
        <v>88</v>
      </c>
      <c r="U93" s="243">
        <v>0.25</v>
      </c>
      <c r="V93" s="243">
        <v>0.15</v>
      </c>
      <c r="W93" s="247" t="s">
        <v>509</v>
      </c>
      <c r="X93" s="247" t="s">
        <v>510</v>
      </c>
      <c r="Y93" s="247" t="s">
        <v>511</v>
      </c>
      <c r="Z93" s="244">
        <v>0.36</v>
      </c>
      <c r="AA93" s="245" t="s">
        <v>523</v>
      </c>
      <c r="AB93" s="244">
        <v>0.2</v>
      </c>
      <c r="AC93" s="247" t="s">
        <v>552</v>
      </c>
      <c r="AD93" s="244">
        <v>0.8</v>
      </c>
      <c r="AE93" s="327" t="s">
        <v>553</v>
      </c>
      <c r="AF93" s="247" t="s">
        <v>90</v>
      </c>
      <c r="AG93" s="200" t="s">
        <v>82</v>
      </c>
      <c r="AH93" s="248" t="s">
        <v>1314</v>
      </c>
      <c r="AI93" s="404" t="s">
        <v>82</v>
      </c>
      <c r="AJ93" s="569" t="s">
        <v>1353</v>
      </c>
      <c r="AK93" s="296" t="s">
        <v>82</v>
      </c>
      <c r="AL93" s="145" t="s">
        <v>1354</v>
      </c>
      <c r="AM93" s="436" t="s">
        <v>82</v>
      </c>
      <c r="AN93" s="145" t="s">
        <v>1333</v>
      </c>
      <c r="AO93" s="301"/>
      <c r="AP93" s="209"/>
      <c r="AQ93" s="205"/>
      <c r="AR93" s="205"/>
      <c r="AS93" s="383"/>
    </row>
    <row r="94" spans="1:45" s="1" customFormat="1" ht="59.25" customHeight="1">
      <c r="A94" s="210" t="s">
        <v>345</v>
      </c>
      <c r="B94" s="200" t="s">
        <v>1355</v>
      </c>
      <c r="C94" s="210" t="s">
        <v>648</v>
      </c>
      <c r="D94" s="210" t="s">
        <v>649</v>
      </c>
      <c r="E94" s="210" t="s">
        <v>1356</v>
      </c>
      <c r="F94" s="210" t="s">
        <v>1357</v>
      </c>
      <c r="G94" s="210" t="s">
        <v>1358</v>
      </c>
      <c r="H94" s="210" t="s">
        <v>589</v>
      </c>
      <c r="I94" s="258" t="s">
        <v>1297</v>
      </c>
      <c r="J94" s="247" t="s">
        <v>540</v>
      </c>
      <c r="K94" s="244">
        <v>0.6</v>
      </c>
      <c r="L94" s="247" t="s">
        <v>558</v>
      </c>
      <c r="M94" s="244">
        <v>1</v>
      </c>
      <c r="N94" s="263" t="s">
        <v>559</v>
      </c>
      <c r="O94" s="243">
        <v>0.6</v>
      </c>
      <c r="P94" s="77" t="s">
        <v>1359</v>
      </c>
      <c r="Q94" s="247" t="s">
        <v>296</v>
      </c>
      <c r="R94" s="379" t="s">
        <v>1360</v>
      </c>
      <c r="S94" s="247" t="s">
        <v>87</v>
      </c>
      <c r="T94" s="247" t="s">
        <v>88</v>
      </c>
      <c r="U94" s="243">
        <v>0.25</v>
      </c>
      <c r="V94" s="243">
        <v>0.15</v>
      </c>
      <c r="W94" s="247" t="s">
        <v>509</v>
      </c>
      <c r="X94" s="247" t="s">
        <v>510</v>
      </c>
      <c r="Y94" s="247" t="s">
        <v>511</v>
      </c>
      <c r="Z94" s="244">
        <v>0.36</v>
      </c>
      <c r="AA94" s="245" t="s">
        <v>523</v>
      </c>
      <c r="AB94" s="244">
        <v>0.2</v>
      </c>
      <c r="AC94" s="258" t="s">
        <v>552</v>
      </c>
      <c r="AD94" s="244">
        <v>0.8</v>
      </c>
      <c r="AE94" s="327" t="s">
        <v>553</v>
      </c>
      <c r="AF94" s="247" t="s">
        <v>90</v>
      </c>
      <c r="AG94" s="200" t="s">
        <v>82</v>
      </c>
      <c r="AH94" s="248" t="s">
        <v>1314</v>
      </c>
      <c r="AI94" s="404" t="s">
        <v>82</v>
      </c>
      <c r="AJ94" s="568" t="s">
        <v>1361</v>
      </c>
      <c r="AK94" s="296" t="s">
        <v>82</v>
      </c>
      <c r="AL94" s="145" t="s">
        <v>1362</v>
      </c>
      <c r="AM94" s="436" t="s">
        <v>82</v>
      </c>
      <c r="AN94" s="145" t="s">
        <v>1333</v>
      </c>
      <c r="AO94" s="301"/>
      <c r="AP94" s="209"/>
      <c r="AQ94" s="205"/>
      <c r="AR94" s="205"/>
      <c r="AS94" s="383"/>
    </row>
    <row r="95" spans="1:45" s="1" customFormat="1" ht="72" customHeight="1">
      <c r="A95" s="210" t="s">
        <v>345</v>
      </c>
      <c r="B95" s="200" t="s">
        <v>1363</v>
      </c>
      <c r="C95" s="210" t="s">
        <v>648</v>
      </c>
      <c r="D95" s="210" t="s">
        <v>649</v>
      </c>
      <c r="E95" s="210" t="s">
        <v>1356</v>
      </c>
      <c r="F95" s="210" t="s">
        <v>1357</v>
      </c>
      <c r="G95" s="258" t="s">
        <v>1358</v>
      </c>
      <c r="H95" s="258" t="s">
        <v>589</v>
      </c>
      <c r="I95" s="258" t="s">
        <v>1297</v>
      </c>
      <c r="J95" s="247" t="s">
        <v>540</v>
      </c>
      <c r="K95" s="244">
        <v>0.6</v>
      </c>
      <c r="L95" s="247" t="s">
        <v>558</v>
      </c>
      <c r="M95" s="244">
        <v>1</v>
      </c>
      <c r="N95" s="263" t="s">
        <v>559</v>
      </c>
      <c r="O95" s="243">
        <v>0.6</v>
      </c>
      <c r="P95" s="77" t="s">
        <v>1364</v>
      </c>
      <c r="Q95" s="247" t="s">
        <v>296</v>
      </c>
      <c r="R95" s="77" t="s">
        <v>1365</v>
      </c>
      <c r="S95" s="247" t="s">
        <v>87</v>
      </c>
      <c r="T95" s="247" t="s">
        <v>88</v>
      </c>
      <c r="U95" s="243">
        <v>0.25</v>
      </c>
      <c r="V95" s="243">
        <v>0.15</v>
      </c>
      <c r="W95" s="247" t="s">
        <v>509</v>
      </c>
      <c r="X95" s="247" t="s">
        <v>510</v>
      </c>
      <c r="Y95" s="247" t="s">
        <v>511</v>
      </c>
      <c r="Z95" s="244">
        <v>0.36</v>
      </c>
      <c r="AA95" s="245" t="s">
        <v>523</v>
      </c>
      <c r="AB95" s="244">
        <v>0.2</v>
      </c>
      <c r="AC95" s="247" t="s">
        <v>552</v>
      </c>
      <c r="AD95" s="244">
        <v>0.8</v>
      </c>
      <c r="AE95" s="327" t="s">
        <v>553</v>
      </c>
      <c r="AF95" s="247" t="s">
        <v>90</v>
      </c>
      <c r="AG95" s="200" t="s">
        <v>82</v>
      </c>
      <c r="AH95" s="248" t="s">
        <v>1366</v>
      </c>
      <c r="AI95" s="404" t="s">
        <v>82</v>
      </c>
      <c r="AJ95" s="569" t="s">
        <v>1361</v>
      </c>
      <c r="AK95" s="296" t="s">
        <v>82</v>
      </c>
      <c r="AL95" s="422" t="s">
        <v>1367</v>
      </c>
      <c r="AM95" s="436" t="s">
        <v>82</v>
      </c>
      <c r="AN95" s="145" t="s">
        <v>1368</v>
      </c>
      <c r="AO95" s="301"/>
      <c r="AP95" s="209"/>
      <c r="AQ95" s="205"/>
      <c r="AR95" s="205"/>
      <c r="AS95" s="383"/>
    </row>
    <row r="96" spans="1:45" s="1" customFormat="1" ht="63" customHeight="1">
      <c r="A96" s="210" t="s">
        <v>345</v>
      </c>
      <c r="B96" s="200" t="s">
        <v>1369</v>
      </c>
      <c r="C96" s="210" t="s">
        <v>648</v>
      </c>
      <c r="D96" s="210" t="s">
        <v>649</v>
      </c>
      <c r="E96" s="210" t="s">
        <v>1370</v>
      </c>
      <c r="F96" s="210" t="s">
        <v>1371</v>
      </c>
      <c r="G96" s="160" t="s">
        <v>1372</v>
      </c>
      <c r="H96" s="258" t="s">
        <v>589</v>
      </c>
      <c r="I96" s="258" t="s">
        <v>1297</v>
      </c>
      <c r="J96" s="247" t="s">
        <v>540</v>
      </c>
      <c r="K96" s="244">
        <v>0.6</v>
      </c>
      <c r="L96" s="247" t="s">
        <v>530</v>
      </c>
      <c r="M96" s="244">
        <v>0.6</v>
      </c>
      <c r="N96" s="242" t="s">
        <v>541</v>
      </c>
      <c r="O96" s="243">
        <v>0.36</v>
      </c>
      <c r="P96" s="202" t="s">
        <v>1373</v>
      </c>
      <c r="Q96" s="247" t="s">
        <v>143</v>
      </c>
      <c r="R96" s="77" t="s">
        <v>1374</v>
      </c>
      <c r="S96" s="247" t="s">
        <v>87</v>
      </c>
      <c r="T96" s="247" t="s">
        <v>88</v>
      </c>
      <c r="U96" s="243">
        <v>0.25</v>
      </c>
      <c r="V96" s="243">
        <v>0.15</v>
      </c>
      <c r="W96" s="247" t="s">
        <v>509</v>
      </c>
      <c r="X96" s="247" t="s">
        <v>510</v>
      </c>
      <c r="Y96" s="247" t="s">
        <v>511</v>
      </c>
      <c r="Z96" s="244">
        <v>0.36</v>
      </c>
      <c r="AA96" s="245" t="s">
        <v>523</v>
      </c>
      <c r="AB96" s="244">
        <v>0.2</v>
      </c>
      <c r="AC96" s="247" t="s">
        <v>530</v>
      </c>
      <c r="AD96" s="244">
        <v>0.6</v>
      </c>
      <c r="AE96" s="320" t="s">
        <v>541</v>
      </c>
      <c r="AF96" s="247" t="s">
        <v>90</v>
      </c>
      <c r="AG96" s="200" t="s">
        <v>82</v>
      </c>
      <c r="AH96" s="248" t="s">
        <v>1314</v>
      </c>
      <c r="AI96" s="404" t="s">
        <v>82</v>
      </c>
      <c r="AJ96" s="427" t="s">
        <v>1375</v>
      </c>
      <c r="AK96" s="296" t="s">
        <v>82</v>
      </c>
      <c r="AL96" s="145" t="s">
        <v>1376</v>
      </c>
      <c r="AM96" s="436" t="s">
        <v>82</v>
      </c>
      <c r="AN96" s="145" t="s">
        <v>1377</v>
      </c>
      <c r="AO96" s="301"/>
      <c r="AP96" s="209"/>
      <c r="AQ96" s="205"/>
      <c r="AR96" s="205"/>
      <c r="AS96" s="383"/>
    </row>
    <row r="97" spans="1:45" s="1" customFormat="1" ht="72.75" customHeight="1">
      <c r="A97" s="210" t="s">
        <v>345</v>
      </c>
      <c r="B97" s="200" t="s">
        <v>1378</v>
      </c>
      <c r="C97" s="210" t="s">
        <v>648</v>
      </c>
      <c r="D97" s="210" t="s">
        <v>649</v>
      </c>
      <c r="E97" s="210" t="s">
        <v>1379</v>
      </c>
      <c r="F97" s="258" t="s">
        <v>1380</v>
      </c>
      <c r="G97" s="258" t="s">
        <v>1381</v>
      </c>
      <c r="H97" s="258" t="s">
        <v>591</v>
      </c>
      <c r="I97" s="258" t="s">
        <v>1297</v>
      </c>
      <c r="J97" s="247" t="s">
        <v>540</v>
      </c>
      <c r="K97" s="244">
        <v>0.6</v>
      </c>
      <c r="L97" s="247" t="s">
        <v>530</v>
      </c>
      <c r="M97" s="244">
        <v>0.6</v>
      </c>
      <c r="N97" s="242" t="s">
        <v>541</v>
      </c>
      <c r="O97" s="243">
        <v>0.36</v>
      </c>
      <c r="P97" s="77" t="s">
        <v>1382</v>
      </c>
      <c r="Q97" s="247" t="s">
        <v>143</v>
      </c>
      <c r="R97" s="145" t="s">
        <v>1383</v>
      </c>
      <c r="S97" s="247" t="s">
        <v>87</v>
      </c>
      <c r="T97" s="247" t="s">
        <v>88</v>
      </c>
      <c r="U97" s="243">
        <v>0.25</v>
      </c>
      <c r="V97" s="243">
        <v>0.15</v>
      </c>
      <c r="W97" s="247" t="s">
        <v>509</v>
      </c>
      <c r="X97" s="247" t="s">
        <v>528</v>
      </c>
      <c r="Y97" s="247" t="s">
        <v>511</v>
      </c>
      <c r="Z97" s="244">
        <v>0.36</v>
      </c>
      <c r="AA97" s="245" t="s">
        <v>523</v>
      </c>
      <c r="AB97" s="244">
        <v>0.2</v>
      </c>
      <c r="AC97" s="247" t="s">
        <v>530</v>
      </c>
      <c r="AD97" s="244">
        <v>0.6</v>
      </c>
      <c r="AE97" s="320" t="s">
        <v>541</v>
      </c>
      <c r="AF97" s="247" t="s">
        <v>90</v>
      </c>
      <c r="AG97" s="200" t="s">
        <v>82</v>
      </c>
      <c r="AH97" s="248" t="s">
        <v>1314</v>
      </c>
      <c r="AI97" s="404" t="s">
        <v>82</v>
      </c>
      <c r="AJ97" s="427" t="s">
        <v>1384</v>
      </c>
      <c r="AK97" s="296" t="s">
        <v>82</v>
      </c>
      <c r="AL97" s="145" t="s">
        <v>1316</v>
      </c>
      <c r="AM97" s="436" t="s">
        <v>82</v>
      </c>
      <c r="AN97" s="145" t="s">
        <v>1368</v>
      </c>
      <c r="AO97" s="301"/>
      <c r="AP97" s="206"/>
      <c r="AQ97" s="145"/>
      <c r="AR97" s="145"/>
      <c r="AS97" s="383"/>
    </row>
    <row r="98" spans="1:45" s="1" customFormat="1" ht="68.25" customHeight="1">
      <c r="A98" s="210" t="s">
        <v>345</v>
      </c>
      <c r="B98" s="200" t="s">
        <v>1385</v>
      </c>
      <c r="C98" s="210" t="s">
        <v>648</v>
      </c>
      <c r="D98" s="210" t="s">
        <v>649</v>
      </c>
      <c r="E98" s="210" t="s">
        <v>1386</v>
      </c>
      <c r="F98" s="258" t="s">
        <v>1387</v>
      </c>
      <c r="G98" s="258" t="s">
        <v>1388</v>
      </c>
      <c r="H98" s="258" t="s">
        <v>591</v>
      </c>
      <c r="I98" s="258" t="s">
        <v>1297</v>
      </c>
      <c r="J98" s="247" t="s">
        <v>523</v>
      </c>
      <c r="K98" s="244">
        <v>0.4</v>
      </c>
      <c r="L98" s="247" t="s">
        <v>530</v>
      </c>
      <c r="M98" s="244">
        <v>0.6</v>
      </c>
      <c r="N98" s="242" t="s">
        <v>541</v>
      </c>
      <c r="O98" s="243">
        <v>0.24</v>
      </c>
      <c r="P98" s="77" t="s">
        <v>1389</v>
      </c>
      <c r="Q98" s="247" t="s">
        <v>1299</v>
      </c>
      <c r="R98" s="145" t="s">
        <v>1390</v>
      </c>
      <c r="S98" s="247" t="s">
        <v>87</v>
      </c>
      <c r="T98" s="247" t="s">
        <v>88</v>
      </c>
      <c r="U98" s="243">
        <v>0.25</v>
      </c>
      <c r="V98" s="243">
        <v>0.15</v>
      </c>
      <c r="W98" s="247" t="s">
        <v>509</v>
      </c>
      <c r="X98" s="247" t="s">
        <v>528</v>
      </c>
      <c r="Y98" s="247" t="s">
        <v>511</v>
      </c>
      <c r="Z98" s="244">
        <v>0.24</v>
      </c>
      <c r="AA98" s="245" t="s">
        <v>523</v>
      </c>
      <c r="AB98" s="244">
        <v>0.2</v>
      </c>
      <c r="AC98" s="247" t="s">
        <v>530</v>
      </c>
      <c r="AD98" s="244">
        <v>0.6</v>
      </c>
      <c r="AE98" s="320" t="s">
        <v>541</v>
      </c>
      <c r="AF98" s="329" t="s">
        <v>90</v>
      </c>
      <c r="AG98" s="354" t="s">
        <v>82</v>
      </c>
      <c r="AH98" s="233" t="s">
        <v>1391</v>
      </c>
      <c r="AI98" s="404" t="s">
        <v>82</v>
      </c>
      <c r="AJ98" s="547" t="s">
        <v>1392</v>
      </c>
      <c r="AK98" s="296" t="s">
        <v>82</v>
      </c>
      <c r="AL98" s="145" t="s">
        <v>1393</v>
      </c>
      <c r="AM98" s="436" t="s">
        <v>82</v>
      </c>
      <c r="AN98" s="145" t="s">
        <v>1327</v>
      </c>
      <c r="AO98" s="301"/>
      <c r="AP98" s="206"/>
      <c r="AQ98" s="145"/>
      <c r="AR98" s="145"/>
      <c r="AS98" s="383"/>
    </row>
    <row r="99" spans="1:45" s="1" customFormat="1" ht="112.5" customHeight="1">
      <c r="A99" s="202" t="s">
        <v>366</v>
      </c>
      <c r="B99" s="202" t="s">
        <v>1394</v>
      </c>
      <c r="C99" s="202" t="s">
        <v>646</v>
      </c>
      <c r="D99" s="202" t="s">
        <v>647</v>
      </c>
      <c r="E99" s="330" t="s">
        <v>1395</v>
      </c>
      <c r="F99" s="267" t="s">
        <v>1396</v>
      </c>
      <c r="G99" s="233" t="s">
        <v>1397</v>
      </c>
      <c r="H99" s="228" t="s">
        <v>589</v>
      </c>
      <c r="I99" s="202" t="s">
        <v>1398</v>
      </c>
      <c r="J99" s="202" t="s">
        <v>540</v>
      </c>
      <c r="K99" s="244">
        <v>0.6</v>
      </c>
      <c r="L99" s="202" t="s">
        <v>552</v>
      </c>
      <c r="M99" s="244">
        <v>0.8</v>
      </c>
      <c r="N99" s="222" t="s">
        <v>1399</v>
      </c>
      <c r="O99" s="243">
        <v>0.48</v>
      </c>
      <c r="P99" s="77" t="s">
        <v>1400</v>
      </c>
      <c r="Q99" s="330" t="s">
        <v>284</v>
      </c>
      <c r="R99" s="146" t="s">
        <v>1401</v>
      </c>
      <c r="S99" s="220" t="s">
        <v>87</v>
      </c>
      <c r="T99" s="220" t="s">
        <v>88</v>
      </c>
      <c r="U99" s="224">
        <v>0.25</v>
      </c>
      <c r="V99" s="224">
        <v>0.15</v>
      </c>
      <c r="W99" s="220" t="s">
        <v>509</v>
      </c>
      <c r="X99" s="220" t="s">
        <v>510</v>
      </c>
      <c r="Y99" s="220" t="s">
        <v>511</v>
      </c>
      <c r="Z99" s="225">
        <v>0.36</v>
      </c>
      <c r="AA99" s="245" t="s">
        <v>523</v>
      </c>
      <c r="AB99" s="225">
        <v>0.2</v>
      </c>
      <c r="AC99" s="220" t="s">
        <v>558</v>
      </c>
      <c r="AD99" s="225">
        <v>1</v>
      </c>
      <c r="AE99" s="227" t="s">
        <v>576</v>
      </c>
      <c r="AF99" s="228" t="s">
        <v>90</v>
      </c>
      <c r="AG99" s="200" t="s">
        <v>82</v>
      </c>
      <c r="AH99" s="265" t="s">
        <v>1402</v>
      </c>
      <c r="AI99" s="404" t="s">
        <v>82</v>
      </c>
      <c r="AJ99" s="555" t="s">
        <v>1403</v>
      </c>
      <c r="AK99" s="296" t="s">
        <v>82</v>
      </c>
      <c r="AL99" s="145" t="s">
        <v>1404</v>
      </c>
      <c r="AM99" s="436" t="s">
        <v>82</v>
      </c>
      <c r="AN99" s="443" t="s">
        <v>1405</v>
      </c>
      <c r="AO99" s="301"/>
      <c r="AP99" s="206"/>
      <c r="AQ99" s="145"/>
      <c r="AR99" s="145"/>
      <c r="AS99" s="383"/>
    </row>
    <row r="100" spans="1:45" s="1" customFormat="1" ht="90" customHeight="1">
      <c r="A100" s="210" t="s">
        <v>366</v>
      </c>
      <c r="B100" s="210" t="s">
        <v>1406</v>
      </c>
      <c r="C100" s="210" t="s">
        <v>646</v>
      </c>
      <c r="D100" s="210" t="s">
        <v>647</v>
      </c>
      <c r="E100" s="270" t="s">
        <v>1407</v>
      </c>
      <c r="F100" s="390" t="s">
        <v>1408</v>
      </c>
      <c r="G100" s="389" t="s">
        <v>1409</v>
      </c>
      <c r="H100" s="231" t="s">
        <v>589</v>
      </c>
      <c r="I100" s="219" t="s">
        <v>1398</v>
      </c>
      <c r="J100" s="228" t="s">
        <v>551</v>
      </c>
      <c r="K100" s="244">
        <v>0.8</v>
      </c>
      <c r="L100" s="228" t="s">
        <v>552</v>
      </c>
      <c r="M100" s="225">
        <v>0.8</v>
      </c>
      <c r="N100" s="222" t="s">
        <v>1399</v>
      </c>
      <c r="O100" s="243">
        <v>0.64</v>
      </c>
      <c r="P100" s="77" t="s">
        <v>1410</v>
      </c>
      <c r="Q100" s="219" t="s">
        <v>599</v>
      </c>
      <c r="R100" s="253" t="s">
        <v>1411</v>
      </c>
      <c r="S100" s="228" t="s">
        <v>87</v>
      </c>
      <c r="T100" s="228" t="s">
        <v>88</v>
      </c>
      <c r="U100" s="224">
        <v>0.25</v>
      </c>
      <c r="V100" s="224">
        <v>0.15</v>
      </c>
      <c r="W100" s="228" t="s">
        <v>1412</v>
      </c>
      <c r="X100" s="228" t="s">
        <v>510</v>
      </c>
      <c r="Y100" s="228" t="s">
        <v>511</v>
      </c>
      <c r="Z100" s="225">
        <v>0.36</v>
      </c>
      <c r="AA100" s="245" t="s">
        <v>523</v>
      </c>
      <c r="AB100" s="225">
        <v>0.2</v>
      </c>
      <c r="AC100" s="228" t="s">
        <v>530</v>
      </c>
      <c r="AD100" s="225">
        <v>0.6</v>
      </c>
      <c r="AE100" s="242" t="s">
        <v>530</v>
      </c>
      <c r="AF100" s="228" t="s">
        <v>90</v>
      </c>
      <c r="AG100" s="200" t="s">
        <v>82</v>
      </c>
      <c r="AH100" s="265" t="s">
        <v>1413</v>
      </c>
      <c r="AI100" s="404" t="s">
        <v>82</v>
      </c>
      <c r="AJ100" s="555" t="s">
        <v>1414</v>
      </c>
      <c r="AK100" s="296" t="s">
        <v>82</v>
      </c>
      <c r="AL100" s="145" t="s">
        <v>1415</v>
      </c>
      <c r="AM100" s="436" t="s">
        <v>82</v>
      </c>
      <c r="AN100" s="443" t="s">
        <v>1416</v>
      </c>
      <c r="AO100" s="301"/>
      <c r="AP100" s="206"/>
      <c r="AQ100" s="145"/>
      <c r="AR100" s="145"/>
      <c r="AS100" s="383"/>
    </row>
    <row r="101" spans="1:45" s="1" customFormat="1" ht="129.75" customHeight="1">
      <c r="A101" s="210" t="s">
        <v>366</v>
      </c>
      <c r="B101" s="202" t="s">
        <v>1417</v>
      </c>
      <c r="C101" s="202" t="s">
        <v>646</v>
      </c>
      <c r="D101" s="202" t="s">
        <v>647</v>
      </c>
      <c r="E101" s="202" t="s">
        <v>1418</v>
      </c>
      <c r="F101" s="200" t="s">
        <v>1419</v>
      </c>
      <c r="G101" s="237" t="s">
        <v>1420</v>
      </c>
      <c r="H101" s="247" t="s">
        <v>591</v>
      </c>
      <c r="I101" s="219" t="s">
        <v>1398</v>
      </c>
      <c r="J101" s="247" t="s">
        <v>551</v>
      </c>
      <c r="K101" s="278">
        <v>0.8</v>
      </c>
      <c r="L101" s="247" t="s">
        <v>558</v>
      </c>
      <c r="M101" s="244">
        <v>1</v>
      </c>
      <c r="N101" s="263" t="s">
        <v>1421</v>
      </c>
      <c r="O101" s="243">
        <v>0.8</v>
      </c>
      <c r="P101" s="77" t="s">
        <v>1422</v>
      </c>
      <c r="Q101" s="219" t="s">
        <v>599</v>
      </c>
      <c r="R101" s="237" t="s">
        <v>1423</v>
      </c>
      <c r="S101" s="247" t="s">
        <v>87</v>
      </c>
      <c r="T101" s="247" t="s">
        <v>88</v>
      </c>
      <c r="U101" s="243">
        <v>0.25</v>
      </c>
      <c r="V101" s="243">
        <v>0.15</v>
      </c>
      <c r="W101" s="228" t="s">
        <v>509</v>
      </c>
      <c r="X101" s="228" t="s">
        <v>510</v>
      </c>
      <c r="Y101" s="228" t="s">
        <v>511</v>
      </c>
      <c r="Z101" s="244">
        <v>0.48</v>
      </c>
      <c r="AA101" s="242" t="s">
        <v>540</v>
      </c>
      <c r="AB101" s="244">
        <v>0.4</v>
      </c>
      <c r="AC101" s="228" t="s">
        <v>530</v>
      </c>
      <c r="AD101" s="244">
        <v>0.6</v>
      </c>
      <c r="AE101" s="242" t="s">
        <v>530</v>
      </c>
      <c r="AF101" s="228" t="s">
        <v>90</v>
      </c>
      <c r="AG101" s="200" t="s">
        <v>82</v>
      </c>
      <c r="AH101" s="265" t="s">
        <v>1424</v>
      </c>
      <c r="AI101" s="404" t="s">
        <v>82</v>
      </c>
      <c r="AJ101" s="570" t="s">
        <v>1425</v>
      </c>
      <c r="AK101" s="296" t="s">
        <v>82</v>
      </c>
      <c r="AL101" s="202" t="s">
        <v>1426</v>
      </c>
      <c r="AM101" s="436" t="s">
        <v>82</v>
      </c>
      <c r="AN101" s="145" t="s">
        <v>1427</v>
      </c>
      <c r="AO101" s="440"/>
      <c r="AP101" s="391"/>
      <c r="AQ101" s="211"/>
      <c r="AR101" s="211"/>
      <c r="AS101" s="383"/>
    </row>
    <row r="102" spans="1:45" s="1" customFormat="1" ht="135.75" customHeight="1">
      <c r="A102" s="210" t="s">
        <v>394</v>
      </c>
      <c r="B102" s="200" t="s">
        <v>1428</v>
      </c>
      <c r="C102" s="210" t="s">
        <v>623</v>
      </c>
      <c r="D102" s="210" t="s">
        <v>624</v>
      </c>
      <c r="E102" s="210" t="s">
        <v>1429</v>
      </c>
      <c r="F102" s="210" t="s">
        <v>1430</v>
      </c>
      <c r="G102" s="210" t="s">
        <v>1431</v>
      </c>
      <c r="H102" s="210" t="s">
        <v>589</v>
      </c>
      <c r="I102" s="210" t="s">
        <v>503</v>
      </c>
      <c r="J102" s="258" t="s">
        <v>540</v>
      </c>
      <c r="K102" s="244">
        <v>0.6</v>
      </c>
      <c r="L102" s="258" t="s">
        <v>530</v>
      </c>
      <c r="M102" s="244">
        <v>0.6</v>
      </c>
      <c r="N102" s="242" t="s">
        <v>541</v>
      </c>
      <c r="O102" s="243">
        <v>0.36</v>
      </c>
      <c r="P102" s="77" t="s">
        <v>1432</v>
      </c>
      <c r="Q102" s="258" t="s">
        <v>577</v>
      </c>
      <c r="R102" s="210" t="s">
        <v>1433</v>
      </c>
      <c r="S102" s="258" t="s">
        <v>87</v>
      </c>
      <c r="T102" s="258" t="s">
        <v>88</v>
      </c>
      <c r="U102" s="243">
        <v>0.25</v>
      </c>
      <c r="V102" s="243">
        <v>0.15</v>
      </c>
      <c r="W102" s="258" t="s">
        <v>509</v>
      </c>
      <c r="X102" s="258" t="s">
        <v>510</v>
      </c>
      <c r="Y102" s="258" t="s">
        <v>511</v>
      </c>
      <c r="Z102" s="244">
        <v>0.36</v>
      </c>
      <c r="AA102" s="245" t="s">
        <v>523</v>
      </c>
      <c r="AB102" s="244">
        <v>0.2</v>
      </c>
      <c r="AC102" s="247" t="s">
        <v>530</v>
      </c>
      <c r="AD102" s="244">
        <v>0.6</v>
      </c>
      <c r="AE102" s="320" t="s">
        <v>541</v>
      </c>
      <c r="AF102" s="258" t="s">
        <v>90</v>
      </c>
      <c r="AG102" s="200" t="s">
        <v>82</v>
      </c>
      <c r="AH102" s="200" t="s">
        <v>1434</v>
      </c>
      <c r="AI102" s="404" t="s">
        <v>82</v>
      </c>
      <c r="AJ102" s="427" t="s">
        <v>1435</v>
      </c>
      <c r="AK102" s="296" t="s">
        <v>82</v>
      </c>
      <c r="AL102" s="145" t="s">
        <v>1436</v>
      </c>
      <c r="AM102" s="436" t="s">
        <v>82</v>
      </c>
      <c r="AN102" s="200" t="s">
        <v>1437</v>
      </c>
      <c r="AO102" s="440"/>
      <c r="AP102" s="391"/>
      <c r="AQ102" s="211"/>
      <c r="AR102" s="211"/>
      <c r="AS102" s="383"/>
    </row>
    <row r="103" spans="1:45" s="1" customFormat="1" ht="113.25" customHeight="1">
      <c r="A103" s="210" t="s">
        <v>394</v>
      </c>
      <c r="B103" s="200" t="s">
        <v>1438</v>
      </c>
      <c r="C103" s="210" t="s">
        <v>623</v>
      </c>
      <c r="D103" s="210" t="s">
        <v>624</v>
      </c>
      <c r="E103" s="210" t="s">
        <v>1439</v>
      </c>
      <c r="F103" s="210" t="s">
        <v>1440</v>
      </c>
      <c r="G103" s="210" t="s">
        <v>1441</v>
      </c>
      <c r="H103" s="210" t="s">
        <v>589</v>
      </c>
      <c r="I103" s="210" t="s">
        <v>503</v>
      </c>
      <c r="J103" s="258" t="s">
        <v>540</v>
      </c>
      <c r="K103" s="244">
        <v>0.6</v>
      </c>
      <c r="L103" s="258" t="s">
        <v>530</v>
      </c>
      <c r="M103" s="244">
        <v>0.6</v>
      </c>
      <c r="N103" s="242" t="s">
        <v>541</v>
      </c>
      <c r="O103" s="243">
        <v>0.36</v>
      </c>
      <c r="P103" s="202" t="s">
        <v>1442</v>
      </c>
      <c r="Q103" s="258" t="s">
        <v>128</v>
      </c>
      <c r="R103" s="210" t="s">
        <v>1443</v>
      </c>
      <c r="S103" s="258" t="s">
        <v>87</v>
      </c>
      <c r="T103" s="258" t="s">
        <v>88</v>
      </c>
      <c r="U103" s="243">
        <v>0.25</v>
      </c>
      <c r="V103" s="243">
        <v>0.15</v>
      </c>
      <c r="W103" s="258" t="s">
        <v>509</v>
      </c>
      <c r="X103" s="258" t="s">
        <v>510</v>
      </c>
      <c r="Y103" s="258" t="s">
        <v>511</v>
      </c>
      <c r="Z103" s="244">
        <v>0.36</v>
      </c>
      <c r="AA103" s="245" t="s">
        <v>523</v>
      </c>
      <c r="AB103" s="244">
        <v>0.2</v>
      </c>
      <c r="AC103" s="247" t="s">
        <v>530</v>
      </c>
      <c r="AD103" s="244">
        <v>0.6</v>
      </c>
      <c r="AE103" s="320" t="s">
        <v>541</v>
      </c>
      <c r="AF103" s="258" t="s">
        <v>90</v>
      </c>
      <c r="AG103" s="200" t="s">
        <v>82</v>
      </c>
      <c r="AH103" s="200" t="s">
        <v>1434</v>
      </c>
      <c r="AI103" s="404" t="s">
        <v>82</v>
      </c>
      <c r="AJ103" s="427" t="s">
        <v>1444</v>
      </c>
      <c r="AK103" s="296" t="s">
        <v>82</v>
      </c>
      <c r="AL103" s="145" t="s">
        <v>1445</v>
      </c>
      <c r="AM103" s="436" t="s">
        <v>82</v>
      </c>
      <c r="AN103" s="145" t="s">
        <v>1437</v>
      </c>
      <c r="AO103" s="441"/>
      <c r="AP103" s="209"/>
      <c r="AQ103" s="145"/>
      <c r="AR103" s="145"/>
      <c r="AS103" s="383"/>
    </row>
    <row r="104" spans="1:45" s="1" customFormat="1" ht="132" customHeight="1">
      <c r="A104" s="210" t="s">
        <v>394</v>
      </c>
      <c r="B104" s="200" t="s">
        <v>1446</v>
      </c>
      <c r="C104" s="210" t="s">
        <v>623</v>
      </c>
      <c r="D104" s="210" t="s">
        <v>624</v>
      </c>
      <c r="E104" s="210" t="s">
        <v>1447</v>
      </c>
      <c r="F104" s="165" t="s">
        <v>1448</v>
      </c>
      <c r="G104" s="165" t="s">
        <v>1449</v>
      </c>
      <c r="H104" s="165" t="s">
        <v>589</v>
      </c>
      <c r="I104" s="210" t="s">
        <v>503</v>
      </c>
      <c r="J104" s="247" t="s">
        <v>551</v>
      </c>
      <c r="K104" s="244">
        <v>0.8</v>
      </c>
      <c r="L104" s="247" t="s">
        <v>552</v>
      </c>
      <c r="M104" s="244">
        <v>0.8</v>
      </c>
      <c r="N104" s="222" t="s">
        <v>576</v>
      </c>
      <c r="O104" s="243">
        <v>0.64</v>
      </c>
      <c r="P104" s="368" t="s">
        <v>1450</v>
      </c>
      <c r="Q104" s="202" t="s">
        <v>1451</v>
      </c>
      <c r="R104" s="77" t="s">
        <v>1452</v>
      </c>
      <c r="S104" s="247" t="s">
        <v>87</v>
      </c>
      <c r="T104" s="247" t="s">
        <v>88</v>
      </c>
      <c r="U104" s="243">
        <v>0.25</v>
      </c>
      <c r="V104" s="243">
        <v>0.15</v>
      </c>
      <c r="W104" s="247" t="s">
        <v>509</v>
      </c>
      <c r="X104" s="247" t="s">
        <v>510</v>
      </c>
      <c r="Y104" s="247" t="s">
        <v>511</v>
      </c>
      <c r="Z104" s="244">
        <v>0.48</v>
      </c>
      <c r="AA104" s="242" t="s">
        <v>540</v>
      </c>
      <c r="AB104" s="244">
        <v>0.4</v>
      </c>
      <c r="AC104" s="247" t="s">
        <v>552</v>
      </c>
      <c r="AD104" s="244">
        <v>0.8</v>
      </c>
      <c r="AE104" s="327" t="s">
        <v>576</v>
      </c>
      <c r="AF104" s="247" t="s">
        <v>90</v>
      </c>
      <c r="AG104" s="200" t="s">
        <v>82</v>
      </c>
      <c r="AH104" s="200" t="s">
        <v>1434</v>
      </c>
      <c r="AI104" s="405" t="s">
        <v>82</v>
      </c>
      <c r="AJ104" s="554" t="s">
        <v>1453</v>
      </c>
      <c r="AK104" s="296" t="s">
        <v>82</v>
      </c>
      <c r="AL104" s="145" t="s">
        <v>1454</v>
      </c>
      <c r="AM104" s="436" t="s">
        <v>82</v>
      </c>
      <c r="AN104" s="145" t="s">
        <v>1437</v>
      </c>
      <c r="AO104" s="441"/>
      <c r="AP104" s="209"/>
      <c r="AQ104" s="145"/>
      <c r="AR104" s="145"/>
      <c r="AS104" s="383"/>
    </row>
    <row r="105" spans="1:45" s="1" customFormat="1" ht="123.75" customHeight="1">
      <c r="A105" s="210" t="s">
        <v>101</v>
      </c>
      <c r="B105" s="210" t="s">
        <v>1455</v>
      </c>
      <c r="C105" s="210" t="s">
        <v>627</v>
      </c>
      <c r="D105" s="270" t="s">
        <v>626</v>
      </c>
      <c r="E105" s="360" t="s">
        <v>1456</v>
      </c>
      <c r="F105" s="361" t="s">
        <v>1457</v>
      </c>
      <c r="G105" s="362" t="s">
        <v>1458</v>
      </c>
      <c r="H105" s="331" t="s">
        <v>589</v>
      </c>
      <c r="I105" s="248" t="s">
        <v>503</v>
      </c>
      <c r="J105" s="220" t="s">
        <v>540</v>
      </c>
      <c r="K105" s="244">
        <v>0.6</v>
      </c>
      <c r="L105" s="202" t="s">
        <v>552</v>
      </c>
      <c r="M105" s="244">
        <v>0.8</v>
      </c>
      <c r="N105" s="222" t="s">
        <v>553</v>
      </c>
      <c r="O105" s="243">
        <v>0.48</v>
      </c>
      <c r="P105" s="202" t="s">
        <v>1459</v>
      </c>
      <c r="Q105" s="202" t="s">
        <v>111</v>
      </c>
      <c r="R105" s="237" t="s">
        <v>1460</v>
      </c>
      <c r="S105" s="202" t="s">
        <v>87</v>
      </c>
      <c r="T105" s="202" t="s">
        <v>88</v>
      </c>
      <c r="U105" s="243">
        <v>0.25</v>
      </c>
      <c r="V105" s="243">
        <v>0.15</v>
      </c>
      <c r="W105" s="202" t="s">
        <v>509</v>
      </c>
      <c r="X105" s="202" t="s">
        <v>528</v>
      </c>
      <c r="Y105" s="202" t="s">
        <v>511</v>
      </c>
      <c r="Z105" s="244">
        <v>0.36</v>
      </c>
      <c r="AA105" s="245" t="s">
        <v>523</v>
      </c>
      <c r="AB105" s="244">
        <v>0.2</v>
      </c>
      <c r="AC105" s="202" t="s">
        <v>552</v>
      </c>
      <c r="AD105" s="244">
        <v>0.8</v>
      </c>
      <c r="AE105" s="227" t="s">
        <v>553</v>
      </c>
      <c r="AF105" s="247" t="s">
        <v>90</v>
      </c>
      <c r="AG105" s="354" t="s">
        <v>82</v>
      </c>
      <c r="AH105" s="402" t="s">
        <v>1461</v>
      </c>
      <c r="AI105" s="409" t="s">
        <v>82</v>
      </c>
      <c r="AJ105" s="571" t="s">
        <v>1462</v>
      </c>
      <c r="AK105" s="296" t="s">
        <v>82</v>
      </c>
      <c r="AL105" s="145" t="s">
        <v>1463</v>
      </c>
      <c r="AM105" s="436" t="s">
        <v>82</v>
      </c>
      <c r="AN105" s="145" t="s">
        <v>1464</v>
      </c>
      <c r="AO105" s="441"/>
      <c r="AP105" s="209"/>
      <c r="AQ105" s="145"/>
      <c r="AR105" s="145"/>
      <c r="AS105" s="383"/>
    </row>
    <row r="106" spans="1:45" s="1" customFormat="1" ht="176.25" customHeight="1">
      <c r="A106" s="210" t="s">
        <v>101</v>
      </c>
      <c r="B106" s="210" t="s">
        <v>1465</v>
      </c>
      <c r="C106" s="210" t="s">
        <v>627</v>
      </c>
      <c r="D106" s="210" t="s">
        <v>626</v>
      </c>
      <c r="E106" s="363" t="s">
        <v>1466</v>
      </c>
      <c r="F106" s="350" t="s">
        <v>1467</v>
      </c>
      <c r="G106" s="350" t="s">
        <v>1468</v>
      </c>
      <c r="H106" s="232" t="s">
        <v>589</v>
      </c>
      <c r="I106" s="332" t="s">
        <v>503</v>
      </c>
      <c r="J106" s="272" t="s">
        <v>540</v>
      </c>
      <c r="K106" s="244">
        <v>0.6</v>
      </c>
      <c r="L106" s="247" t="s">
        <v>530</v>
      </c>
      <c r="M106" s="244">
        <v>0.6</v>
      </c>
      <c r="N106" s="242" t="s">
        <v>541</v>
      </c>
      <c r="O106" s="243">
        <v>0.36</v>
      </c>
      <c r="P106" s="202" t="s">
        <v>1469</v>
      </c>
      <c r="Q106" s="228" t="s">
        <v>156</v>
      </c>
      <c r="R106" s="202" t="s">
        <v>1470</v>
      </c>
      <c r="S106" s="247" t="s">
        <v>87</v>
      </c>
      <c r="T106" s="247" t="s">
        <v>88</v>
      </c>
      <c r="U106" s="243">
        <v>0.25</v>
      </c>
      <c r="V106" s="243">
        <v>0.15</v>
      </c>
      <c r="W106" s="247" t="s">
        <v>527</v>
      </c>
      <c r="X106" s="247" t="s">
        <v>510</v>
      </c>
      <c r="Y106" s="247" t="s">
        <v>511</v>
      </c>
      <c r="Z106" s="244">
        <v>0.36</v>
      </c>
      <c r="AA106" s="245" t="s">
        <v>523</v>
      </c>
      <c r="AB106" s="244">
        <v>0.2</v>
      </c>
      <c r="AC106" s="258" t="s">
        <v>552</v>
      </c>
      <c r="AD106" s="244">
        <v>0.8</v>
      </c>
      <c r="AE106" s="227" t="s">
        <v>553</v>
      </c>
      <c r="AF106" s="247" t="s">
        <v>90</v>
      </c>
      <c r="AG106" s="354" t="s">
        <v>82</v>
      </c>
      <c r="AH106" s="305" t="s">
        <v>1461</v>
      </c>
      <c r="AI106" s="216" t="s">
        <v>82</v>
      </c>
      <c r="AJ106" s="547" t="s">
        <v>1471</v>
      </c>
      <c r="AK106" s="296" t="s">
        <v>82</v>
      </c>
      <c r="AL106" s="145" t="s">
        <v>1472</v>
      </c>
      <c r="AM106" s="436" t="s">
        <v>82</v>
      </c>
      <c r="AN106" s="145" t="s">
        <v>1473</v>
      </c>
      <c r="AO106" s="441"/>
      <c r="AP106" s="209"/>
      <c r="AQ106" s="145"/>
      <c r="AR106" s="145"/>
      <c r="AS106" s="383"/>
    </row>
    <row r="107" spans="1:45" s="1" customFormat="1" ht="24" customHeight="1">
      <c r="A107" s="145"/>
      <c r="B107" s="145"/>
      <c r="C107" s="145" t="e">
        <f>VLOOKUP(A107,'Fórmulas '!B133:C155,2,FALSE)</f>
        <v>#N/A</v>
      </c>
      <c r="D107" s="145" t="e">
        <f>VLOOKUP(A107,'Fórmulas '!$F$47:$G$68,2,FALSE)</f>
        <v>#N/A</v>
      </c>
      <c r="E107" s="160"/>
      <c r="F107" s="160"/>
      <c r="G107" s="160"/>
      <c r="H107" s="160"/>
      <c r="I107" s="160"/>
      <c r="J107" s="63"/>
      <c r="K107" s="152" t="str">
        <f>IFERROR(VLOOKUP(J107,'Fórmulas '!$B$5:$C$9,2,),"")</f>
        <v/>
      </c>
      <c r="L107" s="63"/>
      <c r="M107" s="152" t="str">
        <f>IFERROR(VLOOKUP(L107,'Fórmulas '!$E$5:$F$9,2,),"")</f>
        <v/>
      </c>
      <c r="N107" s="146" t="str">
        <f>IFERROR(VLOOKUP(CONCATENATE(K107,M107),'Fórmulas '!$J$5:$K$29,2,),"")</f>
        <v/>
      </c>
      <c r="O107" s="153" t="str">
        <f t="shared" ref="O107:O139" si="2">IFERROR(M107*K107,"")</f>
        <v/>
      </c>
      <c r="P107" s="202"/>
      <c r="Q107" s="194"/>
      <c r="R107" s="165"/>
      <c r="S107" s="63"/>
      <c r="T107" s="63"/>
      <c r="U107" s="154" t="e">
        <f t="array" ref="U107">_xlfn.IFS(T107="Preventivo",25%,T107="Detectivo",15%,T107="Correctivo",10%)</f>
        <v>#N/A</v>
      </c>
      <c r="V107" s="154" t="e">
        <f t="array" ref="V107">_xlfn.IFS(S107="Automático",25%,S107="Manual",15%)</f>
        <v>#N/A</v>
      </c>
      <c r="W107" s="63"/>
      <c r="X107" s="63"/>
      <c r="Y107" s="63"/>
      <c r="Z107" s="155" t="e">
        <f t="shared" ref="Z107:Z116" si="3">+K107*(1-U107-V107)</f>
        <v>#VALUE!</v>
      </c>
      <c r="AA107" s="156" t="e">
        <f>IF(Z107&lt;='Fórmulas '!$E$16,'Fórmulas '!$F$16,IF('Gestión de Riesgos '!Z107&lt;='Fórmulas '!$E$17,'Fórmulas '!$F$17,IF('Gestión de Riesgos '!Z107&lt;='Fórmulas '!$E$18,'Fórmulas '!$F$18,IF('Gestión de Riesgos '!Z107&lt;='Fórmulas '!$E$19,'Fórmulas '!$F$19,IF('Gestión de Riesgos '!Z107&lt;='Fórmulas '!$E$20,'Fórmulas '!$F$20)))))</f>
        <v>#VALUE!</v>
      </c>
      <c r="AB107" s="152" t="e">
        <f>IF(AA107&lt;='Fórmulas '!$E$5,'Fórmulas '!$F$5,IF('Gestión de Riesgos '!AA107&lt;='Fórmulas '!$E$6,'Fórmulas '!$F$6,IF('Gestión de Riesgos '!AA107&lt;='Fórmulas '!$E$7,'Fórmulas '!$F$7,IF('Gestión de Riesgos '!AA107&lt;='Fórmulas '!$E$8,'Fórmulas '!$F$8,IF('Gestión de Riesgos '!AA107&lt;='Fórmulas '!$E$9,'Fórmulas '!$F$9)))))</f>
        <v>#VALUE!</v>
      </c>
      <c r="AC107" s="63"/>
      <c r="AD107" s="152" t="str">
        <f>IFERROR(VLOOKUP(AC107,'Fórmulas '!$E$5:$F$9,2,),"")</f>
        <v/>
      </c>
      <c r="AE107" s="63" t="str">
        <f>IFERROR(VLOOKUP(CONCATENATE(AB107,AD107),'Fórmulas '!$J$5:$K$29,2),"")</f>
        <v/>
      </c>
      <c r="AF107" s="392"/>
      <c r="AG107" s="294"/>
      <c r="AH107" s="145"/>
      <c r="AI107" s="297"/>
      <c r="AJ107" s="572"/>
      <c r="AK107" s="425"/>
      <c r="AL107" s="146"/>
      <c r="AM107" s="425"/>
      <c r="AN107" s="146"/>
      <c r="AO107" s="441"/>
      <c r="AP107" s="209"/>
      <c r="AQ107" s="145"/>
      <c r="AR107" s="145"/>
      <c r="AS107" s="383"/>
    </row>
    <row r="108" spans="1:45" s="1" customFormat="1" ht="24" customHeight="1">
      <c r="A108" s="145"/>
      <c r="B108" s="145"/>
      <c r="C108" s="145" t="e">
        <f>VLOOKUP(A108,'Fórmulas '!B134:C156,2,FALSE)</f>
        <v>#N/A</v>
      </c>
      <c r="D108" s="145" t="e">
        <f>VLOOKUP(A108,'Fórmulas '!$F$47:$G$68,2,FALSE)</f>
        <v>#N/A</v>
      </c>
      <c r="E108" s="160"/>
      <c r="F108" s="145"/>
      <c r="G108" s="145"/>
      <c r="H108" s="145"/>
      <c r="I108" s="146"/>
      <c r="J108" s="63"/>
      <c r="K108" s="152" t="str">
        <f>IFERROR(VLOOKUP(J108,'Fórmulas '!$B$5:$C$9,2,),"")</f>
        <v/>
      </c>
      <c r="L108" s="63"/>
      <c r="M108" s="152" t="str">
        <f>IFERROR(VLOOKUP(L108,'Fórmulas '!$E$5:$F$9,2,),"")</f>
        <v/>
      </c>
      <c r="N108" s="146" t="str">
        <f>IFERROR(VLOOKUP(CONCATENATE(K108,M108),'Fórmulas '!$J$5:$K$29,2,),"")</f>
        <v/>
      </c>
      <c r="O108" s="153" t="str">
        <f t="shared" si="2"/>
        <v/>
      </c>
      <c r="P108" s="77"/>
      <c r="Q108" s="145"/>
      <c r="R108" s="77"/>
      <c r="S108" s="146"/>
      <c r="T108" s="146"/>
      <c r="U108" s="154" t="e">
        <f t="array" ref="U108">_xlfn.IFS(T108="Preventivo",25%,T108="Detectivo",15%,T108="Correctivo",10%)</f>
        <v>#N/A</v>
      </c>
      <c r="V108" s="154" t="e">
        <f t="array" ref="V108">_xlfn.IFS(S108="Automático",25%,S108="Manual",15%)</f>
        <v>#N/A</v>
      </c>
      <c r="W108" s="63"/>
      <c r="X108" s="63"/>
      <c r="Y108" s="63"/>
      <c r="Z108" s="155" t="e">
        <f t="shared" si="3"/>
        <v>#VALUE!</v>
      </c>
      <c r="AA108" s="156" t="e">
        <f>IF(Z108&lt;='Fórmulas '!$E$16,'Fórmulas '!$F$16,IF('Gestión de Riesgos '!Z108&lt;='Fórmulas '!$E$17,'Fórmulas '!$F$17,IF('Gestión de Riesgos '!Z108&lt;='Fórmulas '!$E$18,'Fórmulas '!$F$18,IF('Gestión de Riesgos '!Z108&lt;='Fórmulas '!$E$19,'Fórmulas '!$F$19,IF('Gestión de Riesgos '!Z108&lt;='Fórmulas '!$E$20,'Fórmulas '!$F$20)))))</f>
        <v>#VALUE!</v>
      </c>
      <c r="AB108" s="152" t="e">
        <f>IF(AA108&lt;='Fórmulas '!$E$5,'Fórmulas '!$F$5,IF('Gestión de Riesgos '!AA108&lt;='Fórmulas '!$E$6,'Fórmulas '!$F$6,IF('Gestión de Riesgos '!AA108&lt;='Fórmulas '!$E$7,'Fórmulas '!$F$7,IF('Gestión de Riesgos '!AA108&lt;='Fórmulas '!$E$8,'Fórmulas '!$F$8,IF('Gestión de Riesgos '!AA108&lt;='Fórmulas '!$E$9,'Fórmulas '!$F$9)))))</f>
        <v>#VALUE!</v>
      </c>
      <c r="AC108" s="63"/>
      <c r="AD108" s="152" t="str">
        <f>IFERROR(VLOOKUP(AC108,'Fórmulas '!$E$5:$F$9,2,),"")</f>
        <v/>
      </c>
      <c r="AE108" s="63" t="str">
        <f>IFERROR(VLOOKUP(CONCATENATE(AB108,AD108),'Fórmulas '!$J$5:$K$29,2),"")</f>
        <v/>
      </c>
      <c r="AF108" s="392"/>
      <c r="AG108" s="294"/>
      <c r="AH108" s="145"/>
      <c r="AI108" s="297"/>
      <c r="AJ108" s="573"/>
      <c r="AK108" s="352"/>
      <c r="AL108" s="146"/>
      <c r="AM108" s="352"/>
      <c r="AN108" s="146"/>
      <c r="AO108" s="441"/>
      <c r="AP108" s="209"/>
      <c r="AQ108" s="145"/>
      <c r="AR108" s="145"/>
      <c r="AS108" s="383"/>
    </row>
    <row r="109" spans="1:45" s="1" customFormat="1" ht="24" customHeight="1">
      <c r="A109" s="145"/>
      <c r="B109" s="145"/>
      <c r="C109" s="145" t="e">
        <f>VLOOKUP(A109,'Fórmulas '!B135:C157,2,FALSE)</f>
        <v>#N/A</v>
      </c>
      <c r="D109" s="145" t="e">
        <f>VLOOKUP(A109,'Fórmulas '!$F$47:$G$68,2,FALSE)</f>
        <v>#N/A</v>
      </c>
      <c r="E109" s="160"/>
      <c r="F109" s="160"/>
      <c r="G109" s="160"/>
      <c r="H109" s="160"/>
      <c r="I109" s="160"/>
      <c r="J109" s="63"/>
      <c r="K109" s="152" t="str">
        <f>IFERROR(VLOOKUP(J109,'Fórmulas '!$B$5:$C$9,2,),"")</f>
        <v/>
      </c>
      <c r="L109" s="63"/>
      <c r="M109" s="152" t="str">
        <f>IFERROR(VLOOKUP(L109,'Fórmulas '!$E$5:$F$9,2,),"")</f>
        <v/>
      </c>
      <c r="N109" s="146" t="str">
        <f>IFERROR(VLOOKUP(CONCATENATE(K109,M109),'Fórmulas '!$J$5:$K$29,2,),"")</f>
        <v/>
      </c>
      <c r="O109" s="153" t="str">
        <f t="shared" si="2"/>
        <v/>
      </c>
      <c r="P109" s="367"/>
      <c r="Q109" s="146"/>
      <c r="R109" s="145"/>
      <c r="S109" s="146"/>
      <c r="T109" s="63"/>
      <c r="U109" s="154" t="e">
        <f t="array" ref="U109">_xlfn.IFS(T109="Preventivo",25%,T109="Detectivo",15%,T109="Correctivo",10%)</f>
        <v>#N/A</v>
      </c>
      <c r="V109" s="154" t="e">
        <f t="array" ref="V109">_xlfn.IFS(S109="Automático",25%,S109="Manual",15%)</f>
        <v>#N/A</v>
      </c>
      <c r="W109" s="148"/>
      <c r="X109" s="148"/>
      <c r="Y109" s="148"/>
      <c r="Z109" s="155" t="e">
        <f t="shared" si="3"/>
        <v>#VALUE!</v>
      </c>
      <c r="AA109" s="156" t="e">
        <f>IF(Z109&lt;='Fórmulas '!$E$16,'Fórmulas '!$F$16,IF('Gestión de Riesgos '!Z109&lt;='Fórmulas '!$E$17,'Fórmulas '!$F$17,IF('Gestión de Riesgos '!Z109&lt;='Fórmulas '!$E$18,'Fórmulas '!$F$18,IF('Gestión de Riesgos '!Z109&lt;='Fórmulas '!$E$19,'Fórmulas '!$F$19,IF('Gestión de Riesgos '!Z109&lt;='Fórmulas '!$E$20,'Fórmulas '!$F$20)))))</f>
        <v>#VALUE!</v>
      </c>
      <c r="AB109" s="152" t="e">
        <f>IF(AA109&lt;='Fórmulas '!$E$5,'Fórmulas '!$F$5,IF('Gestión de Riesgos '!AA109&lt;='Fórmulas '!$E$6,'Fórmulas '!$F$6,IF('Gestión de Riesgos '!AA109&lt;='Fórmulas '!$E$7,'Fórmulas '!$F$7,IF('Gestión de Riesgos '!AA109&lt;='Fórmulas '!$E$8,'Fórmulas '!$F$8,IF('Gestión de Riesgos '!AA109&lt;='Fórmulas '!$E$9,'Fórmulas '!$F$9)))))</f>
        <v>#VALUE!</v>
      </c>
      <c r="AC109" s="63"/>
      <c r="AD109" s="152" t="str">
        <f>IFERROR(VLOOKUP(AC109,'Fórmulas '!$E$5:$F$9,2,),"")</f>
        <v/>
      </c>
      <c r="AE109" s="63" t="str">
        <f>IFERROR(VLOOKUP(CONCATENATE(AB109,AD109),'Fórmulas '!$J$5:$K$29,2),"")</f>
        <v/>
      </c>
      <c r="AF109" s="217"/>
      <c r="AG109" s="294"/>
      <c r="AH109" s="145"/>
      <c r="AI109" s="297"/>
      <c r="AJ109" s="573"/>
      <c r="AK109" s="297"/>
      <c r="AL109" s="145"/>
      <c r="AM109" s="297"/>
      <c r="AN109" s="145"/>
      <c r="AO109" s="301"/>
      <c r="AP109" s="206"/>
      <c r="AQ109" s="206"/>
      <c r="AR109" s="206"/>
      <c r="AS109" s="383"/>
    </row>
    <row r="110" spans="1:45" s="1" customFormat="1" ht="24" customHeight="1">
      <c r="A110" s="145"/>
      <c r="B110" s="145"/>
      <c r="C110" s="145" t="e">
        <f>VLOOKUP(A110,'Fórmulas '!B136:C158,2,FALSE)</f>
        <v>#N/A</v>
      </c>
      <c r="D110" s="145" t="e">
        <f>VLOOKUP(A110,'Fórmulas '!$F$47:$G$68,2,FALSE)</f>
        <v>#N/A</v>
      </c>
      <c r="E110" s="160"/>
      <c r="F110" s="160"/>
      <c r="G110" s="160"/>
      <c r="H110" s="160"/>
      <c r="I110" s="160"/>
      <c r="J110" s="63"/>
      <c r="K110" s="152" t="str">
        <f>IFERROR(VLOOKUP(J110,'Fórmulas '!$B$5:$C$9,2,),"")</f>
        <v/>
      </c>
      <c r="L110" s="63"/>
      <c r="M110" s="152" t="str">
        <f>IFERROR(VLOOKUP(L110,'Fórmulas '!$E$5:$F$9,2,),"")</f>
        <v/>
      </c>
      <c r="N110" s="146" t="str">
        <f>IFERROR(VLOOKUP(CONCATENATE(K110,M110),'Fórmulas '!$J$5:$K$29,2,),"")</f>
        <v/>
      </c>
      <c r="O110" s="153" t="str">
        <f t="shared" si="2"/>
        <v/>
      </c>
      <c r="P110" s="367"/>
      <c r="Q110" s="146"/>
      <c r="R110" s="145"/>
      <c r="S110" s="146"/>
      <c r="T110" s="63"/>
      <c r="U110" s="154" t="e">
        <f t="array" ref="U110">_xlfn.IFS(T110="Preventivo",25%,T110="Detectivo",15%,T110="Correctivo",10%)</f>
        <v>#N/A</v>
      </c>
      <c r="V110" s="154" t="e">
        <f t="array" ref="V110">_xlfn.IFS(S110="Automático",25%,S110="Manual",15%)</f>
        <v>#N/A</v>
      </c>
      <c r="W110" s="148"/>
      <c r="X110" s="148"/>
      <c r="Y110" s="148"/>
      <c r="Z110" s="155" t="e">
        <f t="shared" si="3"/>
        <v>#VALUE!</v>
      </c>
      <c r="AA110" s="156" t="e">
        <f>IF(Z110&lt;='Fórmulas '!$E$16,'Fórmulas '!$F$16,IF('Gestión de Riesgos '!Z110&lt;='Fórmulas '!$E$17,'Fórmulas '!$F$17,IF('Gestión de Riesgos '!Z110&lt;='Fórmulas '!$E$18,'Fórmulas '!$F$18,IF('Gestión de Riesgos '!Z110&lt;='Fórmulas '!$E$19,'Fórmulas '!$F$19,IF('Gestión de Riesgos '!Z110&lt;='Fórmulas '!$E$20,'Fórmulas '!$F$20)))))</f>
        <v>#VALUE!</v>
      </c>
      <c r="AB110" s="152" t="e">
        <f>IF(AA110&lt;='Fórmulas '!$E$5,'Fórmulas '!$F$5,IF('Gestión de Riesgos '!AA110&lt;='Fórmulas '!$E$6,'Fórmulas '!$F$6,IF('Gestión de Riesgos '!AA110&lt;='Fórmulas '!$E$7,'Fórmulas '!$F$7,IF('Gestión de Riesgos '!AA110&lt;='Fórmulas '!$E$8,'Fórmulas '!$F$8,IF('Gestión de Riesgos '!AA110&lt;='Fórmulas '!$E$9,'Fórmulas '!$F$9)))))</f>
        <v>#VALUE!</v>
      </c>
      <c r="AC110" s="63"/>
      <c r="AD110" s="152" t="str">
        <f>IFERROR(VLOOKUP(AC110,'Fórmulas '!$E$5:$F$9,2,),"")</f>
        <v/>
      </c>
      <c r="AE110" s="63" t="str">
        <f>IFERROR(VLOOKUP(CONCATENATE(AB110,AD110),'Fórmulas '!$J$5:$K$29,2),"")</f>
        <v/>
      </c>
      <c r="AF110" s="168"/>
      <c r="AG110" s="294"/>
      <c r="AH110" s="145"/>
      <c r="AI110" s="297"/>
      <c r="AJ110" s="573"/>
      <c r="AK110" s="216"/>
      <c r="AL110" s="145"/>
      <c r="AM110" s="216"/>
      <c r="AN110" s="145"/>
      <c r="AO110" s="301"/>
      <c r="AP110" s="207"/>
      <c r="AQ110" s="207"/>
      <c r="AR110" s="207"/>
      <c r="AS110" s="383"/>
    </row>
    <row r="111" spans="1:45" s="1" customFormat="1" ht="24" customHeight="1">
      <c r="A111" s="145"/>
      <c r="B111" s="145"/>
      <c r="C111" s="145" t="e">
        <f>VLOOKUP(A111,'Fórmulas '!B137:C159,2,FALSE)</f>
        <v>#N/A</v>
      </c>
      <c r="D111" s="145" t="e">
        <f>VLOOKUP(A111,'Fórmulas '!$F$47:$G$68,2,FALSE)</f>
        <v>#N/A</v>
      </c>
      <c r="E111" s="160"/>
      <c r="F111" s="160"/>
      <c r="G111" s="160"/>
      <c r="H111" s="160"/>
      <c r="I111" s="160"/>
      <c r="J111" s="63"/>
      <c r="K111" s="152" t="str">
        <f>IFERROR(VLOOKUP(J111,'Fórmulas '!$B$5:$C$9,2,),"")</f>
        <v/>
      </c>
      <c r="L111" s="63"/>
      <c r="M111" s="152" t="str">
        <f>IFERROR(VLOOKUP(L111,'Fórmulas '!$E$5:$F$9,2,),"")</f>
        <v/>
      </c>
      <c r="N111" s="146" t="str">
        <f>IFERROR(VLOOKUP(CONCATENATE(K111,M111),'Fórmulas '!$J$5:$K$29,2,),"")</f>
        <v/>
      </c>
      <c r="O111" s="153" t="str">
        <f t="shared" si="2"/>
        <v/>
      </c>
      <c r="P111" s="367"/>
      <c r="Q111" s="146"/>
      <c r="R111" s="145"/>
      <c r="S111" s="146"/>
      <c r="T111" s="63"/>
      <c r="U111" s="154" t="e">
        <f t="array" ref="U111">_xlfn.IFS(T111="Preventivo",25%,T111="Detectivo",15%,T111="Correctivo",10%)</f>
        <v>#N/A</v>
      </c>
      <c r="V111" s="154" t="e">
        <f t="array" ref="V111">_xlfn.IFS(S111="Automático",25%,S111="Manual",15%)</f>
        <v>#N/A</v>
      </c>
      <c r="W111" s="148"/>
      <c r="X111" s="148"/>
      <c r="Y111" s="148"/>
      <c r="Z111" s="155" t="e">
        <f t="shared" si="3"/>
        <v>#VALUE!</v>
      </c>
      <c r="AA111" s="156" t="e">
        <f>IF(Z111&lt;='Fórmulas '!$E$16,'Fórmulas '!$F$16,IF('Gestión de Riesgos '!Z111&lt;='Fórmulas '!$E$17,'Fórmulas '!$F$17,IF('Gestión de Riesgos '!Z111&lt;='Fórmulas '!$E$18,'Fórmulas '!$F$18,IF('Gestión de Riesgos '!Z111&lt;='Fórmulas '!$E$19,'Fórmulas '!$F$19,IF('Gestión de Riesgos '!Z111&lt;='Fórmulas '!$E$20,'Fórmulas '!$F$20)))))</f>
        <v>#VALUE!</v>
      </c>
      <c r="AB111" s="152" t="e">
        <f>IF(AA111&lt;='Fórmulas '!$E$5,'Fórmulas '!$F$5,IF('Gestión de Riesgos '!AA111&lt;='Fórmulas '!$E$6,'Fórmulas '!$F$6,IF('Gestión de Riesgos '!AA111&lt;='Fórmulas '!$E$7,'Fórmulas '!$F$7,IF('Gestión de Riesgos '!AA111&lt;='Fórmulas '!$E$8,'Fórmulas '!$F$8,IF('Gestión de Riesgos '!AA111&lt;='Fórmulas '!$E$9,'Fórmulas '!$F$9)))))</f>
        <v>#VALUE!</v>
      </c>
      <c r="AC111" s="63"/>
      <c r="AD111" s="152" t="str">
        <f>IFERROR(VLOOKUP(AC111,'Fórmulas '!$E$5:$F$9,2,),"")</f>
        <v/>
      </c>
      <c r="AE111" s="63" t="str">
        <f>IFERROR(VLOOKUP(CONCATENATE(AB111,AD111),'Fórmulas '!$J$5:$K$29,2),"")</f>
        <v/>
      </c>
      <c r="AF111" s="217"/>
      <c r="AG111" s="294"/>
      <c r="AH111" s="145"/>
      <c r="AI111" s="297"/>
      <c r="AJ111" s="573"/>
      <c r="AK111" s="216"/>
      <c r="AL111" s="145"/>
      <c r="AM111" s="216"/>
      <c r="AN111" s="145"/>
      <c r="AO111" s="301"/>
      <c r="AP111" s="207"/>
      <c r="AQ111" s="207"/>
      <c r="AR111" s="207"/>
      <c r="AS111" s="383"/>
    </row>
    <row r="112" spans="1:45" s="1" customFormat="1" ht="24" customHeight="1">
      <c r="A112" s="145"/>
      <c r="B112" s="145"/>
      <c r="C112" s="145" t="e">
        <f>VLOOKUP(A112,'Fórmulas '!B138:C160,2,FALSE)</f>
        <v>#N/A</v>
      </c>
      <c r="D112" s="145" t="e">
        <f>VLOOKUP(A112,'Fórmulas '!$F$47:$G$68,2,FALSE)</f>
        <v>#N/A</v>
      </c>
      <c r="E112" s="160"/>
      <c r="F112" s="160"/>
      <c r="G112" s="160"/>
      <c r="H112" s="160"/>
      <c r="I112" s="160"/>
      <c r="J112" s="63"/>
      <c r="K112" s="152" t="str">
        <f>IFERROR(VLOOKUP(J112,'Fórmulas '!$B$5:$C$9,2,),"")</f>
        <v/>
      </c>
      <c r="L112" s="63"/>
      <c r="M112" s="152" t="str">
        <f>IFERROR(VLOOKUP(L112,'Fórmulas '!$E$5:$F$9,2,),"")</f>
        <v/>
      </c>
      <c r="N112" s="146" t="str">
        <f>IFERROR(VLOOKUP(CONCATENATE(K112,M112),'Fórmulas '!$J$5:$K$29,2,),"")</f>
        <v/>
      </c>
      <c r="O112" s="153" t="str">
        <f t="shared" si="2"/>
        <v/>
      </c>
      <c r="P112" s="367"/>
      <c r="Q112" s="146"/>
      <c r="R112" s="145"/>
      <c r="S112" s="146"/>
      <c r="T112" s="63"/>
      <c r="U112" s="154" t="e">
        <f t="array" ref="U112">_xlfn.IFS(T112="Preventivo",25%,T112="Detectivo",15%,T112="Correctivo",10%)</f>
        <v>#N/A</v>
      </c>
      <c r="V112" s="154" t="e">
        <f t="array" ref="V112">_xlfn.IFS(S112="Automático",25%,S112="Manual",15%)</f>
        <v>#N/A</v>
      </c>
      <c r="W112" s="148"/>
      <c r="X112" s="148"/>
      <c r="Y112" s="148"/>
      <c r="Z112" s="155" t="e">
        <f t="shared" si="3"/>
        <v>#VALUE!</v>
      </c>
      <c r="AA112" s="156" t="e">
        <f>IF(Z112&lt;='Fórmulas '!$E$16,'Fórmulas '!$F$16,IF('Gestión de Riesgos '!Z112&lt;='Fórmulas '!$E$17,'Fórmulas '!$F$17,IF('Gestión de Riesgos '!Z112&lt;='Fórmulas '!$E$18,'Fórmulas '!$F$18,IF('Gestión de Riesgos '!Z112&lt;='Fórmulas '!$E$19,'Fórmulas '!$F$19,IF('Gestión de Riesgos '!Z112&lt;='Fórmulas '!$E$20,'Fórmulas '!$F$20)))))</f>
        <v>#VALUE!</v>
      </c>
      <c r="AB112" s="152" t="e">
        <f>IF(AA112&lt;='Fórmulas '!$E$5,'Fórmulas '!$F$5,IF('Gestión de Riesgos '!AA112&lt;='Fórmulas '!$E$6,'Fórmulas '!$F$6,IF('Gestión de Riesgos '!AA112&lt;='Fórmulas '!$E$7,'Fórmulas '!$F$7,IF('Gestión de Riesgos '!AA112&lt;='Fórmulas '!$E$8,'Fórmulas '!$F$8,IF('Gestión de Riesgos '!AA112&lt;='Fórmulas '!$E$9,'Fórmulas '!$F$9)))))</f>
        <v>#VALUE!</v>
      </c>
      <c r="AC112" s="63"/>
      <c r="AD112" s="152" t="str">
        <f>IFERROR(VLOOKUP(AC112,'Fórmulas '!$E$5:$F$9,2,),"")</f>
        <v/>
      </c>
      <c r="AE112" s="63" t="str">
        <f>IFERROR(VLOOKUP(CONCATENATE(AB112,AD112),'Fórmulas '!$J$5:$K$29,2),"")</f>
        <v/>
      </c>
      <c r="AF112" s="217"/>
      <c r="AG112" s="294"/>
      <c r="AH112" s="145"/>
      <c r="AI112" s="297"/>
      <c r="AJ112" s="573"/>
      <c r="AK112" s="216"/>
      <c r="AL112" s="145"/>
      <c r="AM112" s="216"/>
      <c r="AN112" s="145"/>
      <c r="AO112" s="301"/>
      <c r="AP112" s="207"/>
      <c r="AQ112" s="207"/>
      <c r="AR112" s="207"/>
      <c r="AS112" s="383"/>
    </row>
    <row r="113" spans="1:45" s="1" customFormat="1" ht="24" customHeight="1">
      <c r="A113" s="145"/>
      <c r="B113" s="145"/>
      <c r="C113" s="145" t="e">
        <f>VLOOKUP(A113,'Fórmulas '!B139:C161,2,FALSE)</f>
        <v>#N/A</v>
      </c>
      <c r="D113" s="145" t="e">
        <f>VLOOKUP(A113,'Fórmulas '!$F$47:$G$68,2,FALSE)</f>
        <v>#N/A</v>
      </c>
      <c r="E113" s="160"/>
      <c r="F113" s="160"/>
      <c r="G113" s="160"/>
      <c r="H113" s="160"/>
      <c r="I113" s="160"/>
      <c r="J113" s="63"/>
      <c r="K113" s="152" t="str">
        <f>IFERROR(VLOOKUP(J113,'Fórmulas '!$B$5:$C$9,2,),"")</f>
        <v/>
      </c>
      <c r="L113" s="63"/>
      <c r="M113" s="152" t="str">
        <f>IFERROR(VLOOKUP(L113,'Fórmulas '!$E$5:$F$9,2,),"")</f>
        <v/>
      </c>
      <c r="N113" s="146" t="str">
        <f>IFERROR(VLOOKUP(CONCATENATE(K113,M113),'Fórmulas '!$J$5:$K$29,2,),"")</f>
        <v/>
      </c>
      <c r="O113" s="153" t="str">
        <f t="shared" si="2"/>
        <v/>
      </c>
      <c r="P113" s="367"/>
      <c r="Q113" s="146"/>
      <c r="R113" s="145"/>
      <c r="S113" s="146"/>
      <c r="T113" s="63"/>
      <c r="U113" s="154" t="e">
        <f t="array" ref="U113">_xlfn.IFS(T113="Preventivo",25%,T113="Detectivo",15%,T113="Correctivo",10%)</f>
        <v>#N/A</v>
      </c>
      <c r="V113" s="154" t="e">
        <f t="array" ref="V113">_xlfn.IFS(S113="Automático",25%,S113="Manual",15%)</f>
        <v>#N/A</v>
      </c>
      <c r="W113" s="148"/>
      <c r="X113" s="148"/>
      <c r="Y113" s="148"/>
      <c r="Z113" s="155" t="e">
        <f t="shared" si="3"/>
        <v>#VALUE!</v>
      </c>
      <c r="AA113" s="156" t="e">
        <f>IF(Z113&lt;='Fórmulas '!$E$16,'Fórmulas '!$F$16,IF('Gestión de Riesgos '!Z113&lt;='Fórmulas '!$E$17,'Fórmulas '!$F$17,IF('Gestión de Riesgos '!Z113&lt;='Fórmulas '!$E$18,'Fórmulas '!$F$18,IF('Gestión de Riesgos '!Z113&lt;='Fórmulas '!$E$19,'Fórmulas '!$F$19,IF('Gestión de Riesgos '!Z113&lt;='Fórmulas '!$E$20,'Fórmulas '!$F$20)))))</f>
        <v>#VALUE!</v>
      </c>
      <c r="AB113" s="152" t="e">
        <f>IF(AA113&lt;='Fórmulas '!$E$5,'Fórmulas '!$F$5,IF('Gestión de Riesgos '!AA113&lt;='Fórmulas '!$E$6,'Fórmulas '!$F$6,IF('Gestión de Riesgos '!AA113&lt;='Fórmulas '!$E$7,'Fórmulas '!$F$7,IF('Gestión de Riesgos '!AA113&lt;='Fórmulas '!$E$8,'Fórmulas '!$F$8,IF('Gestión de Riesgos '!AA113&lt;='Fórmulas '!$E$9,'Fórmulas '!$F$9)))))</f>
        <v>#VALUE!</v>
      </c>
      <c r="AC113" s="63"/>
      <c r="AD113" s="152" t="str">
        <f>IFERROR(VLOOKUP(AC113,'Fórmulas '!$E$5:$F$9,2,),"")</f>
        <v/>
      </c>
      <c r="AE113" s="63" t="str">
        <f>IFERROR(VLOOKUP(CONCATENATE(AB113,AD113),'Fórmulas '!$J$5:$K$29,2),"")</f>
        <v/>
      </c>
      <c r="AF113" s="217"/>
      <c r="AG113" s="294"/>
      <c r="AH113" s="145"/>
      <c r="AI113" s="297"/>
      <c r="AJ113" s="573"/>
      <c r="AK113" s="216"/>
      <c r="AL113" s="145"/>
      <c r="AM113" s="216"/>
      <c r="AN113" s="145"/>
      <c r="AO113" s="301"/>
      <c r="AP113" s="207"/>
      <c r="AQ113" s="207"/>
      <c r="AR113" s="207"/>
      <c r="AS113" s="383"/>
    </row>
    <row r="114" spans="1:45" s="1" customFormat="1" ht="24" customHeight="1">
      <c r="A114" s="145"/>
      <c r="B114" s="145"/>
      <c r="C114" s="145" t="e">
        <f>VLOOKUP(A114,'Fórmulas '!B140:C162,2,FALSE)</f>
        <v>#N/A</v>
      </c>
      <c r="D114" s="145" t="e">
        <f>VLOOKUP(A114,'Fórmulas '!$F$47:$G$68,2,FALSE)</f>
        <v>#N/A</v>
      </c>
      <c r="E114" s="160"/>
      <c r="F114" s="160"/>
      <c r="G114" s="160"/>
      <c r="H114" s="160"/>
      <c r="I114" s="160"/>
      <c r="J114" s="63"/>
      <c r="K114" s="152" t="str">
        <f>IFERROR(VLOOKUP(J114,'Fórmulas '!$B$5:$C$9,2,),"")</f>
        <v/>
      </c>
      <c r="L114" s="63"/>
      <c r="M114" s="152" t="str">
        <f>IFERROR(VLOOKUP(L114,'Fórmulas '!$E$5:$F$9,2,),"")</f>
        <v/>
      </c>
      <c r="N114" s="146" t="str">
        <f>IFERROR(VLOOKUP(CONCATENATE(K114,M114),'Fórmulas '!$J$5:$K$29,2,),"")</f>
        <v/>
      </c>
      <c r="O114" s="153" t="str">
        <f t="shared" si="2"/>
        <v/>
      </c>
      <c r="P114" s="367"/>
      <c r="Q114" s="146"/>
      <c r="R114" s="146"/>
      <c r="S114" s="146"/>
      <c r="T114" s="63"/>
      <c r="U114" s="154" t="e">
        <f t="array" ref="U114">_xlfn.IFS(T114="Preventivo",25%,T114="Detectivo",15%,T114="Correctivo",10%)</f>
        <v>#N/A</v>
      </c>
      <c r="V114" s="154" t="e">
        <f t="array" ref="V114">_xlfn.IFS(S114="Automático",25%,S114="Manual",15%)</f>
        <v>#N/A</v>
      </c>
      <c r="W114" s="148"/>
      <c r="X114" s="148"/>
      <c r="Y114" s="148"/>
      <c r="Z114" s="155" t="e">
        <f t="shared" si="3"/>
        <v>#VALUE!</v>
      </c>
      <c r="AA114" s="156" t="e">
        <f>IF(Z114&lt;='Fórmulas '!$E$16,'Fórmulas '!$F$16,IF('Gestión de Riesgos '!Z114&lt;='Fórmulas '!$E$17,'Fórmulas '!$F$17,IF('Gestión de Riesgos '!Z114&lt;='Fórmulas '!$E$18,'Fórmulas '!$F$18,IF('Gestión de Riesgos '!Z114&lt;='Fórmulas '!$E$19,'Fórmulas '!$F$19,IF('Gestión de Riesgos '!Z114&lt;='Fórmulas '!$E$20,'Fórmulas '!$F$20)))))</f>
        <v>#VALUE!</v>
      </c>
      <c r="AB114" s="152" t="e">
        <f>IF(AA114&lt;='Fórmulas '!$E$5,'Fórmulas '!$F$5,IF('Gestión de Riesgos '!AA114&lt;='Fórmulas '!$E$6,'Fórmulas '!$F$6,IF('Gestión de Riesgos '!AA114&lt;='Fórmulas '!$E$7,'Fórmulas '!$F$7,IF('Gestión de Riesgos '!AA114&lt;='Fórmulas '!$E$8,'Fórmulas '!$F$8,IF('Gestión de Riesgos '!AA114&lt;='Fórmulas '!$E$9,'Fórmulas '!$F$9)))))</f>
        <v>#VALUE!</v>
      </c>
      <c r="AC114" s="63"/>
      <c r="AD114" s="152" t="str">
        <f>IFERROR(VLOOKUP(AC114,'Fórmulas '!$E$5:$F$9,2,),"")</f>
        <v/>
      </c>
      <c r="AE114" s="63" t="str">
        <f>IFERROR(VLOOKUP(CONCATENATE(AB114,AD114),'Fórmulas '!$J$5:$K$29,2),"")</f>
        <v/>
      </c>
      <c r="AF114" s="217"/>
      <c r="AG114" s="294"/>
      <c r="AH114" s="145"/>
      <c r="AI114" s="297"/>
      <c r="AJ114" s="573"/>
      <c r="AK114" s="216"/>
      <c r="AL114" s="145"/>
      <c r="AM114" s="216"/>
      <c r="AN114" s="145"/>
      <c r="AO114" s="301"/>
      <c r="AP114" s="207"/>
      <c r="AQ114" s="207"/>
      <c r="AR114" s="207"/>
      <c r="AS114" s="383"/>
    </row>
    <row r="115" spans="1:45" s="1" customFormat="1" ht="24" customHeight="1">
      <c r="A115" s="145"/>
      <c r="B115" s="145"/>
      <c r="C115" s="145" t="e">
        <f>VLOOKUP(A115,'Fórmulas '!B141:C163,2,FALSE)</f>
        <v>#N/A</v>
      </c>
      <c r="D115" s="145" t="e">
        <f>VLOOKUP(A115,'Fórmulas '!$F$47:$G$68,2,FALSE)</f>
        <v>#N/A</v>
      </c>
      <c r="E115" s="160"/>
      <c r="F115" s="160"/>
      <c r="G115" s="160"/>
      <c r="H115" s="160"/>
      <c r="I115" s="160"/>
      <c r="J115" s="63"/>
      <c r="K115" s="152" t="str">
        <f>IFERROR(VLOOKUP(J115,'Fórmulas '!$B$5:$C$9,2,),"")</f>
        <v/>
      </c>
      <c r="L115" s="63"/>
      <c r="M115" s="152" t="str">
        <f>IFERROR(VLOOKUP(L115,'Fórmulas '!$E$5:$F$9,2,),"")</f>
        <v/>
      </c>
      <c r="N115" s="146" t="str">
        <f>IFERROR(VLOOKUP(CONCATENATE(K115,M115),'Fórmulas '!$J$5:$K$29,2,),"")</f>
        <v/>
      </c>
      <c r="O115" s="153" t="str">
        <f t="shared" si="2"/>
        <v/>
      </c>
      <c r="P115" s="367"/>
      <c r="Q115" s="146"/>
      <c r="R115" s="146"/>
      <c r="S115" s="146"/>
      <c r="T115" s="63"/>
      <c r="U115" s="154" t="e">
        <f t="array" ref="U115">_xlfn.IFS(T115="Preventivo",25%,T115="Detectivo",15%,T115="Correctivo",10%)</f>
        <v>#N/A</v>
      </c>
      <c r="V115" s="154" t="e">
        <f t="array" ref="V115">_xlfn.IFS(S115="Automático",25%,S115="Manual",15%)</f>
        <v>#N/A</v>
      </c>
      <c r="W115" s="148"/>
      <c r="X115" s="148"/>
      <c r="Y115" s="148"/>
      <c r="Z115" s="155" t="e">
        <f t="shared" si="3"/>
        <v>#VALUE!</v>
      </c>
      <c r="AA115" s="156" t="e">
        <f>IF(Z115&lt;='Fórmulas '!$E$16,'Fórmulas '!$F$16,IF('Gestión de Riesgos '!Z115&lt;='Fórmulas '!$E$17,'Fórmulas '!$F$17,IF('Gestión de Riesgos '!Z115&lt;='Fórmulas '!$E$18,'Fórmulas '!$F$18,IF('Gestión de Riesgos '!Z115&lt;='Fórmulas '!$E$19,'Fórmulas '!$F$19,IF('Gestión de Riesgos '!Z115&lt;='Fórmulas '!$E$20,'Fórmulas '!$F$20)))))</f>
        <v>#VALUE!</v>
      </c>
      <c r="AB115" s="152" t="e">
        <f>IF(AA115&lt;='Fórmulas '!$E$5,'Fórmulas '!$F$5,IF('Gestión de Riesgos '!AA115&lt;='Fórmulas '!$E$6,'Fórmulas '!$F$6,IF('Gestión de Riesgos '!AA115&lt;='Fórmulas '!$E$7,'Fórmulas '!$F$7,IF('Gestión de Riesgos '!AA115&lt;='Fórmulas '!$E$8,'Fórmulas '!$F$8,IF('Gestión de Riesgos '!AA115&lt;='Fórmulas '!$E$9,'Fórmulas '!$F$9)))))</f>
        <v>#VALUE!</v>
      </c>
      <c r="AC115" s="63"/>
      <c r="AD115" s="152" t="str">
        <f>IFERROR(VLOOKUP(AC115,'Fórmulas '!$E$5:$F$9,2,),"")</f>
        <v/>
      </c>
      <c r="AE115" s="63" t="str">
        <f>IFERROR(VLOOKUP(CONCATENATE(AB115,AD115),'Fórmulas '!$J$5:$K$29,2),"")</f>
        <v/>
      </c>
      <c r="AF115" s="217"/>
      <c r="AG115" s="294"/>
      <c r="AH115" s="145"/>
      <c r="AI115" s="297"/>
      <c r="AJ115" s="573"/>
      <c r="AK115" s="216"/>
      <c r="AL115" s="145"/>
      <c r="AM115" s="216"/>
      <c r="AN115" s="145"/>
      <c r="AO115" s="301"/>
      <c r="AP115" s="207"/>
      <c r="AQ115" s="207"/>
      <c r="AR115" s="207"/>
      <c r="AS115" s="383"/>
    </row>
    <row r="116" spans="1:45" s="1" customFormat="1" ht="24" customHeight="1">
      <c r="A116" s="145"/>
      <c r="B116" s="145"/>
      <c r="C116" s="145" t="e">
        <f>VLOOKUP(A116,'Fórmulas '!B142:C164,2,FALSE)</f>
        <v>#N/A</v>
      </c>
      <c r="D116" s="145" t="e">
        <f>VLOOKUP(A116,'Fórmulas '!$F$47:$G$68,2,FALSE)</f>
        <v>#N/A</v>
      </c>
      <c r="E116" s="160"/>
      <c r="F116" s="160"/>
      <c r="G116" s="160"/>
      <c r="H116" s="160"/>
      <c r="I116" s="160"/>
      <c r="J116" s="63"/>
      <c r="K116" s="152" t="str">
        <f>IFERROR(VLOOKUP(J116,'Fórmulas '!$B$5:$C$9,2,),"")</f>
        <v/>
      </c>
      <c r="L116" s="63"/>
      <c r="M116" s="152" t="str">
        <f>IFERROR(VLOOKUP(L116,'Fórmulas '!$E$5:$F$9,2,),"")</f>
        <v/>
      </c>
      <c r="N116" s="146" t="str">
        <f>IFERROR(VLOOKUP(CONCATENATE(K116,M116),'Fórmulas '!$J$5:$K$29,2,),"")</f>
        <v/>
      </c>
      <c r="O116" s="153" t="str">
        <f t="shared" si="2"/>
        <v/>
      </c>
      <c r="P116" s="367"/>
      <c r="Q116" s="146"/>
      <c r="R116" s="145"/>
      <c r="S116" s="146"/>
      <c r="T116" s="63"/>
      <c r="U116" s="154" t="e">
        <f t="array" ref="U116">_xlfn.IFS(T116="Preventivo",25%,T116="Detectivo",15%,T116="Correctivo",10%)</f>
        <v>#N/A</v>
      </c>
      <c r="V116" s="154" t="e">
        <f t="array" ref="V116">_xlfn.IFS(S116="Automático",25%,S116="Manual",15%)</f>
        <v>#N/A</v>
      </c>
      <c r="W116" s="148"/>
      <c r="X116" s="148"/>
      <c r="Y116" s="148"/>
      <c r="Z116" s="155" t="e">
        <f t="shared" si="3"/>
        <v>#VALUE!</v>
      </c>
      <c r="AA116" s="156" t="e">
        <f>IF(Z116&lt;='Fórmulas '!$E$16,'Fórmulas '!$F$16,IF('Gestión de Riesgos '!Z116&lt;='Fórmulas '!$E$17,'Fórmulas '!$F$17,IF('Gestión de Riesgos '!Z116&lt;='Fórmulas '!$E$18,'Fórmulas '!$F$18,IF('Gestión de Riesgos '!Z116&lt;='Fórmulas '!$E$19,'Fórmulas '!$F$19,IF('Gestión de Riesgos '!Z116&lt;='Fórmulas '!$E$20,'Fórmulas '!$F$20)))))</f>
        <v>#VALUE!</v>
      </c>
      <c r="AB116" s="152" t="e">
        <f>IF(AA116&lt;='Fórmulas '!$E$5,'Fórmulas '!$F$5,IF('Gestión de Riesgos '!AA116&lt;='Fórmulas '!$E$6,'Fórmulas '!$F$6,IF('Gestión de Riesgos '!AA116&lt;='Fórmulas '!$E$7,'Fórmulas '!$F$7,IF('Gestión de Riesgos '!AA116&lt;='Fórmulas '!$E$8,'Fórmulas '!$F$8,IF('Gestión de Riesgos '!AA116&lt;='Fórmulas '!$E$9,'Fórmulas '!$F$9)))))</f>
        <v>#VALUE!</v>
      </c>
      <c r="AC116" s="63"/>
      <c r="AD116" s="152" t="str">
        <f>IFERROR(VLOOKUP(AC116,'Fórmulas '!$E$5:$F$9,2,),"")</f>
        <v/>
      </c>
      <c r="AE116" s="63" t="str">
        <f>IFERROR(VLOOKUP(CONCATENATE(AB116,AD116),'Fórmulas '!$J$5:$K$29,2),"")</f>
        <v/>
      </c>
      <c r="AF116" s="217"/>
      <c r="AG116" s="294"/>
      <c r="AH116" s="145"/>
      <c r="AI116" s="297"/>
      <c r="AJ116" s="573"/>
      <c r="AK116" s="216"/>
      <c r="AL116" s="145"/>
      <c r="AM116" s="216"/>
      <c r="AN116" s="145"/>
      <c r="AO116" s="301"/>
      <c r="AP116" s="207"/>
      <c r="AQ116" s="207"/>
      <c r="AR116" s="207"/>
      <c r="AS116" s="383"/>
    </row>
    <row r="117" spans="1:45" s="1" customFormat="1" ht="24" customHeight="1">
      <c r="A117" s="145"/>
      <c r="B117" s="145"/>
      <c r="C117" s="145" t="e">
        <f>VLOOKUP(A117,'Fórmulas '!B143:C165,2,FALSE)</f>
        <v>#N/A</v>
      </c>
      <c r="D117" s="145" t="e">
        <f>VLOOKUP(A117,'Fórmulas '!$F$47:$G$68,2,FALSE)</f>
        <v>#N/A</v>
      </c>
      <c r="E117" s="160"/>
      <c r="F117" s="160"/>
      <c r="G117" s="160"/>
      <c r="H117" s="160"/>
      <c r="I117" s="160"/>
      <c r="J117" s="63"/>
      <c r="K117" s="152" t="str">
        <f>IFERROR(VLOOKUP(J117,'Fórmulas '!$B$5:$C$9,2,),"")</f>
        <v/>
      </c>
      <c r="L117" s="63"/>
      <c r="M117" s="152" t="str">
        <f>IFERROR(VLOOKUP(L117,'Fórmulas '!$E$5:$F$9,2,),"")</f>
        <v/>
      </c>
      <c r="N117" s="146" t="str">
        <f>IFERROR(VLOOKUP(CONCATENATE(K117,M117),'Fórmulas '!$J$5:$K$29,2,),"")</f>
        <v/>
      </c>
      <c r="O117" s="153" t="str">
        <f t="shared" si="2"/>
        <v/>
      </c>
      <c r="P117" s="367"/>
      <c r="Q117" s="146"/>
      <c r="R117" s="145"/>
      <c r="S117" s="146"/>
      <c r="T117" s="63"/>
      <c r="U117" s="154" t="e">
        <f t="array" ref="U117">_xlfn.IFS(T117="Preventivo",25%,T117="Detectivo",15%,T117="Correctivo",10%)</f>
        <v>#N/A</v>
      </c>
      <c r="V117" s="154" t="e">
        <f t="array" ref="V117">_xlfn.IFS(S117="Automático",25%,S117="Manual",15%)</f>
        <v>#N/A</v>
      </c>
      <c r="W117" s="148"/>
      <c r="X117" s="148"/>
      <c r="Y117" s="148"/>
      <c r="Z117" s="155" t="e">
        <f t="shared" ref="Z117:Z139" si="4">+K117*(1-U117-V117)</f>
        <v>#VALUE!</v>
      </c>
      <c r="AA117" s="156" t="e">
        <f>IF(Z117&lt;='Fórmulas '!$E$16,'Fórmulas '!$F$16,IF('Gestión de Riesgos '!Z117&lt;='Fórmulas '!$E$17,'Fórmulas '!$F$17,IF('Gestión de Riesgos '!Z117&lt;='Fórmulas '!$E$18,'Fórmulas '!$F$18,IF('Gestión de Riesgos '!Z117&lt;='Fórmulas '!$E$19,'Fórmulas '!$F$19,IF('Gestión de Riesgos '!Z117&lt;='Fórmulas '!$E$20,'Fórmulas '!$F$20)))))</f>
        <v>#VALUE!</v>
      </c>
      <c r="AB117" s="152" t="e">
        <f>IF(AA117&lt;='Fórmulas '!$E$5,'Fórmulas '!$F$5,IF('Gestión de Riesgos '!AA117&lt;='Fórmulas '!$E$6,'Fórmulas '!$F$6,IF('Gestión de Riesgos '!AA117&lt;='Fórmulas '!$E$7,'Fórmulas '!$F$7,IF('Gestión de Riesgos '!AA117&lt;='Fórmulas '!$E$8,'Fórmulas '!$F$8,IF('Gestión de Riesgos '!AA117&lt;='Fórmulas '!$E$9,'Fórmulas '!$F$9)))))</f>
        <v>#VALUE!</v>
      </c>
      <c r="AC117" s="63"/>
      <c r="AD117" s="152" t="str">
        <f>IFERROR(VLOOKUP(AC117,'Fórmulas '!$E$5:$F$9,2,),"")</f>
        <v/>
      </c>
      <c r="AE117" s="63" t="str">
        <f>IFERROR(VLOOKUP(CONCATENATE(AB117,AD117),'Fórmulas '!$J$5:$K$29,2),"")</f>
        <v/>
      </c>
      <c r="AF117" s="217"/>
      <c r="AG117" s="294"/>
      <c r="AH117" s="145"/>
      <c r="AI117" s="297"/>
      <c r="AJ117" s="573"/>
      <c r="AK117" s="216"/>
      <c r="AL117" s="145"/>
      <c r="AM117" s="216"/>
      <c r="AN117" s="145"/>
      <c r="AO117" s="301"/>
      <c r="AP117" s="207"/>
      <c r="AQ117" s="207"/>
      <c r="AR117" s="207"/>
      <c r="AS117" s="383"/>
    </row>
    <row r="118" spans="1:45" s="1" customFormat="1" ht="24" customHeight="1">
      <c r="A118" s="145"/>
      <c r="B118" s="145"/>
      <c r="C118" s="145" t="e">
        <f>VLOOKUP(A118,'Fórmulas '!B144:C166,2,FALSE)</f>
        <v>#N/A</v>
      </c>
      <c r="D118" s="145" t="e">
        <f>VLOOKUP(A118,'Fórmulas '!$F$47:$G$68,2,FALSE)</f>
        <v>#N/A</v>
      </c>
      <c r="E118" s="160"/>
      <c r="F118" s="160"/>
      <c r="G118" s="160"/>
      <c r="H118" s="160"/>
      <c r="I118" s="160"/>
      <c r="J118" s="63"/>
      <c r="K118" s="152" t="str">
        <f>IFERROR(VLOOKUP(J118,'Fórmulas '!$B$5:$C$9,2,),"")</f>
        <v/>
      </c>
      <c r="L118" s="63"/>
      <c r="M118" s="152" t="str">
        <f>IFERROR(VLOOKUP(L118,'Fórmulas '!$E$5:$F$9,2,),"")</f>
        <v/>
      </c>
      <c r="N118" s="146" t="str">
        <f>IFERROR(VLOOKUP(CONCATENATE(K118,M118),'Fórmulas '!$J$5:$K$29,2,),"")</f>
        <v/>
      </c>
      <c r="O118" s="153" t="str">
        <f t="shared" si="2"/>
        <v/>
      </c>
      <c r="P118" s="367"/>
      <c r="Q118" s="146"/>
      <c r="R118" s="145"/>
      <c r="S118" s="146"/>
      <c r="T118" s="63"/>
      <c r="U118" s="154" t="e">
        <f t="array" ref="U118">_xlfn.IFS(T118="Preventivo",25%,T118="Detectivo",15%,T118="Correctivo",10%)</f>
        <v>#N/A</v>
      </c>
      <c r="V118" s="154" t="e">
        <f t="array" ref="V118">_xlfn.IFS(S118="Automático",25%,S118="Manual",15%)</f>
        <v>#N/A</v>
      </c>
      <c r="W118" s="148"/>
      <c r="X118" s="148"/>
      <c r="Y118" s="148"/>
      <c r="Z118" s="155" t="e">
        <f t="shared" si="4"/>
        <v>#VALUE!</v>
      </c>
      <c r="AA118" s="156" t="e">
        <f>IF(Z118&lt;='Fórmulas '!$E$16,'Fórmulas '!$F$16,IF('Gestión de Riesgos '!Z118&lt;='Fórmulas '!$E$17,'Fórmulas '!$F$17,IF('Gestión de Riesgos '!Z118&lt;='Fórmulas '!$E$18,'Fórmulas '!$F$18,IF('Gestión de Riesgos '!Z118&lt;='Fórmulas '!$E$19,'Fórmulas '!$F$19,IF('Gestión de Riesgos '!Z118&lt;='Fórmulas '!$E$20,'Fórmulas '!$F$20)))))</f>
        <v>#VALUE!</v>
      </c>
      <c r="AB118" s="152" t="e">
        <f>IF(AA118&lt;='Fórmulas '!$E$5,'Fórmulas '!$F$5,IF('Gestión de Riesgos '!AA118&lt;='Fórmulas '!$E$6,'Fórmulas '!$F$6,IF('Gestión de Riesgos '!AA118&lt;='Fórmulas '!$E$7,'Fórmulas '!$F$7,IF('Gestión de Riesgos '!AA118&lt;='Fórmulas '!$E$8,'Fórmulas '!$F$8,IF('Gestión de Riesgos '!AA118&lt;='Fórmulas '!$E$9,'Fórmulas '!$F$9)))))</f>
        <v>#VALUE!</v>
      </c>
      <c r="AC118" s="63"/>
      <c r="AD118" s="152" t="str">
        <f>IFERROR(VLOOKUP(AC118,'Fórmulas '!$E$5:$F$9,2,),"")</f>
        <v/>
      </c>
      <c r="AE118" s="63" t="str">
        <f>IFERROR(VLOOKUP(CONCATENATE(AB118,AD118),'Fórmulas '!$J$5:$K$29,2),"")</f>
        <v/>
      </c>
      <c r="AF118" s="217"/>
      <c r="AG118" s="294"/>
      <c r="AH118" s="145"/>
      <c r="AI118" s="297"/>
      <c r="AJ118" s="573"/>
      <c r="AK118" s="216"/>
      <c r="AL118" s="145"/>
      <c r="AM118" s="216"/>
      <c r="AN118" s="145"/>
      <c r="AO118" s="301"/>
      <c r="AP118" s="207"/>
      <c r="AQ118" s="207"/>
      <c r="AR118" s="207"/>
      <c r="AS118" s="383"/>
    </row>
    <row r="119" spans="1:45" s="1" customFormat="1" ht="24" customHeight="1">
      <c r="A119" s="145"/>
      <c r="B119" s="145"/>
      <c r="C119" s="145" t="e">
        <f>VLOOKUP(A119,'Fórmulas '!B145:C167,2,FALSE)</f>
        <v>#N/A</v>
      </c>
      <c r="D119" s="145" t="e">
        <f>VLOOKUP(A119,'Fórmulas '!$F$47:$G$68,2,FALSE)</f>
        <v>#N/A</v>
      </c>
      <c r="E119" s="160"/>
      <c r="F119" s="160"/>
      <c r="G119" s="160"/>
      <c r="H119" s="160"/>
      <c r="I119" s="160"/>
      <c r="J119" s="63"/>
      <c r="K119" s="152" t="str">
        <f>IFERROR(VLOOKUP(J119,'Fórmulas '!$B$5:$C$9,2,),"")</f>
        <v/>
      </c>
      <c r="L119" s="63"/>
      <c r="M119" s="152" t="str">
        <f>IFERROR(VLOOKUP(L119,'Fórmulas '!$E$5:$F$9,2,),"")</f>
        <v/>
      </c>
      <c r="N119" s="146" t="str">
        <f>IFERROR(VLOOKUP(CONCATENATE(K119,M119),'Fórmulas '!$J$5:$K$29,2,),"")</f>
        <v/>
      </c>
      <c r="O119" s="153" t="str">
        <f t="shared" si="2"/>
        <v/>
      </c>
      <c r="P119" s="367"/>
      <c r="Q119" s="146"/>
      <c r="R119" s="145"/>
      <c r="S119" s="146"/>
      <c r="T119" s="63"/>
      <c r="U119" s="154" t="e">
        <f t="array" ref="U119">_xlfn.IFS(T119="Preventivo",25%,T119="Detectivo",15%,T119="Correctivo",10%)</f>
        <v>#N/A</v>
      </c>
      <c r="V119" s="154" t="e">
        <f t="array" ref="V119">_xlfn.IFS(S119="Automático",25%,S119="Manual",15%)</f>
        <v>#N/A</v>
      </c>
      <c r="W119" s="148"/>
      <c r="X119" s="148"/>
      <c r="Y119" s="148"/>
      <c r="Z119" s="155" t="e">
        <f t="shared" si="4"/>
        <v>#VALUE!</v>
      </c>
      <c r="AA119" s="156" t="e">
        <f>IF(Z119&lt;='Fórmulas '!$E$16,'Fórmulas '!$F$16,IF('Gestión de Riesgos '!Z119&lt;='Fórmulas '!$E$17,'Fórmulas '!$F$17,IF('Gestión de Riesgos '!Z119&lt;='Fórmulas '!$E$18,'Fórmulas '!$F$18,IF('Gestión de Riesgos '!Z119&lt;='Fórmulas '!$E$19,'Fórmulas '!$F$19,IF('Gestión de Riesgos '!Z119&lt;='Fórmulas '!$E$20,'Fórmulas '!$F$20)))))</f>
        <v>#VALUE!</v>
      </c>
      <c r="AB119" s="152" t="e">
        <f>IF(AA119&lt;='Fórmulas '!$E$5,'Fórmulas '!$F$5,IF('Gestión de Riesgos '!AA119&lt;='Fórmulas '!$E$6,'Fórmulas '!$F$6,IF('Gestión de Riesgos '!AA119&lt;='Fórmulas '!$E$7,'Fórmulas '!$F$7,IF('Gestión de Riesgos '!AA119&lt;='Fórmulas '!$E$8,'Fórmulas '!$F$8,IF('Gestión de Riesgos '!AA119&lt;='Fórmulas '!$E$9,'Fórmulas '!$F$9)))))</f>
        <v>#VALUE!</v>
      </c>
      <c r="AC119" s="63"/>
      <c r="AD119" s="152" t="str">
        <f>IFERROR(VLOOKUP(AC119,'Fórmulas '!$E$5:$F$9,2,),"")</f>
        <v/>
      </c>
      <c r="AE119" s="63" t="str">
        <f>IFERROR(VLOOKUP(CONCATENATE(AB119,AD119),'Fórmulas '!$J$5:$K$29,2),"")</f>
        <v/>
      </c>
      <c r="AF119" s="217"/>
      <c r="AG119" s="294"/>
      <c r="AH119" s="145"/>
      <c r="AI119" s="297"/>
      <c r="AJ119" s="573"/>
      <c r="AK119" s="216"/>
      <c r="AL119" s="145"/>
      <c r="AM119" s="216"/>
      <c r="AN119" s="145"/>
      <c r="AO119" s="301"/>
      <c r="AP119" s="207"/>
      <c r="AQ119" s="207"/>
      <c r="AR119" s="207"/>
      <c r="AS119" s="383"/>
    </row>
    <row r="120" spans="1:45" s="1" customFormat="1" ht="24" customHeight="1">
      <c r="A120" s="145"/>
      <c r="B120" s="145"/>
      <c r="C120" s="145" t="e">
        <f>VLOOKUP(A120,'Fórmulas '!B146:C168,2,FALSE)</f>
        <v>#N/A</v>
      </c>
      <c r="D120" s="145" t="e">
        <f>VLOOKUP(A120,'Fórmulas '!$F$47:$G$68,2,FALSE)</f>
        <v>#N/A</v>
      </c>
      <c r="E120" s="160"/>
      <c r="F120" s="160"/>
      <c r="G120" s="160"/>
      <c r="H120" s="160"/>
      <c r="I120" s="160"/>
      <c r="J120" s="63"/>
      <c r="K120" s="152" t="str">
        <f>IFERROR(VLOOKUP(J120,'Fórmulas '!$B$5:$C$9,2,),"")</f>
        <v/>
      </c>
      <c r="L120" s="63"/>
      <c r="M120" s="152" t="str">
        <f>IFERROR(VLOOKUP(L120,'Fórmulas '!$E$5:$F$9,2,),"")</f>
        <v/>
      </c>
      <c r="N120" s="146" t="str">
        <f>IFERROR(VLOOKUP(CONCATENATE(K120,M120),'Fórmulas '!$J$5:$K$29,2,),"")</f>
        <v/>
      </c>
      <c r="O120" s="153" t="str">
        <f t="shared" si="2"/>
        <v/>
      </c>
      <c r="P120" s="367"/>
      <c r="Q120" s="146"/>
      <c r="R120" s="145"/>
      <c r="S120" s="146"/>
      <c r="T120" s="63"/>
      <c r="U120" s="154" t="e">
        <f t="array" ref="U120">_xlfn.IFS(T120="Preventivo",25%,T120="Detectivo",15%,T120="Correctivo",10%)</f>
        <v>#N/A</v>
      </c>
      <c r="V120" s="154" t="e">
        <f t="array" ref="V120">_xlfn.IFS(S120="Automático",25%,S120="Manual",15%)</f>
        <v>#N/A</v>
      </c>
      <c r="W120" s="148"/>
      <c r="X120" s="148"/>
      <c r="Y120" s="148"/>
      <c r="Z120" s="155" t="e">
        <f t="shared" si="4"/>
        <v>#VALUE!</v>
      </c>
      <c r="AA120" s="156" t="e">
        <f>IF(Z120&lt;='Fórmulas '!$E$16,'Fórmulas '!$F$16,IF('Gestión de Riesgos '!Z120&lt;='Fórmulas '!$E$17,'Fórmulas '!$F$17,IF('Gestión de Riesgos '!Z120&lt;='Fórmulas '!$E$18,'Fórmulas '!$F$18,IF('Gestión de Riesgos '!Z120&lt;='Fórmulas '!$E$19,'Fórmulas '!$F$19,IF('Gestión de Riesgos '!Z120&lt;='Fórmulas '!$E$20,'Fórmulas '!$F$20)))))</f>
        <v>#VALUE!</v>
      </c>
      <c r="AB120" s="152" t="e">
        <f>IF(AA120&lt;='Fórmulas '!$E$5,'Fórmulas '!$F$5,IF('Gestión de Riesgos '!AA120&lt;='Fórmulas '!$E$6,'Fórmulas '!$F$6,IF('Gestión de Riesgos '!AA120&lt;='Fórmulas '!$E$7,'Fórmulas '!$F$7,IF('Gestión de Riesgos '!AA120&lt;='Fórmulas '!$E$8,'Fórmulas '!$F$8,IF('Gestión de Riesgos '!AA120&lt;='Fórmulas '!$E$9,'Fórmulas '!$F$9)))))</f>
        <v>#VALUE!</v>
      </c>
      <c r="AC120" s="63"/>
      <c r="AD120" s="152" t="str">
        <f>IFERROR(VLOOKUP(AC120,'Fórmulas '!$E$5:$F$9,2,),"")</f>
        <v/>
      </c>
      <c r="AE120" s="63" t="str">
        <f>IFERROR(VLOOKUP(CONCATENATE(AB120,AD120),'Fórmulas '!$J$5:$K$29,2),"")</f>
        <v/>
      </c>
      <c r="AF120" s="217"/>
      <c r="AG120" s="294"/>
      <c r="AH120" s="145"/>
      <c r="AI120" s="297"/>
      <c r="AJ120" s="573"/>
      <c r="AK120" s="216"/>
      <c r="AL120" s="145"/>
      <c r="AM120" s="216"/>
      <c r="AN120" s="145"/>
      <c r="AO120" s="301"/>
      <c r="AP120" s="207"/>
      <c r="AQ120" s="207"/>
      <c r="AR120" s="207"/>
      <c r="AS120" s="383"/>
    </row>
    <row r="121" spans="1:45" s="1" customFormat="1" ht="24" customHeight="1">
      <c r="A121" s="145"/>
      <c r="B121" s="145"/>
      <c r="C121" s="145" t="e">
        <f>VLOOKUP(A121,'Fórmulas '!B147:C169,2,FALSE)</f>
        <v>#N/A</v>
      </c>
      <c r="D121" s="145" t="e">
        <f>VLOOKUP(A121,'Fórmulas '!$F$47:$G$68,2,FALSE)</f>
        <v>#N/A</v>
      </c>
      <c r="E121" s="160"/>
      <c r="F121" s="160"/>
      <c r="G121" s="160"/>
      <c r="H121" s="160"/>
      <c r="I121" s="160"/>
      <c r="J121" s="63"/>
      <c r="K121" s="152" t="str">
        <f>IFERROR(VLOOKUP(J121,'Fórmulas '!$B$5:$C$9,2,),"")</f>
        <v/>
      </c>
      <c r="L121" s="63"/>
      <c r="M121" s="152" t="str">
        <f>IFERROR(VLOOKUP(L121,'Fórmulas '!$E$5:$F$9,2,),"")</f>
        <v/>
      </c>
      <c r="N121" s="146" t="str">
        <f>IFERROR(VLOOKUP(CONCATENATE(K121,M121),'Fórmulas '!$J$5:$K$29,2,),"")</f>
        <v/>
      </c>
      <c r="O121" s="153" t="str">
        <f t="shared" si="2"/>
        <v/>
      </c>
      <c r="P121" s="367"/>
      <c r="Q121" s="146"/>
      <c r="R121" s="146"/>
      <c r="S121" s="146"/>
      <c r="T121" s="63"/>
      <c r="U121" s="154" t="e">
        <f t="array" ref="U121">_xlfn.IFS(T121="Preventivo",25%,T121="Detectivo",15%,T121="Correctivo",10%)</f>
        <v>#N/A</v>
      </c>
      <c r="V121" s="154" t="e">
        <f t="array" ref="V121">_xlfn.IFS(S121="Automático",25%,S121="Manual",15%)</f>
        <v>#N/A</v>
      </c>
      <c r="W121" s="148"/>
      <c r="X121" s="148"/>
      <c r="Y121" s="148"/>
      <c r="Z121" s="155" t="e">
        <f t="shared" si="4"/>
        <v>#VALUE!</v>
      </c>
      <c r="AA121" s="156" t="e">
        <f>IF(Z121&lt;='Fórmulas '!$E$16,'Fórmulas '!$F$16,IF('Gestión de Riesgos '!Z121&lt;='Fórmulas '!$E$17,'Fórmulas '!$F$17,IF('Gestión de Riesgos '!Z121&lt;='Fórmulas '!$E$18,'Fórmulas '!$F$18,IF('Gestión de Riesgos '!Z121&lt;='Fórmulas '!$E$19,'Fórmulas '!$F$19,IF('Gestión de Riesgos '!Z121&lt;='Fórmulas '!$E$20,'Fórmulas '!$F$20)))))</f>
        <v>#VALUE!</v>
      </c>
      <c r="AB121" s="152" t="e">
        <f>IF(AA121&lt;='Fórmulas '!$E$5,'Fórmulas '!$F$5,IF('Gestión de Riesgos '!AA121&lt;='Fórmulas '!$E$6,'Fórmulas '!$F$6,IF('Gestión de Riesgos '!AA121&lt;='Fórmulas '!$E$7,'Fórmulas '!$F$7,IF('Gestión de Riesgos '!AA121&lt;='Fórmulas '!$E$8,'Fórmulas '!$F$8,IF('Gestión de Riesgos '!AA121&lt;='Fórmulas '!$E$9,'Fórmulas '!$F$9)))))</f>
        <v>#VALUE!</v>
      </c>
      <c r="AC121" s="63"/>
      <c r="AD121" s="152" t="str">
        <f>IFERROR(VLOOKUP(AC121,'Fórmulas '!$E$5:$F$9,2,),"")</f>
        <v/>
      </c>
      <c r="AE121" s="63" t="str">
        <f>IFERROR(VLOOKUP(CONCATENATE(AB121,AD121),'Fórmulas '!$J$5:$K$29,2),"")</f>
        <v/>
      </c>
      <c r="AF121" s="217"/>
      <c r="AG121" s="294"/>
      <c r="AH121" s="145"/>
      <c r="AI121" s="297"/>
      <c r="AJ121" s="573"/>
      <c r="AK121" s="216"/>
      <c r="AL121" s="145"/>
      <c r="AM121" s="216"/>
      <c r="AN121" s="145"/>
      <c r="AO121" s="301"/>
      <c r="AP121" s="207"/>
      <c r="AQ121" s="207"/>
      <c r="AR121" s="207"/>
      <c r="AS121" s="383"/>
    </row>
    <row r="122" spans="1:45" s="1" customFormat="1" ht="24" customHeight="1">
      <c r="A122" s="145"/>
      <c r="B122" s="145"/>
      <c r="C122" s="145" t="e">
        <f>VLOOKUP(A122,'Fórmulas '!B148:C170,2,FALSE)</f>
        <v>#N/A</v>
      </c>
      <c r="D122" s="145" t="e">
        <f>VLOOKUP(A122,'Fórmulas '!$F$47:$G$68,2,FALSE)</f>
        <v>#N/A</v>
      </c>
      <c r="E122" s="160"/>
      <c r="F122" s="160"/>
      <c r="G122" s="160"/>
      <c r="H122" s="160"/>
      <c r="I122" s="160"/>
      <c r="J122" s="63"/>
      <c r="K122" s="152" t="str">
        <f>IFERROR(VLOOKUP(J122,'Fórmulas '!$B$5:$C$9,2,),"")</f>
        <v/>
      </c>
      <c r="L122" s="63"/>
      <c r="M122" s="152" t="str">
        <f>IFERROR(VLOOKUP(L122,'Fórmulas '!$E$5:$F$9,2,),"")</f>
        <v/>
      </c>
      <c r="N122" s="146" t="str">
        <f>IFERROR(VLOOKUP(CONCATENATE(K122,M122),'Fórmulas '!$J$5:$K$29,2,),"")</f>
        <v/>
      </c>
      <c r="O122" s="153" t="str">
        <f t="shared" si="2"/>
        <v/>
      </c>
      <c r="P122" s="368"/>
      <c r="Q122" s="63"/>
      <c r="R122" s="63"/>
      <c r="S122" s="146"/>
      <c r="T122" s="63"/>
      <c r="U122" s="154" t="e">
        <f t="array" ref="U122">_xlfn.IFS(T122="Preventivo",25%,T122="Detectivo",15%,T122="Correctivo",10%)</f>
        <v>#N/A</v>
      </c>
      <c r="V122" s="154" t="e">
        <f t="array" ref="V122">_xlfn.IFS(S122="Automático",25%,S122="Manual",15%)</f>
        <v>#N/A</v>
      </c>
      <c r="W122" s="148"/>
      <c r="X122" s="148"/>
      <c r="Y122" s="148"/>
      <c r="Z122" s="155" t="e">
        <f t="shared" si="4"/>
        <v>#VALUE!</v>
      </c>
      <c r="AA122" s="156" t="e">
        <f>IF(Z122&lt;='Fórmulas '!$E$16,'Fórmulas '!$F$16,IF('Gestión de Riesgos '!Z122&lt;='Fórmulas '!$E$17,'Fórmulas '!$F$17,IF('Gestión de Riesgos '!Z122&lt;='Fórmulas '!$E$18,'Fórmulas '!$F$18,IF('Gestión de Riesgos '!Z122&lt;='Fórmulas '!$E$19,'Fórmulas '!$F$19,IF('Gestión de Riesgos '!Z122&lt;='Fórmulas '!$E$20,'Fórmulas '!$F$20)))))</f>
        <v>#VALUE!</v>
      </c>
      <c r="AB122" s="152" t="e">
        <f>IF(AA122&lt;='Fórmulas '!$E$5,'Fórmulas '!$F$5,IF('Gestión de Riesgos '!AA122&lt;='Fórmulas '!$E$6,'Fórmulas '!$F$6,IF('Gestión de Riesgos '!AA122&lt;='Fórmulas '!$E$7,'Fórmulas '!$F$7,IF('Gestión de Riesgos '!AA122&lt;='Fórmulas '!$E$8,'Fórmulas '!$F$8,IF('Gestión de Riesgos '!AA122&lt;='Fórmulas '!$E$9,'Fórmulas '!$F$9)))))</f>
        <v>#VALUE!</v>
      </c>
      <c r="AC122" s="63"/>
      <c r="AD122" s="152" t="str">
        <f>IFERROR(VLOOKUP(AC122,'Fórmulas '!$E$5:$F$9,2,),"")</f>
        <v/>
      </c>
      <c r="AE122" s="63" t="str">
        <f>IFERROR(VLOOKUP(CONCATENATE(AB122,AD122),'Fórmulas '!$J$5:$K$29,2),"")</f>
        <v/>
      </c>
      <c r="AF122" s="217"/>
      <c r="AG122" s="294"/>
      <c r="AH122" s="145"/>
      <c r="AI122" s="297"/>
      <c r="AJ122" s="573"/>
      <c r="AK122" s="216"/>
      <c r="AL122" s="145"/>
      <c r="AM122" s="216"/>
      <c r="AN122" s="145"/>
      <c r="AO122" s="301"/>
      <c r="AP122" s="207"/>
      <c r="AQ122" s="207"/>
      <c r="AR122" s="207"/>
      <c r="AS122" s="383"/>
    </row>
    <row r="123" spans="1:45" s="1" customFormat="1" ht="24" customHeight="1">
      <c r="A123" s="145"/>
      <c r="B123" s="145"/>
      <c r="C123" s="145" t="e">
        <f>VLOOKUP(A123,'Fórmulas '!B149:C171,2,FALSE)</f>
        <v>#N/A</v>
      </c>
      <c r="D123" s="145" t="e">
        <f>VLOOKUP(A123,'Fórmulas '!$F$47:$G$68,2,FALSE)</f>
        <v>#N/A</v>
      </c>
      <c r="E123" s="160"/>
      <c r="F123" s="285"/>
      <c r="G123" s="285"/>
      <c r="H123" s="285"/>
      <c r="I123" s="285"/>
      <c r="J123" s="63"/>
      <c r="K123" s="152" t="str">
        <f>IFERROR(VLOOKUP(J123,'Fórmulas '!$B$5:$C$9,2,),"")</f>
        <v/>
      </c>
      <c r="L123" s="63"/>
      <c r="M123" s="152" t="str">
        <f>IFERROR(VLOOKUP(L123,'Fórmulas '!$E$5:$F$9,2,),"")</f>
        <v/>
      </c>
      <c r="N123" s="146" t="str">
        <f>IFERROR(VLOOKUP(CONCATENATE(K123,M123),'Fórmulas '!$J$5:$K$29,2,),"")</f>
        <v/>
      </c>
      <c r="O123" s="153" t="str">
        <f t="shared" si="2"/>
        <v/>
      </c>
      <c r="P123" s="368"/>
      <c r="Q123" s="63"/>
      <c r="R123" s="368"/>
      <c r="S123" s="146"/>
      <c r="T123" s="63"/>
      <c r="U123" s="154" t="e">
        <f t="array" ref="U123">_xlfn.IFS(T123="Preventivo",25%,T123="Detectivo",15%,T123="Correctivo",10%)</f>
        <v>#N/A</v>
      </c>
      <c r="V123" s="154" t="e">
        <f t="array" ref="V123">_xlfn.IFS(S123="Automático",25%,S123="Manual",15%)</f>
        <v>#N/A</v>
      </c>
      <c r="W123" s="148"/>
      <c r="X123" s="148"/>
      <c r="Y123" s="148"/>
      <c r="Z123" s="155" t="e">
        <f t="shared" si="4"/>
        <v>#VALUE!</v>
      </c>
      <c r="AA123" s="156" t="e">
        <f>IF(Z123&lt;='Fórmulas '!$E$16,'Fórmulas '!$F$16,IF('Gestión de Riesgos '!Z123&lt;='Fórmulas '!$E$17,'Fórmulas '!$F$17,IF('Gestión de Riesgos '!Z123&lt;='Fórmulas '!$E$18,'Fórmulas '!$F$18,IF('Gestión de Riesgos '!Z123&lt;='Fórmulas '!$E$19,'Fórmulas '!$F$19,IF('Gestión de Riesgos '!Z123&lt;='Fórmulas '!$E$20,'Fórmulas '!$F$20)))))</f>
        <v>#VALUE!</v>
      </c>
      <c r="AB123" s="152" t="e">
        <f>IF(AA123&lt;='Fórmulas '!$E$5,'Fórmulas '!$F$5,IF('Gestión de Riesgos '!AA123&lt;='Fórmulas '!$E$6,'Fórmulas '!$F$6,IF('Gestión de Riesgos '!AA123&lt;='Fórmulas '!$E$7,'Fórmulas '!$F$7,IF('Gestión de Riesgos '!AA123&lt;='Fórmulas '!$E$8,'Fórmulas '!$F$8,IF('Gestión de Riesgos '!AA123&lt;='Fórmulas '!$E$9,'Fórmulas '!$F$9)))))</f>
        <v>#VALUE!</v>
      </c>
      <c r="AC123" s="63"/>
      <c r="AD123" s="152" t="str">
        <f>IFERROR(VLOOKUP(AC123,'Fórmulas '!$E$5:$F$9,2,),"")</f>
        <v/>
      </c>
      <c r="AE123" s="63" t="str">
        <f>IFERROR(VLOOKUP(CONCATENATE(AB123,AD123),'Fórmulas '!$J$5:$K$29,2),"")</f>
        <v/>
      </c>
      <c r="AF123" s="217"/>
      <c r="AG123" s="294"/>
      <c r="AH123" s="145"/>
      <c r="AI123" s="297"/>
      <c r="AJ123" s="573"/>
      <c r="AK123" s="216"/>
      <c r="AL123" s="145"/>
      <c r="AM123" s="216"/>
      <c r="AN123" s="145"/>
      <c r="AO123" s="301"/>
      <c r="AP123" s="207"/>
      <c r="AQ123" s="207"/>
      <c r="AR123" s="207"/>
      <c r="AS123" s="383"/>
    </row>
    <row r="124" spans="1:45" s="1" customFormat="1" ht="24" customHeight="1">
      <c r="A124" s="145"/>
      <c r="B124" s="145"/>
      <c r="C124" s="145" t="e">
        <f>VLOOKUP(A124,'Fórmulas '!B150:C172,2,FALSE)</f>
        <v>#N/A</v>
      </c>
      <c r="D124" s="145" t="e">
        <f>VLOOKUP(A124,'Fórmulas '!$F$47:$G$68,2,FALSE)</f>
        <v>#N/A</v>
      </c>
      <c r="E124" s="160"/>
      <c r="F124" s="285"/>
      <c r="G124" s="285"/>
      <c r="H124" s="285"/>
      <c r="I124" s="285"/>
      <c r="J124" s="63"/>
      <c r="K124" s="152" t="str">
        <f>IFERROR(VLOOKUP(J124,'Fórmulas '!$B$5:$C$9,2,),"")</f>
        <v/>
      </c>
      <c r="L124" s="63"/>
      <c r="M124" s="152" t="str">
        <f>IFERROR(VLOOKUP(L124,'Fórmulas '!$E$5:$F$9,2,),"")</f>
        <v/>
      </c>
      <c r="N124" s="146" t="str">
        <f>IFERROR(VLOOKUP(CONCATENATE(K124,M124),'Fórmulas '!$J$5:$K$29,2,),"")</f>
        <v/>
      </c>
      <c r="O124" s="153" t="str">
        <f t="shared" si="2"/>
        <v/>
      </c>
      <c r="P124" s="368"/>
      <c r="Q124" s="63"/>
      <c r="R124" s="77"/>
      <c r="S124" s="146"/>
      <c r="T124" s="63"/>
      <c r="U124" s="154" t="e">
        <f t="array" ref="U124">_xlfn.IFS(T124="Preventivo",25%,T124="Detectivo",15%,T124="Correctivo",10%)</f>
        <v>#N/A</v>
      </c>
      <c r="V124" s="154" t="e">
        <f t="array" ref="V124">_xlfn.IFS(S124="Automático",25%,S124="Manual",15%)</f>
        <v>#N/A</v>
      </c>
      <c r="W124" s="148"/>
      <c r="X124" s="148"/>
      <c r="Y124" s="148"/>
      <c r="Z124" s="155" t="e">
        <f t="shared" si="4"/>
        <v>#VALUE!</v>
      </c>
      <c r="AA124" s="156" t="e">
        <f>IF(Z124&lt;='Fórmulas '!$E$16,'Fórmulas '!$F$16,IF('Gestión de Riesgos '!Z124&lt;='Fórmulas '!$E$17,'Fórmulas '!$F$17,IF('Gestión de Riesgos '!Z124&lt;='Fórmulas '!$E$18,'Fórmulas '!$F$18,IF('Gestión de Riesgos '!Z124&lt;='Fórmulas '!$E$19,'Fórmulas '!$F$19,IF('Gestión de Riesgos '!Z124&lt;='Fórmulas '!$E$20,'Fórmulas '!$F$20)))))</f>
        <v>#VALUE!</v>
      </c>
      <c r="AB124" s="152" t="e">
        <f>IF(AA124&lt;='Fórmulas '!$E$5,'Fórmulas '!$F$5,IF('Gestión de Riesgos '!AA124&lt;='Fórmulas '!$E$6,'Fórmulas '!$F$6,IF('Gestión de Riesgos '!AA124&lt;='Fórmulas '!$E$7,'Fórmulas '!$F$7,IF('Gestión de Riesgos '!AA124&lt;='Fórmulas '!$E$8,'Fórmulas '!$F$8,IF('Gestión de Riesgos '!AA124&lt;='Fórmulas '!$E$9,'Fórmulas '!$F$9)))))</f>
        <v>#VALUE!</v>
      </c>
      <c r="AC124" s="63"/>
      <c r="AD124" s="152" t="str">
        <f>IFERROR(VLOOKUP(AC124,'Fórmulas '!$E$5:$F$9,2,),"")</f>
        <v/>
      </c>
      <c r="AE124" s="63" t="str">
        <f>IFERROR(VLOOKUP(CONCATENATE(AB124,AD124),'Fórmulas '!$J$5:$K$29,2),"")</f>
        <v/>
      </c>
      <c r="AF124" s="217"/>
      <c r="AG124" s="294"/>
      <c r="AH124" s="145"/>
      <c r="AI124" s="297"/>
      <c r="AJ124" s="573"/>
      <c r="AK124" s="216"/>
      <c r="AL124" s="145"/>
      <c r="AM124" s="216"/>
      <c r="AN124" s="145"/>
      <c r="AO124" s="301"/>
      <c r="AP124" s="207"/>
      <c r="AQ124" s="207"/>
      <c r="AR124" s="207"/>
      <c r="AS124" s="383"/>
    </row>
    <row r="125" spans="1:45" s="1" customFormat="1" ht="24" customHeight="1">
      <c r="A125" s="145"/>
      <c r="B125" s="145"/>
      <c r="C125" s="145" t="e">
        <f>VLOOKUP(A125,'Fórmulas '!B151:C173,2,FALSE)</f>
        <v>#N/A</v>
      </c>
      <c r="D125" s="145" t="e">
        <f>VLOOKUP(A125,'Fórmulas '!$F$47:$G$68,2,FALSE)</f>
        <v>#N/A</v>
      </c>
      <c r="E125" s="160"/>
      <c r="F125" s="285"/>
      <c r="G125" s="285"/>
      <c r="H125" s="285"/>
      <c r="I125" s="285"/>
      <c r="J125" s="63"/>
      <c r="K125" s="152" t="str">
        <f>IFERROR(VLOOKUP(J125,'Fórmulas '!$B$5:$C$9,2,),"")</f>
        <v/>
      </c>
      <c r="L125" s="63"/>
      <c r="M125" s="152" t="str">
        <f>IFERROR(VLOOKUP(L125,'Fórmulas '!$E$5:$F$9,2,),"")</f>
        <v/>
      </c>
      <c r="N125" s="146" t="str">
        <f>IFERROR(VLOOKUP(CONCATENATE(K125,M125),'Fórmulas '!$J$5:$K$29,2,),"")</f>
        <v/>
      </c>
      <c r="O125" s="153" t="str">
        <f t="shared" si="2"/>
        <v/>
      </c>
      <c r="P125" s="368"/>
      <c r="Q125" s="63"/>
      <c r="R125" s="77"/>
      <c r="S125" s="146"/>
      <c r="T125" s="63"/>
      <c r="U125" s="154" t="e">
        <f t="array" ref="U125">_xlfn.IFS(T125="Preventivo",25%,T125="Detectivo",15%,T125="Correctivo",10%)</f>
        <v>#N/A</v>
      </c>
      <c r="V125" s="154" t="e">
        <f t="array" ref="V125">_xlfn.IFS(S125="Automático",25%,S125="Manual",15%)</f>
        <v>#N/A</v>
      </c>
      <c r="W125" s="148"/>
      <c r="X125" s="148"/>
      <c r="Y125" s="148"/>
      <c r="Z125" s="155" t="e">
        <f t="shared" si="4"/>
        <v>#VALUE!</v>
      </c>
      <c r="AA125" s="156" t="e">
        <f>IF(Z125&lt;='Fórmulas '!$E$16,'Fórmulas '!$F$16,IF('Gestión de Riesgos '!Z125&lt;='Fórmulas '!$E$17,'Fórmulas '!$F$17,IF('Gestión de Riesgos '!Z125&lt;='Fórmulas '!$E$18,'Fórmulas '!$F$18,IF('Gestión de Riesgos '!Z125&lt;='Fórmulas '!$E$19,'Fórmulas '!$F$19,IF('Gestión de Riesgos '!Z125&lt;='Fórmulas '!$E$20,'Fórmulas '!$F$20)))))</f>
        <v>#VALUE!</v>
      </c>
      <c r="AB125" s="152" t="e">
        <f>IF(AA125&lt;='Fórmulas '!$E$5,'Fórmulas '!$F$5,IF('Gestión de Riesgos '!AA125&lt;='Fórmulas '!$E$6,'Fórmulas '!$F$6,IF('Gestión de Riesgos '!AA125&lt;='Fórmulas '!$E$7,'Fórmulas '!$F$7,IF('Gestión de Riesgos '!AA125&lt;='Fórmulas '!$E$8,'Fórmulas '!$F$8,IF('Gestión de Riesgos '!AA125&lt;='Fórmulas '!$E$9,'Fórmulas '!$F$9)))))</f>
        <v>#VALUE!</v>
      </c>
      <c r="AC125" s="63"/>
      <c r="AD125" s="152" t="str">
        <f>IFERROR(VLOOKUP(AC125,'Fórmulas '!$E$5:$F$9,2,),"")</f>
        <v/>
      </c>
      <c r="AE125" s="63" t="str">
        <f>IFERROR(VLOOKUP(CONCATENATE(AB125,AD125),'Fórmulas '!$J$5:$K$29,2),"")</f>
        <v/>
      </c>
      <c r="AF125" s="217"/>
      <c r="AG125" s="294"/>
      <c r="AH125" s="145"/>
      <c r="AI125" s="297"/>
      <c r="AJ125" s="573"/>
      <c r="AK125" s="216"/>
      <c r="AL125" s="145"/>
      <c r="AM125" s="216"/>
      <c r="AN125" s="145"/>
      <c r="AO125" s="301"/>
      <c r="AP125" s="207"/>
      <c r="AQ125" s="207"/>
      <c r="AR125" s="207"/>
      <c r="AS125" s="383"/>
    </row>
    <row r="126" spans="1:45" s="1" customFormat="1" ht="24" customHeight="1">
      <c r="A126" s="145"/>
      <c r="B126" s="145"/>
      <c r="C126" s="145" t="e">
        <f>VLOOKUP(A126,'Fórmulas '!B152:C174,2,FALSE)</f>
        <v>#N/A</v>
      </c>
      <c r="D126" s="145" t="e">
        <f>VLOOKUP(A126,'Fórmulas '!$F$47:$G$68,2,FALSE)</f>
        <v>#N/A</v>
      </c>
      <c r="E126" s="160"/>
      <c r="F126" s="160"/>
      <c r="G126" s="160"/>
      <c r="H126" s="160"/>
      <c r="I126" s="160"/>
      <c r="J126" s="63"/>
      <c r="K126" s="152" t="str">
        <f>IFERROR(VLOOKUP(J126,'Fórmulas '!$B$5:$C$9,2,),"")</f>
        <v/>
      </c>
      <c r="L126" s="63"/>
      <c r="M126" s="152" t="str">
        <f>IFERROR(VLOOKUP(L126,'Fórmulas '!$E$5:$F$9,2,),"")</f>
        <v/>
      </c>
      <c r="N126" s="146" t="str">
        <f>IFERROR(VLOOKUP(CONCATENATE(K126,M126),'Fórmulas '!$J$5:$K$29,2,),"")</f>
        <v/>
      </c>
      <c r="O126" s="153" t="str">
        <f t="shared" si="2"/>
        <v/>
      </c>
      <c r="P126" s="368"/>
      <c r="Q126" s="63"/>
      <c r="R126" s="63"/>
      <c r="S126" s="146"/>
      <c r="T126" s="63"/>
      <c r="U126" s="154" t="e">
        <f t="array" ref="U126">_xlfn.IFS(T126="Preventivo",25%,T126="Detectivo",15%,T126="Correctivo",10%)</f>
        <v>#N/A</v>
      </c>
      <c r="V126" s="154" t="e">
        <f t="array" ref="V126">_xlfn.IFS(S126="Automático",25%,S126="Manual",15%)</f>
        <v>#N/A</v>
      </c>
      <c r="W126" s="148"/>
      <c r="X126" s="148"/>
      <c r="Y126" s="148"/>
      <c r="Z126" s="155" t="e">
        <f t="shared" si="4"/>
        <v>#VALUE!</v>
      </c>
      <c r="AA126" s="156" t="e">
        <f>IF(Z126&lt;='Fórmulas '!$E$16,'Fórmulas '!$F$16,IF('Gestión de Riesgos '!Z126&lt;='Fórmulas '!$E$17,'Fórmulas '!$F$17,IF('Gestión de Riesgos '!Z126&lt;='Fórmulas '!$E$18,'Fórmulas '!$F$18,IF('Gestión de Riesgos '!Z126&lt;='Fórmulas '!$E$19,'Fórmulas '!$F$19,IF('Gestión de Riesgos '!Z126&lt;='Fórmulas '!$E$20,'Fórmulas '!$F$20)))))</f>
        <v>#VALUE!</v>
      </c>
      <c r="AB126" s="152" t="e">
        <f>IF(AA126&lt;='Fórmulas '!$E$5,'Fórmulas '!$F$5,IF('Gestión de Riesgos '!AA126&lt;='Fórmulas '!$E$6,'Fórmulas '!$F$6,IF('Gestión de Riesgos '!AA126&lt;='Fórmulas '!$E$7,'Fórmulas '!$F$7,IF('Gestión de Riesgos '!AA126&lt;='Fórmulas '!$E$8,'Fórmulas '!$F$8,IF('Gestión de Riesgos '!AA126&lt;='Fórmulas '!$E$9,'Fórmulas '!$F$9)))))</f>
        <v>#VALUE!</v>
      </c>
      <c r="AC126" s="63"/>
      <c r="AD126" s="152" t="str">
        <f>IFERROR(VLOOKUP(AC126,'Fórmulas '!$E$5:$F$9,2,),"")</f>
        <v/>
      </c>
      <c r="AE126" s="63" t="str">
        <f>IFERROR(VLOOKUP(CONCATENATE(AB126,AD126),'Fórmulas '!$J$5:$K$29,2),"")</f>
        <v/>
      </c>
      <c r="AF126" s="217"/>
      <c r="AG126" s="294"/>
      <c r="AH126" s="145"/>
      <c r="AI126" s="297"/>
      <c r="AJ126" s="573"/>
      <c r="AK126" s="216"/>
      <c r="AL126" s="145"/>
      <c r="AM126" s="216"/>
      <c r="AN126" s="145"/>
      <c r="AO126" s="301"/>
      <c r="AP126" s="207"/>
      <c r="AQ126" s="207"/>
      <c r="AR126" s="207"/>
      <c r="AS126" s="383"/>
    </row>
    <row r="127" spans="1:45" s="1" customFormat="1" ht="24" customHeight="1">
      <c r="A127" s="145"/>
      <c r="B127" s="145"/>
      <c r="C127" s="145" t="e">
        <f>VLOOKUP(A127,'Fórmulas '!B153:C175,2,FALSE)</f>
        <v>#N/A</v>
      </c>
      <c r="D127" s="145" t="e">
        <f>VLOOKUP(A127,'Fórmulas '!$F$47:$G$68,2,FALSE)</f>
        <v>#N/A</v>
      </c>
      <c r="E127" s="160"/>
      <c r="F127" s="160"/>
      <c r="G127" s="160"/>
      <c r="H127" s="160"/>
      <c r="I127" s="160"/>
      <c r="J127" s="63"/>
      <c r="K127" s="152" t="str">
        <f>IFERROR(VLOOKUP(J127,'Fórmulas '!$B$5:$C$9,2,),"")</f>
        <v/>
      </c>
      <c r="L127" s="63"/>
      <c r="M127" s="152" t="str">
        <f>IFERROR(VLOOKUP(L127,'Fórmulas '!$E$5:$F$9,2,),"")</f>
        <v/>
      </c>
      <c r="N127" s="146" t="str">
        <f>IFERROR(VLOOKUP(CONCATENATE(K127,M127),'Fórmulas '!$J$5:$K$29,2,),"")</f>
        <v/>
      </c>
      <c r="O127" s="153" t="str">
        <f t="shared" si="2"/>
        <v/>
      </c>
      <c r="P127" s="368"/>
      <c r="Q127" s="63"/>
      <c r="R127" s="77"/>
      <c r="S127" s="146"/>
      <c r="T127" s="63"/>
      <c r="U127" s="154" t="e">
        <f t="array" ref="U127">_xlfn.IFS(T127="Preventivo",25%,T127="Detectivo",15%,T127="Correctivo",10%)</f>
        <v>#N/A</v>
      </c>
      <c r="V127" s="154" t="e">
        <f t="array" ref="V127">_xlfn.IFS(S127="Automático",25%,S127="Manual",15%)</f>
        <v>#N/A</v>
      </c>
      <c r="W127" s="148"/>
      <c r="X127" s="148"/>
      <c r="Y127" s="148"/>
      <c r="Z127" s="155" t="e">
        <f t="shared" si="4"/>
        <v>#VALUE!</v>
      </c>
      <c r="AA127" s="156" t="e">
        <f>IF(Z127&lt;='Fórmulas '!$E$16,'Fórmulas '!$F$16,IF('Gestión de Riesgos '!Z127&lt;='Fórmulas '!$E$17,'Fórmulas '!$F$17,IF('Gestión de Riesgos '!Z127&lt;='Fórmulas '!$E$18,'Fórmulas '!$F$18,IF('Gestión de Riesgos '!Z127&lt;='Fórmulas '!$E$19,'Fórmulas '!$F$19,IF('Gestión de Riesgos '!Z127&lt;='Fórmulas '!$E$20,'Fórmulas '!$F$20)))))</f>
        <v>#VALUE!</v>
      </c>
      <c r="AB127" s="152" t="e">
        <f>IF(AA127&lt;='Fórmulas '!$E$5,'Fórmulas '!$F$5,IF('Gestión de Riesgos '!AA127&lt;='Fórmulas '!$E$6,'Fórmulas '!$F$6,IF('Gestión de Riesgos '!AA127&lt;='Fórmulas '!$E$7,'Fórmulas '!$F$7,IF('Gestión de Riesgos '!AA127&lt;='Fórmulas '!$E$8,'Fórmulas '!$F$8,IF('Gestión de Riesgos '!AA127&lt;='Fórmulas '!$E$9,'Fórmulas '!$F$9)))))</f>
        <v>#VALUE!</v>
      </c>
      <c r="AC127" s="63"/>
      <c r="AD127" s="152" t="str">
        <f>IFERROR(VLOOKUP(AC127,'Fórmulas '!$E$5:$F$9,2,),"")</f>
        <v/>
      </c>
      <c r="AE127" s="63" t="str">
        <f>IFERROR(VLOOKUP(CONCATENATE(AB127,AD127),'Fórmulas '!$J$5:$K$29,2),"")</f>
        <v/>
      </c>
      <c r="AF127" s="217"/>
      <c r="AG127" s="294"/>
      <c r="AH127" s="145"/>
      <c r="AI127" s="297"/>
      <c r="AJ127" s="573"/>
      <c r="AK127" s="216"/>
      <c r="AL127" s="145"/>
      <c r="AM127" s="216"/>
      <c r="AN127" s="145"/>
      <c r="AO127" s="301"/>
      <c r="AP127" s="207"/>
      <c r="AQ127" s="207"/>
      <c r="AR127" s="207"/>
      <c r="AS127" s="383"/>
    </row>
    <row r="128" spans="1:45" s="1" customFormat="1" ht="24" customHeight="1">
      <c r="A128" s="145"/>
      <c r="B128" s="145"/>
      <c r="C128" s="145" t="e">
        <f>VLOOKUP(A128,'Fórmulas '!B154:C176,2,FALSE)</f>
        <v>#N/A</v>
      </c>
      <c r="D128" s="145" t="e">
        <f>VLOOKUP(A128,'Fórmulas '!$F$47:$G$68,2,FALSE)</f>
        <v>#N/A</v>
      </c>
      <c r="E128" s="160"/>
      <c r="F128" s="160"/>
      <c r="G128" s="160"/>
      <c r="H128" s="160"/>
      <c r="I128" s="160"/>
      <c r="J128" s="63"/>
      <c r="K128" s="152" t="str">
        <f>IFERROR(VLOOKUP(J128,'Fórmulas '!$B$5:$C$9,2,),"")</f>
        <v/>
      </c>
      <c r="L128" s="63"/>
      <c r="M128" s="152" t="str">
        <f>IFERROR(VLOOKUP(L128,'Fórmulas '!$E$5:$F$9,2,),"")</f>
        <v/>
      </c>
      <c r="N128" s="146" t="str">
        <f>IFERROR(VLOOKUP(CONCATENATE(K128,M128),'Fórmulas '!$J$5:$K$29,2,),"")</f>
        <v/>
      </c>
      <c r="O128" s="153" t="str">
        <f t="shared" si="2"/>
        <v/>
      </c>
      <c r="P128" s="368"/>
      <c r="Q128" s="63"/>
      <c r="R128" s="77"/>
      <c r="S128" s="146"/>
      <c r="T128" s="63"/>
      <c r="U128" s="154" t="e">
        <f t="array" ref="U128">_xlfn.IFS(T128="Preventivo",25%,T128="Detectivo",15%,T128="Correctivo",10%)</f>
        <v>#N/A</v>
      </c>
      <c r="V128" s="154" t="e">
        <f t="array" ref="V128">_xlfn.IFS(S128="Automático",25%,S128="Manual",15%)</f>
        <v>#N/A</v>
      </c>
      <c r="W128" s="148"/>
      <c r="X128" s="148"/>
      <c r="Y128" s="148"/>
      <c r="Z128" s="155" t="e">
        <f t="shared" si="4"/>
        <v>#VALUE!</v>
      </c>
      <c r="AA128" s="156" t="e">
        <f>IF(Z128&lt;='Fórmulas '!$E$16,'Fórmulas '!$F$16,IF('Gestión de Riesgos '!Z128&lt;='Fórmulas '!$E$17,'Fórmulas '!$F$17,IF('Gestión de Riesgos '!Z128&lt;='Fórmulas '!$E$18,'Fórmulas '!$F$18,IF('Gestión de Riesgos '!Z128&lt;='Fórmulas '!$E$19,'Fórmulas '!$F$19,IF('Gestión de Riesgos '!Z128&lt;='Fórmulas '!$E$20,'Fórmulas '!$F$20)))))</f>
        <v>#VALUE!</v>
      </c>
      <c r="AB128" s="152" t="e">
        <f>IF(AA128&lt;='Fórmulas '!$E$5,'Fórmulas '!$F$5,IF('Gestión de Riesgos '!AA128&lt;='Fórmulas '!$E$6,'Fórmulas '!$F$6,IF('Gestión de Riesgos '!AA128&lt;='Fórmulas '!$E$7,'Fórmulas '!$F$7,IF('Gestión de Riesgos '!AA128&lt;='Fórmulas '!$E$8,'Fórmulas '!$F$8,IF('Gestión de Riesgos '!AA128&lt;='Fórmulas '!$E$9,'Fórmulas '!$F$9)))))</f>
        <v>#VALUE!</v>
      </c>
      <c r="AC128" s="63"/>
      <c r="AD128" s="152" t="str">
        <f>IFERROR(VLOOKUP(AC128,'Fórmulas '!$E$5:$F$9,2,),"")</f>
        <v/>
      </c>
      <c r="AE128" s="63" t="str">
        <f>IFERROR(VLOOKUP(CONCATENATE(AB128,AD128),'Fórmulas '!$J$5:$K$29,2),"")</f>
        <v/>
      </c>
      <c r="AF128" s="217"/>
      <c r="AG128" s="294"/>
      <c r="AH128" s="145"/>
      <c r="AI128" s="297"/>
      <c r="AJ128" s="573"/>
      <c r="AK128" s="216"/>
      <c r="AL128" s="145"/>
      <c r="AM128" s="216"/>
      <c r="AN128" s="145"/>
      <c r="AO128" s="301"/>
      <c r="AP128" s="207"/>
      <c r="AQ128" s="207"/>
      <c r="AR128" s="207"/>
      <c r="AS128" s="383"/>
    </row>
    <row r="129" spans="1:45" s="1" customFormat="1" ht="24" customHeight="1">
      <c r="A129" s="145"/>
      <c r="B129" s="145"/>
      <c r="C129" s="145" t="e">
        <f>VLOOKUP(A129,'Fórmulas '!B155:C177,2,FALSE)</f>
        <v>#N/A</v>
      </c>
      <c r="D129" s="145" t="e">
        <f>VLOOKUP(A129,'Fórmulas '!$F$47:$G$68,2,FALSE)</f>
        <v>#N/A</v>
      </c>
      <c r="E129" s="160"/>
      <c r="F129" s="160"/>
      <c r="G129" s="160"/>
      <c r="H129" s="160"/>
      <c r="I129" s="160"/>
      <c r="J129" s="63"/>
      <c r="K129" s="152" t="str">
        <f>IFERROR(VLOOKUP(J129,'Fórmulas '!$B$5:$C$9,2,),"")</f>
        <v/>
      </c>
      <c r="L129" s="63"/>
      <c r="M129" s="152" t="str">
        <f>IFERROR(VLOOKUP(L129,'Fórmulas '!$E$5:$F$9,2,),"")</f>
        <v/>
      </c>
      <c r="N129" s="146" t="str">
        <f>IFERROR(VLOOKUP(CONCATENATE(K129,M129),'Fórmulas '!$J$5:$K$29,2,),"")</f>
        <v/>
      </c>
      <c r="O129" s="153" t="str">
        <f t="shared" si="2"/>
        <v/>
      </c>
      <c r="P129" s="368"/>
      <c r="Q129" s="63"/>
      <c r="R129" s="63"/>
      <c r="S129" s="146"/>
      <c r="T129" s="63"/>
      <c r="U129" s="154" t="e">
        <f t="array" ref="U129">_xlfn.IFS(T129="Preventivo",25%,T129="Detectivo",15%,T129="Correctivo",10%)</f>
        <v>#N/A</v>
      </c>
      <c r="V129" s="154" t="e">
        <f t="array" ref="V129">_xlfn.IFS(S129="Automático",25%,S129="Manual",15%)</f>
        <v>#N/A</v>
      </c>
      <c r="W129" s="148"/>
      <c r="X129" s="148"/>
      <c r="Y129" s="148"/>
      <c r="Z129" s="155" t="e">
        <f t="shared" si="4"/>
        <v>#VALUE!</v>
      </c>
      <c r="AA129" s="156" t="e">
        <f>IF(Z129&lt;='Fórmulas '!$E$16,'Fórmulas '!$F$16,IF('Gestión de Riesgos '!Z129&lt;='Fórmulas '!$E$17,'Fórmulas '!$F$17,IF('Gestión de Riesgos '!Z129&lt;='Fórmulas '!$E$18,'Fórmulas '!$F$18,IF('Gestión de Riesgos '!Z129&lt;='Fórmulas '!$E$19,'Fórmulas '!$F$19,IF('Gestión de Riesgos '!Z129&lt;='Fórmulas '!$E$20,'Fórmulas '!$F$20)))))</f>
        <v>#VALUE!</v>
      </c>
      <c r="AB129" s="152" t="e">
        <f>IF(AA129&lt;='Fórmulas '!$E$5,'Fórmulas '!$F$5,IF('Gestión de Riesgos '!AA129&lt;='Fórmulas '!$E$6,'Fórmulas '!$F$6,IF('Gestión de Riesgos '!AA129&lt;='Fórmulas '!$E$7,'Fórmulas '!$F$7,IF('Gestión de Riesgos '!AA129&lt;='Fórmulas '!$E$8,'Fórmulas '!$F$8,IF('Gestión de Riesgos '!AA129&lt;='Fórmulas '!$E$9,'Fórmulas '!$F$9)))))</f>
        <v>#VALUE!</v>
      </c>
      <c r="AC129" s="63"/>
      <c r="AD129" s="152" t="str">
        <f>IFERROR(VLOOKUP(AC129,'Fórmulas '!$E$5:$F$9,2,),"")</f>
        <v/>
      </c>
      <c r="AE129" s="63" t="str">
        <f>IFERROR(VLOOKUP(CONCATENATE(AB129,AD129),'Fórmulas '!$J$5:$K$29,2),"")</f>
        <v/>
      </c>
      <c r="AF129" s="217"/>
      <c r="AG129" s="294"/>
      <c r="AH129" s="145"/>
      <c r="AI129" s="297"/>
      <c r="AJ129" s="573"/>
      <c r="AK129" s="216"/>
      <c r="AL129" s="145"/>
      <c r="AM129" s="216"/>
      <c r="AN129" s="145"/>
      <c r="AO129" s="301"/>
      <c r="AP129" s="207"/>
      <c r="AQ129" s="207"/>
      <c r="AR129" s="207"/>
      <c r="AS129" s="383"/>
    </row>
    <row r="130" spans="1:45" s="1" customFormat="1" ht="24" customHeight="1">
      <c r="A130" s="145"/>
      <c r="B130" s="145"/>
      <c r="C130" s="145" t="e">
        <f>VLOOKUP(A130,'Fórmulas '!B156:C178,2,FALSE)</f>
        <v>#N/A</v>
      </c>
      <c r="D130" s="145" t="e">
        <f>VLOOKUP(A130,'Fórmulas '!$F$47:$G$68,2,FALSE)</f>
        <v>#N/A</v>
      </c>
      <c r="E130" s="160"/>
      <c r="F130" s="160"/>
      <c r="G130" s="160"/>
      <c r="H130" s="160"/>
      <c r="I130" s="160"/>
      <c r="J130" s="63"/>
      <c r="K130" s="152" t="str">
        <f>IFERROR(VLOOKUP(J130,'Fórmulas '!$B$5:$C$9,2,),"")</f>
        <v/>
      </c>
      <c r="L130" s="63"/>
      <c r="M130" s="152" t="str">
        <f>IFERROR(VLOOKUP(L130,'Fórmulas '!$E$5:$F$9,2,),"")</f>
        <v/>
      </c>
      <c r="N130" s="146" t="str">
        <f>IFERROR(VLOOKUP(CONCATENATE(K130,M130),'Fórmulas '!$J$5:$K$29,2,),"")</f>
        <v/>
      </c>
      <c r="O130" s="153" t="str">
        <f t="shared" si="2"/>
        <v/>
      </c>
      <c r="P130" s="368"/>
      <c r="Q130" s="63"/>
      <c r="R130" s="77"/>
      <c r="S130" s="146"/>
      <c r="T130" s="63"/>
      <c r="U130" s="154" t="e">
        <f t="array" ref="U130">_xlfn.IFS(T130="Preventivo",25%,T130="Detectivo",15%,T130="Correctivo",10%)</f>
        <v>#N/A</v>
      </c>
      <c r="V130" s="154" t="e">
        <f t="array" ref="V130">_xlfn.IFS(S130="Automático",25%,S130="Manual",15%)</f>
        <v>#N/A</v>
      </c>
      <c r="W130" s="148"/>
      <c r="X130" s="148"/>
      <c r="Y130" s="148"/>
      <c r="Z130" s="155" t="e">
        <f t="shared" si="4"/>
        <v>#VALUE!</v>
      </c>
      <c r="AA130" s="156" t="e">
        <f>IF(Z130&lt;='Fórmulas '!$E$16,'Fórmulas '!$F$16,IF('Gestión de Riesgos '!Z130&lt;='Fórmulas '!$E$17,'Fórmulas '!$F$17,IF('Gestión de Riesgos '!Z130&lt;='Fórmulas '!$E$18,'Fórmulas '!$F$18,IF('Gestión de Riesgos '!Z130&lt;='Fórmulas '!$E$19,'Fórmulas '!$F$19,IF('Gestión de Riesgos '!Z130&lt;='Fórmulas '!$E$20,'Fórmulas '!$F$20)))))</f>
        <v>#VALUE!</v>
      </c>
      <c r="AB130" s="152" t="e">
        <f>IF(AA130&lt;='Fórmulas '!$E$5,'Fórmulas '!$F$5,IF('Gestión de Riesgos '!AA130&lt;='Fórmulas '!$E$6,'Fórmulas '!$F$6,IF('Gestión de Riesgos '!AA130&lt;='Fórmulas '!$E$7,'Fórmulas '!$F$7,IF('Gestión de Riesgos '!AA130&lt;='Fórmulas '!$E$8,'Fórmulas '!$F$8,IF('Gestión de Riesgos '!AA130&lt;='Fórmulas '!$E$9,'Fórmulas '!$F$9)))))</f>
        <v>#VALUE!</v>
      </c>
      <c r="AC130" s="63"/>
      <c r="AD130" s="152" t="str">
        <f>IFERROR(VLOOKUP(AC130,'Fórmulas '!$E$5:$F$9,2,),"")</f>
        <v/>
      </c>
      <c r="AE130" s="63" t="str">
        <f>IFERROR(VLOOKUP(CONCATENATE(AB130,AD130),'Fórmulas '!$J$5:$K$29,2),"")</f>
        <v/>
      </c>
      <c r="AF130" s="217"/>
      <c r="AG130" s="294"/>
      <c r="AH130" s="145"/>
      <c r="AI130" s="297"/>
      <c r="AJ130" s="573"/>
      <c r="AK130" s="216"/>
      <c r="AL130" s="145"/>
      <c r="AM130" s="216"/>
      <c r="AN130" s="145"/>
      <c r="AO130" s="301"/>
      <c r="AP130" s="207"/>
      <c r="AQ130" s="207"/>
      <c r="AR130" s="207"/>
      <c r="AS130" s="383"/>
    </row>
    <row r="131" spans="1:45" s="1" customFormat="1" ht="24" customHeight="1">
      <c r="A131" s="145"/>
      <c r="B131" s="145"/>
      <c r="C131" s="145" t="e">
        <f>VLOOKUP(A131,'Fórmulas '!B157:C179,2,FALSE)</f>
        <v>#N/A</v>
      </c>
      <c r="D131" s="145" t="e">
        <f>VLOOKUP(A131,'Fórmulas '!$F$47:$G$68,2,FALSE)</f>
        <v>#N/A</v>
      </c>
      <c r="E131" s="160"/>
      <c r="F131" s="160"/>
      <c r="G131" s="160"/>
      <c r="H131" s="160"/>
      <c r="I131" s="160"/>
      <c r="J131" s="63"/>
      <c r="K131" s="152" t="str">
        <f>IFERROR(VLOOKUP(J131,'Fórmulas '!$B$5:$C$9,2,),"")</f>
        <v/>
      </c>
      <c r="L131" s="63"/>
      <c r="M131" s="152" t="str">
        <f>IFERROR(VLOOKUP(L131,'Fórmulas '!$E$5:$F$9,2,),"")</f>
        <v/>
      </c>
      <c r="N131" s="146" t="str">
        <f>IFERROR(VLOOKUP(CONCATENATE(K131,M131),'Fórmulas '!$J$5:$K$29,2,),"")</f>
        <v/>
      </c>
      <c r="O131" s="153" t="str">
        <f t="shared" si="2"/>
        <v/>
      </c>
      <c r="P131" s="368"/>
      <c r="Q131" s="63"/>
      <c r="R131" s="77"/>
      <c r="S131" s="146"/>
      <c r="T131" s="63"/>
      <c r="U131" s="154" t="e">
        <f t="array" ref="U131">_xlfn.IFS(T131="Preventivo",25%,T131="Detectivo",15%,T131="Correctivo",10%)</f>
        <v>#N/A</v>
      </c>
      <c r="V131" s="154" t="e">
        <f t="array" ref="V131">_xlfn.IFS(S131="Automático",25%,S131="Manual",15%)</f>
        <v>#N/A</v>
      </c>
      <c r="W131" s="148"/>
      <c r="X131" s="148"/>
      <c r="Y131" s="148"/>
      <c r="Z131" s="155" t="e">
        <f t="shared" si="4"/>
        <v>#VALUE!</v>
      </c>
      <c r="AA131" s="156" t="e">
        <f>IF(Z131&lt;='Fórmulas '!$E$16,'Fórmulas '!$F$16,IF('Gestión de Riesgos '!Z131&lt;='Fórmulas '!$E$17,'Fórmulas '!$F$17,IF('Gestión de Riesgos '!Z131&lt;='Fórmulas '!$E$18,'Fórmulas '!$F$18,IF('Gestión de Riesgos '!Z131&lt;='Fórmulas '!$E$19,'Fórmulas '!$F$19,IF('Gestión de Riesgos '!Z131&lt;='Fórmulas '!$E$20,'Fórmulas '!$F$20)))))</f>
        <v>#VALUE!</v>
      </c>
      <c r="AB131" s="152" t="e">
        <f>IF(AA131&lt;='Fórmulas '!$E$5,'Fórmulas '!$F$5,IF('Gestión de Riesgos '!AA131&lt;='Fórmulas '!$E$6,'Fórmulas '!$F$6,IF('Gestión de Riesgos '!AA131&lt;='Fórmulas '!$E$7,'Fórmulas '!$F$7,IF('Gestión de Riesgos '!AA131&lt;='Fórmulas '!$E$8,'Fórmulas '!$F$8,IF('Gestión de Riesgos '!AA131&lt;='Fórmulas '!$E$9,'Fórmulas '!$F$9)))))</f>
        <v>#VALUE!</v>
      </c>
      <c r="AC131" s="63"/>
      <c r="AD131" s="152" t="str">
        <f>IFERROR(VLOOKUP(AC131,'Fórmulas '!$E$5:$F$9,2,),"")</f>
        <v/>
      </c>
      <c r="AE131" s="63" t="str">
        <f>IFERROR(VLOOKUP(CONCATENATE(AB131,AD131),'Fórmulas '!$J$5:$K$29,2),"")</f>
        <v/>
      </c>
      <c r="AF131" s="217"/>
      <c r="AG131" s="294"/>
      <c r="AH131" s="145"/>
      <c r="AI131" s="297"/>
      <c r="AJ131" s="573"/>
      <c r="AK131" s="216"/>
      <c r="AL131" s="145"/>
      <c r="AM131" s="216"/>
      <c r="AN131" s="145"/>
      <c r="AO131" s="301"/>
      <c r="AP131" s="207"/>
      <c r="AQ131" s="207"/>
      <c r="AR131" s="207"/>
      <c r="AS131" s="383"/>
    </row>
    <row r="132" spans="1:45" s="1" customFormat="1" ht="24" customHeight="1">
      <c r="A132" s="145"/>
      <c r="B132" s="145"/>
      <c r="C132" s="145" t="e">
        <f>VLOOKUP(A132,'Fórmulas '!B158:C180,2,FALSE)</f>
        <v>#N/A</v>
      </c>
      <c r="D132" s="145" t="e">
        <f>VLOOKUP(A132,'Fórmulas '!$F$47:$G$68,2,FALSE)</f>
        <v>#N/A</v>
      </c>
      <c r="E132" s="160"/>
      <c r="F132" s="160"/>
      <c r="G132" s="160"/>
      <c r="H132" s="160"/>
      <c r="I132" s="160"/>
      <c r="J132" s="63"/>
      <c r="K132" s="152" t="str">
        <f>IFERROR(VLOOKUP(J132,'Fórmulas '!$B$5:$C$9,2,),"")</f>
        <v/>
      </c>
      <c r="L132" s="63"/>
      <c r="M132" s="152" t="str">
        <f>IFERROR(VLOOKUP(L132,'Fórmulas '!$E$5:$F$9,2,),"")</f>
        <v/>
      </c>
      <c r="N132" s="146" t="str">
        <f>IFERROR(VLOOKUP(CONCATENATE(K132,M132),'Fórmulas '!$J$5:$K$29,2,),"")</f>
        <v/>
      </c>
      <c r="O132" s="153" t="str">
        <f t="shared" si="2"/>
        <v/>
      </c>
      <c r="P132" s="368"/>
      <c r="Q132" s="63"/>
      <c r="R132" s="77"/>
      <c r="S132" s="146"/>
      <c r="T132" s="63"/>
      <c r="U132" s="154" t="e">
        <f t="array" ref="U132">_xlfn.IFS(T132="Preventivo",25%,T132="Detectivo",15%,T132="Correctivo",10%)</f>
        <v>#N/A</v>
      </c>
      <c r="V132" s="154" t="e">
        <f t="array" ref="V132">_xlfn.IFS(S132="Automático",25%,S132="Manual",15%)</f>
        <v>#N/A</v>
      </c>
      <c r="W132" s="148"/>
      <c r="X132" s="148"/>
      <c r="Y132" s="148"/>
      <c r="Z132" s="155" t="e">
        <f t="shared" si="4"/>
        <v>#VALUE!</v>
      </c>
      <c r="AA132" s="156" t="e">
        <f>IF(Z132&lt;='Fórmulas '!$E$16,'Fórmulas '!$F$16,IF('Gestión de Riesgos '!Z132&lt;='Fórmulas '!$E$17,'Fórmulas '!$F$17,IF('Gestión de Riesgos '!Z132&lt;='Fórmulas '!$E$18,'Fórmulas '!$F$18,IF('Gestión de Riesgos '!Z132&lt;='Fórmulas '!$E$19,'Fórmulas '!$F$19,IF('Gestión de Riesgos '!Z132&lt;='Fórmulas '!$E$20,'Fórmulas '!$F$20)))))</f>
        <v>#VALUE!</v>
      </c>
      <c r="AB132" s="152" t="e">
        <f>IF(AA132&lt;='Fórmulas '!$E$5,'Fórmulas '!$F$5,IF('Gestión de Riesgos '!AA132&lt;='Fórmulas '!$E$6,'Fórmulas '!$F$6,IF('Gestión de Riesgos '!AA132&lt;='Fórmulas '!$E$7,'Fórmulas '!$F$7,IF('Gestión de Riesgos '!AA132&lt;='Fórmulas '!$E$8,'Fórmulas '!$F$8,IF('Gestión de Riesgos '!AA132&lt;='Fórmulas '!$E$9,'Fórmulas '!$F$9)))))</f>
        <v>#VALUE!</v>
      </c>
      <c r="AC132" s="63"/>
      <c r="AD132" s="152" t="str">
        <f>IFERROR(VLOOKUP(AC132,'Fórmulas '!$E$5:$F$9,2,),"")</f>
        <v/>
      </c>
      <c r="AE132" s="63" t="str">
        <f>IFERROR(VLOOKUP(CONCATENATE(AB132,AD132),'Fórmulas '!$J$5:$K$29,2),"")</f>
        <v/>
      </c>
      <c r="AF132" s="217"/>
      <c r="AG132" s="294"/>
      <c r="AH132" s="145"/>
      <c r="AI132" s="297"/>
      <c r="AJ132" s="573"/>
      <c r="AK132" s="216"/>
      <c r="AL132" s="145"/>
      <c r="AM132" s="216"/>
      <c r="AN132" s="145"/>
      <c r="AO132" s="301"/>
      <c r="AP132" s="207"/>
      <c r="AQ132" s="207"/>
      <c r="AR132" s="207"/>
      <c r="AS132" s="383"/>
    </row>
    <row r="133" spans="1:45" s="1" customFormat="1" ht="24" customHeight="1">
      <c r="A133" s="145"/>
      <c r="B133" s="145"/>
      <c r="C133" s="145" t="e">
        <f>VLOOKUP(A133,'Fórmulas '!B159:C181,2,FALSE)</f>
        <v>#N/A</v>
      </c>
      <c r="D133" s="145" t="e">
        <f>VLOOKUP(A133,'Fórmulas '!$F$47:$G$68,2,FALSE)</f>
        <v>#N/A</v>
      </c>
      <c r="E133" s="160"/>
      <c r="F133" s="160"/>
      <c r="G133" s="160"/>
      <c r="H133" s="160"/>
      <c r="I133" s="160"/>
      <c r="J133" s="63"/>
      <c r="K133" s="152" t="str">
        <f>IFERROR(VLOOKUP(J133,'Fórmulas '!$B$5:$C$9,2,),"")</f>
        <v/>
      </c>
      <c r="L133" s="63"/>
      <c r="M133" s="152" t="str">
        <f>IFERROR(VLOOKUP(L133,'Fórmulas '!$E$5:$F$9,2,),"")</f>
        <v/>
      </c>
      <c r="N133" s="146" t="str">
        <f>IFERROR(VLOOKUP(CONCATENATE(K133,M133),'Fórmulas '!$J$5:$K$29,2,),"")</f>
        <v/>
      </c>
      <c r="O133" s="153" t="str">
        <f t="shared" si="2"/>
        <v/>
      </c>
      <c r="P133" s="368"/>
      <c r="Q133" s="63"/>
      <c r="R133" s="77"/>
      <c r="S133" s="146"/>
      <c r="T133" s="63"/>
      <c r="U133" s="154" t="e">
        <f t="array" ref="U133">_xlfn.IFS(T133="Preventivo",25%,T133="Detectivo",15%,T133="Correctivo",10%)</f>
        <v>#N/A</v>
      </c>
      <c r="V133" s="154" t="e">
        <f t="array" ref="V133">_xlfn.IFS(S133="Automático",25%,S133="Manual",15%)</f>
        <v>#N/A</v>
      </c>
      <c r="W133" s="148"/>
      <c r="X133" s="148"/>
      <c r="Y133" s="148"/>
      <c r="Z133" s="155" t="e">
        <f t="shared" si="4"/>
        <v>#VALUE!</v>
      </c>
      <c r="AA133" s="156" t="e">
        <f>IF(Z133&lt;='Fórmulas '!$E$16,'Fórmulas '!$F$16,IF('Gestión de Riesgos '!Z133&lt;='Fórmulas '!$E$17,'Fórmulas '!$F$17,IF('Gestión de Riesgos '!Z133&lt;='Fórmulas '!$E$18,'Fórmulas '!$F$18,IF('Gestión de Riesgos '!Z133&lt;='Fórmulas '!$E$19,'Fórmulas '!$F$19,IF('Gestión de Riesgos '!Z133&lt;='Fórmulas '!$E$20,'Fórmulas '!$F$20)))))</f>
        <v>#VALUE!</v>
      </c>
      <c r="AB133" s="152" t="e">
        <f>IF(AA133&lt;='Fórmulas '!$E$5,'Fórmulas '!$F$5,IF('Gestión de Riesgos '!AA133&lt;='Fórmulas '!$E$6,'Fórmulas '!$F$6,IF('Gestión de Riesgos '!AA133&lt;='Fórmulas '!$E$7,'Fórmulas '!$F$7,IF('Gestión de Riesgos '!AA133&lt;='Fórmulas '!$E$8,'Fórmulas '!$F$8,IF('Gestión de Riesgos '!AA133&lt;='Fórmulas '!$E$9,'Fórmulas '!$F$9)))))</f>
        <v>#VALUE!</v>
      </c>
      <c r="AC133" s="63"/>
      <c r="AD133" s="152" t="str">
        <f>IFERROR(VLOOKUP(AC133,'Fórmulas '!$E$5:$F$9,2,),"")</f>
        <v/>
      </c>
      <c r="AE133" s="63" t="str">
        <f>IFERROR(VLOOKUP(CONCATENATE(AB133,AD133),'Fórmulas '!$J$5:$K$29,2),"")</f>
        <v/>
      </c>
      <c r="AF133" s="217"/>
      <c r="AG133" s="294"/>
      <c r="AH133" s="145"/>
      <c r="AI133" s="297"/>
      <c r="AJ133" s="573"/>
      <c r="AK133" s="216"/>
      <c r="AL133" s="145"/>
      <c r="AM133" s="216"/>
      <c r="AN133" s="145"/>
      <c r="AO133" s="301"/>
      <c r="AP133" s="207"/>
      <c r="AQ133" s="207"/>
      <c r="AR133" s="207"/>
      <c r="AS133" s="393"/>
    </row>
    <row r="134" spans="1:45" s="1" customFormat="1" ht="24" customHeight="1">
      <c r="A134" s="145"/>
      <c r="B134" s="145"/>
      <c r="C134" s="145" t="e">
        <f>VLOOKUP(A134,'Fórmulas '!B160:C182,2,FALSE)</f>
        <v>#N/A</v>
      </c>
      <c r="D134" s="145" t="e">
        <f>VLOOKUP(A134,'Fórmulas '!$F$47:$G$68,2,FALSE)</f>
        <v>#N/A</v>
      </c>
      <c r="E134" s="160"/>
      <c r="F134" s="160"/>
      <c r="G134" s="160"/>
      <c r="H134" s="160"/>
      <c r="I134" s="160"/>
      <c r="J134" s="63"/>
      <c r="K134" s="152" t="str">
        <f>IFERROR(VLOOKUP(J134,'Fórmulas '!$B$5:$C$9,2,),"")</f>
        <v/>
      </c>
      <c r="L134" s="63"/>
      <c r="M134" s="152" t="str">
        <f>IFERROR(VLOOKUP(L134,'Fórmulas '!$E$5:$F$9,2,),"")</f>
        <v/>
      </c>
      <c r="N134" s="146" t="str">
        <f>IFERROR(VLOOKUP(CONCATENATE(K134,M134),'Fórmulas '!$J$5:$K$29,2,),"")</f>
        <v/>
      </c>
      <c r="O134" s="153" t="str">
        <f t="shared" si="2"/>
        <v/>
      </c>
      <c r="P134" s="368"/>
      <c r="Q134" s="63"/>
      <c r="R134" s="63"/>
      <c r="S134" s="146"/>
      <c r="T134" s="63"/>
      <c r="U134" s="154" t="e">
        <f t="array" ref="U134">_xlfn.IFS(T134="Preventivo",25%,T134="Detectivo",15%,T134="Correctivo",10%)</f>
        <v>#N/A</v>
      </c>
      <c r="V134" s="154" t="e">
        <f t="array" ref="V134">_xlfn.IFS(S134="Automático",25%,S134="Manual",15%)</f>
        <v>#N/A</v>
      </c>
      <c r="W134" s="148"/>
      <c r="X134" s="148"/>
      <c r="Y134" s="148"/>
      <c r="Z134" s="155" t="e">
        <f t="shared" si="4"/>
        <v>#VALUE!</v>
      </c>
      <c r="AA134" s="156" t="e">
        <f>IF(Z134&lt;='Fórmulas '!$E$16,'Fórmulas '!$F$16,IF('Gestión de Riesgos '!Z134&lt;='Fórmulas '!$E$17,'Fórmulas '!$F$17,IF('Gestión de Riesgos '!Z134&lt;='Fórmulas '!$E$18,'Fórmulas '!$F$18,IF('Gestión de Riesgos '!Z134&lt;='Fórmulas '!$E$19,'Fórmulas '!$F$19,IF('Gestión de Riesgos '!Z134&lt;='Fórmulas '!$E$20,'Fórmulas '!$F$20)))))</f>
        <v>#VALUE!</v>
      </c>
      <c r="AB134" s="152" t="e">
        <f>IF(AA134&lt;='Fórmulas '!$E$5,'Fórmulas '!$F$5,IF('Gestión de Riesgos '!AA134&lt;='Fórmulas '!$E$6,'Fórmulas '!$F$6,IF('Gestión de Riesgos '!AA134&lt;='Fórmulas '!$E$7,'Fórmulas '!$F$7,IF('Gestión de Riesgos '!AA134&lt;='Fórmulas '!$E$8,'Fórmulas '!$F$8,IF('Gestión de Riesgos '!AA134&lt;='Fórmulas '!$E$9,'Fórmulas '!$F$9)))))</f>
        <v>#VALUE!</v>
      </c>
      <c r="AC134" s="63"/>
      <c r="AD134" s="152" t="str">
        <f>IFERROR(VLOOKUP(AC134,'Fórmulas '!$E$5:$F$9,2,),"")</f>
        <v/>
      </c>
      <c r="AE134" s="63" t="str">
        <f>IFERROR(VLOOKUP(CONCATENATE(AB134,AD134),'Fórmulas '!$J$5:$K$29,2),"")</f>
        <v/>
      </c>
      <c r="AF134" s="217"/>
      <c r="AG134" s="294"/>
      <c r="AH134" s="145"/>
      <c r="AI134" s="297"/>
      <c r="AJ134" s="573"/>
      <c r="AK134" s="216"/>
      <c r="AL134" s="145"/>
      <c r="AM134" s="216"/>
      <c r="AN134" s="145"/>
      <c r="AO134" s="301"/>
      <c r="AP134" s="207"/>
      <c r="AQ134" s="207"/>
      <c r="AR134" s="216"/>
      <c r="AS134" s="383"/>
    </row>
    <row r="135" spans="1:45" s="1" customFormat="1" ht="24" customHeight="1">
      <c r="A135" s="146"/>
      <c r="B135" s="145"/>
      <c r="C135" s="145" t="e">
        <f>VLOOKUP(A135,'Fórmulas '!B161:C183,2,FALSE)</f>
        <v>#N/A</v>
      </c>
      <c r="D135" s="145" t="e">
        <f>VLOOKUP(A135,'Fórmulas '!$F$47:$G$68,2,FALSE)</f>
        <v>#N/A</v>
      </c>
      <c r="E135" s="258"/>
      <c r="F135" s="394"/>
      <c r="G135" s="394"/>
      <c r="H135" s="394"/>
      <c r="I135" s="395"/>
      <c r="J135" s="63"/>
      <c r="K135" s="152" t="str">
        <f>IFERROR(VLOOKUP(J135,'Fórmulas '!$B$5:$C$9,2,),"")</f>
        <v/>
      </c>
      <c r="L135" s="63"/>
      <c r="M135" s="152" t="str">
        <f>IFERROR(VLOOKUP(L135,'Fórmulas '!$E$5:$F$9,2,),"")</f>
        <v/>
      </c>
      <c r="N135" s="141" t="str">
        <f>IFERROR(VLOOKUP(CONCATENATE(K135,M135),'Fórmulas '!$J$5:$K$29,2,),"")</f>
        <v/>
      </c>
      <c r="O135" s="142" t="str">
        <f t="shared" si="2"/>
        <v/>
      </c>
      <c r="P135" s="396"/>
      <c r="Q135" s="157"/>
      <c r="R135" s="158"/>
      <c r="S135" s="146"/>
      <c r="T135" s="63"/>
      <c r="U135" s="154" t="e">
        <f t="array" ref="U135">_xlfn.IFS(T135="Preventivo",25%,T135="Detectivo",15%,T135="Correctivo",10%)</f>
        <v>#N/A</v>
      </c>
      <c r="V135" s="154" t="e">
        <f t="array" ref="V135">_xlfn.IFS(S135="Automático",25%,S135="Manual",15%)</f>
        <v>#N/A</v>
      </c>
      <c r="W135" s="148"/>
      <c r="X135" s="148"/>
      <c r="Y135" s="148"/>
      <c r="Z135" s="155" t="e">
        <f t="shared" si="4"/>
        <v>#VALUE!</v>
      </c>
      <c r="AA135" s="156" t="e">
        <f>IF(Z135&lt;='Fórmulas '!$E$16,'Fórmulas '!$F$16,IF('Gestión de Riesgos '!Z135&lt;='Fórmulas '!$E$17,'Fórmulas '!$F$17,IF('Gestión de Riesgos '!Z135&lt;='Fórmulas '!$E$18,'Fórmulas '!$F$18,IF('Gestión de Riesgos '!Z135&lt;='Fórmulas '!$E$19,'Fórmulas '!$F$19,IF('Gestión de Riesgos '!Z135&lt;='Fórmulas '!$E$20,'Fórmulas '!$F$20)))))</f>
        <v>#VALUE!</v>
      </c>
      <c r="AB135" s="152" t="e">
        <f>IF(AA135&lt;='Fórmulas '!$E$5,'Fórmulas '!$F$5,IF('Gestión de Riesgos '!AA135&lt;='Fórmulas '!$E$6,'Fórmulas '!$F$6,IF('Gestión de Riesgos '!AA135&lt;='Fórmulas '!$E$7,'Fórmulas '!$F$7,IF('Gestión de Riesgos '!AA135&lt;='Fórmulas '!$E$8,'Fórmulas '!$F$8,IF('Gestión de Riesgos '!AA135&lt;='Fórmulas '!$E$9,'Fórmulas '!$F$9)))))</f>
        <v>#VALUE!</v>
      </c>
      <c r="AC135" s="63"/>
      <c r="AD135" s="152" t="str">
        <f>IFERROR(VLOOKUP(AC135,'Fórmulas '!$E$5:$F$9,2,),"")</f>
        <v/>
      </c>
      <c r="AE135" s="63" t="str">
        <f>IFERROR(VLOOKUP(CONCATENATE(AB135,AD135),'Fórmulas '!$J$5:$K$29,2),"")</f>
        <v/>
      </c>
      <c r="AF135" s="217"/>
      <c r="AG135" s="217"/>
      <c r="AH135" s="63"/>
      <c r="AI135" s="298"/>
      <c r="AJ135" s="574"/>
      <c r="AK135" s="298"/>
      <c r="AL135" s="63"/>
      <c r="AM135" s="298"/>
      <c r="AN135" s="63"/>
      <c r="AO135" s="157"/>
      <c r="AP135" s="63"/>
      <c r="AQ135" s="63"/>
      <c r="AR135" s="217"/>
      <c r="AS135" s="383"/>
    </row>
    <row r="136" spans="1:45" s="1" customFormat="1" ht="24" customHeight="1">
      <c r="A136" s="146"/>
      <c r="B136" s="145"/>
      <c r="C136" s="145" t="e">
        <f>VLOOKUP(A136,'Fórmulas '!B162:C184,2,FALSE)</f>
        <v>#N/A</v>
      </c>
      <c r="D136" s="145" t="e">
        <f>VLOOKUP(A136,'Fórmulas '!$F$47:$G$68,2,FALSE)</f>
        <v>#N/A</v>
      </c>
      <c r="E136" s="258"/>
      <c r="F136" s="145"/>
      <c r="G136" s="146"/>
      <c r="H136" s="146"/>
      <c r="I136" s="146"/>
      <c r="J136" s="63"/>
      <c r="K136" s="152" t="str">
        <f>IFERROR(VLOOKUP(J136,'Fórmulas '!$B$5:$C$9,2,),"")</f>
        <v/>
      </c>
      <c r="L136" s="63"/>
      <c r="M136" s="152" t="str">
        <f>IFERROR(VLOOKUP(L136,'Fórmulas '!$E$5:$F$9,2,),"")</f>
        <v/>
      </c>
      <c r="N136" s="141" t="str">
        <f>IFERROR(VLOOKUP(CONCATENATE(K136,M136),'Fórmulas '!$J$5:$K$29,2,),"")</f>
        <v/>
      </c>
      <c r="O136" s="142" t="str">
        <f t="shared" si="2"/>
        <v/>
      </c>
      <c r="P136" s="77"/>
      <c r="Q136" s="63"/>
      <c r="R136" s="397"/>
      <c r="S136" s="146"/>
      <c r="T136" s="63"/>
      <c r="U136" s="154" t="e">
        <f t="array" ref="U136">_xlfn.IFS(T136="Preventivo",25%,T136="Detectivo",15%,T136="Correctivo",10%)</f>
        <v>#N/A</v>
      </c>
      <c r="V136" s="154" t="e">
        <f t="array" ref="V136">_xlfn.IFS(S136="Automático",25%,S136="Manual",15%)</f>
        <v>#N/A</v>
      </c>
      <c r="W136" s="148"/>
      <c r="X136" s="148"/>
      <c r="Y136" s="148"/>
      <c r="Z136" s="155" t="e">
        <f t="shared" si="4"/>
        <v>#VALUE!</v>
      </c>
      <c r="AA136" s="156" t="e">
        <f>IF(Z136&lt;='Fórmulas '!$E$16,'Fórmulas '!$F$16,IF('Gestión de Riesgos '!Z136&lt;='Fórmulas '!$E$17,'Fórmulas '!$F$17,IF('Gestión de Riesgos '!Z136&lt;='Fórmulas '!$E$18,'Fórmulas '!$F$18,IF('Gestión de Riesgos '!Z136&lt;='Fórmulas '!$E$19,'Fórmulas '!$F$19,IF('Gestión de Riesgos '!Z136&lt;='Fórmulas '!$E$20,'Fórmulas '!$F$20)))))</f>
        <v>#VALUE!</v>
      </c>
      <c r="AB136" s="152" t="e">
        <f>IF(AA136&lt;='Fórmulas '!$E$5,'Fórmulas '!$F$5,IF('Gestión de Riesgos '!AA136&lt;='Fórmulas '!$E$6,'Fórmulas '!$F$6,IF('Gestión de Riesgos '!AA136&lt;='Fórmulas '!$E$7,'Fórmulas '!$F$7,IF('Gestión de Riesgos '!AA136&lt;='Fórmulas '!$E$8,'Fórmulas '!$F$8,IF('Gestión de Riesgos '!AA136&lt;='Fórmulas '!$E$9,'Fórmulas '!$F$9)))))</f>
        <v>#VALUE!</v>
      </c>
      <c r="AC136" s="63"/>
      <c r="AD136" s="152" t="str">
        <f>IFERROR(VLOOKUP(AC136,'Fórmulas '!$E$5:$F$9,2,),"")</f>
        <v/>
      </c>
      <c r="AE136" s="63" t="str">
        <f>IFERROR(VLOOKUP(CONCATENATE(AB136,AD136),'Fórmulas '!$J$5:$K$29,2),"")</f>
        <v/>
      </c>
      <c r="AF136" s="217"/>
      <c r="AG136" s="217"/>
      <c r="AH136" s="63"/>
      <c r="AI136" s="298"/>
      <c r="AJ136" s="574"/>
      <c r="AK136" s="298"/>
      <c r="AL136" s="63"/>
      <c r="AM136" s="298"/>
      <c r="AN136" s="63"/>
      <c r="AO136" s="157"/>
      <c r="AP136" s="63"/>
      <c r="AQ136" s="63"/>
      <c r="AR136" s="217"/>
      <c r="AS136" s="383"/>
    </row>
    <row r="137" spans="1:45" s="1" customFormat="1" ht="24" customHeight="1">
      <c r="A137" s="146"/>
      <c r="B137" s="145"/>
      <c r="C137" s="145" t="e">
        <f>VLOOKUP(A137,'Fórmulas '!B163:C185,2,FALSE)</f>
        <v>#N/A</v>
      </c>
      <c r="D137" s="145" t="e">
        <f>VLOOKUP(A137,'Fórmulas '!$F$47:$G$68,2,FALSE)</f>
        <v>#N/A</v>
      </c>
      <c r="E137" s="398"/>
      <c r="F137" s="141"/>
      <c r="G137" s="205"/>
      <c r="H137" s="205"/>
      <c r="I137" s="399"/>
      <c r="J137" s="63"/>
      <c r="K137" s="152" t="str">
        <f>IFERROR(VLOOKUP(J137,'Fórmulas '!$B$5:$C$9,2,),"")</f>
        <v/>
      </c>
      <c r="L137" s="63"/>
      <c r="M137" s="152" t="str">
        <f>IFERROR(VLOOKUP(L137,'Fórmulas '!$E$5:$F$9,2,),"")</f>
        <v/>
      </c>
      <c r="N137" s="141" t="str">
        <f>IFERROR(VLOOKUP(CONCATENATE(K137,M137),'Fórmulas '!$J$5:$K$29,2,),"")</f>
        <v/>
      </c>
      <c r="O137" s="142" t="str">
        <f t="shared" si="2"/>
        <v/>
      </c>
      <c r="P137" s="165"/>
      <c r="Q137" s="194"/>
      <c r="R137" s="165"/>
      <c r="S137" s="146"/>
      <c r="T137" s="63"/>
      <c r="U137" s="154" t="e">
        <f t="array" ref="U137">_xlfn.IFS(T137="Preventivo",25%,T137="Detectivo",15%,T137="Correctivo",10%)</f>
        <v>#N/A</v>
      </c>
      <c r="V137" s="154" t="e">
        <f t="array" ref="V137">_xlfn.IFS(S137="Automático",25%,S137="Manual",15%)</f>
        <v>#N/A</v>
      </c>
      <c r="W137" s="148"/>
      <c r="X137" s="148"/>
      <c r="Y137" s="148"/>
      <c r="Z137" s="155" t="e">
        <f t="shared" si="4"/>
        <v>#VALUE!</v>
      </c>
      <c r="AA137" s="156" t="e">
        <f>IF(Z137&lt;='Fórmulas '!$E$16,'Fórmulas '!$F$16,IF('Gestión de Riesgos '!Z137&lt;='Fórmulas '!$E$17,'Fórmulas '!$F$17,IF('Gestión de Riesgos '!Z137&lt;='Fórmulas '!$E$18,'Fórmulas '!$F$18,IF('Gestión de Riesgos '!Z137&lt;='Fórmulas '!$E$19,'Fórmulas '!$F$19,IF('Gestión de Riesgos '!Z137&lt;='Fórmulas '!$E$20,'Fórmulas '!$F$20)))))</f>
        <v>#VALUE!</v>
      </c>
      <c r="AB137" s="152" t="e">
        <f>IF(AA137&lt;='Fórmulas '!$E$5,'Fórmulas '!$F$5,IF('Gestión de Riesgos '!AA137&lt;='Fórmulas '!$E$6,'Fórmulas '!$F$6,IF('Gestión de Riesgos '!AA137&lt;='Fórmulas '!$E$7,'Fórmulas '!$F$7,IF('Gestión de Riesgos '!AA137&lt;='Fórmulas '!$E$8,'Fórmulas '!$F$8,IF('Gestión de Riesgos '!AA137&lt;='Fórmulas '!$E$9,'Fórmulas '!$F$9)))))</f>
        <v>#VALUE!</v>
      </c>
      <c r="AC137" s="63"/>
      <c r="AD137" s="152" t="str">
        <f>IFERROR(VLOOKUP(AC137,'Fórmulas '!$E$5:$F$9,2,),"")</f>
        <v/>
      </c>
      <c r="AE137" s="63" t="str">
        <f>IFERROR(VLOOKUP(CONCATENATE(AB137,AD137),'Fórmulas '!$J$5:$K$29,2),"")</f>
        <v/>
      </c>
      <c r="AF137" s="217"/>
      <c r="AG137" s="217"/>
      <c r="AH137" s="63"/>
      <c r="AI137" s="298"/>
      <c r="AJ137" s="574"/>
      <c r="AK137" s="298"/>
      <c r="AL137" s="63"/>
      <c r="AM137" s="298"/>
      <c r="AN137" s="63"/>
      <c r="AO137" s="157"/>
      <c r="AP137" s="63"/>
      <c r="AQ137" s="63"/>
      <c r="AR137" s="217"/>
      <c r="AS137" s="383"/>
    </row>
    <row r="138" spans="1:45" s="1" customFormat="1" ht="24" customHeight="1">
      <c r="A138" s="146"/>
      <c r="B138" s="145"/>
      <c r="C138" s="145" t="e">
        <f>VLOOKUP(A138,'Fórmulas '!B164:C186,2,FALSE)</f>
        <v>#N/A</v>
      </c>
      <c r="D138" s="145" t="e">
        <f>VLOOKUP(A138,'Fórmulas '!$F$47:$G$68,2,FALSE)</f>
        <v>#N/A</v>
      </c>
      <c r="E138" s="258"/>
      <c r="F138" s="145"/>
      <c r="G138" s="146"/>
      <c r="H138" s="146"/>
      <c r="I138" s="395"/>
      <c r="J138" s="63"/>
      <c r="K138" s="152" t="str">
        <f>IFERROR(VLOOKUP(J138,'Fórmulas '!$B$5:$C$9,2,),"")</f>
        <v/>
      </c>
      <c r="L138" s="63"/>
      <c r="M138" s="152" t="str">
        <f>IFERROR(VLOOKUP(L138,'Fórmulas '!$E$5:$F$9,2,),"")</f>
        <v/>
      </c>
      <c r="N138" s="141" t="str">
        <f>IFERROR(VLOOKUP(CONCATENATE(K138,M138),'Fórmulas '!$J$5:$K$29,2,),"")</f>
        <v/>
      </c>
      <c r="O138" s="142" t="str">
        <f t="shared" si="2"/>
        <v/>
      </c>
      <c r="P138" s="77"/>
      <c r="Q138" s="157"/>
      <c r="R138" s="158"/>
      <c r="S138" s="146"/>
      <c r="T138" s="63"/>
      <c r="U138" s="154" t="e">
        <f t="array" ref="U138">_xlfn.IFS(T138="Preventivo",25%,T138="Detectivo",15%,T138="Correctivo",10%)</f>
        <v>#N/A</v>
      </c>
      <c r="V138" s="154" t="e">
        <f t="array" ref="V138">_xlfn.IFS(S138="Automático",25%,S138="Manual",15%)</f>
        <v>#N/A</v>
      </c>
      <c r="W138" s="148"/>
      <c r="X138" s="148"/>
      <c r="Y138" s="148"/>
      <c r="Z138" s="155" t="e">
        <f t="shared" si="4"/>
        <v>#VALUE!</v>
      </c>
      <c r="AA138" s="156" t="e">
        <f>IF(Z138&lt;='Fórmulas '!$E$16,'Fórmulas '!$F$16,IF('Gestión de Riesgos '!Z138&lt;='Fórmulas '!$E$17,'Fórmulas '!$F$17,IF('Gestión de Riesgos '!Z138&lt;='Fórmulas '!$E$18,'Fórmulas '!$F$18,IF('Gestión de Riesgos '!Z138&lt;='Fórmulas '!$E$19,'Fórmulas '!$F$19,IF('Gestión de Riesgos '!Z138&lt;='Fórmulas '!$E$20,'Fórmulas '!$F$20)))))</f>
        <v>#VALUE!</v>
      </c>
      <c r="AB138" s="152" t="e">
        <f>IF(AA138&lt;='Fórmulas '!$E$5,'Fórmulas '!$F$5,IF('Gestión de Riesgos '!AA138&lt;='Fórmulas '!$E$6,'Fórmulas '!$F$6,IF('Gestión de Riesgos '!AA138&lt;='Fórmulas '!$E$7,'Fórmulas '!$F$7,IF('Gestión de Riesgos '!AA138&lt;='Fórmulas '!$E$8,'Fórmulas '!$F$8,IF('Gestión de Riesgos '!AA138&lt;='Fórmulas '!$E$9,'Fórmulas '!$F$9)))))</f>
        <v>#VALUE!</v>
      </c>
      <c r="AC138" s="63"/>
      <c r="AD138" s="152" t="str">
        <f>IFERROR(VLOOKUP(AC138,'Fórmulas '!$E$5:$F$9,2,),"")</f>
        <v/>
      </c>
      <c r="AE138" s="63" t="str">
        <f>IFERROR(VLOOKUP(CONCATENATE(AB138,AD138),'Fórmulas '!$J$5:$K$29,2),"")</f>
        <v/>
      </c>
      <c r="AF138" s="217"/>
      <c r="AG138" s="217"/>
      <c r="AH138" s="63"/>
      <c r="AI138" s="298"/>
      <c r="AJ138" s="574"/>
      <c r="AK138" s="298"/>
      <c r="AL138" s="63"/>
      <c r="AM138" s="298"/>
      <c r="AN138" s="63"/>
      <c r="AO138" s="157"/>
      <c r="AP138" s="63"/>
      <c r="AQ138" s="63"/>
      <c r="AR138" s="217"/>
      <c r="AS138" s="383"/>
    </row>
    <row r="139" spans="1:45" s="1" customFormat="1" ht="24" customHeight="1">
      <c r="A139" s="146"/>
      <c r="B139" s="145"/>
      <c r="C139" s="145" t="e">
        <f>VLOOKUP(A139,'Fórmulas '!B165:C187,2,FALSE)</f>
        <v>#N/A</v>
      </c>
      <c r="D139" s="145" t="e">
        <f>VLOOKUP(A139,'Fórmulas '!$F$47:$G$68,2,FALSE)</f>
        <v>#N/A</v>
      </c>
      <c r="E139" s="258"/>
      <c r="F139" s="400"/>
      <c r="G139" s="400"/>
      <c r="H139" s="400"/>
      <c r="I139" s="400"/>
      <c r="J139" s="63"/>
      <c r="K139" s="152" t="str">
        <f>IFERROR(VLOOKUP(J139,'Fórmulas '!$B$5:$C$9,2,),"")</f>
        <v/>
      </c>
      <c r="L139" s="63"/>
      <c r="M139" s="152" t="str">
        <f>IFERROR(VLOOKUP(L139,'Fórmulas '!$E$5:$F$9,2,),"")</f>
        <v/>
      </c>
      <c r="N139" s="141" t="str">
        <f>IFERROR(VLOOKUP(CONCATENATE(K139,M139),'Fórmulas '!$J$5:$K$29,2,),"")</f>
        <v/>
      </c>
      <c r="O139" s="142" t="str">
        <f t="shared" si="2"/>
        <v/>
      </c>
      <c r="P139" s="400"/>
      <c r="Q139" s="159"/>
      <c r="R139" s="159"/>
      <c r="S139" s="146"/>
      <c r="T139" s="63"/>
      <c r="U139" s="154" t="e">
        <f t="array" ref="U139">_xlfn.IFS(T139="Preventivo",25%,T139="Detectivo",15%,T139="Correctivo",10%)</f>
        <v>#N/A</v>
      </c>
      <c r="V139" s="154" t="e">
        <f t="array" ref="V139">_xlfn.IFS(S139="Automático",25%,S139="Manual",15%)</f>
        <v>#N/A</v>
      </c>
      <c r="W139" s="148"/>
      <c r="X139" s="148"/>
      <c r="Y139" s="148"/>
      <c r="Z139" s="155" t="e">
        <f t="shared" si="4"/>
        <v>#VALUE!</v>
      </c>
      <c r="AA139" s="156" t="e">
        <f>IF(Z139&lt;='Fórmulas '!$E$16,'Fórmulas '!$F$16,IF('Gestión de Riesgos '!Z139&lt;='Fórmulas '!$E$17,'Fórmulas '!$F$17,IF('Gestión de Riesgos '!Z139&lt;='Fórmulas '!$E$18,'Fórmulas '!$F$18,IF('Gestión de Riesgos '!Z139&lt;='Fórmulas '!$E$19,'Fórmulas '!$F$19,IF('Gestión de Riesgos '!Z139&lt;='Fórmulas '!$E$20,'Fórmulas '!$F$20)))))</f>
        <v>#VALUE!</v>
      </c>
      <c r="AB139" s="152" t="e">
        <f>IF(AA139&lt;='Fórmulas '!$E$5,'Fórmulas '!$F$5,IF('Gestión de Riesgos '!AA139&lt;='Fórmulas '!$E$6,'Fórmulas '!$F$6,IF('Gestión de Riesgos '!AA139&lt;='Fórmulas '!$E$7,'Fórmulas '!$F$7,IF('Gestión de Riesgos '!AA139&lt;='Fórmulas '!$E$8,'Fórmulas '!$F$8,IF('Gestión de Riesgos '!AA139&lt;='Fórmulas '!$E$9,'Fórmulas '!$F$9)))))</f>
        <v>#VALUE!</v>
      </c>
      <c r="AC139" s="63"/>
      <c r="AD139" s="152" t="str">
        <f>IFERROR(VLOOKUP(AC139,'Fórmulas '!$E$5:$F$9,2,),"")</f>
        <v/>
      </c>
      <c r="AE139" s="63" t="str">
        <f>IFERROR(VLOOKUP(CONCATENATE(AB139,AD139),'Fórmulas '!$J$5:$K$29,2),"")</f>
        <v/>
      </c>
      <c r="AF139" s="217"/>
      <c r="AG139" s="217"/>
      <c r="AH139" s="63"/>
      <c r="AI139" s="298"/>
      <c r="AJ139" s="574"/>
      <c r="AK139" s="298"/>
      <c r="AL139" s="63"/>
      <c r="AM139" s="298"/>
      <c r="AN139" s="63"/>
      <c r="AO139" s="157"/>
      <c r="AP139" s="63"/>
      <c r="AQ139" s="63"/>
      <c r="AR139" s="217"/>
      <c r="AS139" s="383"/>
    </row>
    <row r="140" spans="1:45" s="1" customFormat="1" ht="24" customHeight="1">
      <c r="K140" s="149"/>
      <c r="M140" s="149"/>
      <c r="O140" s="149"/>
      <c r="Q140" s="143"/>
      <c r="R140" s="144"/>
      <c r="AG140" s="300"/>
      <c r="AH140" s="19"/>
      <c r="AI140" s="313"/>
      <c r="AJ140" s="575"/>
      <c r="AL140" s="19"/>
      <c r="AN140" s="449"/>
    </row>
    <row r="141" spans="1:45" s="1" customFormat="1" ht="24" customHeight="1">
      <c r="K141" s="149"/>
      <c r="M141" s="149"/>
      <c r="O141" s="149"/>
      <c r="Q141" s="143"/>
      <c r="R141" s="144"/>
      <c r="AG141" s="300"/>
      <c r="AH141" s="19"/>
      <c r="AI141" s="313"/>
      <c r="AJ141" s="575"/>
      <c r="AL141" s="19"/>
      <c r="AN141" s="449"/>
    </row>
    <row r="142" spans="1:45" s="1" customFormat="1" ht="24" customHeight="1">
      <c r="K142" s="149"/>
      <c r="M142" s="149"/>
      <c r="O142" s="149"/>
      <c r="Q142" s="143"/>
      <c r="R142" s="144"/>
      <c r="AG142" s="300"/>
      <c r="AH142" s="19"/>
      <c r="AI142" s="313"/>
      <c r="AJ142" s="575"/>
      <c r="AL142" s="19"/>
      <c r="AN142" s="449"/>
    </row>
    <row r="143" spans="1:45" s="1" customFormat="1" ht="24" customHeight="1">
      <c r="K143" s="149"/>
      <c r="M143" s="149"/>
      <c r="O143" s="149"/>
      <c r="Q143" s="143"/>
      <c r="R143" s="144"/>
      <c r="AG143" s="300"/>
      <c r="AH143" s="19"/>
      <c r="AI143" s="313"/>
      <c r="AJ143" s="575"/>
      <c r="AL143" s="19"/>
      <c r="AN143" s="449"/>
    </row>
    <row r="144" spans="1:45" s="1" customFormat="1" ht="24" customHeight="1">
      <c r="K144" s="149"/>
      <c r="M144" s="149"/>
      <c r="O144" s="149"/>
      <c r="Q144" s="143"/>
      <c r="R144" s="144"/>
      <c r="AG144" s="300"/>
      <c r="AH144" s="19"/>
      <c r="AI144" s="313"/>
      <c r="AJ144" s="575"/>
      <c r="AL144" s="19"/>
      <c r="AN144" s="449"/>
    </row>
    <row r="145" spans="11:40" s="1" customFormat="1" ht="24" customHeight="1">
      <c r="K145" s="149"/>
      <c r="M145" s="149"/>
      <c r="O145" s="149"/>
      <c r="Q145" s="143"/>
      <c r="R145" s="144"/>
      <c r="AG145" s="300"/>
      <c r="AH145" s="19"/>
      <c r="AI145" s="313"/>
      <c r="AJ145" s="575"/>
      <c r="AL145" s="19"/>
      <c r="AN145" s="449"/>
    </row>
    <row r="146" spans="11:40" s="1" customFormat="1" ht="24" customHeight="1">
      <c r="K146" s="149"/>
      <c r="M146" s="149"/>
      <c r="O146" s="149"/>
      <c r="Q146" s="143"/>
      <c r="R146" s="144"/>
      <c r="AG146" s="300"/>
      <c r="AH146" s="19"/>
      <c r="AI146" s="313"/>
      <c r="AJ146" s="575"/>
      <c r="AL146" s="19"/>
      <c r="AN146" s="449"/>
    </row>
    <row r="147" spans="11:40" s="1" customFormat="1" ht="24" customHeight="1">
      <c r="K147" s="149"/>
      <c r="M147" s="149"/>
      <c r="O147" s="149"/>
      <c r="Q147" s="143"/>
      <c r="R147" s="144"/>
      <c r="AG147" s="300"/>
      <c r="AH147" s="19"/>
      <c r="AI147" s="313"/>
      <c r="AJ147" s="575"/>
      <c r="AL147" s="19"/>
      <c r="AN147" s="449"/>
    </row>
    <row r="148" spans="11:40" s="1" customFormat="1" ht="24" customHeight="1">
      <c r="K148" s="149"/>
      <c r="M148" s="149"/>
      <c r="O148" s="149"/>
      <c r="Q148" s="143"/>
      <c r="R148" s="144"/>
      <c r="AG148" s="300"/>
      <c r="AH148" s="19"/>
      <c r="AI148" s="313"/>
      <c r="AJ148" s="575"/>
      <c r="AL148" s="19"/>
      <c r="AN148" s="449"/>
    </row>
    <row r="149" spans="11:40" s="1" customFormat="1" ht="24" customHeight="1">
      <c r="K149" s="149"/>
      <c r="M149" s="149"/>
      <c r="O149" s="149"/>
      <c r="Q149" s="143"/>
      <c r="R149" s="144"/>
      <c r="AG149" s="300"/>
      <c r="AH149" s="19"/>
      <c r="AI149" s="313"/>
      <c r="AJ149" s="575"/>
      <c r="AL149" s="19"/>
      <c r="AN149" s="449"/>
    </row>
    <row r="150" spans="11:40" s="1" customFormat="1" ht="24" customHeight="1">
      <c r="K150" s="149"/>
      <c r="M150" s="149"/>
      <c r="O150" s="149"/>
      <c r="Q150" s="143"/>
      <c r="R150" s="144"/>
      <c r="AG150" s="300"/>
      <c r="AH150" s="19"/>
      <c r="AI150" s="313"/>
      <c r="AJ150" s="575"/>
      <c r="AL150" s="19"/>
      <c r="AN150" s="449"/>
    </row>
    <row r="151" spans="11:40" s="1" customFormat="1" ht="24" customHeight="1">
      <c r="K151" s="149"/>
      <c r="M151" s="149"/>
      <c r="O151" s="149"/>
      <c r="Q151" s="143"/>
      <c r="R151" s="144"/>
      <c r="AG151" s="300"/>
      <c r="AH151" s="19"/>
      <c r="AI151" s="313"/>
      <c r="AJ151" s="575"/>
      <c r="AL151" s="19"/>
      <c r="AN151" s="449"/>
    </row>
    <row r="152" spans="11:40" s="1" customFormat="1" ht="24" customHeight="1">
      <c r="K152" s="149"/>
      <c r="M152" s="149"/>
      <c r="O152" s="149"/>
      <c r="Q152" s="143"/>
      <c r="R152" s="144"/>
      <c r="AG152" s="300"/>
      <c r="AH152" s="19"/>
      <c r="AI152" s="313"/>
      <c r="AJ152" s="575"/>
      <c r="AL152" s="19"/>
      <c r="AN152" s="449"/>
    </row>
    <row r="153" spans="11:40" s="1" customFormat="1" ht="24" customHeight="1">
      <c r="K153" s="149"/>
      <c r="M153" s="149"/>
      <c r="O153" s="149"/>
      <c r="Q153" s="143"/>
      <c r="R153" s="144"/>
      <c r="AG153" s="300"/>
      <c r="AH153" s="19"/>
      <c r="AI153" s="313"/>
      <c r="AJ153" s="575"/>
      <c r="AL153" s="19"/>
      <c r="AN153" s="449"/>
    </row>
    <row r="154" spans="11:40" s="1" customFormat="1" ht="24" customHeight="1">
      <c r="K154" s="149"/>
      <c r="M154" s="149"/>
      <c r="O154" s="149"/>
      <c r="Q154" s="143"/>
      <c r="R154" s="144"/>
      <c r="AG154" s="300"/>
      <c r="AH154" s="19"/>
      <c r="AI154" s="313"/>
      <c r="AJ154" s="575"/>
      <c r="AL154" s="19"/>
      <c r="AN154" s="449"/>
    </row>
    <row r="155" spans="11:40" s="1" customFormat="1" ht="24" customHeight="1">
      <c r="K155" s="149"/>
      <c r="M155" s="149"/>
      <c r="O155" s="149"/>
      <c r="Q155" s="143"/>
      <c r="R155" s="144"/>
      <c r="AG155" s="300"/>
      <c r="AH155" s="19"/>
      <c r="AI155" s="313"/>
      <c r="AJ155" s="575"/>
      <c r="AL155" s="19"/>
      <c r="AN155" s="449"/>
    </row>
    <row r="156" spans="11:40" s="1" customFormat="1" ht="24" customHeight="1">
      <c r="K156" s="149"/>
      <c r="M156" s="149"/>
      <c r="O156" s="149"/>
      <c r="Q156" s="143"/>
      <c r="R156" s="144"/>
      <c r="AG156" s="300"/>
      <c r="AH156" s="19"/>
      <c r="AI156" s="313"/>
      <c r="AJ156" s="575"/>
      <c r="AL156" s="19"/>
      <c r="AN156" s="449"/>
    </row>
    <row r="157" spans="11:40" s="1" customFormat="1" ht="24" customHeight="1">
      <c r="K157" s="149"/>
      <c r="M157" s="149"/>
      <c r="O157" s="149"/>
      <c r="Q157" s="143"/>
      <c r="R157" s="144"/>
      <c r="AG157" s="300"/>
      <c r="AH157" s="19"/>
      <c r="AI157" s="313"/>
      <c r="AJ157" s="575"/>
      <c r="AL157" s="19"/>
      <c r="AN157" s="449"/>
    </row>
    <row r="158" spans="11:40" s="1" customFormat="1" ht="24" customHeight="1">
      <c r="K158" s="149"/>
      <c r="M158" s="149"/>
      <c r="O158" s="149"/>
      <c r="Q158" s="143"/>
      <c r="R158" s="144"/>
      <c r="AG158" s="300"/>
      <c r="AH158" s="19"/>
      <c r="AI158" s="313"/>
      <c r="AJ158" s="575"/>
      <c r="AL158" s="19"/>
      <c r="AN158" s="449"/>
    </row>
    <row r="159" spans="11:40" s="1" customFormat="1" ht="24" customHeight="1">
      <c r="K159" s="149"/>
      <c r="M159" s="149"/>
      <c r="O159" s="149"/>
      <c r="Q159" s="143"/>
      <c r="R159" s="144"/>
      <c r="AG159" s="300"/>
      <c r="AH159" s="19"/>
      <c r="AI159" s="313"/>
      <c r="AJ159" s="575"/>
      <c r="AL159" s="19"/>
      <c r="AN159" s="449"/>
    </row>
    <row r="160" spans="11:40" s="1" customFormat="1" ht="24" customHeight="1">
      <c r="K160" s="149"/>
      <c r="M160" s="149"/>
      <c r="O160" s="149"/>
      <c r="Q160" s="143"/>
      <c r="R160" s="144"/>
      <c r="AG160" s="300"/>
      <c r="AH160" s="19"/>
      <c r="AI160" s="313"/>
      <c r="AJ160" s="575"/>
      <c r="AL160" s="19"/>
      <c r="AN160" s="449"/>
    </row>
    <row r="161" spans="11:40" s="1" customFormat="1" ht="24" customHeight="1">
      <c r="K161" s="149"/>
      <c r="M161" s="149"/>
      <c r="O161" s="149"/>
      <c r="Q161" s="143"/>
      <c r="R161" s="144"/>
      <c r="AG161" s="300"/>
      <c r="AH161" s="19"/>
      <c r="AI161" s="313"/>
      <c r="AJ161" s="575"/>
      <c r="AL161" s="19"/>
      <c r="AN161" s="449"/>
    </row>
    <row r="162" spans="11:40" s="1" customFormat="1" ht="24" customHeight="1">
      <c r="K162" s="149"/>
      <c r="M162" s="149"/>
      <c r="O162" s="149"/>
      <c r="Q162" s="143"/>
      <c r="R162" s="144"/>
      <c r="AG162" s="300"/>
      <c r="AH162" s="19"/>
      <c r="AI162" s="313"/>
      <c r="AJ162" s="575"/>
      <c r="AL162" s="19"/>
      <c r="AN162" s="449"/>
    </row>
    <row r="163" spans="11:40" s="1" customFormat="1" ht="24" customHeight="1">
      <c r="K163" s="149"/>
      <c r="M163" s="149"/>
      <c r="O163" s="149"/>
      <c r="Q163" s="143"/>
      <c r="R163" s="144"/>
      <c r="AG163" s="300"/>
      <c r="AH163" s="19"/>
      <c r="AI163" s="313"/>
      <c r="AJ163" s="575"/>
      <c r="AL163" s="19"/>
      <c r="AN163" s="449"/>
    </row>
    <row r="164" spans="11:40" s="1" customFormat="1" ht="24" customHeight="1">
      <c r="K164" s="149"/>
      <c r="M164" s="149"/>
      <c r="O164" s="149"/>
      <c r="Q164" s="143"/>
      <c r="R164" s="144"/>
      <c r="AG164" s="300"/>
      <c r="AH164" s="19"/>
      <c r="AI164" s="313"/>
      <c r="AJ164" s="575"/>
      <c r="AL164" s="19"/>
      <c r="AN164" s="449"/>
    </row>
    <row r="165" spans="11:40" s="1" customFormat="1" ht="24" customHeight="1">
      <c r="K165" s="149"/>
      <c r="M165" s="149"/>
      <c r="O165" s="149"/>
      <c r="Q165" s="143"/>
      <c r="R165" s="144"/>
      <c r="AG165" s="300"/>
      <c r="AH165" s="19"/>
      <c r="AI165" s="313"/>
      <c r="AJ165" s="575"/>
      <c r="AL165" s="19"/>
      <c r="AN165" s="449"/>
    </row>
    <row r="166" spans="11:40" s="1" customFormat="1" ht="24" customHeight="1">
      <c r="K166" s="149"/>
      <c r="M166" s="149"/>
      <c r="O166" s="149"/>
      <c r="Q166" s="143"/>
      <c r="R166" s="144"/>
      <c r="AG166" s="300"/>
      <c r="AH166" s="19"/>
      <c r="AI166" s="313"/>
      <c r="AJ166" s="575"/>
      <c r="AL166" s="19"/>
      <c r="AN166" s="449"/>
    </row>
    <row r="167" spans="11:40" s="1" customFormat="1" ht="24" customHeight="1">
      <c r="K167" s="149"/>
      <c r="M167" s="149"/>
      <c r="O167" s="149"/>
      <c r="Q167" s="143"/>
      <c r="R167" s="144"/>
      <c r="AG167" s="300"/>
      <c r="AH167" s="19"/>
      <c r="AI167" s="313"/>
      <c r="AJ167" s="575"/>
      <c r="AL167" s="19"/>
      <c r="AN167" s="449"/>
    </row>
    <row r="168" spans="11:40" s="1" customFormat="1" ht="24" customHeight="1">
      <c r="K168" s="149"/>
      <c r="M168" s="149"/>
      <c r="O168" s="149"/>
      <c r="Q168" s="143"/>
      <c r="R168" s="144"/>
      <c r="AG168" s="300"/>
      <c r="AH168" s="19"/>
      <c r="AI168" s="313"/>
      <c r="AJ168" s="575"/>
      <c r="AL168" s="19"/>
      <c r="AN168" s="449"/>
    </row>
    <row r="169" spans="11:40" s="1" customFormat="1" ht="24" customHeight="1">
      <c r="K169" s="149"/>
      <c r="M169" s="149"/>
      <c r="O169" s="149"/>
      <c r="Q169" s="143"/>
      <c r="R169" s="144"/>
      <c r="AG169" s="300"/>
      <c r="AH169" s="19"/>
      <c r="AI169" s="313"/>
      <c r="AJ169" s="575"/>
      <c r="AL169" s="19"/>
      <c r="AN169" s="449"/>
    </row>
    <row r="170" spans="11:40" s="1" customFormat="1" ht="24" customHeight="1">
      <c r="K170" s="149"/>
      <c r="M170" s="149"/>
      <c r="O170" s="149"/>
      <c r="Q170" s="143"/>
      <c r="R170" s="144"/>
      <c r="AG170" s="300"/>
      <c r="AH170" s="19"/>
      <c r="AI170" s="313"/>
      <c r="AJ170" s="575"/>
      <c r="AL170" s="19"/>
      <c r="AN170" s="449"/>
    </row>
    <row r="171" spans="11:40" s="1" customFormat="1" ht="24" customHeight="1">
      <c r="K171" s="149"/>
      <c r="M171" s="149"/>
      <c r="O171" s="149"/>
      <c r="Q171" s="143"/>
      <c r="R171" s="144"/>
      <c r="AG171" s="300"/>
      <c r="AH171" s="19"/>
      <c r="AI171" s="313"/>
      <c r="AJ171" s="575"/>
      <c r="AL171" s="19"/>
      <c r="AN171" s="449"/>
    </row>
    <row r="172" spans="11:40" s="1" customFormat="1" ht="24" customHeight="1">
      <c r="K172" s="149"/>
      <c r="M172" s="149"/>
      <c r="O172" s="149"/>
      <c r="Q172" s="143"/>
      <c r="R172" s="144"/>
      <c r="AG172" s="300"/>
      <c r="AH172" s="19"/>
      <c r="AI172" s="313"/>
      <c r="AJ172" s="575"/>
      <c r="AL172" s="19"/>
      <c r="AN172" s="449"/>
    </row>
    <row r="173" spans="11:40" s="1" customFormat="1" ht="24" customHeight="1">
      <c r="K173" s="149"/>
      <c r="M173" s="149"/>
      <c r="O173" s="149"/>
      <c r="Q173" s="143"/>
      <c r="R173" s="144"/>
      <c r="AG173" s="300"/>
      <c r="AH173" s="19"/>
      <c r="AI173" s="313"/>
      <c r="AJ173" s="575"/>
      <c r="AL173" s="19"/>
      <c r="AN173" s="449"/>
    </row>
    <row r="174" spans="11:40" s="1" customFormat="1" ht="24" customHeight="1">
      <c r="K174" s="149"/>
      <c r="M174" s="149"/>
      <c r="O174" s="149"/>
      <c r="Q174" s="143"/>
      <c r="R174" s="144"/>
      <c r="AG174" s="300"/>
      <c r="AH174" s="19"/>
      <c r="AI174" s="313"/>
      <c r="AJ174" s="575"/>
      <c r="AL174" s="19"/>
      <c r="AN174" s="449"/>
    </row>
    <row r="175" spans="11:40" s="1" customFormat="1" ht="24" customHeight="1">
      <c r="K175" s="149"/>
      <c r="M175" s="149"/>
      <c r="O175" s="149"/>
      <c r="Q175" s="143"/>
      <c r="R175" s="144"/>
      <c r="AG175" s="300"/>
      <c r="AH175" s="19"/>
      <c r="AI175" s="313"/>
      <c r="AJ175" s="575"/>
      <c r="AL175" s="19"/>
      <c r="AN175" s="449"/>
    </row>
    <row r="176" spans="11:40" s="1" customFormat="1" ht="24" customHeight="1">
      <c r="K176" s="149"/>
      <c r="M176" s="149"/>
      <c r="O176" s="149"/>
      <c r="Q176" s="143"/>
      <c r="R176" s="144"/>
      <c r="AG176" s="300"/>
      <c r="AH176" s="19"/>
      <c r="AI176" s="313"/>
      <c r="AJ176" s="575"/>
      <c r="AL176" s="19"/>
      <c r="AN176" s="449"/>
    </row>
    <row r="177" spans="11:40" s="1" customFormat="1" ht="24" customHeight="1">
      <c r="K177" s="149"/>
      <c r="M177" s="149"/>
      <c r="O177" s="149"/>
      <c r="Q177" s="143"/>
      <c r="R177" s="144"/>
      <c r="AG177" s="300"/>
      <c r="AH177" s="19"/>
      <c r="AI177" s="313"/>
      <c r="AJ177" s="575"/>
      <c r="AL177" s="19"/>
      <c r="AN177" s="449"/>
    </row>
    <row r="178" spans="11:40" s="1" customFormat="1" ht="24" customHeight="1">
      <c r="K178" s="149"/>
      <c r="M178" s="149"/>
      <c r="O178" s="149"/>
      <c r="Q178" s="143"/>
      <c r="R178" s="144"/>
      <c r="AG178" s="300"/>
      <c r="AH178" s="19"/>
      <c r="AI178" s="313"/>
      <c r="AJ178" s="575"/>
      <c r="AL178" s="19"/>
      <c r="AN178" s="449"/>
    </row>
    <row r="179" spans="11:40" s="1" customFormat="1" ht="24" customHeight="1">
      <c r="K179" s="149"/>
      <c r="M179" s="149"/>
      <c r="O179" s="149"/>
      <c r="Q179" s="143"/>
      <c r="R179" s="144"/>
      <c r="AG179" s="300"/>
      <c r="AH179" s="19"/>
      <c r="AI179" s="313"/>
      <c r="AJ179" s="575"/>
      <c r="AL179" s="19"/>
      <c r="AN179" s="449"/>
    </row>
    <row r="180" spans="11:40" s="1" customFormat="1" ht="24" customHeight="1">
      <c r="K180" s="149"/>
      <c r="M180" s="149"/>
      <c r="O180" s="149"/>
      <c r="Q180" s="143"/>
      <c r="R180" s="144"/>
      <c r="AG180" s="300"/>
      <c r="AH180" s="19"/>
      <c r="AI180" s="313"/>
      <c r="AJ180" s="575"/>
      <c r="AL180" s="19"/>
      <c r="AN180" s="449"/>
    </row>
    <row r="181" spans="11:40" s="1" customFormat="1" ht="24" customHeight="1">
      <c r="K181" s="149"/>
      <c r="M181" s="149"/>
      <c r="O181" s="149"/>
      <c r="Q181" s="143"/>
      <c r="R181" s="144"/>
      <c r="AG181" s="300"/>
      <c r="AH181" s="19"/>
      <c r="AI181" s="313"/>
      <c r="AJ181" s="575"/>
      <c r="AL181" s="19"/>
      <c r="AN181" s="449"/>
    </row>
    <row r="182" spans="11:40" s="1" customFormat="1" ht="24" customHeight="1">
      <c r="K182" s="149"/>
      <c r="M182" s="149"/>
      <c r="O182" s="149"/>
      <c r="Q182" s="143"/>
      <c r="R182" s="144"/>
      <c r="AG182" s="300"/>
      <c r="AH182" s="19"/>
      <c r="AI182" s="313"/>
      <c r="AJ182" s="575"/>
      <c r="AL182" s="19"/>
      <c r="AN182" s="449"/>
    </row>
    <row r="183" spans="11:40" s="1" customFormat="1" ht="24" customHeight="1">
      <c r="K183" s="149"/>
      <c r="M183" s="149"/>
      <c r="O183" s="149"/>
      <c r="Q183" s="143"/>
      <c r="R183" s="144"/>
      <c r="AG183" s="300"/>
      <c r="AH183" s="19"/>
      <c r="AI183" s="313"/>
      <c r="AJ183" s="575"/>
      <c r="AL183" s="19"/>
      <c r="AN183" s="449"/>
    </row>
    <row r="184" spans="11:40" s="1" customFormat="1" ht="24" customHeight="1">
      <c r="K184" s="149"/>
      <c r="M184" s="149"/>
      <c r="O184" s="149"/>
      <c r="Q184" s="143"/>
      <c r="R184" s="144"/>
      <c r="AG184" s="300"/>
      <c r="AH184" s="19"/>
      <c r="AI184" s="313"/>
      <c r="AJ184" s="575"/>
      <c r="AL184" s="19"/>
      <c r="AN184" s="449"/>
    </row>
    <row r="185" spans="11:40" s="1" customFormat="1" ht="24" customHeight="1">
      <c r="K185" s="149"/>
      <c r="M185" s="149"/>
      <c r="O185" s="149"/>
      <c r="Q185" s="143"/>
      <c r="R185" s="144"/>
      <c r="AG185" s="300"/>
      <c r="AH185" s="19"/>
      <c r="AI185" s="313"/>
      <c r="AJ185" s="575"/>
      <c r="AL185" s="19"/>
      <c r="AN185" s="449"/>
    </row>
    <row r="186" spans="11:40" s="1" customFormat="1" ht="24" customHeight="1">
      <c r="K186" s="149"/>
      <c r="M186" s="149"/>
      <c r="O186" s="149"/>
      <c r="Q186" s="143"/>
      <c r="R186" s="144"/>
      <c r="AG186" s="300"/>
      <c r="AH186" s="19"/>
      <c r="AI186" s="313"/>
      <c r="AJ186" s="575"/>
      <c r="AL186" s="19"/>
      <c r="AN186" s="449"/>
    </row>
    <row r="187" spans="11:40" s="1" customFormat="1" ht="24" customHeight="1">
      <c r="K187" s="149"/>
      <c r="M187" s="149"/>
      <c r="O187" s="149"/>
      <c r="Q187" s="143"/>
      <c r="R187" s="144"/>
      <c r="AG187" s="300"/>
      <c r="AH187" s="19"/>
      <c r="AI187" s="313"/>
      <c r="AJ187" s="575"/>
      <c r="AL187" s="19"/>
      <c r="AN187" s="449"/>
    </row>
    <row r="188" spans="11:40" s="1" customFormat="1" ht="24" customHeight="1">
      <c r="K188" s="149"/>
      <c r="M188" s="149"/>
      <c r="O188" s="149"/>
      <c r="Q188" s="143"/>
      <c r="R188" s="144"/>
      <c r="AG188" s="300"/>
      <c r="AH188" s="19"/>
      <c r="AI188" s="313"/>
      <c r="AJ188" s="575"/>
      <c r="AL188" s="19"/>
      <c r="AN188" s="449"/>
    </row>
    <row r="189" spans="11:40" s="1" customFormat="1" ht="24" customHeight="1">
      <c r="K189" s="149"/>
      <c r="M189" s="149"/>
      <c r="O189" s="149"/>
      <c r="Q189" s="143"/>
      <c r="R189" s="144"/>
      <c r="AG189" s="300"/>
      <c r="AH189" s="19"/>
      <c r="AI189" s="313"/>
      <c r="AJ189" s="575"/>
      <c r="AL189" s="19"/>
      <c r="AN189" s="449"/>
    </row>
    <row r="190" spans="11:40" s="1" customFormat="1" ht="24" customHeight="1">
      <c r="K190" s="149"/>
      <c r="M190" s="149"/>
      <c r="O190" s="149"/>
      <c r="Q190" s="143"/>
      <c r="R190" s="144"/>
      <c r="AG190" s="300"/>
      <c r="AH190" s="19"/>
      <c r="AI190" s="313"/>
      <c r="AJ190" s="575"/>
      <c r="AL190" s="19"/>
      <c r="AN190" s="449"/>
    </row>
    <row r="191" spans="11:40" s="1" customFormat="1" ht="24" customHeight="1">
      <c r="K191" s="149"/>
      <c r="M191" s="149"/>
      <c r="O191" s="149"/>
      <c r="Q191" s="143"/>
      <c r="R191" s="144"/>
      <c r="AG191" s="300"/>
      <c r="AH191" s="19"/>
      <c r="AI191" s="313"/>
      <c r="AJ191" s="575"/>
      <c r="AL191" s="19"/>
      <c r="AN191" s="449"/>
    </row>
    <row r="192" spans="11:40" s="1" customFormat="1" ht="24" customHeight="1">
      <c r="K192" s="149"/>
      <c r="M192" s="149"/>
      <c r="O192" s="149"/>
      <c r="Q192" s="143"/>
      <c r="R192" s="144"/>
      <c r="AG192" s="300"/>
      <c r="AH192" s="19"/>
      <c r="AI192" s="313"/>
      <c r="AJ192" s="575"/>
      <c r="AL192" s="19"/>
      <c r="AN192" s="449"/>
    </row>
    <row r="193" spans="11:40" s="1" customFormat="1" ht="24" customHeight="1">
      <c r="K193" s="149"/>
      <c r="M193" s="149"/>
      <c r="O193" s="149"/>
      <c r="Q193" s="143"/>
      <c r="R193" s="144"/>
      <c r="AG193" s="300"/>
      <c r="AH193" s="19"/>
      <c r="AI193" s="313"/>
      <c r="AJ193" s="575"/>
      <c r="AL193" s="19"/>
      <c r="AN193" s="449"/>
    </row>
    <row r="194" spans="11:40" s="1" customFormat="1" ht="24" customHeight="1">
      <c r="K194" s="149"/>
      <c r="M194" s="149"/>
      <c r="O194" s="149"/>
      <c r="Q194" s="143"/>
      <c r="R194" s="144"/>
      <c r="AG194" s="300"/>
      <c r="AH194" s="19"/>
      <c r="AI194" s="313"/>
      <c r="AJ194" s="575"/>
      <c r="AL194" s="19"/>
      <c r="AN194" s="449"/>
    </row>
    <row r="195" spans="11:40" s="1" customFormat="1" ht="24" customHeight="1">
      <c r="K195" s="149"/>
      <c r="M195" s="149"/>
      <c r="O195" s="149"/>
      <c r="Q195" s="143"/>
      <c r="R195" s="144"/>
      <c r="AG195" s="300"/>
      <c r="AH195" s="19"/>
      <c r="AI195" s="313"/>
      <c r="AJ195" s="575"/>
      <c r="AL195" s="19"/>
      <c r="AN195" s="449"/>
    </row>
    <row r="196" spans="11:40" s="1" customFormat="1" ht="24" customHeight="1">
      <c r="K196" s="149"/>
      <c r="M196" s="149"/>
      <c r="O196" s="149"/>
      <c r="Q196" s="143"/>
      <c r="R196" s="144"/>
      <c r="AG196" s="300"/>
      <c r="AH196" s="19"/>
      <c r="AI196" s="313"/>
      <c r="AJ196" s="575"/>
      <c r="AL196" s="19"/>
      <c r="AN196" s="449"/>
    </row>
    <row r="197" spans="11:40" s="1" customFormat="1" ht="24" customHeight="1">
      <c r="K197" s="149"/>
      <c r="M197" s="149"/>
      <c r="O197" s="149"/>
      <c r="Q197" s="143"/>
      <c r="R197" s="144"/>
      <c r="AG197" s="300"/>
      <c r="AH197" s="19"/>
      <c r="AI197" s="313"/>
      <c r="AJ197" s="575"/>
      <c r="AL197" s="19"/>
      <c r="AN197" s="449"/>
    </row>
    <row r="198" spans="11:40" s="1" customFormat="1" ht="24" customHeight="1">
      <c r="K198" s="149"/>
      <c r="M198" s="149"/>
      <c r="O198" s="149"/>
      <c r="Q198" s="143"/>
      <c r="R198" s="144"/>
      <c r="AG198" s="300"/>
      <c r="AH198" s="19"/>
      <c r="AI198" s="313"/>
      <c r="AJ198" s="575"/>
      <c r="AL198" s="19"/>
      <c r="AN198" s="449"/>
    </row>
    <row r="199" spans="11:40" s="1" customFormat="1" ht="24" customHeight="1">
      <c r="K199" s="149"/>
      <c r="M199" s="149"/>
      <c r="O199" s="149"/>
      <c r="Q199" s="143"/>
      <c r="R199" s="144"/>
      <c r="AG199" s="300"/>
      <c r="AH199" s="19"/>
      <c r="AI199" s="313"/>
      <c r="AJ199" s="575"/>
      <c r="AL199" s="19"/>
      <c r="AN199" s="449"/>
    </row>
    <row r="200" spans="11:40" s="1" customFormat="1" ht="24" customHeight="1">
      <c r="K200" s="149"/>
      <c r="M200" s="149"/>
      <c r="O200" s="149"/>
      <c r="Q200" s="143"/>
      <c r="R200" s="144"/>
      <c r="AG200" s="300"/>
      <c r="AH200" s="19"/>
      <c r="AI200" s="313"/>
      <c r="AJ200" s="575"/>
      <c r="AL200" s="19"/>
      <c r="AN200" s="449"/>
    </row>
    <row r="201" spans="11:40" s="1" customFormat="1" ht="24" customHeight="1">
      <c r="K201" s="149"/>
      <c r="M201" s="149"/>
      <c r="O201" s="149"/>
      <c r="Q201" s="143"/>
      <c r="R201" s="144"/>
      <c r="AG201" s="300"/>
      <c r="AH201" s="19"/>
      <c r="AI201" s="313"/>
      <c r="AJ201" s="575"/>
      <c r="AL201" s="19"/>
      <c r="AN201" s="449"/>
    </row>
    <row r="202" spans="11:40" s="1" customFormat="1" ht="24" customHeight="1">
      <c r="K202" s="149"/>
      <c r="M202" s="149"/>
      <c r="O202" s="149"/>
      <c r="Q202" s="143"/>
      <c r="R202" s="144"/>
      <c r="AG202" s="300"/>
      <c r="AH202" s="19"/>
      <c r="AI202" s="313"/>
      <c r="AJ202" s="575"/>
      <c r="AL202" s="19"/>
      <c r="AN202" s="449"/>
    </row>
    <row r="203" spans="11:40" s="1" customFormat="1" ht="24" customHeight="1">
      <c r="K203" s="149"/>
      <c r="M203" s="149"/>
      <c r="O203" s="149"/>
      <c r="Q203" s="143"/>
      <c r="R203" s="144"/>
      <c r="AG203" s="300"/>
      <c r="AH203" s="19"/>
      <c r="AI203" s="313"/>
      <c r="AJ203" s="575"/>
      <c r="AL203" s="19"/>
      <c r="AN203" s="449"/>
    </row>
    <row r="204" spans="11:40" s="1" customFormat="1" ht="24" customHeight="1">
      <c r="K204" s="149"/>
      <c r="M204" s="149"/>
      <c r="O204" s="149"/>
      <c r="Q204" s="143"/>
      <c r="R204" s="144"/>
      <c r="AG204" s="300"/>
      <c r="AH204" s="19"/>
      <c r="AI204" s="313"/>
      <c r="AJ204" s="575"/>
      <c r="AL204" s="19"/>
      <c r="AN204" s="449"/>
    </row>
    <row r="205" spans="11:40" s="1" customFormat="1" ht="24" customHeight="1">
      <c r="K205" s="149"/>
      <c r="M205" s="149"/>
      <c r="O205" s="149"/>
      <c r="Q205" s="143"/>
      <c r="R205" s="144"/>
      <c r="AG205" s="300"/>
      <c r="AH205" s="19"/>
      <c r="AI205" s="313"/>
      <c r="AJ205" s="575"/>
      <c r="AL205" s="19"/>
      <c r="AN205" s="449"/>
    </row>
    <row r="206" spans="11:40" s="1" customFormat="1" ht="24" customHeight="1">
      <c r="K206" s="149"/>
      <c r="M206" s="149"/>
      <c r="O206" s="149"/>
      <c r="Q206" s="143"/>
      <c r="R206" s="144"/>
      <c r="AG206" s="300"/>
      <c r="AH206" s="19"/>
      <c r="AI206" s="313"/>
      <c r="AJ206" s="575"/>
      <c r="AL206" s="19"/>
      <c r="AN206" s="449"/>
    </row>
    <row r="207" spans="11:40" s="1" customFormat="1" ht="24" customHeight="1">
      <c r="K207" s="149"/>
      <c r="M207" s="149"/>
      <c r="O207" s="149"/>
      <c r="Q207" s="143"/>
      <c r="R207" s="144"/>
      <c r="AG207" s="300"/>
      <c r="AH207" s="19"/>
      <c r="AI207" s="313"/>
      <c r="AJ207" s="575"/>
      <c r="AL207" s="19"/>
      <c r="AN207" s="449"/>
    </row>
    <row r="208" spans="11:40" s="1" customFormat="1" ht="24" customHeight="1">
      <c r="K208" s="149"/>
      <c r="M208" s="149"/>
      <c r="O208" s="149"/>
      <c r="Q208" s="143"/>
      <c r="R208" s="144"/>
      <c r="AG208" s="300"/>
      <c r="AH208" s="19"/>
      <c r="AI208" s="313"/>
      <c r="AJ208" s="575"/>
      <c r="AL208" s="19"/>
      <c r="AN208" s="449"/>
    </row>
    <row r="209" spans="11:40" s="1" customFormat="1" ht="24" customHeight="1">
      <c r="K209" s="149"/>
      <c r="M209" s="149"/>
      <c r="O209" s="149"/>
      <c r="Q209" s="143"/>
      <c r="R209" s="144"/>
      <c r="AG209" s="300"/>
      <c r="AH209" s="19"/>
      <c r="AI209" s="313"/>
      <c r="AJ209" s="575"/>
      <c r="AL209" s="19"/>
      <c r="AN209" s="449"/>
    </row>
    <row r="210" spans="11:40" s="1" customFormat="1" ht="24" customHeight="1">
      <c r="K210" s="149"/>
      <c r="M210" s="149"/>
      <c r="O210" s="149"/>
      <c r="Q210" s="143"/>
      <c r="R210" s="144"/>
      <c r="AG210" s="300"/>
      <c r="AH210" s="19"/>
      <c r="AI210" s="313"/>
      <c r="AJ210" s="575"/>
      <c r="AL210" s="19"/>
      <c r="AN210" s="449"/>
    </row>
    <row r="211" spans="11:40" s="1" customFormat="1" ht="24" customHeight="1">
      <c r="K211" s="149"/>
      <c r="M211" s="149"/>
      <c r="O211" s="149"/>
      <c r="Q211" s="143"/>
      <c r="R211" s="144"/>
      <c r="AG211" s="300"/>
      <c r="AH211" s="19"/>
      <c r="AI211" s="313"/>
      <c r="AJ211" s="575"/>
      <c r="AL211" s="19"/>
      <c r="AN211" s="449"/>
    </row>
    <row r="212" spans="11:40" s="1" customFormat="1" ht="24" customHeight="1">
      <c r="K212" s="149"/>
      <c r="M212" s="149"/>
      <c r="O212" s="149"/>
      <c r="Q212" s="143"/>
      <c r="R212" s="144"/>
      <c r="AG212" s="300"/>
      <c r="AH212" s="19"/>
      <c r="AI212" s="313"/>
      <c r="AJ212" s="575"/>
      <c r="AL212" s="19"/>
      <c r="AN212" s="449"/>
    </row>
    <row r="213" spans="11:40" s="1" customFormat="1" ht="24" customHeight="1">
      <c r="K213" s="149"/>
      <c r="M213" s="149"/>
      <c r="O213" s="149"/>
      <c r="Q213" s="143"/>
      <c r="R213" s="144"/>
      <c r="AG213" s="300"/>
      <c r="AH213" s="19"/>
      <c r="AI213" s="313"/>
      <c r="AJ213" s="575"/>
      <c r="AL213" s="19"/>
      <c r="AN213" s="449"/>
    </row>
    <row r="214" spans="11:40" s="1" customFormat="1" ht="24" customHeight="1">
      <c r="K214" s="149"/>
      <c r="M214" s="149"/>
      <c r="O214" s="149"/>
      <c r="Q214" s="143"/>
      <c r="R214" s="144"/>
      <c r="AG214" s="300"/>
      <c r="AH214" s="19"/>
      <c r="AI214" s="313"/>
      <c r="AJ214" s="575"/>
      <c r="AL214" s="19"/>
      <c r="AN214" s="449"/>
    </row>
    <row r="215" spans="11:40" s="1" customFormat="1" ht="24" customHeight="1">
      <c r="K215" s="149"/>
      <c r="M215" s="149"/>
      <c r="O215" s="149"/>
      <c r="Q215" s="143"/>
      <c r="R215" s="144"/>
      <c r="AG215" s="300"/>
      <c r="AH215" s="19"/>
      <c r="AI215" s="313"/>
      <c r="AJ215" s="575"/>
      <c r="AL215" s="19"/>
      <c r="AN215" s="449"/>
    </row>
    <row r="216" spans="11:40" s="1" customFormat="1" ht="24" customHeight="1">
      <c r="K216" s="149"/>
      <c r="M216" s="149"/>
      <c r="O216" s="149"/>
      <c r="Q216" s="143"/>
      <c r="R216" s="144"/>
      <c r="AG216" s="300"/>
      <c r="AH216" s="19"/>
      <c r="AI216" s="313"/>
      <c r="AJ216" s="575"/>
      <c r="AL216" s="19"/>
      <c r="AN216" s="449"/>
    </row>
    <row r="217" spans="11:40" s="1" customFormat="1" ht="24" customHeight="1">
      <c r="K217" s="149"/>
      <c r="M217" s="149"/>
      <c r="O217" s="149"/>
      <c r="Q217" s="143"/>
      <c r="R217" s="144"/>
      <c r="AG217" s="300"/>
      <c r="AH217" s="19"/>
      <c r="AI217" s="313"/>
      <c r="AJ217" s="575"/>
      <c r="AL217" s="19"/>
      <c r="AN217" s="449"/>
    </row>
    <row r="218" spans="11:40" s="1" customFormat="1" ht="24" customHeight="1">
      <c r="K218" s="149"/>
      <c r="M218" s="149"/>
      <c r="O218" s="149"/>
      <c r="Q218" s="143"/>
      <c r="R218" s="144"/>
      <c r="AG218" s="300"/>
      <c r="AH218" s="19"/>
      <c r="AI218" s="313"/>
      <c r="AJ218" s="575"/>
      <c r="AL218" s="19"/>
      <c r="AN218" s="449"/>
    </row>
    <row r="219" spans="11:40" s="1" customFormat="1" ht="24" customHeight="1">
      <c r="K219" s="149"/>
      <c r="M219" s="149"/>
      <c r="O219" s="149"/>
      <c r="Q219" s="143"/>
      <c r="R219" s="144"/>
      <c r="AG219" s="300"/>
      <c r="AH219" s="19"/>
      <c r="AI219" s="313"/>
      <c r="AJ219" s="575"/>
      <c r="AL219" s="19"/>
      <c r="AN219" s="449"/>
    </row>
    <row r="220" spans="11:40" s="1" customFormat="1" ht="24" customHeight="1">
      <c r="K220" s="149"/>
      <c r="M220" s="149"/>
      <c r="O220" s="149"/>
      <c r="Q220" s="143"/>
      <c r="R220" s="144"/>
      <c r="AG220" s="300"/>
      <c r="AH220" s="19"/>
      <c r="AI220" s="313"/>
      <c r="AJ220" s="575"/>
      <c r="AL220" s="19"/>
      <c r="AN220" s="449"/>
    </row>
    <row r="221" spans="11:40" s="1" customFormat="1" ht="24" customHeight="1">
      <c r="K221" s="149"/>
      <c r="M221" s="149"/>
      <c r="O221" s="149"/>
      <c r="Q221" s="143"/>
      <c r="R221" s="144"/>
      <c r="AG221" s="300"/>
      <c r="AH221" s="19"/>
      <c r="AI221" s="313"/>
      <c r="AJ221" s="575"/>
      <c r="AL221" s="19"/>
      <c r="AN221" s="449"/>
    </row>
    <row r="222" spans="11:40" s="1" customFormat="1" ht="24" customHeight="1">
      <c r="K222" s="149"/>
      <c r="M222" s="149"/>
      <c r="O222" s="149"/>
      <c r="Q222" s="143"/>
      <c r="R222" s="144"/>
      <c r="AG222" s="300"/>
      <c r="AH222" s="19"/>
      <c r="AI222" s="313"/>
      <c r="AJ222" s="575"/>
      <c r="AL222" s="19"/>
      <c r="AN222" s="449"/>
    </row>
    <row r="223" spans="11:40" s="1" customFormat="1" ht="24" customHeight="1">
      <c r="K223" s="149"/>
      <c r="M223" s="149"/>
      <c r="O223" s="149"/>
      <c r="Q223" s="143"/>
      <c r="R223" s="144"/>
      <c r="AG223" s="300"/>
      <c r="AH223" s="19"/>
      <c r="AI223" s="313"/>
      <c r="AJ223" s="575"/>
      <c r="AL223" s="19"/>
      <c r="AN223" s="449"/>
    </row>
    <row r="224" spans="11:40" s="1" customFormat="1" ht="24" customHeight="1">
      <c r="K224" s="149"/>
      <c r="M224" s="149"/>
      <c r="O224" s="149"/>
      <c r="Q224" s="143"/>
      <c r="R224" s="144"/>
      <c r="AG224" s="300"/>
      <c r="AH224" s="19"/>
      <c r="AI224" s="313"/>
      <c r="AJ224" s="575"/>
      <c r="AL224" s="19"/>
      <c r="AN224" s="449"/>
    </row>
    <row r="225" spans="11:40" s="1" customFormat="1" ht="24" customHeight="1">
      <c r="K225" s="149"/>
      <c r="M225" s="149"/>
      <c r="O225" s="149"/>
      <c r="Q225" s="143"/>
      <c r="R225" s="144"/>
      <c r="AG225" s="300"/>
      <c r="AH225" s="19"/>
      <c r="AI225" s="313"/>
      <c r="AJ225" s="575"/>
      <c r="AL225" s="19"/>
      <c r="AN225" s="449"/>
    </row>
    <row r="226" spans="11:40" s="1" customFormat="1" ht="24" customHeight="1">
      <c r="K226" s="149"/>
      <c r="M226" s="149"/>
      <c r="O226" s="149"/>
      <c r="Q226" s="143"/>
      <c r="R226" s="144"/>
      <c r="AG226" s="300"/>
      <c r="AH226" s="19"/>
      <c r="AI226" s="313"/>
      <c r="AJ226" s="575"/>
      <c r="AL226" s="19"/>
      <c r="AN226" s="449"/>
    </row>
    <row r="227" spans="11:40" s="1" customFormat="1" ht="24" customHeight="1">
      <c r="K227" s="149"/>
      <c r="M227" s="149"/>
      <c r="O227" s="149"/>
      <c r="Q227" s="143"/>
      <c r="R227" s="144"/>
      <c r="AG227" s="300"/>
      <c r="AH227" s="19"/>
      <c r="AI227" s="313"/>
      <c r="AJ227" s="575"/>
      <c r="AL227" s="19"/>
      <c r="AN227" s="449"/>
    </row>
    <row r="228" spans="11:40" s="1" customFormat="1" ht="24" customHeight="1">
      <c r="K228" s="149"/>
      <c r="M228" s="149"/>
      <c r="O228" s="149"/>
      <c r="Q228" s="143"/>
      <c r="R228" s="144"/>
      <c r="AG228" s="300"/>
      <c r="AH228" s="19"/>
      <c r="AI228" s="313"/>
      <c r="AJ228" s="575"/>
      <c r="AL228" s="19"/>
      <c r="AN228" s="449"/>
    </row>
    <row r="229" spans="11:40" s="1" customFormat="1" ht="24" customHeight="1">
      <c r="K229" s="149"/>
      <c r="M229" s="149"/>
      <c r="O229" s="149"/>
      <c r="Q229" s="143"/>
      <c r="R229" s="144"/>
      <c r="AG229" s="300"/>
      <c r="AH229" s="19"/>
      <c r="AI229" s="313"/>
      <c r="AJ229" s="575"/>
      <c r="AL229" s="19"/>
      <c r="AN229" s="449"/>
    </row>
    <row r="230" spans="11:40" s="1" customFormat="1" ht="24" customHeight="1">
      <c r="K230" s="149"/>
      <c r="M230" s="149"/>
      <c r="O230" s="149"/>
      <c r="Q230" s="143"/>
      <c r="R230" s="144"/>
      <c r="AG230" s="300"/>
      <c r="AH230" s="19"/>
      <c r="AI230" s="313"/>
      <c r="AJ230" s="575"/>
      <c r="AL230" s="19"/>
      <c r="AN230" s="449"/>
    </row>
    <row r="231" spans="11:40" s="1" customFormat="1" ht="24" customHeight="1">
      <c r="K231" s="149"/>
      <c r="M231" s="149"/>
      <c r="O231" s="149"/>
      <c r="Q231" s="143"/>
      <c r="R231" s="144"/>
      <c r="AG231" s="300"/>
      <c r="AH231" s="19"/>
      <c r="AI231" s="313"/>
      <c r="AJ231" s="575"/>
      <c r="AL231" s="19"/>
      <c r="AN231" s="449"/>
    </row>
    <row r="232" spans="11:40" s="1" customFormat="1" ht="24" customHeight="1">
      <c r="K232" s="149"/>
      <c r="M232" s="149"/>
      <c r="O232" s="149"/>
      <c r="Q232" s="143"/>
      <c r="R232" s="144"/>
      <c r="AG232" s="300"/>
      <c r="AH232" s="19"/>
      <c r="AI232" s="313"/>
      <c r="AJ232" s="575"/>
      <c r="AL232" s="19"/>
      <c r="AN232" s="449"/>
    </row>
    <row r="233" spans="11:40" s="1" customFormat="1" ht="24" customHeight="1">
      <c r="K233" s="149"/>
      <c r="M233" s="149"/>
      <c r="O233" s="149"/>
      <c r="Q233" s="143"/>
      <c r="R233" s="144"/>
      <c r="AG233" s="300"/>
      <c r="AH233" s="19"/>
      <c r="AI233" s="313"/>
      <c r="AJ233" s="575"/>
      <c r="AL233" s="19"/>
      <c r="AN233" s="449"/>
    </row>
    <row r="234" spans="11:40" s="1" customFormat="1" ht="24" customHeight="1">
      <c r="K234" s="149"/>
      <c r="M234" s="149"/>
      <c r="O234" s="149"/>
      <c r="Q234" s="143"/>
      <c r="R234" s="144"/>
      <c r="AG234" s="300"/>
      <c r="AH234" s="19"/>
      <c r="AI234" s="313"/>
      <c r="AJ234" s="575"/>
      <c r="AL234" s="19"/>
      <c r="AN234" s="449"/>
    </row>
    <row r="235" spans="11:40" s="1" customFormat="1" ht="24" customHeight="1">
      <c r="K235" s="149"/>
      <c r="M235" s="149"/>
      <c r="O235" s="149"/>
      <c r="Q235" s="143"/>
      <c r="R235" s="144"/>
      <c r="AG235" s="300"/>
      <c r="AH235" s="19"/>
      <c r="AI235" s="313"/>
      <c r="AJ235" s="575"/>
      <c r="AL235" s="19"/>
      <c r="AN235" s="449"/>
    </row>
    <row r="236" spans="11:40" s="1" customFormat="1" ht="24" customHeight="1">
      <c r="K236" s="149"/>
      <c r="M236" s="149"/>
      <c r="O236" s="149"/>
      <c r="Q236" s="143"/>
      <c r="R236" s="144"/>
      <c r="AG236" s="300"/>
      <c r="AH236" s="19"/>
      <c r="AI236" s="313"/>
      <c r="AJ236" s="575"/>
      <c r="AL236" s="19"/>
      <c r="AN236" s="449"/>
    </row>
    <row r="237" spans="11:40" s="1" customFormat="1" ht="24" customHeight="1">
      <c r="K237" s="149"/>
      <c r="M237" s="149"/>
      <c r="O237" s="149"/>
      <c r="Q237" s="143"/>
      <c r="R237" s="144"/>
      <c r="AG237" s="300"/>
      <c r="AH237" s="19"/>
      <c r="AI237" s="313"/>
      <c r="AJ237" s="575"/>
      <c r="AL237" s="19"/>
      <c r="AN237" s="449"/>
    </row>
    <row r="238" spans="11:40" s="1" customFormat="1" ht="24" customHeight="1">
      <c r="K238" s="149"/>
      <c r="M238" s="149"/>
      <c r="O238" s="149"/>
      <c r="Q238" s="143"/>
      <c r="R238" s="144"/>
      <c r="AG238" s="300"/>
      <c r="AH238" s="19"/>
      <c r="AI238" s="313"/>
      <c r="AJ238" s="575"/>
      <c r="AL238" s="19"/>
      <c r="AN238" s="449"/>
    </row>
    <row r="239" spans="11:40" s="1" customFormat="1" ht="24" customHeight="1">
      <c r="K239" s="149"/>
      <c r="M239" s="149"/>
      <c r="O239" s="149"/>
      <c r="Q239" s="143"/>
      <c r="R239" s="144"/>
      <c r="AG239" s="300"/>
      <c r="AH239" s="19"/>
      <c r="AI239" s="313"/>
      <c r="AJ239" s="575"/>
      <c r="AL239" s="19"/>
      <c r="AN239" s="449"/>
    </row>
    <row r="240" spans="11:40" s="1" customFormat="1" ht="24" customHeight="1">
      <c r="K240" s="149"/>
      <c r="M240" s="149"/>
      <c r="O240" s="149"/>
      <c r="Q240" s="143"/>
      <c r="R240" s="144"/>
      <c r="AG240" s="300"/>
      <c r="AH240" s="19"/>
      <c r="AI240" s="313"/>
      <c r="AJ240" s="575"/>
      <c r="AL240" s="19"/>
      <c r="AN240" s="449"/>
    </row>
    <row r="241" spans="11:40" s="1" customFormat="1" ht="24" customHeight="1">
      <c r="K241" s="149"/>
      <c r="M241" s="149"/>
      <c r="O241" s="149"/>
      <c r="Q241" s="143"/>
      <c r="R241" s="144"/>
      <c r="AG241" s="300"/>
      <c r="AH241" s="19"/>
      <c r="AI241" s="313"/>
      <c r="AJ241" s="575"/>
      <c r="AL241" s="19"/>
      <c r="AN241" s="449"/>
    </row>
    <row r="242" spans="11:40" s="1" customFormat="1" ht="24" customHeight="1">
      <c r="K242" s="149"/>
      <c r="M242" s="149"/>
      <c r="O242" s="149"/>
      <c r="Q242" s="143"/>
      <c r="R242" s="144"/>
      <c r="AG242" s="300"/>
      <c r="AH242" s="19"/>
      <c r="AI242" s="313"/>
      <c r="AJ242" s="575"/>
      <c r="AL242" s="19"/>
      <c r="AN242" s="449"/>
    </row>
    <row r="243" spans="11:40" s="1" customFormat="1" ht="24" customHeight="1">
      <c r="K243" s="149"/>
      <c r="M243" s="149"/>
      <c r="O243" s="149"/>
      <c r="Q243" s="143"/>
      <c r="R243" s="144"/>
      <c r="AG243" s="300"/>
      <c r="AH243" s="19"/>
      <c r="AI243" s="313"/>
      <c r="AJ243" s="575"/>
      <c r="AL243" s="19"/>
      <c r="AN243" s="449"/>
    </row>
    <row r="244" spans="11:40" s="1" customFormat="1" ht="24" customHeight="1">
      <c r="K244" s="149"/>
      <c r="M244" s="149"/>
      <c r="O244" s="149"/>
      <c r="Q244" s="143"/>
      <c r="R244" s="144"/>
      <c r="AG244" s="300"/>
      <c r="AH244" s="19"/>
      <c r="AI244" s="313"/>
      <c r="AJ244" s="575"/>
      <c r="AL244" s="19"/>
      <c r="AN244" s="449"/>
    </row>
    <row r="245" spans="11:40" s="1" customFormat="1" ht="24" customHeight="1">
      <c r="K245" s="149"/>
      <c r="M245" s="149"/>
      <c r="O245" s="149"/>
      <c r="Q245" s="143"/>
      <c r="R245" s="144"/>
      <c r="AG245" s="300"/>
      <c r="AH245" s="19"/>
      <c r="AI245" s="313"/>
      <c r="AJ245" s="575"/>
      <c r="AL245" s="19"/>
      <c r="AN245" s="449"/>
    </row>
    <row r="246" spans="11:40" s="1" customFormat="1" ht="24" customHeight="1">
      <c r="K246" s="149"/>
      <c r="M246" s="149"/>
      <c r="O246" s="149"/>
      <c r="Q246" s="143"/>
      <c r="R246" s="144"/>
      <c r="AG246" s="300"/>
      <c r="AH246" s="19"/>
      <c r="AI246" s="313"/>
      <c r="AJ246" s="575"/>
      <c r="AL246" s="19"/>
      <c r="AN246" s="449"/>
    </row>
    <row r="247" spans="11:40" s="1" customFormat="1" ht="24" customHeight="1">
      <c r="K247" s="149"/>
      <c r="M247" s="149"/>
      <c r="O247" s="149"/>
      <c r="Q247" s="143"/>
      <c r="R247" s="144"/>
      <c r="AG247" s="300"/>
      <c r="AH247" s="19"/>
      <c r="AI247" s="313"/>
      <c r="AJ247" s="575"/>
      <c r="AL247" s="19"/>
      <c r="AN247" s="449"/>
    </row>
    <row r="248" spans="11:40" s="1" customFormat="1" ht="24" customHeight="1">
      <c r="K248" s="149"/>
      <c r="M248" s="149"/>
      <c r="O248" s="149"/>
      <c r="Q248" s="143"/>
      <c r="R248" s="144"/>
      <c r="AG248" s="300"/>
      <c r="AH248" s="19"/>
      <c r="AI248" s="313"/>
      <c r="AJ248" s="575"/>
      <c r="AL248" s="19"/>
      <c r="AN248" s="449"/>
    </row>
    <row r="249" spans="11:40" s="1" customFormat="1" ht="24" customHeight="1">
      <c r="K249" s="149"/>
      <c r="M249" s="149"/>
      <c r="O249" s="149"/>
      <c r="Q249" s="143"/>
      <c r="R249" s="144"/>
      <c r="AG249" s="300"/>
      <c r="AH249" s="19"/>
      <c r="AI249" s="313"/>
      <c r="AJ249" s="575"/>
      <c r="AL249" s="19"/>
      <c r="AN249" s="449"/>
    </row>
    <row r="250" spans="11:40" s="1" customFormat="1" ht="24" customHeight="1">
      <c r="K250" s="149"/>
      <c r="M250" s="149"/>
      <c r="O250" s="149"/>
      <c r="Q250" s="143"/>
      <c r="R250" s="144"/>
      <c r="AG250" s="300"/>
      <c r="AH250" s="19"/>
      <c r="AI250" s="313"/>
      <c r="AJ250" s="575"/>
      <c r="AL250" s="19"/>
      <c r="AN250" s="449"/>
    </row>
    <row r="251" spans="11:40" s="1" customFormat="1" ht="24" customHeight="1">
      <c r="K251" s="149"/>
      <c r="M251" s="149"/>
      <c r="O251" s="149"/>
      <c r="Q251" s="143"/>
      <c r="R251" s="144"/>
      <c r="AG251" s="300"/>
      <c r="AH251" s="19"/>
      <c r="AI251" s="313"/>
      <c r="AJ251" s="575"/>
      <c r="AL251" s="19"/>
      <c r="AN251" s="449"/>
    </row>
    <row r="252" spans="11:40" s="1" customFormat="1" ht="24" customHeight="1">
      <c r="K252" s="149"/>
      <c r="M252" s="149"/>
      <c r="O252" s="149"/>
      <c r="Q252" s="143"/>
      <c r="R252" s="144"/>
      <c r="AG252" s="300"/>
      <c r="AH252" s="19"/>
      <c r="AI252" s="313"/>
      <c r="AJ252" s="575"/>
      <c r="AL252" s="19"/>
      <c r="AN252" s="449"/>
    </row>
    <row r="253" spans="11:40" s="1" customFormat="1" ht="24" customHeight="1">
      <c r="K253" s="149"/>
      <c r="M253" s="149"/>
      <c r="O253" s="149"/>
      <c r="Q253" s="143"/>
      <c r="R253" s="144"/>
      <c r="AG253" s="300"/>
      <c r="AH253" s="19"/>
      <c r="AI253" s="313"/>
      <c r="AJ253" s="575"/>
      <c r="AL253" s="19"/>
      <c r="AN253" s="449"/>
    </row>
    <row r="254" spans="11:40" s="1" customFormat="1" ht="24" customHeight="1">
      <c r="K254" s="149"/>
      <c r="M254" s="149"/>
      <c r="O254" s="149"/>
      <c r="Q254" s="143"/>
      <c r="R254" s="144"/>
      <c r="AG254" s="300"/>
      <c r="AH254" s="19"/>
      <c r="AI254" s="313"/>
      <c r="AJ254" s="575"/>
      <c r="AL254" s="19"/>
      <c r="AN254" s="449"/>
    </row>
    <row r="255" spans="11:40" s="1" customFormat="1" ht="24" customHeight="1">
      <c r="K255" s="149"/>
      <c r="M255" s="149"/>
      <c r="O255" s="149"/>
      <c r="Q255" s="143"/>
      <c r="R255" s="144"/>
      <c r="AG255" s="300"/>
      <c r="AH255" s="19"/>
      <c r="AI255" s="313"/>
      <c r="AJ255" s="575"/>
      <c r="AL255" s="19"/>
      <c r="AN255" s="449"/>
    </row>
    <row r="256" spans="11:40" s="1" customFormat="1" ht="24" customHeight="1">
      <c r="K256" s="149"/>
      <c r="M256" s="149"/>
      <c r="O256" s="149"/>
      <c r="Q256" s="143"/>
      <c r="R256" s="144"/>
      <c r="AG256" s="300"/>
      <c r="AH256" s="19"/>
      <c r="AI256" s="313"/>
      <c r="AJ256" s="575"/>
      <c r="AL256" s="19"/>
      <c r="AN256" s="449"/>
    </row>
    <row r="257" spans="11:40" s="1" customFormat="1" ht="24" customHeight="1">
      <c r="K257" s="149"/>
      <c r="M257" s="149"/>
      <c r="O257" s="149"/>
      <c r="Q257" s="143"/>
      <c r="R257" s="144"/>
      <c r="AG257" s="300"/>
      <c r="AH257" s="19"/>
      <c r="AI257" s="313"/>
      <c r="AJ257" s="575"/>
      <c r="AL257" s="19"/>
      <c r="AN257" s="449"/>
    </row>
    <row r="258" spans="11:40" s="1" customFormat="1" ht="24" customHeight="1">
      <c r="K258" s="149"/>
      <c r="M258" s="149"/>
      <c r="O258" s="149"/>
      <c r="Q258" s="143"/>
      <c r="R258" s="144"/>
      <c r="AG258" s="300"/>
      <c r="AH258" s="19"/>
      <c r="AI258" s="313"/>
      <c r="AJ258" s="575"/>
      <c r="AL258" s="19"/>
      <c r="AN258" s="449"/>
    </row>
    <row r="259" spans="11:40" s="1" customFormat="1" ht="24" customHeight="1">
      <c r="K259" s="149"/>
      <c r="M259" s="149"/>
      <c r="O259" s="149"/>
      <c r="Q259" s="143"/>
      <c r="R259" s="144"/>
      <c r="AG259" s="300"/>
      <c r="AH259" s="19"/>
      <c r="AI259" s="313"/>
      <c r="AJ259" s="575"/>
      <c r="AL259" s="19"/>
      <c r="AN259" s="449"/>
    </row>
    <row r="260" spans="11:40" s="1" customFormat="1" ht="24" customHeight="1">
      <c r="K260" s="149"/>
      <c r="M260" s="149"/>
      <c r="O260" s="149"/>
      <c r="Q260" s="143"/>
      <c r="R260" s="144"/>
      <c r="AG260" s="300"/>
      <c r="AH260" s="19"/>
      <c r="AI260" s="313"/>
      <c r="AJ260" s="575"/>
      <c r="AL260" s="19"/>
      <c r="AN260" s="449"/>
    </row>
    <row r="261" spans="11:40" s="1" customFormat="1" ht="24" customHeight="1">
      <c r="K261" s="149"/>
      <c r="M261" s="149"/>
      <c r="O261" s="149"/>
      <c r="Q261" s="143"/>
      <c r="R261" s="144"/>
      <c r="AG261" s="300"/>
      <c r="AH261" s="19"/>
      <c r="AI261" s="313"/>
      <c r="AJ261" s="575"/>
      <c r="AL261" s="19"/>
      <c r="AN261" s="449"/>
    </row>
    <row r="262" spans="11:40" s="1" customFormat="1" ht="24" customHeight="1">
      <c r="K262" s="149"/>
      <c r="M262" s="149"/>
      <c r="O262" s="149"/>
      <c r="Q262" s="143"/>
      <c r="R262" s="144"/>
      <c r="AG262" s="300"/>
      <c r="AH262" s="19"/>
      <c r="AI262" s="313"/>
      <c r="AJ262" s="575"/>
      <c r="AL262" s="19"/>
      <c r="AN262" s="449"/>
    </row>
    <row r="263" spans="11:40" s="1" customFormat="1" ht="24" customHeight="1">
      <c r="K263" s="149"/>
      <c r="M263" s="149"/>
      <c r="O263" s="149"/>
      <c r="Q263" s="143"/>
      <c r="R263" s="144"/>
      <c r="AG263" s="300"/>
      <c r="AH263" s="19"/>
      <c r="AI263" s="313"/>
      <c r="AJ263" s="575"/>
      <c r="AL263" s="19"/>
      <c r="AN263" s="449"/>
    </row>
    <row r="264" spans="11:40" s="1" customFormat="1" ht="24" customHeight="1">
      <c r="K264" s="149"/>
      <c r="M264" s="149"/>
      <c r="O264" s="149"/>
      <c r="Q264" s="143"/>
      <c r="R264" s="144"/>
      <c r="AG264" s="300"/>
      <c r="AH264" s="19"/>
      <c r="AI264" s="313"/>
      <c r="AJ264" s="575"/>
      <c r="AL264" s="19"/>
      <c r="AN264" s="449"/>
    </row>
    <row r="265" spans="11:40" s="1" customFormat="1" ht="24" customHeight="1">
      <c r="K265" s="149"/>
      <c r="M265" s="149"/>
      <c r="O265" s="149"/>
      <c r="Q265" s="143"/>
      <c r="R265" s="144"/>
      <c r="AG265" s="300"/>
      <c r="AH265" s="19"/>
      <c r="AI265" s="313"/>
      <c r="AJ265" s="575"/>
      <c r="AL265" s="19"/>
      <c r="AN265" s="449"/>
    </row>
    <row r="266" spans="11:40" s="1" customFormat="1" ht="24" customHeight="1">
      <c r="K266" s="149"/>
      <c r="M266" s="149"/>
      <c r="O266" s="149"/>
      <c r="Q266" s="143"/>
      <c r="R266" s="144"/>
      <c r="AG266" s="300"/>
      <c r="AH266" s="19"/>
      <c r="AI266" s="313"/>
      <c r="AJ266" s="575"/>
      <c r="AL266" s="19"/>
      <c r="AN266" s="449"/>
    </row>
    <row r="267" spans="11:40" s="1" customFormat="1" ht="24" customHeight="1">
      <c r="K267" s="149"/>
      <c r="M267" s="149"/>
      <c r="O267" s="149"/>
      <c r="Q267" s="143"/>
      <c r="R267" s="144"/>
      <c r="AG267" s="300"/>
      <c r="AH267" s="19"/>
      <c r="AI267" s="313"/>
      <c r="AJ267" s="575"/>
      <c r="AL267" s="19"/>
      <c r="AN267" s="449"/>
    </row>
    <row r="268" spans="11:40" s="1" customFormat="1" ht="24" customHeight="1">
      <c r="K268" s="149"/>
      <c r="M268" s="149"/>
      <c r="O268" s="149"/>
      <c r="Q268" s="143"/>
      <c r="R268" s="144"/>
      <c r="AG268" s="300"/>
      <c r="AH268" s="19"/>
      <c r="AI268" s="313"/>
      <c r="AJ268" s="575"/>
      <c r="AL268" s="19"/>
      <c r="AN268" s="449"/>
    </row>
    <row r="269" spans="11:40" s="1" customFormat="1" ht="24" customHeight="1">
      <c r="K269" s="149"/>
      <c r="M269" s="149"/>
      <c r="O269" s="149"/>
      <c r="Q269" s="143"/>
      <c r="R269" s="144"/>
      <c r="AG269" s="300"/>
      <c r="AH269" s="19"/>
      <c r="AI269" s="313"/>
      <c r="AJ269" s="575"/>
      <c r="AL269" s="19"/>
      <c r="AN269" s="449"/>
    </row>
    <row r="270" spans="11:40" s="1" customFormat="1" ht="24" customHeight="1">
      <c r="K270" s="149"/>
      <c r="M270" s="149"/>
      <c r="O270" s="149"/>
      <c r="Q270" s="143"/>
      <c r="R270" s="144"/>
      <c r="AG270" s="300"/>
      <c r="AH270" s="19"/>
      <c r="AI270" s="313"/>
      <c r="AJ270" s="575"/>
      <c r="AL270" s="19"/>
      <c r="AN270" s="449"/>
    </row>
    <row r="271" spans="11:40" s="1" customFormat="1" ht="24" customHeight="1">
      <c r="K271" s="149"/>
      <c r="M271" s="149"/>
      <c r="O271" s="149"/>
      <c r="Q271" s="143"/>
      <c r="R271" s="144"/>
      <c r="AG271" s="300"/>
      <c r="AH271" s="19"/>
      <c r="AI271" s="313"/>
      <c r="AJ271" s="575"/>
      <c r="AL271" s="19"/>
      <c r="AN271" s="449"/>
    </row>
    <row r="272" spans="11:40" s="1" customFormat="1" ht="24" customHeight="1">
      <c r="K272" s="149"/>
      <c r="M272" s="149"/>
      <c r="O272" s="149"/>
      <c r="Q272" s="143"/>
      <c r="R272" s="144"/>
      <c r="AG272" s="300"/>
      <c r="AH272" s="19"/>
      <c r="AI272" s="313"/>
      <c r="AJ272" s="575"/>
      <c r="AL272" s="19"/>
      <c r="AN272" s="449"/>
    </row>
    <row r="273" spans="11:40" s="1" customFormat="1" ht="24" customHeight="1">
      <c r="K273" s="149"/>
      <c r="M273" s="149"/>
      <c r="O273" s="149"/>
      <c r="Q273" s="143"/>
      <c r="R273" s="144"/>
      <c r="AG273" s="300"/>
      <c r="AH273" s="19"/>
      <c r="AI273" s="313"/>
      <c r="AJ273" s="575"/>
      <c r="AL273" s="19"/>
      <c r="AN273" s="449"/>
    </row>
    <row r="274" spans="11:40" s="1" customFormat="1" ht="24" customHeight="1">
      <c r="K274" s="149"/>
      <c r="M274" s="149"/>
      <c r="O274" s="149"/>
      <c r="Q274" s="143"/>
      <c r="R274" s="144"/>
      <c r="AG274" s="300"/>
      <c r="AH274" s="19"/>
      <c r="AI274" s="313"/>
      <c r="AJ274" s="575"/>
      <c r="AL274" s="19"/>
      <c r="AN274" s="449"/>
    </row>
    <row r="275" spans="11:40" s="1" customFormat="1" ht="24" customHeight="1">
      <c r="K275" s="149"/>
      <c r="M275" s="149"/>
      <c r="O275" s="149"/>
      <c r="Q275" s="143"/>
      <c r="R275" s="144"/>
      <c r="AG275" s="300"/>
      <c r="AH275" s="19"/>
      <c r="AI275" s="313"/>
      <c r="AJ275" s="575"/>
      <c r="AL275" s="19"/>
      <c r="AN275" s="449"/>
    </row>
    <row r="276" spans="11:40" s="1" customFormat="1" ht="24" customHeight="1">
      <c r="K276" s="149"/>
      <c r="M276" s="149"/>
      <c r="O276" s="149"/>
      <c r="Q276" s="143"/>
      <c r="R276" s="144"/>
      <c r="AG276" s="300"/>
      <c r="AH276" s="19"/>
      <c r="AI276" s="313"/>
      <c r="AJ276" s="575"/>
      <c r="AL276" s="19"/>
      <c r="AN276" s="449"/>
    </row>
    <row r="277" spans="11:40" s="1" customFormat="1" ht="24" customHeight="1">
      <c r="K277" s="149"/>
      <c r="M277" s="149"/>
      <c r="O277" s="149"/>
      <c r="Q277" s="143"/>
      <c r="R277" s="144"/>
      <c r="AG277" s="300"/>
      <c r="AH277" s="19"/>
      <c r="AI277" s="313"/>
      <c r="AJ277" s="575"/>
      <c r="AL277" s="19"/>
      <c r="AN277" s="449"/>
    </row>
    <row r="278" spans="11:40" s="1" customFormat="1" ht="24" customHeight="1">
      <c r="K278" s="149"/>
      <c r="M278" s="149"/>
      <c r="O278" s="149"/>
      <c r="Q278" s="143"/>
      <c r="R278" s="144"/>
      <c r="AG278" s="300"/>
      <c r="AH278" s="19"/>
      <c r="AI278" s="313"/>
      <c r="AJ278" s="575"/>
      <c r="AL278" s="19"/>
      <c r="AN278" s="449"/>
    </row>
    <row r="279" spans="11:40" s="1" customFormat="1" ht="24" customHeight="1">
      <c r="K279" s="149"/>
      <c r="M279" s="149"/>
      <c r="O279" s="149"/>
      <c r="Q279" s="143"/>
      <c r="R279" s="144"/>
      <c r="AG279" s="300"/>
      <c r="AH279" s="19"/>
      <c r="AI279" s="313"/>
      <c r="AJ279" s="575"/>
      <c r="AL279" s="19"/>
      <c r="AN279" s="449"/>
    </row>
    <row r="280" spans="11:40" s="1" customFormat="1" ht="24" customHeight="1">
      <c r="K280" s="149"/>
      <c r="M280" s="149"/>
      <c r="O280" s="149"/>
      <c r="Q280" s="143"/>
      <c r="R280" s="144"/>
      <c r="AG280" s="300"/>
      <c r="AH280" s="19"/>
      <c r="AI280" s="313"/>
      <c r="AJ280" s="575"/>
      <c r="AL280" s="19"/>
      <c r="AN280" s="449"/>
    </row>
    <row r="281" spans="11:40" s="1" customFormat="1" ht="24" customHeight="1">
      <c r="K281" s="149"/>
      <c r="M281" s="149"/>
      <c r="O281" s="149"/>
      <c r="Q281" s="143"/>
      <c r="R281" s="144"/>
      <c r="AG281" s="300"/>
      <c r="AH281" s="19"/>
      <c r="AI281" s="313"/>
      <c r="AJ281" s="575"/>
      <c r="AL281" s="19"/>
      <c r="AN281" s="449"/>
    </row>
    <row r="282" spans="11:40" s="1" customFormat="1" ht="24" customHeight="1">
      <c r="K282" s="149"/>
      <c r="M282" s="149"/>
      <c r="O282" s="149"/>
      <c r="Q282" s="143"/>
      <c r="R282" s="144"/>
      <c r="AG282" s="300"/>
      <c r="AH282" s="19"/>
      <c r="AI282" s="313"/>
      <c r="AJ282" s="575"/>
      <c r="AL282" s="19"/>
      <c r="AN282" s="449"/>
    </row>
    <row r="283" spans="11:40" s="1" customFormat="1" ht="24" customHeight="1">
      <c r="K283" s="149"/>
      <c r="M283" s="149"/>
      <c r="O283" s="149"/>
      <c r="Q283" s="143"/>
      <c r="R283" s="144"/>
      <c r="AG283" s="300"/>
      <c r="AH283" s="19"/>
      <c r="AI283" s="313"/>
      <c r="AJ283" s="575"/>
      <c r="AL283" s="19"/>
      <c r="AN283" s="449"/>
    </row>
    <row r="284" spans="11:40" s="1" customFormat="1" ht="24" customHeight="1">
      <c r="K284" s="149"/>
      <c r="M284" s="149"/>
      <c r="O284" s="149"/>
      <c r="Q284" s="143"/>
      <c r="R284" s="144"/>
      <c r="AG284" s="300"/>
      <c r="AH284" s="19"/>
      <c r="AI284" s="313"/>
      <c r="AJ284" s="575"/>
      <c r="AL284" s="19"/>
      <c r="AN284" s="449"/>
    </row>
    <row r="285" spans="11:40" s="1" customFormat="1" ht="24" customHeight="1">
      <c r="K285" s="149"/>
      <c r="M285" s="149"/>
      <c r="O285" s="149"/>
      <c r="Q285" s="143"/>
      <c r="R285" s="144"/>
      <c r="AG285" s="300"/>
      <c r="AH285" s="19"/>
      <c r="AI285" s="313"/>
      <c r="AJ285" s="575"/>
      <c r="AL285" s="19"/>
      <c r="AN285" s="449"/>
    </row>
    <row r="286" spans="11:40" s="1" customFormat="1" ht="24" customHeight="1">
      <c r="K286" s="149"/>
      <c r="M286" s="149"/>
      <c r="O286" s="149"/>
      <c r="Q286" s="143"/>
      <c r="R286" s="144"/>
      <c r="AG286" s="300"/>
      <c r="AH286" s="19"/>
      <c r="AI286" s="313"/>
      <c r="AJ286" s="575"/>
      <c r="AL286" s="19"/>
      <c r="AN286" s="449"/>
    </row>
    <row r="287" spans="11:40" s="1" customFormat="1" ht="24" customHeight="1">
      <c r="K287" s="149"/>
      <c r="M287" s="149"/>
      <c r="O287" s="149"/>
      <c r="Q287" s="143"/>
      <c r="R287" s="144"/>
      <c r="AG287" s="300"/>
      <c r="AH287" s="19"/>
      <c r="AI287" s="313"/>
      <c r="AJ287" s="575"/>
      <c r="AL287" s="19"/>
      <c r="AN287" s="449"/>
    </row>
    <row r="288" spans="11:40" s="1" customFormat="1" ht="24" customHeight="1">
      <c r="K288" s="149"/>
      <c r="M288" s="149"/>
      <c r="O288" s="149"/>
      <c r="Q288" s="143"/>
      <c r="R288" s="144"/>
      <c r="AG288" s="300"/>
      <c r="AH288" s="19"/>
      <c r="AI288" s="313"/>
      <c r="AJ288" s="575"/>
      <c r="AL288" s="19"/>
      <c r="AN288" s="449"/>
    </row>
    <row r="289" spans="11:40" s="1" customFormat="1" ht="24" customHeight="1">
      <c r="K289" s="149"/>
      <c r="M289" s="149"/>
      <c r="O289" s="149"/>
      <c r="Q289" s="143"/>
      <c r="R289" s="144"/>
      <c r="AG289" s="300"/>
      <c r="AH289" s="19"/>
      <c r="AI289" s="313"/>
      <c r="AJ289" s="575"/>
      <c r="AL289" s="19"/>
      <c r="AN289" s="449"/>
    </row>
    <row r="290" spans="11:40" s="1" customFormat="1" ht="24" customHeight="1">
      <c r="K290" s="149"/>
      <c r="M290" s="149"/>
      <c r="O290" s="149"/>
      <c r="Q290" s="143"/>
      <c r="R290" s="144"/>
      <c r="AG290" s="300"/>
      <c r="AH290" s="19"/>
      <c r="AI290" s="313"/>
      <c r="AJ290" s="575"/>
      <c r="AL290" s="19"/>
      <c r="AN290" s="449"/>
    </row>
    <row r="291" spans="11:40" s="1" customFormat="1" ht="24" customHeight="1">
      <c r="K291" s="149"/>
      <c r="M291" s="149"/>
      <c r="O291" s="149"/>
      <c r="Q291" s="143"/>
      <c r="R291" s="144"/>
      <c r="AG291" s="300"/>
      <c r="AH291" s="19"/>
      <c r="AI291" s="313"/>
      <c r="AJ291" s="575"/>
      <c r="AL291" s="19"/>
      <c r="AN291" s="449"/>
    </row>
    <row r="292" spans="11:40" s="1" customFormat="1" ht="24" customHeight="1">
      <c r="K292" s="149"/>
      <c r="M292" s="149"/>
      <c r="O292" s="149"/>
      <c r="Q292" s="143"/>
      <c r="R292" s="144"/>
      <c r="AG292" s="300"/>
      <c r="AH292" s="19"/>
      <c r="AI292" s="313"/>
      <c r="AJ292" s="575"/>
      <c r="AL292" s="19"/>
      <c r="AN292" s="449"/>
    </row>
    <row r="293" spans="11:40" s="1" customFormat="1" ht="24" customHeight="1">
      <c r="K293" s="149"/>
      <c r="M293" s="149"/>
      <c r="O293" s="149"/>
      <c r="Q293" s="143"/>
      <c r="R293" s="144"/>
      <c r="AG293" s="300"/>
      <c r="AH293" s="19"/>
      <c r="AI293" s="313"/>
      <c r="AJ293" s="575"/>
      <c r="AL293" s="19"/>
      <c r="AN293" s="449"/>
    </row>
    <row r="294" spans="11:40" s="1" customFormat="1" ht="24" customHeight="1">
      <c r="K294" s="149"/>
      <c r="M294" s="149"/>
      <c r="O294" s="149"/>
      <c r="Q294" s="143"/>
      <c r="R294" s="144"/>
      <c r="AG294" s="300"/>
      <c r="AH294" s="19"/>
      <c r="AI294" s="313"/>
      <c r="AJ294" s="575"/>
      <c r="AL294" s="19"/>
      <c r="AN294" s="449"/>
    </row>
    <row r="295" spans="11:40" s="1" customFormat="1" ht="24" customHeight="1">
      <c r="K295" s="149"/>
      <c r="M295" s="149"/>
      <c r="O295" s="149"/>
      <c r="Q295" s="143"/>
      <c r="R295" s="144"/>
      <c r="AG295" s="300"/>
      <c r="AH295" s="19"/>
      <c r="AI295" s="313"/>
      <c r="AJ295" s="575"/>
      <c r="AL295" s="19"/>
      <c r="AN295" s="449"/>
    </row>
    <row r="296" spans="11:40" s="1" customFormat="1" ht="24" customHeight="1">
      <c r="K296" s="149"/>
      <c r="M296" s="149"/>
      <c r="O296" s="149"/>
      <c r="Q296" s="143"/>
      <c r="R296" s="144"/>
      <c r="AG296" s="300"/>
      <c r="AH296" s="19"/>
      <c r="AI296" s="313"/>
      <c r="AJ296" s="575"/>
      <c r="AL296" s="19"/>
      <c r="AN296" s="449"/>
    </row>
    <row r="297" spans="11:40" s="1" customFormat="1" ht="24" customHeight="1">
      <c r="K297" s="149"/>
      <c r="M297" s="149"/>
      <c r="O297" s="149"/>
      <c r="Q297" s="143"/>
      <c r="R297" s="144"/>
      <c r="AG297" s="300"/>
      <c r="AH297" s="19"/>
      <c r="AI297" s="313"/>
      <c r="AJ297" s="575"/>
      <c r="AL297" s="19"/>
      <c r="AN297" s="449"/>
    </row>
    <row r="298" spans="11:40" s="1" customFormat="1" ht="24" customHeight="1">
      <c r="K298" s="149"/>
      <c r="M298" s="149"/>
      <c r="O298" s="149"/>
      <c r="Q298" s="143"/>
      <c r="R298" s="144"/>
      <c r="AG298" s="300"/>
      <c r="AH298" s="19"/>
      <c r="AI298" s="313"/>
      <c r="AJ298" s="575"/>
      <c r="AL298" s="19"/>
      <c r="AN298" s="449"/>
    </row>
    <row r="299" spans="11:40" s="1" customFormat="1" ht="24" customHeight="1">
      <c r="K299" s="149"/>
      <c r="M299" s="149"/>
      <c r="O299" s="149"/>
      <c r="Q299" s="143"/>
      <c r="R299" s="144"/>
      <c r="AG299" s="300"/>
      <c r="AH299" s="19"/>
      <c r="AI299" s="313"/>
      <c r="AJ299" s="575"/>
      <c r="AL299" s="19"/>
      <c r="AN299" s="449"/>
    </row>
    <row r="300" spans="11:40" s="1" customFormat="1" ht="24" customHeight="1">
      <c r="K300" s="149"/>
      <c r="M300" s="149"/>
      <c r="O300" s="149"/>
      <c r="Q300" s="143"/>
      <c r="R300" s="144"/>
      <c r="AG300" s="300"/>
      <c r="AH300" s="19"/>
      <c r="AI300" s="313"/>
      <c r="AJ300" s="575"/>
      <c r="AL300" s="19"/>
      <c r="AN300" s="449"/>
    </row>
    <row r="301" spans="11:40" s="1" customFormat="1" ht="24" customHeight="1">
      <c r="K301" s="149"/>
      <c r="M301" s="149"/>
      <c r="O301" s="149"/>
      <c r="Q301" s="143"/>
      <c r="R301" s="144"/>
      <c r="AG301" s="300"/>
      <c r="AH301" s="19"/>
      <c r="AI301" s="313"/>
      <c r="AJ301" s="575"/>
      <c r="AL301" s="19"/>
      <c r="AN301" s="449"/>
    </row>
    <row r="302" spans="11:40" s="1" customFormat="1" ht="24" customHeight="1">
      <c r="K302" s="149"/>
      <c r="M302" s="149"/>
      <c r="O302" s="149"/>
      <c r="Q302" s="143"/>
      <c r="R302" s="144"/>
      <c r="AG302" s="300"/>
      <c r="AH302" s="19"/>
      <c r="AI302" s="313"/>
      <c r="AJ302" s="575"/>
      <c r="AL302" s="19"/>
      <c r="AN302" s="449"/>
    </row>
    <row r="303" spans="11:40" s="1" customFormat="1" ht="24" customHeight="1">
      <c r="K303" s="149"/>
      <c r="M303" s="149"/>
      <c r="O303" s="149"/>
      <c r="Q303" s="143"/>
      <c r="R303" s="144"/>
      <c r="AG303" s="300"/>
      <c r="AH303" s="19"/>
      <c r="AI303" s="313"/>
      <c r="AJ303" s="575"/>
      <c r="AL303" s="19"/>
      <c r="AN303" s="449"/>
    </row>
    <row r="304" spans="11:40" s="1" customFormat="1" ht="24" customHeight="1">
      <c r="K304" s="149"/>
      <c r="M304" s="149"/>
      <c r="O304" s="149"/>
      <c r="Q304" s="143"/>
      <c r="R304" s="144"/>
      <c r="AG304" s="300"/>
      <c r="AH304" s="19"/>
      <c r="AI304" s="313"/>
      <c r="AJ304" s="575"/>
      <c r="AL304" s="19"/>
      <c r="AN304" s="449"/>
    </row>
    <row r="305" spans="11:40" s="1" customFormat="1" ht="24" customHeight="1">
      <c r="K305" s="149"/>
      <c r="M305" s="149"/>
      <c r="O305" s="149"/>
      <c r="Q305" s="143"/>
      <c r="R305" s="144"/>
      <c r="AG305" s="300"/>
      <c r="AH305" s="19"/>
      <c r="AI305" s="313"/>
      <c r="AJ305" s="575"/>
      <c r="AL305" s="19"/>
      <c r="AN305" s="449"/>
    </row>
    <row r="306" spans="11:40" s="1" customFormat="1" ht="24" customHeight="1">
      <c r="K306" s="149"/>
      <c r="M306" s="149"/>
      <c r="O306" s="149"/>
      <c r="Q306" s="143"/>
      <c r="R306" s="144"/>
      <c r="AG306" s="300"/>
      <c r="AH306" s="19"/>
      <c r="AI306" s="313"/>
      <c r="AJ306" s="575"/>
      <c r="AL306" s="19"/>
      <c r="AN306" s="449"/>
    </row>
    <row r="307" spans="11:40" s="1" customFormat="1" ht="24" customHeight="1">
      <c r="K307" s="149"/>
      <c r="M307" s="149"/>
      <c r="O307" s="149"/>
      <c r="Q307" s="143"/>
      <c r="R307" s="144"/>
      <c r="AG307" s="300"/>
      <c r="AH307" s="19"/>
      <c r="AI307" s="313"/>
      <c r="AJ307" s="575"/>
      <c r="AL307" s="19"/>
      <c r="AN307" s="449"/>
    </row>
    <row r="308" spans="11:40" s="1" customFormat="1" ht="24" customHeight="1">
      <c r="K308" s="149"/>
      <c r="M308" s="149"/>
      <c r="O308" s="149"/>
      <c r="Q308" s="143"/>
      <c r="R308" s="144"/>
      <c r="AG308" s="300"/>
      <c r="AH308" s="19"/>
      <c r="AI308" s="313"/>
      <c r="AJ308" s="575"/>
      <c r="AL308" s="19"/>
      <c r="AN308" s="449"/>
    </row>
    <row r="309" spans="11:40" s="1" customFormat="1" ht="24" customHeight="1">
      <c r="K309" s="149"/>
      <c r="M309" s="149"/>
      <c r="O309" s="149"/>
      <c r="Q309" s="143"/>
      <c r="R309" s="144"/>
      <c r="AG309" s="300"/>
      <c r="AH309" s="19"/>
      <c r="AI309" s="313"/>
      <c r="AJ309" s="575"/>
      <c r="AL309" s="19"/>
      <c r="AN309" s="449"/>
    </row>
    <row r="310" spans="11:40" s="1" customFormat="1" ht="24" customHeight="1">
      <c r="K310" s="149"/>
      <c r="M310" s="149"/>
      <c r="O310" s="149"/>
      <c r="Q310" s="143"/>
      <c r="R310" s="144"/>
      <c r="AG310" s="300"/>
      <c r="AH310" s="19"/>
      <c r="AI310" s="313"/>
      <c r="AJ310" s="575"/>
      <c r="AL310" s="19"/>
      <c r="AN310" s="449"/>
    </row>
    <row r="311" spans="11:40" s="1" customFormat="1" ht="24" customHeight="1">
      <c r="K311" s="149"/>
      <c r="M311" s="149"/>
      <c r="O311" s="149"/>
      <c r="Q311" s="143"/>
      <c r="R311" s="144"/>
      <c r="AG311" s="300"/>
      <c r="AH311" s="19"/>
      <c r="AI311" s="313"/>
      <c r="AJ311" s="575"/>
      <c r="AL311" s="19"/>
      <c r="AN311" s="449"/>
    </row>
    <row r="312" spans="11:40" s="1" customFormat="1" ht="24" customHeight="1">
      <c r="K312" s="149"/>
      <c r="M312" s="149"/>
      <c r="O312" s="149"/>
      <c r="Q312" s="143"/>
      <c r="R312" s="144"/>
      <c r="AG312" s="300"/>
      <c r="AH312" s="19"/>
      <c r="AI312" s="313"/>
      <c r="AJ312" s="575"/>
      <c r="AL312" s="19"/>
      <c r="AN312" s="449"/>
    </row>
    <row r="313" spans="11:40" s="1" customFormat="1" ht="24" customHeight="1">
      <c r="K313" s="149"/>
      <c r="M313" s="149"/>
      <c r="O313" s="149"/>
      <c r="Q313" s="143"/>
      <c r="R313" s="144"/>
      <c r="AG313" s="300"/>
      <c r="AH313" s="19"/>
      <c r="AI313" s="313"/>
      <c r="AJ313" s="575"/>
      <c r="AL313" s="19"/>
      <c r="AN313" s="449"/>
    </row>
    <row r="314" spans="11:40" s="1" customFormat="1" ht="24" customHeight="1">
      <c r="K314" s="149"/>
      <c r="M314" s="149"/>
      <c r="O314" s="149"/>
      <c r="Q314" s="143"/>
      <c r="R314" s="144"/>
      <c r="AG314" s="300"/>
      <c r="AH314" s="19"/>
      <c r="AI314" s="313"/>
      <c r="AJ314" s="575"/>
      <c r="AL314" s="19"/>
      <c r="AN314" s="449"/>
    </row>
    <row r="315" spans="11:40" s="1" customFormat="1" ht="24" customHeight="1">
      <c r="K315" s="149"/>
      <c r="M315" s="149"/>
      <c r="O315" s="149"/>
      <c r="Q315" s="143"/>
      <c r="R315" s="144"/>
      <c r="AG315" s="300"/>
      <c r="AH315" s="19"/>
      <c r="AI315" s="313"/>
      <c r="AJ315" s="575"/>
      <c r="AL315" s="19"/>
      <c r="AN315" s="449"/>
    </row>
    <row r="316" spans="11:40" s="1" customFormat="1" ht="24" customHeight="1">
      <c r="K316" s="149"/>
      <c r="M316" s="149"/>
      <c r="O316" s="149"/>
      <c r="Q316" s="143"/>
      <c r="R316" s="144"/>
      <c r="AG316" s="300"/>
      <c r="AH316" s="19"/>
      <c r="AI316" s="313"/>
      <c r="AJ316" s="575"/>
      <c r="AL316" s="19"/>
      <c r="AN316" s="449"/>
    </row>
    <row r="317" spans="11:40" s="1" customFormat="1" ht="24" customHeight="1">
      <c r="K317" s="149"/>
      <c r="M317" s="149"/>
      <c r="O317" s="149"/>
      <c r="Q317" s="143"/>
      <c r="R317" s="144"/>
      <c r="AG317" s="300"/>
      <c r="AH317" s="19"/>
      <c r="AI317" s="313"/>
      <c r="AJ317" s="575"/>
      <c r="AL317" s="19"/>
      <c r="AN317" s="449"/>
    </row>
    <row r="318" spans="11:40" s="1" customFormat="1" ht="24" customHeight="1">
      <c r="K318" s="149"/>
      <c r="M318" s="149"/>
      <c r="O318" s="149"/>
      <c r="Q318" s="143"/>
      <c r="R318" s="144"/>
      <c r="AG318" s="300"/>
      <c r="AH318" s="19"/>
      <c r="AI318" s="313"/>
      <c r="AJ318" s="575"/>
      <c r="AL318" s="19"/>
      <c r="AN318" s="449"/>
    </row>
    <row r="319" spans="11:40" s="1" customFormat="1" ht="24" customHeight="1">
      <c r="K319" s="149"/>
      <c r="M319" s="149"/>
      <c r="O319" s="149"/>
      <c r="Q319" s="143"/>
      <c r="R319" s="144"/>
      <c r="AG319" s="300"/>
      <c r="AH319" s="19"/>
      <c r="AI319" s="313"/>
      <c r="AJ319" s="575"/>
      <c r="AL319" s="19"/>
      <c r="AN319" s="449"/>
    </row>
    <row r="320" spans="11:40" s="1" customFormat="1" ht="24" customHeight="1">
      <c r="K320" s="149"/>
      <c r="M320" s="149"/>
      <c r="O320" s="149"/>
      <c r="Q320" s="143"/>
      <c r="R320" s="144"/>
      <c r="AG320" s="300"/>
      <c r="AH320" s="19"/>
      <c r="AI320" s="313"/>
      <c r="AJ320" s="575"/>
      <c r="AL320" s="19"/>
      <c r="AN320" s="449"/>
    </row>
    <row r="321" spans="11:40" s="1" customFormat="1" ht="24" customHeight="1">
      <c r="K321" s="149"/>
      <c r="M321" s="149"/>
      <c r="O321" s="149"/>
      <c r="Q321" s="143"/>
      <c r="R321" s="144"/>
      <c r="AG321" s="300"/>
      <c r="AH321" s="19"/>
      <c r="AI321" s="313"/>
      <c r="AJ321" s="575"/>
      <c r="AL321" s="19"/>
      <c r="AN321" s="449"/>
    </row>
    <row r="322" spans="11:40" s="1" customFormat="1" ht="24" customHeight="1">
      <c r="K322" s="149"/>
      <c r="M322" s="149"/>
      <c r="O322" s="149"/>
      <c r="Q322" s="143"/>
      <c r="R322" s="144"/>
      <c r="AG322" s="300"/>
      <c r="AH322" s="19"/>
      <c r="AI322" s="313"/>
      <c r="AJ322" s="575"/>
      <c r="AL322" s="19"/>
      <c r="AN322" s="449"/>
    </row>
    <row r="323" spans="11:40" s="1" customFormat="1" ht="24" customHeight="1">
      <c r="K323" s="149"/>
      <c r="M323" s="149"/>
      <c r="O323" s="149"/>
      <c r="Q323" s="143"/>
      <c r="R323" s="144"/>
      <c r="AG323" s="300"/>
      <c r="AH323" s="19"/>
      <c r="AI323" s="313"/>
      <c r="AJ323" s="575"/>
      <c r="AL323" s="19"/>
      <c r="AN323" s="449"/>
    </row>
    <row r="324" spans="11:40" s="1" customFormat="1" ht="24" customHeight="1">
      <c r="K324" s="149"/>
      <c r="M324" s="149"/>
      <c r="O324" s="149"/>
      <c r="Q324" s="143"/>
      <c r="R324" s="144"/>
      <c r="AG324" s="300"/>
      <c r="AH324" s="19"/>
      <c r="AI324" s="313"/>
      <c r="AJ324" s="575"/>
      <c r="AL324" s="19"/>
      <c r="AN324" s="449"/>
    </row>
    <row r="325" spans="11:40" s="1" customFormat="1" ht="24" customHeight="1">
      <c r="K325" s="149"/>
      <c r="M325" s="149"/>
      <c r="O325" s="149"/>
      <c r="Q325" s="143"/>
      <c r="R325" s="144"/>
      <c r="AG325" s="300"/>
      <c r="AH325" s="19"/>
      <c r="AI325" s="313"/>
      <c r="AJ325" s="575"/>
      <c r="AL325" s="19"/>
      <c r="AN325" s="449"/>
    </row>
    <row r="326" spans="11:40" s="1" customFormat="1" ht="24" customHeight="1">
      <c r="K326" s="149"/>
      <c r="M326" s="149"/>
      <c r="O326" s="149"/>
      <c r="Q326" s="143"/>
      <c r="R326" s="144"/>
      <c r="AG326" s="300"/>
      <c r="AH326" s="19"/>
      <c r="AI326" s="313"/>
      <c r="AJ326" s="575"/>
      <c r="AL326" s="19"/>
      <c r="AN326" s="449"/>
    </row>
    <row r="327" spans="11:40" s="1" customFormat="1" ht="24" customHeight="1">
      <c r="K327" s="149"/>
      <c r="M327" s="149"/>
      <c r="O327" s="149"/>
      <c r="Q327" s="143"/>
      <c r="R327" s="144"/>
      <c r="AG327" s="300"/>
      <c r="AH327" s="19"/>
      <c r="AI327" s="313"/>
      <c r="AJ327" s="575"/>
      <c r="AL327" s="19"/>
      <c r="AN327" s="449"/>
    </row>
    <row r="328" spans="11:40" s="1" customFormat="1" ht="24" customHeight="1">
      <c r="K328" s="149"/>
      <c r="M328" s="149"/>
      <c r="O328" s="149"/>
      <c r="Q328" s="143"/>
      <c r="R328" s="144"/>
      <c r="AG328" s="300"/>
      <c r="AH328" s="19"/>
      <c r="AI328" s="313"/>
      <c r="AJ328" s="575"/>
      <c r="AL328" s="19"/>
      <c r="AN328" s="449"/>
    </row>
    <row r="329" spans="11:40" s="1" customFormat="1" ht="24" customHeight="1">
      <c r="K329" s="149"/>
      <c r="M329" s="149"/>
      <c r="O329" s="149"/>
      <c r="Q329" s="143"/>
      <c r="R329" s="144"/>
      <c r="AG329" s="300"/>
      <c r="AH329" s="19"/>
      <c r="AI329" s="313"/>
      <c r="AJ329" s="575"/>
      <c r="AL329" s="19"/>
      <c r="AN329" s="449"/>
    </row>
    <row r="330" spans="11:40" s="1" customFormat="1" ht="24" customHeight="1">
      <c r="K330" s="149"/>
      <c r="M330" s="149"/>
      <c r="O330" s="149"/>
      <c r="Q330" s="143"/>
      <c r="R330" s="144"/>
      <c r="AG330" s="300"/>
      <c r="AH330" s="19"/>
      <c r="AI330" s="313"/>
      <c r="AJ330" s="575"/>
      <c r="AL330" s="19"/>
      <c r="AN330" s="449"/>
    </row>
    <row r="331" spans="11:40" s="1" customFormat="1" ht="24" customHeight="1">
      <c r="K331" s="149"/>
      <c r="M331" s="149"/>
      <c r="O331" s="149"/>
      <c r="Q331" s="143"/>
      <c r="R331" s="144"/>
      <c r="AG331" s="300"/>
      <c r="AH331" s="19"/>
      <c r="AI331" s="313"/>
      <c r="AJ331" s="575"/>
      <c r="AL331" s="19"/>
      <c r="AN331" s="449"/>
    </row>
    <row r="332" spans="11:40" s="1" customFormat="1" ht="24" customHeight="1">
      <c r="K332" s="149"/>
      <c r="M332" s="149"/>
      <c r="O332" s="149"/>
      <c r="Q332" s="143"/>
      <c r="R332" s="144"/>
      <c r="AG332" s="300"/>
      <c r="AH332" s="19"/>
      <c r="AI332" s="313"/>
      <c r="AJ332" s="575"/>
      <c r="AL332" s="19"/>
      <c r="AN332" s="449"/>
    </row>
    <row r="333" spans="11:40" s="1" customFormat="1" ht="24" customHeight="1">
      <c r="K333" s="149"/>
      <c r="M333" s="149"/>
      <c r="O333" s="149"/>
      <c r="Q333" s="143"/>
      <c r="R333" s="144"/>
      <c r="AG333" s="300"/>
      <c r="AH333" s="19"/>
      <c r="AI333" s="313"/>
      <c r="AJ333" s="575"/>
      <c r="AL333" s="19"/>
      <c r="AN333" s="449"/>
    </row>
    <row r="334" spans="11:40" s="1" customFormat="1" ht="24" customHeight="1">
      <c r="K334" s="149"/>
      <c r="M334" s="149"/>
      <c r="O334" s="149"/>
      <c r="Q334" s="143"/>
      <c r="R334" s="144"/>
      <c r="AG334" s="300"/>
      <c r="AH334" s="19"/>
      <c r="AI334" s="313"/>
      <c r="AJ334" s="575"/>
      <c r="AL334" s="19"/>
      <c r="AN334" s="449"/>
    </row>
    <row r="335" spans="11:40" s="1" customFormat="1" ht="24" customHeight="1">
      <c r="K335" s="149"/>
      <c r="M335" s="149"/>
      <c r="O335" s="149"/>
      <c r="Q335" s="143"/>
      <c r="R335" s="144"/>
      <c r="AG335" s="300"/>
      <c r="AH335" s="19"/>
      <c r="AI335" s="313"/>
      <c r="AJ335" s="575"/>
      <c r="AL335" s="19"/>
      <c r="AN335" s="449"/>
    </row>
    <row r="336" spans="11:40" s="1" customFormat="1" ht="24" customHeight="1">
      <c r="K336" s="149"/>
      <c r="M336" s="149"/>
      <c r="O336" s="149"/>
      <c r="Q336" s="143"/>
      <c r="R336" s="144"/>
      <c r="AG336" s="300"/>
      <c r="AH336" s="19"/>
      <c r="AI336" s="313"/>
      <c r="AJ336" s="575"/>
      <c r="AL336" s="19"/>
      <c r="AN336" s="449"/>
    </row>
    <row r="337" spans="11:40" s="1" customFormat="1" ht="24" customHeight="1">
      <c r="K337" s="149"/>
      <c r="M337" s="149"/>
      <c r="O337" s="149"/>
      <c r="Q337" s="143"/>
      <c r="R337" s="144"/>
      <c r="AG337" s="300"/>
      <c r="AH337" s="19"/>
      <c r="AI337" s="313"/>
      <c r="AJ337" s="575"/>
      <c r="AL337" s="19"/>
      <c r="AN337" s="449"/>
    </row>
    <row r="338" spans="11:40" s="1" customFormat="1" ht="24" customHeight="1">
      <c r="K338" s="149"/>
      <c r="M338" s="149"/>
      <c r="O338" s="149"/>
      <c r="Q338" s="143"/>
      <c r="R338" s="144"/>
      <c r="AG338" s="300"/>
      <c r="AH338" s="19"/>
      <c r="AI338" s="313"/>
      <c r="AJ338" s="575"/>
      <c r="AL338" s="19"/>
      <c r="AN338" s="449"/>
    </row>
    <row r="339" spans="11:40" s="1" customFormat="1" ht="24" customHeight="1">
      <c r="K339" s="149"/>
      <c r="M339" s="149"/>
      <c r="O339" s="149"/>
      <c r="Q339" s="143"/>
      <c r="R339" s="144"/>
      <c r="AG339" s="300"/>
      <c r="AH339" s="19"/>
      <c r="AI339" s="313"/>
      <c r="AJ339" s="575"/>
      <c r="AL339" s="19"/>
      <c r="AN339" s="449"/>
    </row>
    <row r="340" spans="11:40" s="1" customFormat="1" ht="24" customHeight="1">
      <c r="K340" s="149"/>
      <c r="M340" s="149"/>
      <c r="O340" s="149"/>
      <c r="Q340" s="143"/>
      <c r="R340" s="144"/>
      <c r="AG340" s="300"/>
      <c r="AH340" s="19"/>
      <c r="AI340" s="313"/>
      <c r="AJ340" s="575"/>
      <c r="AL340" s="19"/>
      <c r="AN340" s="449"/>
    </row>
    <row r="341" spans="11:40" s="1" customFormat="1" ht="24" customHeight="1">
      <c r="K341" s="149"/>
      <c r="M341" s="149"/>
      <c r="O341" s="149"/>
      <c r="Q341" s="143"/>
      <c r="R341" s="144"/>
      <c r="AG341" s="300"/>
      <c r="AH341" s="19"/>
      <c r="AI341" s="313"/>
      <c r="AJ341" s="575"/>
      <c r="AL341" s="19"/>
      <c r="AN341" s="449"/>
    </row>
    <row r="342" spans="11:40" s="1" customFormat="1" ht="24" customHeight="1">
      <c r="K342" s="149"/>
      <c r="M342" s="149"/>
      <c r="O342" s="149"/>
      <c r="Q342" s="143"/>
      <c r="R342" s="144"/>
      <c r="AG342" s="300"/>
      <c r="AH342" s="19"/>
      <c r="AI342" s="313"/>
      <c r="AJ342" s="575"/>
      <c r="AL342" s="19"/>
      <c r="AN342" s="449"/>
    </row>
    <row r="343" spans="11:40" s="1" customFormat="1" ht="24" customHeight="1">
      <c r="K343" s="149"/>
      <c r="M343" s="149"/>
      <c r="O343" s="149"/>
      <c r="Q343" s="143"/>
      <c r="R343" s="144"/>
      <c r="AG343" s="300"/>
      <c r="AH343" s="19"/>
      <c r="AI343" s="313"/>
      <c r="AJ343" s="575"/>
      <c r="AL343" s="19"/>
      <c r="AN343" s="449"/>
    </row>
    <row r="344" spans="11:40" s="1" customFormat="1" ht="24" customHeight="1">
      <c r="K344" s="149"/>
      <c r="M344" s="149"/>
      <c r="O344" s="149"/>
      <c r="Q344" s="143"/>
      <c r="R344" s="144"/>
      <c r="AG344" s="300"/>
      <c r="AH344" s="19"/>
      <c r="AI344" s="313"/>
      <c r="AJ344" s="575"/>
      <c r="AL344" s="19"/>
      <c r="AN344" s="449"/>
    </row>
    <row r="345" spans="11:40" s="1" customFormat="1" ht="24" customHeight="1">
      <c r="K345" s="149"/>
      <c r="M345" s="149"/>
      <c r="O345" s="149"/>
      <c r="Q345" s="143"/>
      <c r="R345" s="144"/>
      <c r="AG345" s="300"/>
      <c r="AH345" s="19"/>
      <c r="AI345" s="313"/>
      <c r="AJ345" s="575"/>
      <c r="AL345" s="19"/>
      <c r="AN345" s="449"/>
    </row>
    <row r="346" spans="11:40" s="1" customFormat="1" ht="24" customHeight="1">
      <c r="K346" s="149"/>
      <c r="M346" s="149"/>
      <c r="O346" s="149"/>
      <c r="Q346" s="143"/>
      <c r="R346" s="144"/>
      <c r="AG346" s="300"/>
      <c r="AH346" s="19"/>
      <c r="AI346" s="313"/>
      <c r="AJ346" s="575"/>
      <c r="AL346" s="19"/>
      <c r="AN346" s="449"/>
    </row>
    <row r="347" spans="11:40" s="1" customFormat="1" ht="24" customHeight="1">
      <c r="K347" s="149"/>
      <c r="M347" s="149"/>
      <c r="O347" s="149"/>
      <c r="Q347" s="143"/>
      <c r="R347" s="144"/>
      <c r="AG347" s="300"/>
      <c r="AH347" s="19"/>
      <c r="AI347" s="313"/>
      <c r="AJ347" s="575"/>
      <c r="AL347" s="19"/>
      <c r="AN347" s="449"/>
    </row>
    <row r="348" spans="11:40" s="1" customFormat="1" ht="24" customHeight="1">
      <c r="K348" s="149"/>
      <c r="M348" s="149"/>
      <c r="O348" s="149"/>
      <c r="Q348" s="143"/>
      <c r="R348" s="144"/>
      <c r="AG348" s="300"/>
      <c r="AH348" s="19"/>
      <c r="AI348" s="313"/>
      <c r="AJ348" s="575"/>
      <c r="AL348" s="19"/>
      <c r="AN348" s="449"/>
    </row>
    <row r="349" spans="11:40" s="1" customFormat="1" ht="24" customHeight="1">
      <c r="K349" s="149"/>
      <c r="M349" s="149"/>
      <c r="O349" s="149"/>
      <c r="Q349" s="143"/>
      <c r="R349" s="144"/>
      <c r="AG349" s="300"/>
      <c r="AH349" s="19"/>
      <c r="AI349" s="313"/>
      <c r="AJ349" s="575"/>
      <c r="AL349" s="19"/>
      <c r="AN349" s="449"/>
    </row>
    <row r="350" spans="11:40" s="1" customFormat="1" ht="24" customHeight="1">
      <c r="K350" s="149"/>
      <c r="M350" s="149"/>
      <c r="O350" s="149"/>
      <c r="Q350" s="143"/>
      <c r="R350" s="144"/>
      <c r="AG350" s="300"/>
      <c r="AH350" s="19"/>
      <c r="AI350" s="313"/>
      <c r="AJ350" s="575"/>
      <c r="AL350" s="19"/>
      <c r="AN350" s="449"/>
    </row>
    <row r="351" spans="11:40" s="1" customFormat="1" ht="24" customHeight="1">
      <c r="K351" s="149"/>
      <c r="M351" s="149"/>
      <c r="O351" s="149"/>
      <c r="Q351" s="143"/>
      <c r="R351" s="144"/>
      <c r="AG351" s="300"/>
      <c r="AH351" s="19"/>
      <c r="AI351" s="313"/>
      <c r="AJ351" s="575"/>
      <c r="AL351" s="19"/>
      <c r="AN351" s="449"/>
    </row>
    <row r="352" spans="11:40" s="1" customFormat="1" ht="24" customHeight="1">
      <c r="K352" s="149"/>
      <c r="M352" s="149"/>
      <c r="O352" s="149"/>
      <c r="Q352" s="143"/>
      <c r="R352" s="144"/>
      <c r="AG352" s="300"/>
      <c r="AH352" s="19"/>
      <c r="AI352" s="313"/>
      <c r="AJ352" s="575"/>
      <c r="AL352" s="19"/>
      <c r="AN352" s="449"/>
    </row>
    <row r="353" spans="11:40" s="1" customFormat="1" ht="24" customHeight="1">
      <c r="K353" s="149"/>
      <c r="M353" s="149"/>
      <c r="O353" s="149"/>
      <c r="Q353" s="143"/>
      <c r="R353" s="144"/>
      <c r="AG353" s="300"/>
      <c r="AH353" s="19"/>
      <c r="AI353" s="313"/>
      <c r="AJ353" s="575"/>
      <c r="AL353" s="19"/>
      <c r="AN353" s="449"/>
    </row>
    <row r="354" spans="11:40" s="1" customFormat="1" ht="24" customHeight="1">
      <c r="K354" s="149"/>
      <c r="M354" s="149"/>
      <c r="O354" s="149"/>
      <c r="Q354" s="143"/>
      <c r="R354" s="144"/>
      <c r="AG354" s="300"/>
      <c r="AH354" s="19"/>
      <c r="AI354" s="313"/>
      <c r="AJ354" s="575"/>
      <c r="AL354" s="19"/>
      <c r="AN354" s="449"/>
    </row>
    <row r="355" spans="11:40" s="1" customFormat="1" ht="24" customHeight="1">
      <c r="K355" s="149"/>
      <c r="M355" s="149"/>
      <c r="O355" s="149"/>
      <c r="Q355" s="143"/>
      <c r="R355" s="144"/>
      <c r="AG355" s="300"/>
      <c r="AH355" s="19"/>
      <c r="AI355" s="313"/>
      <c r="AJ355" s="575"/>
      <c r="AL355" s="19"/>
      <c r="AN355" s="449"/>
    </row>
    <row r="356" spans="11:40" s="1" customFormat="1" ht="24" customHeight="1">
      <c r="K356" s="149"/>
      <c r="M356" s="149"/>
      <c r="O356" s="149"/>
      <c r="Q356" s="143"/>
      <c r="R356" s="144"/>
      <c r="AG356" s="300"/>
      <c r="AH356" s="19"/>
      <c r="AI356" s="313"/>
      <c r="AJ356" s="575"/>
      <c r="AL356" s="19"/>
      <c r="AN356" s="449"/>
    </row>
    <row r="357" spans="11:40" s="1" customFormat="1" ht="24" customHeight="1">
      <c r="K357" s="149"/>
      <c r="M357" s="149"/>
      <c r="O357" s="149"/>
      <c r="Q357" s="143"/>
      <c r="R357" s="144"/>
      <c r="AG357" s="300"/>
      <c r="AH357" s="19"/>
      <c r="AI357" s="313"/>
      <c r="AJ357" s="575"/>
      <c r="AL357" s="19"/>
      <c r="AN357" s="449"/>
    </row>
    <row r="358" spans="11:40" s="1" customFormat="1" ht="24" customHeight="1">
      <c r="K358" s="149"/>
      <c r="M358" s="149"/>
      <c r="O358" s="149"/>
      <c r="Q358" s="143"/>
      <c r="R358" s="144"/>
      <c r="AG358" s="300"/>
      <c r="AH358" s="19"/>
      <c r="AI358" s="313"/>
      <c r="AJ358" s="575"/>
      <c r="AL358" s="19"/>
      <c r="AN358" s="449"/>
    </row>
    <row r="359" spans="11:40" s="1" customFormat="1" ht="24" customHeight="1">
      <c r="K359" s="149"/>
      <c r="M359" s="149"/>
      <c r="O359" s="149"/>
      <c r="Q359" s="143"/>
      <c r="R359" s="144"/>
      <c r="AG359" s="300"/>
      <c r="AH359" s="19"/>
      <c r="AI359" s="313"/>
      <c r="AJ359" s="575"/>
      <c r="AL359" s="19"/>
      <c r="AN359" s="449"/>
    </row>
    <row r="360" spans="11:40" s="1" customFormat="1" ht="24" customHeight="1">
      <c r="K360" s="149"/>
      <c r="M360" s="149"/>
      <c r="O360" s="149"/>
      <c r="Q360" s="143"/>
      <c r="R360" s="144"/>
      <c r="AG360" s="300"/>
      <c r="AH360" s="19"/>
      <c r="AI360" s="313"/>
      <c r="AJ360" s="575"/>
      <c r="AL360" s="19"/>
      <c r="AN360" s="449"/>
    </row>
    <row r="361" spans="11:40" s="1" customFormat="1" ht="24" customHeight="1">
      <c r="K361" s="149"/>
      <c r="M361" s="149"/>
      <c r="O361" s="149"/>
      <c r="Q361" s="143"/>
      <c r="R361" s="144"/>
      <c r="AG361" s="300"/>
      <c r="AH361" s="19"/>
      <c r="AI361" s="313"/>
      <c r="AJ361" s="575"/>
      <c r="AL361" s="19"/>
      <c r="AN361" s="449"/>
    </row>
    <row r="362" spans="11:40" s="1" customFormat="1" ht="24" customHeight="1">
      <c r="K362" s="149"/>
      <c r="M362" s="149"/>
      <c r="O362" s="149"/>
      <c r="Q362" s="143"/>
      <c r="R362" s="144"/>
      <c r="AG362" s="300"/>
      <c r="AH362" s="19"/>
      <c r="AI362" s="313"/>
      <c r="AJ362" s="575"/>
      <c r="AL362" s="19"/>
      <c r="AN362" s="449"/>
    </row>
    <row r="363" spans="11:40" s="1" customFormat="1" ht="24" customHeight="1">
      <c r="K363" s="149"/>
      <c r="M363" s="149"/>
      <c r="O363" s="149"/>
      <c r="Q363" s="143"/>
      <c r="R363" s="144"/>
      <c r="AG363" s="300"/>
      <c r="AH363" s="19"/>
      <c r="AI363" s="313"/>
      <c r="AJ363" s="575"/>
      <c r="AL363" s="19"/>
      <c r="AN363" s="449"/>
    </row>
    <row r="364" spans="11:40" s="1" customFormat="1" ht="24" customHeight="1">
      <c r="K364" s="149"/>
      <c r="M364" s="149"/>
      <c r="O364" s="149"/>
      <c r="Q364" s="143"/>
      <c r="R364" s="144"/>
      <c r="AG364" s="300"/>
      <c r="AH364" s="19"/>
      <c r="AI364" s="313"/>
      <c r="AJ364" s="575"/>
      <c r="AL364" s="19"/>
      <c r="AN364" s="449"/>
    </row>
    <row r="365" spans="11:40" s="1" customFormat="1" ht="24" customHeight="1">
      <c r="K365" s="149"/>
      <c r="M365" s="149"/>
      <c r="O365" s="149"/>
      <c r="Q365" s="143"/>
      <c r="R365" s="144"/>
      <c r="AG365" s="300"/>
      <c r="AH365" s="19"/>
      <c r="AI365" s="313"/>
      <c r="AJ365" s="575"/>
      <c r="AL365" s="19"/>
      <c r="AN365" s="449"/>
    </row>
    <row r="366" spans="11:40" s="1" customFormat="1" ht="24" customHeight="1">
      <c r="K366" s="149"/>
      <c r="M366" s="149"/>
      <c r="O366" s="149"/>
      <c r="Q366" s="143"/>
      <c r="R366" s="144"/>
      <c r="AG366" s="300"/>
      <c r="AH366" s="19"/>
      <c r="AI366" s="313"/>
      <c r="AJ366" s="575"/>
      <c r="AL366" s="19"/>
      <c r="AN366" s="449"/>
    </row>
    <row r="367" spans="11:40" s="1" customFormat="1" ht="24" customHeight="1">
      <c r="K367" s="149"/>
      <c r="M367" s="149"/>
      <c r="O367" s="149"/>
      <c r="Q367" s="143"/>
      <c r="R367" s="144"/>
      <c r="AG367" s="300"/>
      <c r="AH367" s="19"/>
      <c r="AI367" s="313"/>
      <c r="AJ367" s="575"/>
      <c r="AL367" s="19"/>
      <c r="AN367" s="449"/>
    </row>
    <row r="368" spans="11:40" s="1" customFormat="1" ht="24" customHeight="1">
      <c r="K368" s="149"/>
      <c r="M368" s="149"/>
      <c r="O368" s="149"/>
      <c r="Q368" s="143"/>
      <c r="R368" s="144"/>
      <c r="AG368" s="300"/>
      <c r="AH368" s="19"/>
      <c r="AI368" s="313"/>
      <c r="AJ368" s="575"/>
      <c r="AL368" s="19"/>
      <c r="AN368" s="449"/>
    </row>
    <row r="369" spans="11:40" s="1" customFormat="1" ht="24" customHeight="1">
      <c r="K369" s="149"/>
      <c r="M369" s="149"/>
      <c r="O369" s="149"/>
      <c r="Q369" s="143"/>
      <c r="R369" s="144"/>
      <c r="AG369" s="300"/>
      <c r="AH369" s="19"/>
      <c r="AI369" s="313"/>
      <c r="AJ369" s="575"/>
      <c r="AL369" s="19"/>
      <c r="AN369" s="449"/>
    </row>
    <row r="370" spans="11:40" s="1" customFormat="1" ht="24" customHeight="1">
      <c r="K370" s="149"/>
      <c r="M370" s="149"/>
      <c r="O370" s="149"/>
      <c r="Q370" s="143"/>
      <c r="R370" s="144"/>
      <c r="AG370" s="300"/>
      <c r="AH370" s="19"/>
      <c r="AI370" s="313"/>
      <c r="AJ370" s="575"/>
      <c r="AL370" s="19"/>
      <c r="AN370" s="449"/>
    </row>
    <row r="371" spans="11:40" s="1" customFormat="1" ht="24" customHeight="1">
      <c r="K371" s="149"/>
      <c r="M371" s="149"/>
      <c r="O371" s="149"/>
      <c r="Q371" s="143"/>
      <c r="R371" s="144"/>
      <c r="AG371" s="300"/>
      <c r="AH371" s="19"/>
      <c r="AI371" s="313"/>
      <c r="AJ371" s="575"/>
      <c r="AL371" s="19"/>
      <c r="AN371" s="449"/>
    </row>
    <row r="372" spans="11:40" s="1" customFormat="1" ht="24" customHeight="1">
      <c r="K372" s="149"/>
      <c r="M372" s="149"/>
      <c r="O372" s="149"/>
      <c r="Q372" s="143"/>
      <c r="R372" s="144"/>
      <c r="AG372" s="300"/>
      <c r="AH372" s="19"/>
      <c r="AI372" s="313"/>
      <c r="AJ372" s="575"/>
      <c r="AL372" s="19"/>
      <c r="AN372" s="449"/>
    </row>
    <row r="373" spans="11:40" s="1" customFormat="1" ht="24" customHeight="1">
      <c r="K373" s="149"/>
      <c r="M373" s="149"/>
      <c r="O373" s="149"/>
      <c r="Q373" s="143"/>
      <c r="R373" s="144"/>
      <c r="AG373" s="300"/>
      <c r="AH373" s="19"/>
      <c r="AI373" s="313"/>
      <c r="AJ373" s="575"/>
      <c r="AL373" s="19"/>
      <c r="AN373" s="449"/>
    </row>
    <row r="374" spans="11:40" s="1" customFormat="1" ht="24" customHeight="1">
      <c r="K374" s="149"/>
      <c r="M374" s="149"/>
      <c r="O374" s="149"/>
      <c r="Q374" s="143"/>
      <c r="R374" s="144"/>
      <c r="AG374" s="300"/>
      <c r="AH374" s="19"/>
      <c r="AI374" s="313"/>
      <c r="AJ374" s="575"/>
      <c r="AL374" s="19"/>
      <c r="AN374" s="449"/>
    </row>
    <row r="375" spans="11:40" s="1" customFormat="1" ht="24" customHeight="1">
      <c r="K375" s="149"/>
      <c r="M375" s="149"/>
      <c r="O375" s="149"/>
      <c r="Q375" s="143"/>
      <c r="R375" s="144"/>
      <c r="AG375" s="300"/>
      <c r="AH375" s="19"/>
      <c r="AI375" s="313"/>
      <c r="AJ375" s="575"/>
      <c r="AL375" s="19"/>
      <c r="AN375" s="449"/>
    </row>
    <row r="376" spans="11:40" s="1" customFormat="1" ht="24" customHeight="1">
      <c r="K376" s="149"/>
      <c r="M376" s="149"/>
      <c r="O376" s="149"/>
      <c r="Q376" s="143"/>
      <c r="R376" s="144"/>
      <c r="AG376" s="300"/>
      <c r="AH376" s="19"/>
      <c r="AI376" s="313"/>
      <c r="AJ376" s="575"/>
      <c r="AL376" s="19"/>
      <c r="AN376" s="449"/>
    </row>
    <row r="377" spans="11:40" s="1" customFormat="1" ht="24" customHeight="1">
      <c r="K377" s="149"/>
      <c r="M377" s="149"/>
      <c r="O377" s="149"/>
      <c r="Q377" s="143"/>
      <c r="R377" s="144"/>
      <c r="AG377" s="300"/>
      <c r="AH377" s="19"/>
      <c r="AI377" s="313"/>
      <c r="AJ377" s="575"/>
      <c r="AL377" s="19"/>
      <c r="AN377" s="449"/>
    </row>
    <row r="378" spans="11:40" s="1" customFormat="1" ht="24" customHeight="1">
      <c r="K378" s="149"/>
      <c r="M378" s="149"/>
      <c r="O378" s="149"/>
      <c r="Q378" s="143"/>
      <c r="R378" s="144"/>
      <c r="AG378" s="300"/>
      <c r="AH378" s="19"/>
      <c r="AI378" s="313"/>
      <c r="AJ378" s="575"/>
      <c r="AL378" s="19"/>
      <c r="AN378" s="449"/>
    </row>
    <row r="379" spans="11:40" s="1" customFormat="1" ht="24" customHeight="1">
      <c r="K379" s="149"/>
      <c r="M379" s="149"/>
      <c r="O379" s="149"/>
      <c r="Q379" s="143"/>
      <c r="R379" s="144"/>
      <c r="AG379" s="300"/>
      <c r="AH379" s="19"/>
      <c r="AI379" s="313"/>
      <c r="AJ379" s="575"/>
      <c r="AL379" s="19"/>
      <c r="AN379" s="449"/>
    </row>
    <row r="380" spans="11:40" s="1" customFormat="1" ht="24" customHeight="1">
      <c r="K380" s="149"/>
      <c r="M380" s="149"/>
      <c r="O380" s="149"/>
      <c r="Q380" s="143"/>
      <c r="R380" s="144"/>
      <c r="AG380" s="300"/>
      <c r="AH380" s="19"/>
      <c r="AI380" s="313"/>
      <c r="AJ380" s="575"/>
      <c r="AL380" s="19"/>
      <c r="AN380" s="449"/>
    </row>
    <row r="381" spans="11:40" s="1" customFormat="1" ht="24" customHeight="1">
      <c r="K381" s="149"/>
      <c r="M381" s="149"/>
      <c r="O381" s="149"/>
      <c r="Q381" s="143"/>
      <c r="R381" s="144"/>
      <c r="AG381" s="300"/>
      <c r="AH381" s="19"/>
      <c r="AI381" s="313"/>
      <c r="AJ381" s="575"/>
      <c r="AL381" s="19"/>
      <c r="AN381" s="449"/>
    </row>
    <row r="382" spans="11:40" s="1" customFormat="1" ht="24" customHeight="1">
      <c r="K382" s="149"/>
      <c r="M382" s="149"/>
      <c r="O382" s="149"/>
      <c r="Q382" s="143"/>
      <c r="R382" s="144"/>
      <c r="AG382" s="300"/>
      <c r="AH382" s="19"/>
      <c r="AI382" s="313"/>
      <c r="AJ382" s="575"/>
      <c r="AL382" s="19"/>
      <c r="AN382" s="449"/>
    </row>
    <row r="383" spans="11:40" s="1" customFormat="1" ht="24" customHeight="1">
      <c r="K383" s="149"/>
      <c r="M383" s="149"/>
      <c r="O383" s="149"/>
      <c r="Q383" s="143"/>
      <c r="R383" s="144"/>
      <c r="AG383" s="300"/>
      <c r="AH383" s="19"/>
      <c r="AI383" s="313"/>
      <c r="AJ383" s="575"/>
      <c r="AL383" s="19"/>
      <c r="AN383" s="449"/>
    </row>
    <row r="384" spans="11:40" s="1" customFormat="1" ht="24" customHeight="1">
      <c r="K384" s="149"/>
      <c r="M384" s="149"/>
      <c r="O384" s="149"/>
      <c r="Q384" s="143"/>
      <c r="R384" s="144"/>
      <c r="AG384" s="300"/>
      <c r="AH384" s="19"/>
      <c r="AI384" s="313"/>
      <c r="AJ384" s="575"/>
      <c r="AL384" s="19"/>
      <c r="AN384" s="449"/>
    </row>
    <row r="385" spans="11:40" s="1" customFormat="1" ht="24" customHeight="1">
      <c r="K385" s="149"/>
      <c r="M385" s="149"/>
      <c r="O385" s="149"/>
      <c r="Q385" s="143"/>
      <c r="R385" s="144"/>
      <c r="AG385" s="300"/>
      <c r="AH385" s="19"/>
      <c r="AI385" s="313"/>
      <c r="AJ385" s="575"/>
      <c r="AL385" s="19"/>
      <c r="AN385" s="449"/>
    </row>
    <row r="386" spans="11:40" s="1" customFormat="1" ht="24" customHeight="1">
      <c r="K386" s="149"/>
      <c r="M386" s="149"/>
      <c r="O386" s="149"/>
      <c r="Q386" s="143"/>
      <c r="R386" s="144"/>
      <c r="AG386" s="300"/>
      <c r="AH386" s="19"/>
      <c r="AI386" s="313"/>
      <c r="AJ386" s="575"/>
      <c r="AL386" s="19"/>
      <c r="AN386" s="449"/>
    </row>
    <row r="387" spans="11:40" s="1" customFormat="1" ht="24" customHeight="1">
      <c r="K387" s="149"/>
      <c r="M387" s="149"/>
      <c r="O387" s="149"/>
      <c r="Q387" s="143"/>
      <c r="R387" s="144"/>
      <c r="AG387" s="300"/>
      <c r="AH387" s="19"/>
      <c r="AI387" s="313"/>
      <c r="AJ387" s="575"/>
      <c r="AL387" s="19"/>
      <c r="AN387" s="449"/>
    </row>
    <row r="388" spans="11:40" s="1" customFormat="1" ht="24" customHeight="1">
      <c r="K388" s="149"/>
      <c r="M388" s="149"/>
      <c r="O388" s="149"/>
      <c r="Q388" s="143"/>
      <c r="R388" s="144"/>
      <c r="AG388" s="300"/>
      <c r="AH388" s="19"/>
      <c r="AI388" s="313"/>
      <c r="AJ388" s="575"/>
      <c r="AL388" s="19"/>
      <c r="AN388" s="449"/>
    </row>
    <row r="389" spans="11:40" s="1" customFormat="1" ht="24" customHeight="1">
      <c r="K389" s="149"/>
      <c r="M389" s="149"/>
      <c r="O389" s="149"/>
      <c r="Q389" s="143"/>
      <c r="R389" s="144"/>
      <c r="AG389" s="300"/>
      <c r="AH389" s="19"/>
      <c r="AI389" s="313"/>
      <c r="AJ389" s="575"/>
      <c r="AL389" s="19"/>
      <c r="AN389" s="449"/>
    </row>
    <row r="390" spans="11:40" s="1" customFormat="1" ht="24" customHeight="1">
      <c r="K390" s="149"/>
      <c r="M390" s="149"/>
      <c r="O390" s="149"/>
      <c r="Q390" s="143"/>
      <c r="R390" s="144"/>
      <c r="AG390" s="300"/>
      <c r="AH390" s="19"/>
      <c r="AI390" s="313"/>
      <c r="AJ390" s="575"/>
      <c r="AL390" s="19"/>
      <c r="AN390" s="449"/>
    </row>
  </sheetData>
  <autoFilter ref="A17:AR139" xr:uid="{00000000-0009-0000-0000-000000000000}"/>
  <mergeCells count="20">
    <mergeCell ref="W16:Y16"/>
    <mergeCell ref="AO16:AP16"/>
    <mergeCell ref="AG16:AH16"/>
    <mergeCell ref="AI16:AJ16"/>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s>
  <conditionalFormatting sqref="N107:N139">
    <cfRule type="containsText" dxfId="20" priority="241" operator="containsText" text="BAJO">
      <formula>NOT(ISERROR(SEARCH("BAJO",N107)))</formula>
    </cfRule>
    <cfRule type="containsText" dxfId="19" priority="242" operator="containsText" text="MODERADO">
      <formula>NOT(ISERROR(SEARCH("MODERADO",N107)))</formula>
    </cfRule>
    <cfRule type="containsText" dxfId="18" priority="243" operator="containsText" text="ALTO">
      <formula>NOT(ISERROR(SEARCH("ALTO",N107)))</formula>
    </cfRule>
    <cfRule type="containsText" dxfId="17" priority="244" operator="containsText" text="EXTREMO">
      <formula>NOT(ISERROR(SEARCH("EXTREMO",N107)))</formula>
    </cfRule>
  </conditionalFormatting>
  <conditionalFormatting sqref="AA54 AA107:AA1048576">
    <cfRule type="cellIs" dxfId="16" priority="245" operator="equal">
      <formula>"MUY ALTA"</formula>
    </cfRule>
    <cfRule type="cellIs" dxfId="15" priority="246" operator="equal">
      <formula>"ALTA"</formula>
    </cfRule>
    <cfRule type="cellIs" dxfId="14" priority="247" operator="equal">
      <formula>"MEDIA"</formula>
    </cfRule>
    <cfRule type="cellIs" dxfId="13" priority="248" operator="equal">
      <formula>"BAJA"</formula>
    </cfRule>
    <cfRule type="cellIs" dxfId="12" priority="249" operator="equal">
      <formula>"Muy Baja"</formula>
    </cfRule>
  </conditionalFormatting>
  <conditionalFormatting sqref="AE107:AE139">
    <cfRule type="containsText" dxfId="11" priority="250" operator="containsText" text="BAJO">
      <formula>NOT(ISERROR(SEARCH("BAJO",AE107)))</formula>
    </cfRule>
    <cfRule type="containsText" dxfId="10" priority="251" operator="containsText" text="MODERADO">
      <formula>NOT(ISERROR(SEARCH("MODERADO",AE107)))</formula>
    </cfRule>
    <cfRule type="containsText" dxfId="9" priority="252" operator="containsText" text="ALTO">
      <formula>NOT(ISERROR(SEARCH("ALTO",AE107)))</formula>
    </cfRule>
    <cfRule type="containsText" dxfId="8" priority="253" operator="containsText" text="EXTREMO">
      <formula>NOT(ISERROR(SEARCH("EXTREMO",AE107)))</formula>
    </cfRule>
  </conditionalFormatting>
  <conditionalFormatting sqref="N73">
    <cfRule type="containsText" dxfId="7" priority="23" operator="containsText" text="BAJO">
      <formula>NOT(ISERROR(SEARCH("BAJO",N73)))</formula>
    </cfRule>
    <cfRule type="containsText" dxfId="6" priority="24" operator="containsText" text="MODERADO">
      <formula>NOT(ISERROR(SEARCH("MODERADO",N73)))</formula>
    </cfRule>
    <cfRule type="containsText" dxfId="5" priority="25" operator="containsText" text="ALTO">
      <formula>NOT(ISERROR(SEARCH("ALTO",N73)))</formula>
    </cfRule>
    <cfRule type="containsText" dxfId="4" priority="26" operator="containsText" text="EXTREMO">
      <formula>NOT(ISERROR(SEARCH("EXTREMO",N73)))</formula>
    </cfRule>
  </conditionalFormatting>
  <conditionalFormatting sqref="N74">
    <cfRule type="containsText" dxfId="3" priority="10" operator="containsText" text="BAJO">
      <formula>NOT(ISERROR(SEARCH("BAJO",N74)))</formula>
    </cfRule>
    <cfRule type="containsText" dxfId="2" priority="11" operator="containsText" text="MODERADO">
      <formula>NOT(ISERROR(SEARCH("MODERADO",N74)))</formula>
    </cfRule>
    <cfRule type="containsText" dxfId="1" priority="12" operator="containsText" text="ALTO">
      <formula>NOT(ISERROR(SEARCH("ALTO",N74)))</formula>
    </cfRule>
    <cfRule type="containsText" dxfId="0" priority="13" operator="containsText" text="EXTREMO">
      <formula>NOT(ISERROR(SEARCH("EXTREMO",N74)))</formula>
    </cfRule>
  </conditionalFormatting>
  <dataValidations count="11">
    <dataValidation type="list" allowBlank="1" showInputMessage="1" showErrorMessage="1" sqref="J73:J74" xr:uid="{00000000-0002-0000-0000-000000000000}">
      <formula1>$B$5:$B$9</formula1>
    </dataValidation>
    <dataValidation type="list" allowBlank="1" showInputMessage="1" showErrorMessage="1" sqref="L73:L74 AC73:AC74" xr:uid="{00000000-0002-0000-0000-000001000000}">
      <formula1>$E$5:$E$9</formula1>
    </dataValidation>
    <dataValidation type="list" allowBlank="1" showInputMessage="1" showErrorMessage="1" sqref="A73:A74" xr:uid="{00000000-0002-0000-0000-000002000000}">
      <formula1>$B$48:$B$68</formula1>
    </dataValidation>
    <dataValidation type="list" allowBlank="1" showInputMessage="1" showErrorMessage="1" sqref="I73:I74" xr:uid="{00000000-0002-0000-0000-000003000000}">
      <formula1>$Y$17:$Y$21</formula1>
    </dataValidation>
    <dataValidation type="list" allowBlank="1" showInputMessage="1" showErrorMessage="1" sqref="S73:S74" xr:uid="{00000000-0002-0000-0000-000004000000}">
      <formula1>$Q$10:$Q$11</formula1>
    </dataValidation>
    <dataValidation type="list" allowBlank="1" showInputMessage="1" showErrorMessage="1" sqref="T73:T74" xr:uid="{00000000-0002-0000-0000-000005000000}">
      <formula1>$Q$5:$Q$7</formula1>
    </dataValidation>
    <dataValidation type="list" allowBlank="1" showInputMessage="1" showErrorMessage="1" sqref="W73:W74" xr:uid="{00000000-0002-0000-0000-000006000000}">
      <formula1>$T$5:$T$6</formula1>
    </dataValidation>
    <dataValidation type="list" allowBlank="1" showInputMessage="1" showErrorMessage="1" sqref="X73:X74" xr:uid="{00000000-0002-0000-0000-000007000000}">
      <formula1>$U$5:$U$6</formula1>
    </dataValidation>
    <dataValidation type="list" allowBlank="1" showInputMessage="1" showErrorMessage="1" sqref="Y73:Y74" xr:uid="{00000000-0002-0000-0000-000008000000}">
      <formula1>$V$5:$V$6</formula1>
    </dataValidation>
    <dataValidation type="list" allowBlank="1" showInputMessage="1" showErrorMessage="1" sqref="AF73:AF74" xr:uid="{00000000-0002-0000-0000-000009000000}">
      <formula1>$Y$5:$Y$7</formula1>
    </dataValidation>
    <dataValidation type="list" allowBlank="1" showInputMessage="1" showErrorMessage="1" sqref="AS18:AS57" xr:uid="{00000000-0002-0000-0000-00000A000000}">
      <formula1>"ACTIVO, INACTIVO"</formula1>
    </dataValidation>
  </dataValidations>
  <hyperlinks>
    <hyperlink ref="R42" r:id="rId1" display="https://indeportesantioquia.sharepoint.com/:f:/r/sites/SGC2/Documentos compartidos/3.1 Evidencias deRriegos/Servicio al Ciudadano/Evidencias Riesgos 2025/Riesgos de Gesti%C3%B3n 2025/SC-RG1-?csf=1&amp;web=1&amp;e=ZuNCyb" xr:uid="{00000000-0004-0000-0000-000000000000}"/>
    <hyperlink ref="R45" r:id="rId2" display="https://indeportesantioquia.sharepoint.com/:f:/r/sites/SGC2/Documentos compartidos/3.1 Evidencias deRriegos/Servicio al Ciudadano/Evidencias Riesgos 2025/Riesgos de Gesti%C3%B3n 2025/SC-RG2?csf=1&amp;web=1&amp;e=pJxHA4" xr:uid="{00000000-0004-0000-0000-000001000000}"/>
    <hyperlink ref="R43" r:id="rId3" display="https://indeportesantioquia.sharepoint.com/:f:/r/sites/SGC2/Documentos compartidos/3.1 Evidencias deRriegos/Servicio al Ciudadano/Evidencias Riesgos 2025/Riesgos de Gesti%C3%B3n 2025/SC-RG1-?csf=1&amp;web=1&amp;e=ZuNCyb" xr:uid="{00000000-0004-0000-0000-000002000000}"/>
    <hyperlink ref="R44" r:id="rId4" display="https://indeportesantioquia.sharepoint.com/:f:/r/sites/SGC2/Documentos compartidos/3.1 Evidencias deRriegos/Servicio al Ciudadano/Evidencias Riesgos 2025/Riesgos de Gesti%C3%B3n 2025/SC-RG2?csf=1&amp;web=1&amp;e=pJxHA4" xr:uid="{00000000-0004-0000-0000-000003000000}"/>
    <hyperlink ref="R47" r:id="rId5" display="https://indeportesantioquia.sharepoint.com/:f:/r/sites/SGC2/Documentos compartidos/3.1 Evidencias deRriegos/Gesti%C3%B3n de los Recursos/Evidencia de Riesgos 2025/Riesgos de Gesti%C3%B3n y Fiscales 2025/RF-1?csf=1&amp;web=1&amp;e=qaryIW" xr:uid="{00000000-0004-0000-0000-000004000000}"/>
    <hyperlink ref="R48" r:id="rId6" display="https://indeportesantioquia.sharepoint.com/:f:/r/sites/SGC2/Documentos compartidos/3.1 Evidencias deRriegos/Gesti%C3%B3n de los Recursos/Evidencia de Riesgos 2025/Riesgos de Gesti%C3%B3n y Fiscales 2025/RF-2?csf=1&amp;web=1&amp;e=hC3E0d" xr:uid="{00000000-0004-0000-0000-000005000000}"/>
    <hyperlink ref="R50" r:id="rId7" display="https://indeportesantioquia.sharepoint.com/:f:/r/sites/SGC2/Documentos compartidos/3.1 Evidencias deRriegos/Gesti%C3%B3n de los Recursos/Evidencia de Riesgos 2025/Riesgos de Gesti%C3%B3n y Fiscales 2025/RG-2?csf=1&amp;web=1&amp;e=vfG0cR" xr:uid="{00000000-0004-0000-0000-000006000000}"/>
    <hyperlink ref="R87" r:id="rId8" display="https://indeportesantioquia.sharepoint.com/:f:/r/sites/SGC2/Documentos compartidos/3.1 Evidencias deRriegos/Gesti%C3%B3n financiera/Evidencia de Riesgos 2025/Riesgos de Gesti%C3%B3n y Fiscal 2025/Riesgos Gesti%C3%B3n/RG1?csf=1&amp;web=1&amp;e=X6AWbK" xr:uid="{00000000-0004-0000-0000-000007000000}"/>
    <hyperlink ref="R88" r:id="rId9" display="https://indeportesantioquia.sharepoint.com/:f:/r/sites/SGC2/Documentos compartidos/3.1 Evidencias deRriegos/Gesti%C3%B3n financiera/Evidencia de Riesgos 2025/Riesgos de Gesti%C3%B3n y Fiscal 2025/Riesgos Gesti%C3%B3n/RG1?csf=1&amp;web=1&amp;e=X6AWbK" xr:uid="{00000000-0004-0000-0000-000008000000}"/>
    <hyperlink ref="R89" r:id="rId10" display="https://indeportesantioquia.sharepoint.com/:f:/r/sites/SGC2/Documentos compartidos/3.1 Evidencias deRriegos/Gesti%C3%B3n financiera/Evidencia de Riesgos 2025/Riesgos de Gesti%C3%B3n y Fiscal 2025/Riesgos Gesti%C3%B3n/RG2?csf=1&amp;web=1&amp;e=IiCJml" xr:uid="{00000000-0004-0000-0000-000009000000}"/>
    <hyperlink ref="R93" r:id="rId11" display="https://indeportesantioquia.sharepoint.com/:f:/r/sites/SGC2/Documentos compartidos/3.1 Evidencias deRriegos/Gesti%C3%B3n financiera/Evidencia de Riesgos 2025/Riesgos de Gesti%C3%B3n y Fiscal 2025/Riesgos Gesti%C3%B3n/RG4?csf=1&amp;web=1&amp;e=ohgIqE" xr:uid="{00000000-0004-0000-0000-00000A000000}"/>
    <hyperlink ref="R94" r:id="rId12" display="https://indeportesantioquia.sharepoint.com/:f:/r/sites/SGC2/Documentos compartidos/3.1 Evidencias deRriegos/Gesti%C3%B3n financiera/Evidencia de Riesgos 2025/Riesgos de Gesti%C3%B3n y Fiscal 2025/Riesgos Gesti%C3%B3n/RG5?csf=1&amp;web=1&amp;e=gn7u1y" xr:uid="{00000000-0004-0000-0000-00000B000000}"/>
  </hyperlinks>
  <pageMargins left="0.7" right="0.7" top="0.75" bottom="0.75" header="0.3" footer="0.3"/>
  <pageSetup scale="10" orientation="portrait" r:id="rId13"/>
  <drawing r:id="rId14"/>
  <legacyDrawing r:id="rId15"/>
  <oleObjects>
    <mc:AlternateContent xmlns:mc="http://schemas.openxmlformats.org/markup-compatibility/2006">
      <mc:Choice Requires="x14">
        <oleObject progId="PBrush" shapeId="5121" r:id="rId16">
          <objectPr defaultSize="0" autoPict="0" r:id="rId17">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6"/>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0B000000}">
          <x14:formula1>
            <xm:f>'Fórmulas '!$B$5:$B$9</xm:f>
          </x14:formula1>
          <xm:sqref>J107:J139</xm:sqref>
        </x14:dataValidation>
        <x14:dataValidation type="list" allowBlank="1" showInputMessage="1" showErrorMessage="1" xr:uid="{00000000-0002-0000-0000-00000C000000}">
          <x14:formula1>
            <xm:f>'Fórmulas '!$E$5:$E$9</xm:f>
          </x14:formula1>
          <xm:sqref>L107:L139 AC107:AC1048576</xm:sqref>
        </x14:dataValidation>
        <x14:dataValidation type="list" allowBlank="1" showInputMessage="1" showErrorMessage="1" xr:uid="{00000000-0002-0000-0000-00000D000000}">
          <x14:formula1>
            <xm:f>'Fórmulas '!$Q$10:$Q$11</xm:f>
          </x14:formula1>
          <xm:sqref>S107:S1048576</xm:sqref>
        </x14:dataValidation>
        <x14:dataValidation type="list" allowBlank="1" showInputMessage="1" showErrorMessage="1" xr:uid="{00000000-0002-0000-0000-00000E000000}">
          <x14:formula1>
            <xm:f>'Fórmulas '!$Q$5:$Q$7</xm:f>
          </x14:formula1>
          <xm:sqref>T107:T139</xm:sqref>
        </x14:dataValidation>
        <x14:dataValidation type="list" allowBlank="1" showInputMessage="1" showErrorMessage="1" xr:uid="{00000000-0002-0000-0000-00000F000000}">
          <x14:formula1>
            <xm:f>'Fórmulas '!$T$5:$T$6</xm:f>
          </x14:formula1>
          <xm:sqref>W107:W1048576</xm:sqref>
        </x14:dataValidation>
        <x14:dataValidation type="list" allowBlank="1" showInputMessage="1" showErrorMessage="1" xr:uid="{00000000-0002-0000-0000-000010000000}">
          <x14:formula1>
            <xm:f>'Fórmulas '!$U$5:$U$6</xm:f>
          </x14:formula1>
          <xm:sqref>X107:X1048576</xm:sqref>
        </x14:dataValidation>
        <x14:dataValidation type="list" allowBlank="1" showInputMessage="1" showErrorMessage="1" xr:uid="{00000000-0002-0000-0000-000011000000}">
          <x14:formula1>
            <xm:f>'Fórmulas '!$V$5:$V$6</xm:f>
          </x14:formula1>
          <xm:sqref>Y107:Y1048576</xm:sqref>
        </x14:dataValidation>
        <x14:dataValidation type="list" allowBlank="1" showInputMessage="1" showErrorMessage="1" xr:uid="{00000000-0002-0000-0000-000012000000}">
          <x14:formula1>
            <xm:f>'Fórmulas '!$Y$5:$Y$7</xm:f>
          </x14:formula1>
          <xm:sqref>AF107:AF1048576</xm:sqref>
        </x14:dataValidation>
        <x14:dataValidation type="list" allowBlank="1" showInputMessage="1" showErrorMessage="1" xr:uid="{00000000-0002-0000-0000-000013000000}">
          <x14:formula1>
            <xm:f>'Fórmulas '!$B$47:$B$67</xm:f>
          </x14:formula1>
          <xm:sqref>B140:B1048576 A18:A19 A27 A79 A107:A1048576 A22:A25</xm:sqref>
        </x14:dataValidation>
        <x14:dataValidation type="list" allowBlank="1" showInputMessage="1" showErrorMessage="1" xr:uid="{00000000-0002-0000-0000-000014000000}">
          <x14:formula1>
            <xm:f>'Fórmulas '!$AA$5:$AA$7</xm:f>
          </x14:formula1>
          <xm:sqref>AQ42:AQ1048576 AO87:AO100 AO76:AO79 AO83:AO85 AO109:AO134 AO140:AO1048576 AK18:AK1048576 AO42:AO59 AG107:AG1048576 AI18:AI1048576 AO18:AO40 AQ18:AQ40 AM18:AM1048576</xm:sqref>
        </x14:dataValidation>
        <x14:dataValidation type="list" allowBlank="1" showInputMessage="1" showErrorMessage="1" xr:uid="{00000000-0002-0000-0000-000015000000}">
          <x14:formula1>
            <xm:f>'Fórmulas '!$Y$17:$Y$21</xm:f>
          </x14:formula1>
          <xm:sqref>H107:H1048576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90cc69d61dc27b348761e94f1f2fc7b4">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4722c5b923d588bdc88ab3f8fac5004b"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C44440-E582-4115-B452-950DFD91DB67}"/>
</file>

<file path=customXml/itemProps2.xml><?xml version="1.0" encoding="utf-8"?>
<ds:datastoreItem xmlns:ds="http://schemas.openxmlformats.org/officeDocument/2006/customXml" ds:itemID="{855BABE9-0AEB-48B7-9B4A-5C33E220727F}"/>
</file>

<file path=customXml/itemProps3.xml><?xml version="1.0" encoding="utf-8"?>
<ds:datastoreItem xmlns:ds="http://schemas.openxmlformats.org/officeDocument/2006/customXml" ds:itemID="{B1DCFE66-20AA-424F-9950-FF8942335FB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2025-09-09T23:06:08Z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