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8"/>
  <workbookPr codeName="ThisWorkbook"/>
  <mc:AlternateContent xmlns:mc="http://schemas.openxmlformats.org/markup-compatibility/2006">
    <mc:Choice Requires="x15">
      <x15ac:absPath xmlns:x15ac="http://schemas.microsoft.com/office/spreadsheetml/2010/11/ac" url="C:\Users\Lecheverri\Downloads\"/>
    </mc:Choice>
  </mc:AlternateContent>
  <xr:revisionPtr revIDLastSave="0" documentId="11_289F416AFDD7189EC6A17DBBAF1C0EABDD7A271A" xr6:coauthVersionLast="47" xr6:coauthVersionMax="47" xr10:uidLastSave="{00000000-0000-0000-0000-000000000000}"/>
  <bookViews>
    <workbookView xWindow="-120" yWindow="-120" windowWidth="20730" windowHeight="11040" tabRatio="601" xr2:uid="{00000000-000D-0000-FFFF-FFFF00000000}"/>
  </bookViews>
  <sheets>
    <sheet name="Riesgos Corrupción " sheetId="8" r:id="rId1"/>
    <sheet name="Riesgos Corrupción" sheetId="2" state="hidden" r:id="rId2"/>
    <sheet name="Conceptos Guía " sheetId="5" r:id="rId3"/>
    <sheet name="Fórmulas " sheetId="4" state="hidden" r:id="rId4"/>
  </sheets>
  <externalReferences>
    <externalReference r:id="rId5"/>
  </externalReferences>
  <definedNames>
    <definedName name="_xlnm._FilterDatabase" localSheetId="3" hidden="1">'Fórmulas '!$H$4:$K$29</definedName>
    <definedName name="_xlnm._FilterDatabase" localSheetId="1" hidden="1">'Riesgos Corrupción'!$A$11:$BJ$44</definedName>
    <definedName name="_xlnm._FilterDatabase" localSheetId="0" hidden="1">'Riesgos Corrupción '!$A$11:$DZ$43</definedName>
    <definedName name="_xlnm.Print_Area" localSheetId="1">'Riesgos Corrupción'!$A:$BQ</definedName>
    <definedName name="_xlnm.Print_Area" localSheetId="0">'Riesgos Corrupción '!$A:$BX</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Y28" i="8" l="1"/>
  <c r="BB28" i="8" s="1"/>
  <c r="BC28" i="8"/>
  <c r="BD28" i="8"/>
  <c r="BB26" i="8"/>
  <c r="BA26" i="8" s="1"/>
  <c r="BC26" i="8"/>
  <c r="BD26" i="8"/>
  <c r="BF26" i="8" l="1"/>
  <c r="BA28" i="8"/>
  <c r="BE28" i="8"/>
  <c r="BF28" i="8"/>
  <c r="BE26" i="8"/>
  <c r="BB15" i="8"/>
  <c r="AZ15" i="8"/>
  <c r="BC15" i="8"/>
  <c r="BD15" i="8"/>
  <c r="C12" i="8"/>
  <c r="D12" i="8"/>
  <c r="BB12" i="8"/>
  <c r="BC12" i="8"/>
  <c r="BD12" i="8"/>
  <c r="C13" i="8"/>
  <c r="D13" i="8"/>
  <c r="C14" i="8"/>
  <c r="D14" i="8"/>
  <c r="C15" i="8"/>
  <c r="D15" i="8"/>
  <c r="C16" i="8"/>
  <c r="D16" i="8"/>
  <c r="BA15" i="8" l="1"/>
  <c r="BE15" i="8"/>
  <c r="BF15" i="8"/>
  <c r="BA12" i="8"/>
  <c r="BE12" i="8"/>
  <c r="BF12" i="8"/>
  <c r="AX51" i="8"/>
  <c r="AY51" i="8" s="1"/>
  <c r="D17" i="8"/>
  <c r="D18" i="8"/>
  <c r="D19" i="8"/>
  <c r="D20" i="8"/>
  <c r="D21" i="8"/>
  <c r="D22" i="8"/>
  <c r="D23" i="8"/>
  <c r="D24" i="8"/>
  <c r="D25" i="8"/>
  <c r="D26" i="8"/>
  <c r="D27" i="8"/>
  <c r="D28" i="8"/>
  <c r="D29" i="8"/>
  <c r="D30" i="8"/>
  <c r="D31" i="8"/>
  <c r="D32" i="8"/>
  <c r="D33" i="8"/>
  <c r="D34" i="8"/>
  <c r="D35" i="8"/>
  <c r="D36" i="8"/>
  <c r="D37" i="8"/>
  <c r="D38" i="8"/>
  <c r="D39" i="8"/>
  <c r="D40" i="8"/>
  <c r="D41" i="8"/>
  <c r="D42" i="8"/>
  <c r="D43" i="8"/>
  <c r="D51" i="8"/>
  <c r="C17" i="8"/>
  <c r="C18" i="8"/>
  <c r="C19" i="8"/>
  <c r="C20" i="8"/>
  <c r="C21" i="8"/>
  <c r="C22" i="8"/>
  <c r="C23" i="8"/>
  <c r="C24" i="8"/>
  <c r="C25" i="8"/>
  <c r="C26" i="8"/>
  <c r="C27" i="8"/>
  <c r="C28" i="8"/>
  <c r="C29" i="8"/>
  <c r="C30" i="8"/>
  <c r="C31" i="8"/>
  <c r="C32" i="8"/>
  <c r="C33" i="8"/>
  <c r="C34" i="8"/>
  <c r="C35" i="8"/>
  <c r="C36" i="8"/>
  <c r="C37" i="8"/>
  <c r="C38" i="8"/>
  <c r="C39" i="8"/>
  <c r="C40" i="8"/>
  <c r="C41" i="8"/>
  <c r="C42" i="8"/>
  <c r="C43" i="8"/>
  <c r="C51" i="8"/>
  <c r="AF51" i="8"/>
  <c r="AJ51" i="8" s="1"/>
  <c r="BD51" i="8" s="1"/>
  <c r="AH51" i="8"/>
  <c r="BB51" i="8" l="1"/>
  <c r="BA51" i="8" s="1"/>
  <c r="BF43" i="8"/>
  <c r="AK51" i="8"/>
  <c r="BC51" i="8"/>
  <c r="BF51" i="8" l="1"/>
  <c r="BE51" i="8"/>
  <c r="AW44" i="2" l="1"/>
  <c r="AX44" i="2" s="1"/>
  <c r="AG44" i="2"/>
  <c r="AE44" i="2"/>
  <c r="AH44" i="2" s="1"/>
  <c r="AI44" i="2" s="1"/>
  <c r="BC44" i="2" s="1"/>
  <c r="C44" i="2"/>
  <c r="B44" i="2"/>
  <c r="BA44" i="2" l="1"/>
  <c r="BE44" i="2" s="1"/>
  <c r="AZ44" i="2"/>
  <c r="AY44" i="2"/>
  <c r="BB44" i="2"/>
  <c r="AG13" i="2" l="1"/>
  <c r="AG12" i="2"/>
  <c r="AG42" i="2"/>
  <c r="BA42" i="2" s="1"/>
  <c r="AZ42" i="2" s="1"/>
  <c r="AX19" i="2" l="1"/>
  <c r="AX21" i="2"/>
  <c r="AX22" i="2"/>
  <c r="AX23" i="2"/>
  <c r="AX24" i="2"/>
  <c r="AX25" i="2"/>
  <c r="AX26" i="2"/>
  <c r="AX27" i="2"/>
  <c r="AW13" i="2"/>
  <c r="AX13" i="2" s="1"/>
  <c r="AW12" i="2"/>
  <c r="AX12" i="2" s="1"/>
  <c r="AE12" i="2"/>
  <c r="AH12" i="2" s="1"/>
  <c r="BB12" i="2" s="1"/>
  <c r="AI12" i="2" l="1"/>
  <c r="BC12" i="2" s="1"/>
  <c r="BA13" i="2"/>
  <c r="AZ13" i="2" s="1"/>
  <c r="AG14" i="2"/>
  <c r="BA14" i="2" s="1"/>
  <c r="AZ14" i="2" s="1"/>
  <c r="AG15" i="2"/>
  <c r="AG16" i="2"/>
  <c r="AG17" i="2"/>
  <c r="AG18" i="2"/>
  <c r="AG19" i="2"/>
  <c r="BA19" i="2" s="1"/>
  <c r="AZ19" i="2" s="1"/>
  <c r="AG20" i="2"/>
  <c r="AG21" i="2"/>
  <c r="BA21" i="2" s="1"/>
  <c r="AZ21" i="2" s="1"/>
  <c r="AG22" i="2"/>
  <c r="BA22" i="2" s="1"/>
  <c r="AZ22" i="2" s="1"/>
  <c r="AG23" i="2"/>
  <c r="BA23" i="2" s="1"/>
  <c r="AZ23" i="2" s="1"/>
  <c r="AG24" i="2"/>
  <c r="BA24" i="2" s="1"/>
  <c r="AZ24" i="2" s="1"/>
  <c r="AG25" i="2"/>
  <c r="BA25" i="2" s="1"/>
  <c r="AZ25" i="2" s="1"/>
  <c r="AG26" i="2"/>
  <c r="BA26" i="2" s="1"/>
  <c r="AZ26" i="2" s="1"/>
  <c r="AG27" i="2"/>
  <c r="BA27" i="2" s="1"/>
  <c r="AZ27" i="2" s="1"/>
  <c r="AG28" i="2"/>
  <c r="AG29" i="2"/>
  <c r="AG30" i="2"/>
  <c r="AG31" i="2"/>
  <c r="AG32" i="2"/>
  <c r="AG33" i="2"/>
  <c r="AG34" i="2"/>
  <c r="AG35" i="2"/>
  <c r="AG36" i="2"/>
  <c r="AG37" i="2"/>
  <c r="AG38" i="2"/>
  <c r="AG39" i="2"/>
  <c r="AG40" i="2"/>
  <c r="AG41" i="2"/>
  <c r="AG43" i="2"/>
  <c r="BA12" i="2"/>
  <c r="AZ12" i="2" s="1"/>
  <c r="AE13" i="2"/>
  <c r="AH13" i="2" s="1"/>
  <c r="AE14" i="2"/>
  <c r="AH14" i="2" s="1"/>
  <c r="AE15" i="2"/>
  <c r="AH15" i="2" s="1"/>
  <c r="AE16" i="2"/>
  <c r="AH16" i="2" s="1"/>
  <c r="AE17" i="2"/>
  <c r="AH17" i="2" s="1"/>
  <c r="AE18" i="2"/>
  <c r="AH18" i="2" s="1"/>
  <c r="AE19" i="2"/>
  <c r="AH19" i="2" s="1"/>
  <c r="AE20" i="2"/>
  <c r="AH20" i="2" s="1"/>
  <c r="AE21" i="2"/>
  <c r="AH21" i="2" s="1"/>
  <c r="AE22" i="2"/>
  <c r="AH22" i="2" s="1"/>
  <c r="AE23" i="2"/>
  <c r="AH23" i="2" s="1"/>
  <c r="AE24" i="2"/>
  <c r="AH24" i="2" s="1"/>
  <c r="AE25" i="2"/>
  <c r="AH25" i="2" s="1"/>
  <c r="AE26" i="2"/>
  <c r="AH26" i="2" s="1"/>
  <c r="AE27" i="2"/>
  <c r="AH27" i="2" s="1"/>
  <c r="AE28" i="2"/>
  <c r="AH28" i="2" s="1"/>
  <c r="AE29" i="2"/>
  <c r="AH29" i="2" s="1"/>
  <c r="AE30" i="2"/>
  <c r="AH30" i="2" s="1"/>
  <c r="AE31" i="2"/>
  <c r="AH31" i="2" s="1"/>
  <c r="AE32" i="2"/>
  <c r="AH32" i="2" s="1"/>
  <c r="AE33" i="2"/>
  <c r="AH33" i="2" s="1"/>
  <c r="AE34" i="2"/>
  <c r="AH34" i="2" s="1"/>
  <c r="AE35" i="2"/>
  <c r="AH35" i="2" s="1"/>
  <c r="AE36" i="2"/>
  <c r="AH36" i="2" s="1"/>
  <c r="AE37" i="2"/>
  <c r="AH37" i="2" s="1"/>
  <c r="AE38" i="2"/>
  <c r="AH38" i="2" s="1"/>
  <c r="AE39" i="2"/>
  <c r="AH39" i="2" s="1"/>
  <c r="AE40" i="2"/>
  <c r="AH40" i="2" s="1"/>
  <c r="AE41" i="2"/>
  <c r="AH41" i="2" s="1"/>
  <c r="AE42" i="2"/>
  <c r="AH42" i="2" s="1"/>
  <c r="AE43" i="2"/>
  <c r="AH43" i="2" s="1"/>
  <c r="AI43" i="2" l="1"/>
  <c r="BB43" i="2"/>
  <c r="AI39" i="2"/>
  <c r="BB39" i="2"/>
  <c r="AI35" i="2"/>
  <c r="BC35" i="2" s="1"/>
  <c r="BB35" i="2"/>
  <c r="AI31" i="2"/>
  <c r="BB31" i="2"/>
  <c r="AI27" i="2"/>
  <c r="BB27" i="2"/>
  <c r="AI23" i="2"/>
  <c r="BB23" i="2"/>
  <c r="AI19" i="2"/>
  <c r="BB19" i="2"/>
  <c r="AI15" i="2"/>
  <c r="BB15" i="2"/>
  <c r="AI42" i="2"/>
  <c r="BB42" i="2"/>
  <c r="AI38" i="2"/>
  <c r="BB38" i="2"/>
  <c r="AI34" i="2"/>
  <c r="BB34" i="2"/>
  <c r="AI30" i="2"/>
  <c r="BB30" i="2"/>
  <c r="AI26" i="2"/>
  <c r="BB26" i="2"/>
  <c r="AI22" i="2"/>
  <c r="BB22" i="2"/>
  <c r="AI14" i="2"/>
  <c r="BB14" i="2"/>
  <c r="AY13" i="2"/>
  <c r="AI41" i="2"/>
  <c r="BB41" i="2"/>
  <c r="AI37" i="2"/>
  <c r="BB37" i="2"/>
  <c r="AI33" i="2"/>
  <c r="BB33" i="2"/>
  <c r="AI29" i="2"/>
  <c r="BB29" i="2"/>
  <c r="AI25" i="2"/>
  <c r="BB25" i="2"/>
  <c r="AI21" i="2"/>
  <c r="BB21" i="2"/>
  <c r="AI17" i="2"/>
  <c r="BB17" i="2"/>
  <c r="AI13" i="2"/>
  <c r="BB13" i="2"/>
  <c r="AI18" i="2"/>
  <c r="BB18" i="2"/>
  <c r="AI40" i="2"/>
  <c r="BB40" i="2"/>
  <c r="AI36" i="2"/>
  <c r="BB36" i="2"/>
  <c r="AI32" i="2"/>
  <c r="BB32" i="2"/>
  <c r="AI28" i="2"/>
  <c r="BB28" i="2"/>
  <c r="AI24" i="2"/>
  <c r="BB24" i="2"/>
  <c r="AI20" i="2"/>
  <c r="BB20" i="2"/>
  <c r="AI16" i="2"/>
  <c r="BB16" i="2"/>
  <c r="AY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AW43" i="2"/>
  <c r="AX43" i="2" s="1"/>
  <c r="BA43" i="2" s="1"/>
  <c r="AZ43" i="2" s="1"/>
  <c r="AY43" i="2"/>
  <c r="AY42" i="2"/>
  <c r="AW42" i="2"/>
  <c r="AX42" i="2" s="1"/>
  <c r="AW41" i="2"/>
  <c r="AX41" i="2" s="1"/>
  <c r="BA41" i="2" s="1"/>
  <c r="AZ41" i="2" s="1"/>
  <c r="BC28" i="2" l="1"/>
  <c r="BC31" i="2"/>
  <c r="BC16" i="2"/>
  <c r="BC32" i="2"/>
  <c r="BC13" i="2"/>
  <c r="BC29" i="2"/>
  <c r="BC25" i="2"/>
  <c r="BC14" i="2"/>
  <c r="BC34" i="2"/>
  <c r="BC19" i="2"/>
  <c r="BC20" i="2"/>
  <c r="BC36" i="2"/>
  <c r="BC17" i="2"/>
  <c r="BC33" i="2"/>
  <c r="BC18" i="2"/>
  <c r="BC30" i="2"/>
  <c r="BC22" i="2"/>
  <c r="BC38" i="2"/>
  <c r="BC23" i="2"/>
  <c r="BC39" i="2"/>
  <c r="BC41" i="2"/>
  <c r="BE41" i="2" s="1"/>
  <c r="BC24" i="2"/>
  <c r="BC40" i="2"/>
  <c r="BC21" i="2"/>
  <c r="BC37" i="2"/>
  <c r="BC15" i="2"/>
  <c r="BC26" i="2"/>
  <c r="BC42" i="2"/>
  <c r="BC27" i="2"/>
  <c r="BC43" i="2"/>
  <c r="BE43" i="2"/>
  <c r="BE13" i="2"/>
  <c r="AY41" i="2"/>
  <c r="BE42" i="2" l="1"/>
  <c r="AW40" i="2" l="1"/>
  <c r="AX40" i="2" s="1"/>
  <c r="AY40" i="2"/>
  <c r="BA40" i="2" l="1"/>
  <c r="AZ40" i="2" s="1"/>
  <c r="BE40" i="2" l="1"/>
  <c r="AW39" i="2"/>
  <c r="AX39" i="2" s="1"/>
  <c r="BA39" i="2" s="1"/>
  <c r="AZ39" i="2" s="1"/>
  <c r="AY39" i="2"/>
  <c r="AW38" i="2"/>
  <c r="AX38" i="2" s="1"/>
  <c r="BA38" i="2" s="1"/>
  <c r="AZ38" i="2" s="1"/>
  <c r="AY38" i="2"/>
  <c r="AW37" i="2"/>
  <c r="AX37" i="2" s="1"/>
  <c r="BA37" i="2" s="1"/>
  <c r="AZ37" i="2" s="1"/>
  <c r="BE37" i="2" l="1"/>
  <c r="BE38" i="2"/>
  <c r="AY37" i="2"/>
  <c r="BE39" i="2" l="1"/>
  <c r="AW36" i="2"/>
  <c r="AX36" i="2" s="1"/>
  <c r="BA36" i="2" s="1"/>
  <c r="AZ36" i="2" s="1"/>
  <c r="AY36" i="2"/>
  <c r="AY35" i="2"/>
  <c r="AW35" i="2"/>
  <c r="AX35" i="2" s="1"/>
  <c r="BA35" i="2" s="1"/>
  <c r="AZ35" i="2" s="1"/>
  <c r="AW34" i="2"/>
  <c r="AX34" i="2" s="1"/>
  <c r="BA34" i="2" s="1"/>
  <c r="AZ34" i="2" s="1"/>
  <c r="AY34" i="2"/>
  <c r="AW33" i="2"/>
  <c r="AX33" i="2" s="1"/>
  <c r="BA33" i="2" s="1"/>
  <c r="AZ33" i="2" s="1"/>
  <c r="AW32" i="2"/>
  <c r="AX32" i="2" s="1"/>
  <c r="BA32" i="2" s="1"/>
  <c r="AZ32" i="2" s="1"/>
  <c r="AY32" i="2"/>
  <c r="BE34" i="2" l="1"/>
  <c r="BE36" i="2"/>
  <c r="BE33" i="2"/>
  <c r="BE32" i="2"/>
  <c r="AY33" i="2"/>
  <c r="BE35" i="2" l="1"/>
  <c r="AY31" i="2"/>
  <c r="AW31" i="2"/>
  <c r="AX31" i="2" s="1"/>
  <c r="BA31" i="2" s="1"/>
  <c r="AZ31" i="2" s="1"/>
  <c r="AY30" i="2"/>
  <c r="AW30" i="2"/>
  <c r="AX30" i="2" s="1"/>
  <c r="BA30" i="2" s="1"/>
  <c r="AZ30" i="2" s="1"/>
  <c r="AY29" i="2"/>
  <c r="AW29" i="2"/>
  <c r="AX29" i="2" s="1"/>
  <c r="BA29" i="2" s="1"/>
  <c r="AZ29" i="2" s="1"/>
  <c r="BE30" i="2" l="1"/>
  <c r="BE29" i="2"/>
  <c r="BE31" i="2"/>
  <c r="AW28" i="2" l="1"/>
  <c r="AX28" i="2" s="1"/>
  <c r="AY28" i="2"/>
  <c r="BA28" i="2" l="1"/>
  <c r="AZ28" i="2" s="1"/>
  <c r="BE28" i="2" l="1"/>
  <c r="AW20" i="2" l="1"/>
  <c r="AX20" i="2" s="1"/>
  <c r="BA20" i="2" s="1"/>
  <c r="AZ20" i="2" s="1"/>
  <c r="AY20" i="2"/>
  <c r="BE20" i="2" l="1"/>
  <c r="AW18" i="2" l="1"/>
  <c r="AX18" i="2" s="1"/>
  <c r="BA18" i="2" s="1"/>
  <c r="AZ18" i="2" s="1"/>
  <c r="AY18" i="2"/>
  <c r="AW17" i="2"/>
  <c r="AX17" i="2" s="1"/>
  <c r="BA17" i="2" s="1"/>
  <c r="AZ17" i="2" s="1"/>
  <c r="AW16" i="2"/>
  <c r="AX16" i="2" s="1"/>
  <c r="BA16" i="2" s="1"/>
  <c r="AZ16" i="2" s="1"/>
  <c r="BE18" i="2" l="1"/>
  <c r="BE16" i="2"/>
  <c r="BE17" i="2"/>
  <c r="AY17" i="2"/>
  <c r="AY16" i="2"/>
  <c r="AW15" i="2" l="1"/>
  <c r="AX15" i="2" s="1"/>
  <c r="BA15" i="2" s="1"/>
  <c r="AZ15" i="2" s="1"/>
  <c r="AY15" i="2"/>
  <c r="BE15" i="2" l="1"/>
  <c r="AW14" i="2" l="1"/>
  <c r="AX14" i="2" s="1"/>
  <c r="AY14" i="2"/>
  <c r="BE14" i="2" l="1"/>
  <c r="J5" i="4" l="1"/>
  <c r="C12" i="2"/>
  <c r="B12" i="2"/>
  <c r="J71" i="4" l="1"/>
  <c r="J70" i="4"/>
  <c r="J69" i="4"/>
  <c r="J68" i="4"/>
  <c r="J67" i="4"/>
  <c r="J66" i="4"/>
  <c r="J65" i="4"/>
  <c r="J64" i="4"/>
  <c r="J63" i="4"/>
  <c r="J62" i="4"/>
  <c r="J61" i="4"/>
  <c r="J60" i="4"/>
  <c r="J59" i="4"/>
  <c r="J58" i="4"/>
  <c r="J57" i="4"/>
  <c r="J56" i="4"/>
  <c r="J55" i="4"/>
  <c r="J54" i="4"/>
  <c r="J53" i="4"/>
  <c r="J52" i="4"/>
  <c r="J51" i="4"/>
  <c r="J50" i="4"/>
  <c r="J49" i="4"/>
  <c r="J48" i="4"/>
  <c r="J47" i="4"/>
  <c r="BD44" i="2" l="1"/>
  <c r="AJ44" i="2"/>
  <c r="BD12" i="2"/>
  <c r="AJ35" i="2"/>
  <c r="AJ12" i="2"/>
  <c r="AJ28" i="2"/>
  <c r="BD13" i="2"/>
  <c r="AJ34" i="2"/>
  <c r="AJ17" i="2"/>
  <c r="AJ13" i="2"/>
  <c r="AJ19" i="2"/>
  <c r="AJ43" i="2"/>
  <c r="AJ26" i="2"/>
  <c r="AJ30" i="2"/>
  <c r="AJ42" i="2"/>
  <c r="AJ41" i="2"/>
  <c r="AJ37" i="2"/>
  <c r="AJ27" i="2"/>
  <c r="AJ21" i="2"/>
  <c r="AJ15" i="2"/>
  <c r="AJ14" i="2"/>
  <c r="BD41" i="2"/>
  <c r="BD42" i="2"/>
  <c r="AJ31" i="2"/>
  <c r="AJ29" i="2"/>
  <c r="AJ33" i="2"/>
  <c r="AJ22" i="2"/>
  <c r="AJ38" i="2"/>
  <c r="AJ32" i="2"/>
  <c r="AJ23" i="2"/>
  <c r="BD21" i="2"/>
  <c r="AJ16" i="2"/>
  <c r="BD25" i="2"/>
  <c r="AJ20" i="2"/>
  <c r="AJ18" i="2"/>
  <c r="AJ24" i="2"/>
  <c r="AJ36" i="2"/>
  <c r="AJ39" i="2"/>
  <c r="AJ40" i="2"/>
  <c r="AJ25" i="2"/>
  <c r="BD27" i="2"/>
  <c r="BD43" i="2"/>
  <c r="BD19" i="2"/>
  <c r="BD23" i="2"/>
  <c r="BD24" i="2"/>
  <c r="BD26" i="2"/>
  <c r="BD22" i="2"/>
  <c r="BD40" i="2"/>
  <c r="BD39" i="2"/>
  <c r="BD38" i="2"/>
  <c r="BD37" i="2"/>
  <c r="BD36" i="2"/>
  <c r="BD35" i="2"/>
  <c r="BD33" i="2"/>
  <c r="BD34" i="2"/>
  <c r="BD32" i="2"/>
  <c r="BD29" i="2"/>
  <c r="BD31" i="2"/>
  <c r="BD30" i="2"/>
  <c r="BD28" i="2"/>
  <c r="BD20" i="2"/>
  <c r="BD17" i="2"/>
  <c r="BD16" i="2"/>
  <c r="BD18" i="2"/>
  <c r="BD15" i="2"/>
  <c r="BD14" i="2"/>
  <c r="I157" i="5"/>
  <c r="J29" i="4" l="1"/>
  <c r="J15" i="4"/>
  <c r="J16" i="4"/>
  <c r="J17" i="4"/>
  <c r="J18" i="4"/>
  <c r="J19" i="4"/>
  <c r="J20" i="4"/>
  <c r="J21" i="4"/>
  <c r="J22" i="4"/>
  <c r="J23" i="4"/>
  <c r="J24" i="4"/>
  <c r="J25" i="4"/>
  <c r="J26" i="4"/>
  <c r="J27" i="4"/>
  <c r="J28" i="4"/>
  <c r="J10" i="4"/>
  <c r="J11" i="4"/>
  <c r="J12" i="4"/>
  <c r="J13" i="4"/>
  <c r="J14" i="4"/>
  <c r="AK23" i="4" l="1"/>
  <c r="AK22" i="4"/>
  <c r="AK21" i="4"/>
  <c r="AK20" i="4"/>
  <c r="AK19" i="4"/>
  <c r="AK18" i="4"/>
  <c r="AK17" i="4"/>
  <c r="AK16" i="4"/>
  <c r="AK15" i="4"/>
  <c r="AH13" i="4"/>
  <c r="AH12" i="4"/>
  <c r="AH11" i="4"/>
  <c r="AH10" i="4"/>
  <c r="AH9" i="4"/>
  <c r="J9" i="4"/>
  <c r="AH8" i="4"/>
  <c r="J8" i="4"/>
  <c r="AH7" i="4"/>
  <c r="J7" i="4"/>
  <c r="AH6" i="4"/>
  <c r="J6" i="4"/>
  <c r="AH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Nancy Patricia Montoya Arbelaez</author>
  </authors>
  <commentList>
    <comment ref="BW8" authorId="0" shapeId="0" xr:uid="{00000000-0006-0000-0000-000001000000}">
      <text>
        <r>
          <rPr>
            <b/>
            <sz val="9"/>
            <color indexed="81"/>
            <rFont val="Tahoma"/>
            <family val="2"/>
          </rPr>
          <t>Elcy del Carmen Montoya Perez:</t>
        </r>
        <r>
          <rPr>
            <sz val="9"/>
            <color indexed="81"/>
            <rFont val="Tahoma"/>
            <family val="2"/>
          </rPr>
          <t xml:space="preserve">
</t>
        </r>
      </text>
    </comment>
    <comment ref="A11" authorId="0" shapeId="0" xr:uid="{00000000-0006-0000-0000-000002000000}">
      <text>
        <r>
          <rPr>
            <sz val="9"/>
            <color indexed="81"/>
            <rFont val="Tahoma"/>
            <family val="2"/>
          </rPr>
          <t xml:space="preserve">
Seleccione el nombre del proceso tal como aparece en la caracterizacón del proceso </t>
        </r>
      </text>
    </comment>
    <comment ref="C11" authorId="0" shapeId="0" xr:uid="{00000000-0006-0000-0000-000003000000}">
      <text>
        <r>
          <rPr>
            <b/>
            <sz val="12"/>
            <color indexed="81"/>
            <rFont val="Arial"/>
            <family val="2"/>
          </rPr>
          <t>Registrar el objetivo que se encuentra en la ultima versión de la caracterización de cada proceso.</t>
        </r>
      </text>
    </comment>
    <comment ref="D11" authorId="0" shapeId="0" xr:uid="{00000000-0006-0000-0000-000004000000}">
      <text>
        <r>
          <rPr>
            <b/>
            <sz val="18"/>
            <color indexed="81"/>
            <rFont val="Arial"/>
            <family val="2"/>
          </rPr>
          <t>Cargo direccionador del proceso, el cual se encuentra en la caracterización del proceso como responsable(s).</t>
        </r>
      </text>
    </comment>
    <comment ref="E11" authorId="1" shapeId="0" xr:uid="{00000000-0006-0000-00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J11" authorId="0" shapeId="0" xr:uid="{00000000-0006-0000-0000-000006000000}">
      <text>
        <r>
          <rPr>
            <b/>
            <sz val="18"/>
            <color indexed="81"/>
            <rFont val="Arial"/>
            <family val="2"/>
          </rPr>
          <t>Según lista desplegable, y definir según descripción de las tipologías (pestaña "Conceptos").</t>
        </r>
      </text>
    </comment>
    <comment ref="K11" authorId="0" shapeId="0" xr:uid="{00000000-0006-0000-00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L11" authorId="0" shapeId="0" xr:uid="{00000000-0006-0000-00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G11" authorId="1" shapeId="0" xr:uid="{00000000-0006-0000-00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11" authorId="1" shapeId="0" xr:uid="{00000000-0006-0000-00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11" authorId="1" shapeId="0" xr:uid="{00000000-0006-0000-0000-00000B000000}">
      <text>
        <r>
          <rPr>
            <b/>
            <sz val="14"/>
            <color indexed="81"/>
            <rFont val="Arial"/>
            <family val="2"/>
          </rPr>
          <t>campo calculado automaticamente.
Nota: no modificar manualmente.</t>
        </r>
        <r>
          <rPr>
            <sz val="9"/>
            <color indexed="81"/>
            <rFont val="Tahoma"/>
            <family val="2"/>
          </rPr>
          <t xml:space="preserve">
</t>
        </r>
      </text>
    </comment>
    <comment ref="AK11" authorId="1" shapeId="0" xr:uid="{00000000-0006-0000-0000-00000C000000}">
      <text>
        <r>
          <rPr>
            <sz val="14"/>
            <color indexed="81"/>
            <rFont val="Arial"/>
            <family val="2"/>
          </rPr>
          <t xml:space="preserve">
Ubicación del riesgo en la zona de calor, campo calculado automaticamente.
Nota: no modificar manualmente.</t>
        </r>
      </text>
    </comment>
    <comment ref="AM11" authorId="2" shapeId="0" xr:uid="{00000000-0006-0000-0000-00000D000000}">
      <text>
        <r>
          <rPr>
            <b/>
            <sz val="9"/>
            <color indexed="81"/>
            <rFont val="Tahoma"/>
            <family val="2"/>
          </rPr>
          <t>Debe indicar qué pasa con las observaciones o
desviaciones resultantes de ejecutar el control.</t>
        </r>
      </text>
    </comment>
    <comment ref="AN11" authorId="2" shapeId="0" xr:uid="{00000000-0006-0000-0000-00000E000000}">
      <text>
        <r>
          <rPr>
            <b/>
            <sz val="9"/>
            <color indexed="81"/>
            <rFont val="Tahoma"/>
            <family val="2"/>
          </rPr>
          <t>Debe dejar evidencia de la ejecución del control.</t>
        </r>
        <r>
          <rPr>
            <sz val="9"/>
            <color indexed="81"/>
            <rFont val="Tahoma"/>
            <family val="2"/>
          </rPr>
          <t xml:space="preserve">
</t>
        </r>
      </text>
    </comment>
    <comment ref="AO11" authorId="0" shapeId="0" xr:uid="{00000000-0006-0000-0000-00000F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P11" authorId="3" shapeId="0" xr:uid="{00000000-0006-0000-0000-000010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 ref="BK11" authorId="4" shapeId="0" xr:uid="{00000000-0006-0000-0000-000011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L11" authorId="4" shapeId="0" xr:uid="{00000000-0006-0000-0000-000012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M11" authorId="4" shapeId="0" xr:uid="{00000000-0006-0000-0000-000013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N11" authorId="4" shapeId="0" xr:uid="{00000000-0006-0000-0000-000014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O11" authorId="4" shapeId="0" xr:uid="{00000000-0006-0000-0000-000015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P11" authorId="4" shapeId="0" xr:uid="{00000000-0006-0000-0000-000016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Q11" authorId="4" shapeId="0" xr:uid="{00000000-0006-0000-0000-000017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R11" authorId="4" shapeId="0" xr:uid="{00000000-0006-0000-0000-000018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S11" authorId="4" shapeId="0" xr:uid="{00000000-0006-0000-0000-000019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T11" authorId="4" shapeId="0" xr:uid="{00000000-0006-0000-0000-00001A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U11" authorId="4" shapeId="0" xr:uid="{00000000-0006-0000-0000-00001B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V11" authorId="4" shapeId="0" xr:uid="{00000000-0006-0000-0000-00001C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100-000001000000}">
      <text>
        <r>
          <rPr>
            <b/>
            <sz val="9"/>
            <color indexed="81"/>
            <rFont val="Tahoma"/>
            <family val="2"/>
          </rPr>
          <t>Elcy del Carmen Montoya Perez:</t>
        </r>
        <r>
          <rPr>
            <sz val="9"/>
            <color indexed="81"/>
            <rFont val="Tahoma"/>
            <family val="2"/>
          </rPr>
          <t xml:space="preserve">
</t>
        </r>
      </text>
    </comment>
    <comment ref="A11" authorId="0" shapeId="0" xr:uid="{00000000-0006-0000-0100-000002000000}">
      <text>
        <r>
          <rPr>
            <sz val="9"/>
            <color indexed="81"/>
            <rFont val="Tahoma"/>
            <family val="2"/>
          </rPr>
          <t xml:space="preserve">
Seleccione el nombre del proceso tal como aparece en la caracterizacón del proceso </t>
        </r>
      </text>
    </comment>
    <comment ref="B11" authorId="0" shapeId="0" xr:uid="{00000000-0006-0000-0100-000003000000}">
      <text>
        <r>
          <rPr>
            <b/>
            <sz val="12"/>
            <color indexed="81"/>
            <rFont val="Arial"/>
            <family val="2"/>
          </rPr>
          <t>Registrar el objetivo que se encuentra en la ultima versión de la caracterización de cada proceso.</t>
        </r>
      </text>
    </comment>
    <comment ref="C11" authorId="0" shapeId="0" xr:uid="{00000000-0006-0000-0100-000004000000}">
      <text>
        <r>
          <rPr>
            <b/>
            <sz val="18"/>
            <color indexed="81"/>
            <rFont val="Arial"/>
            <family val="2"/>
          </rPr>
          <t>Cargo direccionador del proceso, el cual se encuentra en la caracterización del proceso como responsable(s).</t>
        </r>
      </text>
    </comment>
    <comment ref="D11" authorId="1" shapeId="0" xr:uid="{00000000-0006-0000-01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100-000006000000}">
      <text>
        <r>
          <rPr>
            <b/>
            <sz val="18"/>
            <color indexed="81"/>
            <rFont val="Arial"/>
            <family val="2"/>
          </rPr>
          <t>Según lista desplegable, y definir según descripción de las tipologías (pestaña "Conceptos").</t>
        </r>
      </text>
    </comment>
    <comment ref="J11" authorId="0" shapeId="0" xr:uid="{00000000-0006-0000-01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1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1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1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1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100-00000C000000}">
      <text>
        <r>
          <rPr>
            <sz val="14"/>
            <color indexed="81"/>
            <rFont val="Arial"/>
            <family val="2"/>
          </rPr>
          <t xml:space="preserve">
Ubicación del riesgo en la zona de calor, campo calculado automaticamente.
Nota: no modificar manualmente.</t>
        </r>
      </text>
    </comment>
    <comment ref="AK11" authorId="2" shapeId="0" xr:uid="{00000000-0006-0000-01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100-00000E000000}">
      <text>
        <r>
          <rPr>
            <b/>
            <sz val="9"/>
            <color indexed="81"/>
            <rFont val="Tahoma"/>
            <family val="2"/>
          </rPr>
          <t>Debe indicar qué pasa con las observaciones o
desviaciones resultantes de ejecutar el control.</t>
        </r>
      </text>
    </comment>
    <comment ref="AM11" authorId="2" shapeId="0" xr:uid="{00000000-0006-0000-01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1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1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sharedStrings.xml><?xml version="1.0" encoding="utf-8"?>
<sst xmlns="http://schemas.openxmlformats.org/spreadsheetml/2006/main" count="4040" uniqueCount="1033">
  <si>
    <t xml:space="preserve">MATRIZ GESTIÓN DE RIESGO </t>
  </si>
  <si>
    <t>F-MC-20</t>
  </si>
  <si>
    <t>Versión 06
Fecha de Actualización:  12/08/2024</t>
  </si>
  <si>
    <t>IDENTIFICACIÓN DEL RIESGO</t>
  </si>
  <si>
    <t>ANALISIS DE RIESGOS</t>
  </si>
  <si>
    <t>MONITOREO Y REVISIÓN DE RIESGOS</t>
  </si>
  <si>
    <t>PLAN DE CONTINGENCIA</t>
  </si>
  <si>
    <t xml:space="preserve">OBSERVACIONES </t>
  </si>
  <si>
    <t xml:space="preserve">ESTADO </t>
  </si>
  <si>
    <t>CRITERIOS DE EVALUACIÓN DEL CONTROL</t>
  </si>
  <si>
    <t>Seguimiento primer bimestre</t>
  </si>
  <si>
    <t>Seguimiento segundo bimestre</t>
  </si>
  <si>
    <t>Seguimiento tercero bimestre</t>
  </si>
  <si>
    <t>Seguimiento cuarto bimestre</t>
  </si>
  <si>
    <t>Seguimiento quinto bimestre</t>
  </si>
  <si>
    <t>Seguimiento sexto bimestre</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</si>
  <si>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</si>
  <si>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</si>
  <si>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</si>
  <si>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</si>
  <si>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</si>
  <si>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</si>
  <si>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</si>
  <si>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</si>
  <si>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</si>
  <si>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</si>
  <si>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</si>
  <si>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Acción de contingencia ante posible materialización</t>
  </si>
  <si>
    <t>Evidencia</t>
  </si>
  <si>
    <t>PROCESO</t>
  </si>
  <si>
    <t xml:space="preserve">ÍTEM DEL RIESGO </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</si>
  <si>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</si>
  <si>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</si>
  <si>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</si>
  <si>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</si>
  <si>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</si>
  <si>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</si>
  <si>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</si>
  <si>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</si>
  <si>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</si>
  <si>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</si>
  <si>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</si>
  <si>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</si>
  <si>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</si>
  <si>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</si>
  <si>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</si>
  <si>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</si>
  <si>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</si>
  <si>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</si>
  <si>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</si>
  <si>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</si>
  <si>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</si>
  <si>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</si>
  <si>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</si>
  <si>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</si>
  <si>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</si>
  <si>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</si>
  <si>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</si>
  <si>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</si>
  <si>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</si>
  <si>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</si>
  <si>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</si>
  <si>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
(sí las respuestas afirmativas son: 
1 a 5: impacro moderado
6 a 11:impacto mayor
12 a 19: Impacto catastrófico)</t>
  </si>
  <si>
    <t>NIVEL O ZONA DE RIESGO INHERENTE</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</si>
  <si>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</si>
  <si>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</si>
  <si>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</si>
  <si>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</si>
  <si>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</si>
  <si>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</si>
  <si>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</si>
  <si>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</si>
  <si>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</si>
  <si>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</si>
  <si>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</si>
  <si>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</si>
  <si>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</si>
  <si>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Materializó
 Enero -Febrero</t>
  </si>
  <si>
    <r>
      <t xml:space="preserve">Observación  </t>
    </r>
    <r>
      <rPr>
        <sz val="11"/>
        <color theme="1"/>
        <rFont val="Arial"/>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</si>
  <si>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Marzo - Abril</t>
  </si>
  <si>
    <t>Materializó
 Mayo - Junio</t>
  </si>
  <si>
    <r>
      <t xml:space="preserve">Observación  </t>
    </r>
    <r>
      <rPr>
        <sz val="11"/>
        <color theme="1"/>
        <rFont val="Calibri"/>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</si>
  <si>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Julio - Agosto</t>
  </si>
  <si>
    <t xml:space="preserve">Materializó
Septiembre -Octube </t>
  </si>
  <si>
    <t>Materializó
Noviembre -Diciembre</t>
  </si>
  <si>
    <t xml:space="preserve">Planeación Organizacional </t>
  </si>
  <si>
    <t>PO-RC-CAU1-CON1</t>
  </si>
  <si>
    <t>Posibilidad de recibir o solicitar cualquier dadiva a beneficio propio o de terceros para favorecer la gestión institucional presentando resultados del Plan de Desarrollo, que no corresponde a la realidad de los productos y/o servicios entregados. (Abuso de Poder)</t>
  </si>
  <si>
    <t>Si</t>
  </si>
  <si>
    <t xml:space="preserve">Corrupción </t>
  </si>
  <si>
    <t>Reportes con cifras alteradas presentadas por las áreas debido a la carencia de Controles para la verificación de información reportada</t>
  </si>
  <si>
    <t xml:space="preserve">Sanciones disciplinarias   Pérdida de credibilidad  </t>
  </si>
  <si>
    <t>No</t>
  </si>
  <si>
    <t>POSIBLE</t>
  </si>
  <si>
    <t>CATASTRÓFICO</t>
  </si>
  <si>
    <t>EXTREMO</t>
  </si>
  <si>
    <t>"Los profesionales y/o apoyos de la Oficina Asesora de Planeación, validan mensualmente  la información del avance del logro de los indicadores del Plan de Desarrollo reportados por las dependencias  en el aplicativo Sistema de Indicadores; este control se realiza de forma manual.                                                 
En caso de no  concordar lo reportado con la evidencia, se envía correo al área correspondiente,  para que verique y realice las correcciones pertinentes.   El control se ejecutará de acuerdo a la periodicidad establecida para el reporte del indicador.                                          
Como evidencia del control esta la Plataforma de Sistema de indicadores, Correo al área responsable."</t>
  </si>
  <si>
    <t>En caso de no concordar lo reportado con la evidencia, se envía correo al área correspondiente, para que verique y realice las correcciones pertinentes.</t>
  </si>
  <si>
    <t>Como evidencia del control esta la Plataforma de Sistema de indicadores, Correo al área responsable.</t>
  </si>
  <si>
    <t>Manual</t>
  </si>
  <si>
    <t>Preventivo</t>
  </si>
  <si>
    <t>NO</t>
  </si>
  <si>
    <t>SI</t>
  </si>
  <si>
    <t>DISMINUYE CERO PUNTOS</t>
  </si>
  <si>
    <t>Reducir</t>
  </si>
  <si>
    <t>Cada que se realiza la actividad</t>
  </si>
  <si>
    <t>Cotejar el reporte de Indicadores con las evidencias entregadas,</t>
  </si>
  <si>
    <t>Plataforma de Sistema de indicadores, Correo al área responsable del reporte, informando si las evidencias son correctas o si debe verificar y realizar las correcciones pertinentes.</t>
  </si>
  <si>
    <r>
      <t>28/02/2025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bimestre. </t>
    </r>
  </si>
  <si>
    <r>
      <rPr>
        <b/>
        <sz val="11"/>
        <color rgb="FF000000"/>
        <rFont val="Arial"/>
        <family val="2"/>
      </rPr>
      <t>24/04/2025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segundo bimestre y se ha venido ejecutando el control de forma adecuada, se anexan listados de asistencia de validación de la información con las dependencias  de acuerdo con los diferentes correos enviados desde la cuenta de PE de OAFP y de la contratista que apoya los seguimientos. </t>
    </r>
  </si>
  <si>
    <r>
      <rPr>
        <b/>
        <sz val="14"/>
        <color theme="1"/>
        <rFont val="Calibri"/>
        <family val="2"/>
        <scheme val="minor"/>
      </rPr>
      <t>"30/06/2026</t>
    </r>
    <r>
      <rPr>
        <sz val="14"/>
        <color theme="1"/>
        <rFont val="Calibri"/>
        <family val="2"/>
        <scheme val="minor"/>
      </rPr>
      <t xml:space="preserve"> El equpo de la Oficina Asesora de Planeación, se evidenció que no se presentaron incidentes asociados al riesgo de corrupción en el bimestre evaluado (3).  El control se ha ejecutado adecuadamente por parte de los profeisonales del area, como evidencia estan los correos ectronicos que se han cruzado  con diferente areas por parte el PE de la OAP
"</t>
    </r>
  </si>
  <si>
    <r>
      <rPr>
        <b/>
        <sz val="14"/>
        <color theme="1"/>
        <rFont val="Calibri"/>
        <family val="2"/>
        <scheme val="minor"/>
      </rPr>
      <t>1/09/2025</t>
    </r>
    <r>
      <rPr>
        <sz val="14"/>
        <color theme="1"/>
        <rFont val="Calibri"/>
        <family val="2"/>
        <scheme val="minor"/>
      </rPr>
      <t xml:space="preserve"> Durante el cuarto bimestre evaluado, el equipo de la Oficina Asesora de Planeación no identificó incidentes relacionados con el riesgo de corrupción. Se constató que los controles establecidos han sido implementados de manera adecuada por los profesionales del área. Como evidencia de ello, se encuentran los correos electrónicos intercambiados con diferentes dependencias por parte del Profesional Especializado de la OAP.</t>
    </r>
  </si>
  <si>
    <r>
      <rPr>
        <b/>
        <sz val="14"/>
        <color theme="1"/>
        <rFont val="Calibri"/>
        <family val="2"/>
        <scheme val="minor"/>
      </rPr>
      <t>07/11/2025</t>
    </r>
    <r>
      <rPr>
        <sz val="14"/>
        <color theme="1"/>
        <rFont val="Calibri"/>
        <family val="2"/>
        <scheme val="minor"/>
      </rPr>
      <t xml:space="preserve"> Durante el quinto bimestre evaluado, el equipo de la Oficina Asesora de Planeación no identificó incidentes relacionados con el riesgo de corrupción. Se constató que los controles establecidos han sido implementados de manera adecuada por los profesionales del área. Como evidencia de ello, se cuenta con los correos electrónicos intercambiados con diversas dependencias, los seguimientos realizados y los informes publicados por el Profesional Especializado de la OAP.
Durante este bimestre, se realizó el reporte de indicadores en la PIPP y se entregó el avance en el Plan Indicativo a la Gobernación de Antioquia, el cual se evidencia en correo electronico enviado por la PE a la Gobernación. "</t>
    </r>
  </si>
  <si>
    <t>ACTIVO</t>
  </si>
  <si>
    <t xml:space="preserve">Comunicaciones </t>
  </si>
  <si>
    <t>CC-RC1-CAU1-CON1</t>
  </si>
  <si>
    <t xml:space="preserve">
Posibilidad de recibir o solicitar dadivas o beneficios, a nombre propio de terceros con el fin de manipular información institucional lo que podría comprometer la transparencia y la integridad de la información.</t>
  </si>
  <si>
    <t>si</t>
  </si>
  <si>
    <t>Corrupción</t>
  </si>
  <si>
    <t xml:space="preserve">Interés personal de percibir recursos económicos </t>
  </si>
  <si>
    <t xml:space="preserve">Una crisis reputacional que impacte negativamente la imagen de la entidad, de sus colaboradores o del Gobierno Departamental. </t>
  </si>
  <si>
    <t>Sí</t>
  </si>
  <si>
    <t>RARA VEZ</t>
  </si>
  <si>
    <t>MODERADO</t>
  </si>
  <si>
    <t>El jefe de la Oficina Asesora de Comunicaciones, de forma manual  es el encargado de atender a los medios de comunicación y del direccionamiento de los voceros. Y quien valide con la Gerencia, la información a entregar, antes de publicar, a demanda.
Además, de acuerdo con la complejidad del tema, se valida  con la Oficina Asesora Jurídica antes de dar respuesta definitiva a periodistas y medios de comunicación.
Como evidencia de este control, quedará el documento con la información publicada. Y la periodicidad del control se realizará a necesidad."</t>
  </si>
  <si>
    <t>Además, de acuerdo con la complejidad del tema, se validará también con la Oficina Asesora Jurídica antes de dar respuesta definitiva a periodistas y medios de comunicación.</t>
  </si>
  <si>
    <t>"Como evidencia de este control, quedará el documento con la información publicada. Y la periodicidad del control se realizará a necesidad.
https://indeportesantioquia.sharepoint.com/:b:/s/SGC2/ETs1yQHFE4RFs5mJ4R5_xrQB4D_2JtudwNu95Vr3kYIAKA?e=yN7oYe"</t>
  </si>
  <si>
    <t>DISMINUYE UN PUNTO</t>
  </si>
  <si>
    <t>Permanente</t>
  </si>
  <si>
    <t>1. Validar el contendido a publicar con los Subgerentes y/o Jefes de Oficina, y por último con el Gerente, antes de publicar la información.</t>
  </si>
  <si>
    <t>Correos elecrtrónicos o Whatsaap</t>
  </si>
  <si>
    <t xml:space="preserve">31 de marzo de 2025. Revisado por Beatriz Elena Quiceno Gil: 
Durante el primer bimestre de este 2025, se hizo un ajuste a la redacción del riesgo, buscando que sea más comprensible. 
Y se evidenció que no se materializó este riesgo. </t>
  </si>
  <si>
    <t>"9 de mayo de 2025. BQ: 
Durante este segundo bimestre de este 2025 se evidenció que no se materializó este riesgo."</t>
  </si>
  <si>
    <r>
      <rPr>
        <b/>
        <sz val="14"/>
        <color theme="1"/>
        <rFont val="Calibri"/>
        <family val="2"/>
        <scheme val="minor"/>
      </rPr>
      <t xml:space="preserve">"11 de junio de 2025. BQ: </t>
    </r>
    <r>
      <rPr>
        <sz val="14"/>
        <color theme="1"/>
        <rFont val="Calibri"/>
        <family val="2"/>
        <scheme val="minor"/>
      </rPr>
      <t xml:space="preserve">
Hasta la fecha, durante este 3er bimestre de este 2025 se evidenció que no se materializó este riesgo."</t>
    </r>
  </si>
  <si>
    <t>"9 de septiembre de 2025. Revisado por Beatriz Elena Quiceno Gil: 
Durante el 4°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</si>
  <si>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"6 de noviembre de 2025. Revisado por Beatriz Elena Quiceno Gil: 
Durante el 5° bimestre no se materializó este riesgo. 
Puede evidenciarse la ausencia de alertas tanto en los medios de comunicación social institucionales de Indeportes Antioquia, como en las PQRSDF:
www.indeportesantioquia.gov.co
https://twitter.com/IndeportesAnt
www.instagram.com/indeportesantioquia
www.youtube.com/user/indeportesant
www.facebook.com/IndeportesAntioquia"</t>
  </si>
  <si>
    <t>Capacitación para organizaciones deportivas</t>
  </si>
  <si>
    <t>CP-RC1-CAU1-CON1</t>
  </si>
  <si>
    <t>Posibilidad de recibir o solicitar cualquier tipo de dadiva beneficio, a nombre propio o para terceros, por la manipulacion de los certificados y/o constancias de participacion en eventos y/o capacitaciones realizadas por el Sistema Capacitaciones de INDEPORTES Antioquia, para favorecer a personas que no cumplieron requisitos para
obtener el certificado o la
constancia de participación</t>
  </si>
  <si>
    <t>Facilidad de cambio de los parámetros establecidos en la plataforma o plantilla de certificados y/o constancias de participación en eventos o capacitaciones realizadas por el Sistema Departamental de Capacitaciones de INDEPORTES Antioquia por parte de operadores y/o funcionarios vinculados al proceso.</t>
  </si>
  <si>
    <t>Pérdida de credibilidad, desconfianza y desmotivacion de los diferentes actores del Sistema Nacional de Deporte, para vinculacion y participacion en las capacitaciones ofrecidas por Sistema Departamental de Capacitaciones de INDEPORTES Antioquia</t>
  </si>
  <si>
    <t>ALTO</t>
  </si>
  <si>
    <t xml:space="preserve">Desde la Plataforma de Desportes Ant, cada usuario accede de manera autonoma y genera su certificado en linea. El técnico administrativo realiza un control docente para determinar si se cumplen los requisitos y se pueda generar el certificado.  Si la revision no coincide o no cumple con los requisitos, se niega la generacion y entrega del certificado, como evidencia del control queda Base de datos certificacion y PDF </t>
  </si>
  <si>
    <t>Si la revision no coincide o no cumple con los requisitos, se niega la generacion y entrega del certificado</t>
  </si>
  <si>
    <t>Base de datos de personas que cumplen con los requisitos para certificacion y PDF firmados y protegidos</t>
  </si>
  <si>
    <t>Trimestral</t>
  </si>
  <si>
    <t>Realizar cruce de base de datos con los base de datos de certificados emitidos</t>
  </si>
  <si>
    <t>Archivo de Excel</t>
  </si>
  <si>
    <t>10/03/2025
El riego no se materializó ya que no se manipulacion certificados y/o constancias de participacion en eventos y/o capacitaciones realizadas por el Sistema Capacitaciones de INDEPORTES Antioquia, para favorecer a personas que no cumplieron requisitos para obtener dicho documento. A la fecha, el control sigue siendo efectivo</t>
  </si>
  <si>
    <r>
      <rPr>
        <b/>
        <sz val="11"/>
        <color rgb="FF000000"/>
        <rFont val="Arial"/>
        <family val="2"/>
      </rPr>
      <t xml:space="preserve">06/05/2025
</t>
    </r>
    <r>
      <rPr>
        <sz val="11"/>
        <color rgb="FF000000"/>
        <rFont val="Arial"/>
        <family val="2"/>
      </rPr>
      <t xml:space="preserve">Participantes: BIbiana Álvarez y Andrés felipe Salazar.
Dado que el riesgo no se materalizó, no se actualizaron los controles existentes, a la fecha, el control sigue siendo efectivo. Así mismo, no se identificaron nuevos riesgos. </t>
    </r>
  </si>
  <si>
    <t>"08/07/2025
El equipo del Sistema Departamental de Capacitación, revisó las condiciones que permiten manifestar que el riesgo de corrupción identificado para el proceso de capacitación para organizaciones deportivas, hasta la fecha del reporte, no se haya materializado, ya que se realiza previamente el cruce de base de datos de las personas que cumplen requisitos de certificación con las bases de datos de certificados a emitir por cada capacitación finalizada. Así mismo, se verifica que no se hayan manipulado certificados y/o constancias de participación en eventos y/o capacitaciones realizadas por el Sistema Capacitaciones de INDEPORTES Antioquia, para favorecer a personas que no cumplieron requisitos para obtener dicho documento. A la fecha, el control sigue siendo efectivo
"</t>
  </si>
  <si>
    <r>
      <t xml:space="preserve">"14/08/2025
Se genera link de evidencias.
https://indeportesantioquia-my.sharepoint.com/:f:/r/personal/ialvarez_indeportesantioquia_gov_co/Documents/Documentos/0.%202025/Riesgo_Corrupci%C3%B3n_Generacion_certificados?csf=1&amp;web=1&amp;e=k6shdS
</t>
    </r>
    <r>
      <rPr>
        <b/>
        <sz val="11"/>
        <color rgb="FF000000"/>
        <rFont val="Calibri"/>
        <family val="2"/>
        <scheme val="minor"/>
      </rPr>
      <t>02/09/2025</t>
    </r>
    <r>
      <rPr>
        <sz val="11"/>
        <color rgb="FF000000"/>
        <rFont val="Calibri"/>
        <family val="2"/>
        <scheme val="minor"/>
      </rPr>
      <t xml:space="preserve">
El equipo del Sistema Departamental de Capacitación, revisó las condiciones que permiten manifestar que el riesgo de corrupción identificado para el proceso de capacitación para organizaciones deportivas, hasta la fecha del reporte, no se haya materializado, ya que se realiza previamente el cruce de base de datos de las personas que cumplen requisitos de certificación con las bases de datos de certificados a emitir por cada capacitación finalizada. Así mismo, se verifica que no se hayan manipulado certificados y/o constancias de participación en eventos y/o capacitaciones realizadas por el Sistema Capacitaciones de INDEPORTES Antioquia, para favorecer a personas que no cumplieron requisitos para obtener dicho documento. A la fecha, el control sigue siendo efectivo"</t>
    </r>
  </si>
  <si>
    <t>"04/11/2025
Se alimenta el link de evidencias con los soportes d elos certificados generados a la fecha 
El equipo del Sistema Departamental de Capacitación, revisó las condiciones que permiten manifestar que el riesgo de corrupción identificado para el proceso de capacitación para organizaciones deportivas, hasta la fecha del reporte, no se haya materializado, ya que se realiza previamente el cruce de base de datos de las personas que cumplen requisitos de certificación con las bases de datos de certificados a emitir por cada capacitación finalizada. Así mismo, se verifica que no se hayan manipulado certificados y/o constancias de participación en eventos y/o capacitaciones realizadas por el Sistema Capacitaciones de INDEPORTES Antioquia, para favorecer a personas que no cumplieron requisitos para obtener dicho documento. A la fecha, el control sigue siendo efectivo"</t>
  </si>
  <si>
    <t xml:space="preserve">Apoyo Técnico, Científico y Psicosocial </t>
  </si>
  <si>
    <t>AT-RC1-CAU1-CON1</t>
  </si>
  <si>
    <t>Posibilidad de recibir o solicitar
cualquier dádiva o beneficio a nombre
propio o de terceros con el fin de obtener apoyos institucionales a deportistas no pertenecientes al sistema deportivo para beneficiar personas que no cumplen con los requisitos o logros necesarios para acceder a los apoyos.</t>
  </si>
  <si>
    <t xml:space="preserve">Directriz de la alta dirección </t>
  </si>
  <si>
    <t xml:space="preserve">Detrimento Patrimonial, mal uso del recurso público </t>
  </si>
  <si>
    <t xml:space="preserve">No </t>
  </si>
  <si>
    <t>PROBABLE'</t>
  </si>
  <si>
    <t>El metodologo asignado al deporte cada mes Verifica  los listados oficiales para confirmar que los atletas esten en los listados que son objeto para otorgar apoyos y hacer seguimiento de cada apoyo otorgado a traves de las visitas y acompañamientos a sesiones de entrenamiento y competencias, esto se realiza mensualmente y cada que haya competencias oficiales.
En caso de detectar una desviación en el control expuesto, el metodólogo debe corregir la omisión de inmediato, incluyendo al atleta o los atletas en los listados y actualizando los registros, asi mismo debe informar al comité de apoyos, ajustar los procesos de verificación  y asegurar que los recursos se entreguen efectivamente.
Las evidencias del control son Resoluciones de apoyo, Listados oficiales y actas de reunión de comité evaluador; estos documentos quedan en carpeta compartidas de resoluciones, actas y listados en custodia del area social 
"</t>
  </si>
  <si>
    <t>Informar al comité de apoyos</t>
  </si>
  <si>
    <t xml:space="preserve">Resoluciones de apoyo, Listados oficiales y actas de reunión de comité evaluador; estos documentos quedan en carpeta compartidas de resoluciones, actas y listados en custodia del area social </t>
  </si>
  <si>
    <t>DISMINUYE DOS PUNTOS</t>
  </si>
  <si>
    <t>Mensual</t>
  </si>
  <si>
    <t>Revisar requisitos por parte del Comité técnico científico evaluador de apoyos.</t>
  </si>
  <si>
    <t>Resoluciones de apoyo, Listados oficiales</t>
  </si>
  <si>
    <t xml:space="preserve">28/02/2025 Durante el primer bimestre,  se verifica en el comite coordinador de estimulos economico y alojamiento, cada una de las postulaciones de las ligas para acceder a los diferentes estimulos, el metodologo que acompaña cada deporte y para deporte, revisa y justifica los atletas y para atletas que tienen derecho o no al estimulo, segun lineamientos de la resolucion 120 de 2025. La informacion tratada en los comites, queda registrada en las actas del comite, bases de datos y resoluciones.
</t>
  </si>
  <si>
    <r>
      <rPr>
        <b/>
        <sz val="11"/>
        <color rgb="FF000000"/>
        <rFont val="Arial"/>
        <family val="2"/>
      </rPr>
      <t xml:space="preserve">30/04/2025 </t>
    </r>
    <r>
      <rPr>
        <sz val="11"/>
        <color rgb="FF000000"/>
        <rFont val="Arial"/>
        <family val="2"/>
      </rPr>
      <t>Verificar por parte de los miembros del comite coordinador del programa, segun lo estipula la resolucion 120 de 2025, las diferentes postulaciones, para recibir estimulos de alimentacion, economico, alojamiento educacion o excepcional. Los reslultados de este proceso quedan registrados en las actas del comite y resoluciones de estimulos de manera mensual. https://indeportesantioquia-my.sharepoint.com/personal/ymendoza_indeportesantioquia_gov_co/_layouts/15/onedrive.aspx?CT=1746738029710&amp;OR=OWA%2DNT%2DMail&amp;CID=f0625a76%2De5e1%2D73b2%2De864%2Dc6191726009d&amp;e=5%3A583b496ef486415da6578127e96f47df&amp;sharingv2=true&amp;fromShare=true&amp;at=9&amp;FolderCTID=0x012000A03DFE8DF357924B9C256850CB256629&amp;id=%2Fpersonal%2Fymendoza%5Findeportesantioquia%5Fgov%5Fco%2FDocuments%2FAI%2Fdocumentos%2FAltos%20logros%2FAPOYO%2FESTIMULO%20ECONOMICO%2F1%5FFEBRERO%2F1%5FAPOYO%5FECON%C3%93MICO%5FFEBRERO%2F1%5FACTA%2FActa%5F1%5FFEBRERO%5FECONOMICO%2Epdf&amp;parent=%2Fpersonal%2Fymendoza%5Findeportesantioquia%5Fgov%5Fco%2FDocuments%2FAI%2Fdocumentos%2FAltos%20logros%2FAPOYO%2FESTIMULO%20ECONOMICO%2F1%5FFEBRERO%2F1%5FAPOYO%5FECON%C3%93MICO%5FFEBRERO%2F1%5FACTA</t>
    </r>
  </si>
  <si>
    <t>30/06/2025 verificar las postulaciones para acceder a los estimulos de  educacion, alimentacion, economico mensual, por estrategia  y unico por los logros internacionales en el comite coordinador de estimulos programa por parte de los miembros del comite metodologos, Psicosociales, secretaria del comite, medico y subgerente. Los resultados de los postulados en el comite quedan registrados en el acta y resolucion de la reunion.</t>
  </si>
  <si>
    <r>
      <rPr>
        <b/>
        <sz val="11"/>
        <color rgb="FF000000"/>
        <rFont val="Calibri"/>
        <family val="2"/>
        <scheme val="minor"/>
      </rPr>
      <t>30/08/2025</t>
    </r>
    <r>
      <rPr>
        <sz val="11"/>
        <color rgb="FF000000"/>
        <rFont val="Calibri"/>
        <family val="2"/>
        <scheme val="minor"/>
      </rPr>
      <t xml:space="preserve"> Validar de manera mensual todas las postulaciones que se reciben para acceder a algunos de los 5 estimulos, excepcionales o por resultado internacional en el comite coordinador de estimulos que se rige por la resolucion 120 de 2025 y sus respectivos miembros y asistentes. Los resultados de las postulaciones quedan registrados en las actas mensuales de cada comite y resoluciones.
 </t>
    </r>
  </si>
  <si>
    <t>"30/08/2025 Validar de manera mensual y en los comite coordinadores del programa, cada una de las postulaciones de ateltas y para atletas que se reciben para acceder a alguno de los 5 estimulos reglamentados en la resolucion 120 de 2025. 
Los postulaciones son analisadas por los integrantes del comite y los metodologos de cada deporte, donde las decisiones quedan registradas en el acta de la reunion y en la resolucion de pago de estimulos.
 "</t>
  </si>
  <si>
    <t>Deporte</t>
  </si>
  <si>
    <t>RD-RC1-CAU1-CON1</t>
  </si>
  <si>
    <t>Posibilidad de recibir o solicitar cualquier dádiva o beneficio a nombre propio o de terceros para beneficiar a municipios en los diferentes procesos del proyecto sin el cumpliemiento de los criterios de selección.</t>
  </si>
  <si>
    <t>Favorecer a un municipio o particular deconociendo los criterios habilitantes en los diferentes procesos de selección ofertados por el proyecto.</t>
  </si>
  <si>
    <t>Perdida de credibilidad, confianza y motivación por parte de los municipios para participar de los procesos de selección ofertados por el proyecto.</t>
  </si>
  <si>
    <t>El Lider del proceso, (profesional Universitario) y  equipo de trabajo (técnicos y contratistas), a demanda Verifican el cumplimiento de los criterios de selección de cada proceso con Aplicación  de encuestas, circulares y resoluciones para cada evento de forma manual y automatico. 
En caso de haber incumplimiento en los criterios de selección, se realiza un informe aclaratorio a los usuarios o solicitantes. 
Como evidencia del control, quedan correo eletrónicos, circulares, resoluciones e informe aclaratorio.</t>
  </si>
  <si>
    <t>En caso de haber incumplimiento en los criterios de selección, se realiza un informe aclaratorio a los usuarios o solicitantes.</t>
  </si>
  <si>
    <t>Correo eletrónicos, circulares, resoluciones e informe aclaratorio.</t>
  </si>
  <si>
    <t>hacer seguimientos de los procesos de selección,  circulares, resoluciones e informes aclaratorios.</t>
  </si>
  <si>
    <t>Carpetas y archivos del programa</t>
  </si>
  <si>
    <r>
      <t>28/02/2025</t>
    </r>
    <r>
      <rPr>
        <sz val="11"/>
        <color rgb="FF000000"/>
        <rFont val="Arial"/>
        <family val="2"/>
      </rPr>
      <t xml:space="preserve"> El profesional del proceso Deporte Formativo en mes de febrero reviza los riesgos e identifica que No se materializa ya que se está en procesos de planeación.</t>
    </r>
  </si>
  <si>
    <r>
      <rPr>
        <b/>
        <sz val="11"/>
        <color rgb="FF000000"/>
        <rFont val="Arial"/>
        <family val="2"/>
      </rPr>
      <t>Al 25 de abril de 2025</t>
    </r>
    <r>
      <rPr>
        <sz val="11"/>
        <color rgb="FF000000"/>
        <rFont val="Arial"/>
        <family val="2"/>
      </rPr>
      <t xml:space="preserve"> el equipo de trabajo evidencia que no se ha materializado el riesgo ya que los documentos y controles para adjudicar los procesos de cofinanciación cumplen con la las publicaciones e invitación pública y un proceso de evaluación de propuestas acordes a los planteado en las invitaciones. Los procesos de asesoría y acompañamiento se hace para todos los municipios y la distribución del recurso de Ley del Cigarrillo se hace acorde al documento de distribución -99- del SGP y sus anexos para propositos generales.</t>
    </r>
  </si>
  <si>
    <t>Al 27 de junio de 2025 el equipo de trabajo evidencia que no se ha materializado el riesgo ya que los documentos y controles para adjudicar los procesos de cofinanciación cumplen con las publicaciones e invitación pública. Se llevó un  un proceso de evaluación acorde a lo planteado en las invitaciones. Los procesos de asesoría y acompañamiento se hace para todos los municipios y la distribución del recurso de Ley del Cigarrillo se hace acorde al documento de distribución -99- del SGP y sus anexos para propositos generales.</t>
  </si>
  <si>
    <t xml:space="preserve">Al 29 de agosto de 2025 el equipo de trabajo evidencia que no se ha materializado el riesgo ya que los documentos y controles para adjudicar los procesos de cofinanciación cumplen con las publicaciones e invitación pública. Se llevó un  un proceso de evaluación acorde a lo planteado en las invitaciones. Los procesos de asesoría y acompañamiento se hace para todos los municipios y la distribución del recurso de Ley del Cigarrillo se hace acorde al documento de distribución -99- del SGP y sus anexos para propositos generales.
</t>
  </si>
  <si>
    <t>Al 5 de noviembre de 2025 el equipo de trabajo evidencia que no se ha materializado el riesgo ya que en el bimestre no se realizó entregas o procesos de cofinanciación . Los procesos de asesoría y acompañamiento se hace para todos los municipios y la distribución del recurso de Ley del Cigarrillo se hace acorde al documento de distribución -99- del SGP y sus anexos para propositos generales.</t>
  </si>
  <si>
    <t xml:space="preserve">Juegos Deportivos Institucionales </t>
  </si>
  <si>
    <t>JD--RC1-CAU1-CON1</t>
  </si>
  <si>
    <t>Posibilidad de recibir o solicitar cualquier dádiva o beneficio a nombre propio o para terceros, manipulando la documentación para favorecer la participación de deportistas o los resultados de los municipios en los diferentes juegos deportivos Institucionales.</t>
  </si>
  <si>
    <t xml:space="preserve">Facilidad de cambios de los requisitos establecidos en la plataforma  por los operadores y/o funcionarios  vinculados al proceso.         </t>
  </si>
  <si>
    <t>Desmotivación en la participación de los municipios en los diferentes juegos deportivos programados por la Entidad.</t>
  </si>
  <si>
    <t xml:space="preserve">
"El profesional universitario del proceso de forma manual verifica, al momento de la inscripción en la plataforma para cada evento, que los requisitos cumplan con la normatividad y las cartas fundamentales correspondientes. Este proceso asegurará que los requisitos no sean manipulados ni alterados. Este control se realiza  cada vez que se realiza la actividad                                               En caso de que algún deportista o municipio no cumpla con los requisitos establecidos, se les otorgará un plazo prudente para ajustar la documentación requerida.
Como evidencia del control, se mantendrá un cuadro de inscripción y aprobación, en el que constará el nombre del aprobador."</t>
  </si>
  <si>
    <t>Si la revisión no coincide o no cumple con los requisitos, se niega la inscripción del municipio o deportista.</t>
  </si>
  <si>
    <t>se mantendrá un cuadro de inscripción y aprobación, en el que constará el nombre del aprobador.</t>
  </si>
  <si>
    <t xml:space="preserve">Manual </t>
  </si>
  <si>
    <t xml:space="preserve">Realizar revisión documental actualizando la base de datos acorde a las edades establecidas por  y/o disciplinas y demás requerimientos. </t>
  </si>
  <si>
    <t>Revisión documental en la plataforma.</t>
  </si>
  <si>
    <r>
      <rPr>
        <b/>
        <sz val="11"/>
        <color rgb="FF000000"/>
        <rFont val="Arial"/>
        <family val="2"/>
      </rPr>
      <t>05/03/2025</t>
    </r>
    <r>
      <rPr>
        <sz val="11"/>
        <color rgb="FF000000"/>
        <rFont val="Arial"/>
        <family val="2"/>
      </rPr>
      <t>: Con el apoyo del grupo de eventos deportivos, se han publicado las cartas fundamentales para juegos campesinos y juegos escolares, en las cuales se establecen los deportes con los requisitos de inscripción de deportistas y entrenadores, los cuales permiten llevar un control estandarizado de cada uno de los mismos, evitando posibilidades de fraude en la documentación y participación de los deportistas y entrenadores</t>
    </r>
  </si>
  <si>
    <r>
      <rPr>
        <b/>
        <sz val="11"/>
        <color rgb="FF000000"/>
        <rFont val="Arial"/>
        <family val="2"/>
      </rPr>
      <t>24/04/2025</t>
    </r>
    <r>
      <rPr>
        <sz val="11"/>
        <color rgb="FF000000"/>
        <rFont val="Arial"/>
        <family val="2"/>
      </rPr>
      <t xml:space="preserve"> con el inicio del proceso de realización de juegos deportivos Escolares se empieza con el control y revisión de documentos de deportistas, haciendo distribución entre el personal del grupo de juegos, asignando responsabilidades de aprobación en plataformas; por lo que se concluye que para este bimestre el risgo no se materializó</t>
    </r>
  </si>
  <si>
    <t>12/06/2025 con la  realización de juegos deportivos Escolares realizó el control y revisión de documentos de deportistas, haciendo distribución entre el personal del grupo de juegos, asignando responsabilidades de aprobación en plataformas; por lo que se concluye que para este bimestre el risgo no se materializó, igualmente se está realizando con el grupo de eventos la revisión de documentación de los juegos Deportivos Campesinos</t>
  </si>
  <si>
    <t>04/09/2025 Con la realización de juegos deportivos Intercolegiados se realizó el control y revisión de la documentación de los deportistas, haciendo distribución entre el personal del grupo de juegos, asignando responsabilidades de aprobación en plataformas; por lo que se concluye que para este bimestre el riesgo no se materializó.</t>
  </si>
  <si>
    <t>"11/11/2025 En el quinto  bimestre, el equipo de trabajo de Juegos Deportivos Institucionales realizó de forma manual la verificación de la inscripción en la plataforma y de los requisitos de acuerdo a la normatividad y las cartas fundamentales correspondientes a los Juegos Departamentales, en los casos que algún deportista o municipio no cumplió con los requisitos establecidos, se les informo y se les otorgó un plazo prudente para ajustar la documentación requerida. La evidencia de este control se puede verificar en la plataforma, allí se encuentra el nombre de la persona que aprobó la documentación revisada. 
Este contro permitió que el riesgo no se materializará.
"</t>
  </si>
  <si>
    <t>Recreación</t>
  </si>
  <si>
    <t>PR-RC1-CAU1-CON1</t>
  </si>
  <si>
    <t>Posibilidad de recibir o solicitar dádivas o beneficios a nombre propio o de terceros  para adjudicar las cofinanciaciones de implementos, eventos y/o monitores  a un municipio que no cumpla con los requisitos exigidos</t>
  </si>
  <si>
    <t>El Lider del proceso, (profesional Universitario) y  equipo de trabajo (técnicos y contratistas), continuamente Verifican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</si>
  <si>
    <r>
      <t>28/02/2025</t>
    </r>
    <r>
      <rPr>
        <sz val="11"/>
        <color rgb="FF000000"/>
        <rFont val="Arial"/>
        <family val="2"/>
      </rPr>
      <t>:la PU de recreación y la PU de OAP se reunieron para revisar los riesgos, este riesgo fue ajustado en redacción y en el control.</t>
    </r>
  </si>
  <si>
    <r>
      <t>08/05/2025</t>
    </r>
    <r>
      <rPr>
        <sz val="10"/>
        <color rgb="FF000000"/>
        <rFont val="Arial"/>
        <family val="2"/>
      </rPr>
      <t>:Durante este periodo, el riesgo no se materializó. Se continua con el seguimiento.</t>
    </r>
  </si>
  <si>
    <r>
      <t>02/07/2025</t>
    </r>
    <r>
      <rPr>
        <sz val="10"/>
        <color rgb="FF000000"/>
        <rFont val="Arial"/>
        <family val="2"/>
      </rPr>
      <t>:Durante este periodo, el riesgo no se materializó. Se continua con el seguimiento.</t>
    </r>
  </si>
  <si>
    <t>05/11/2025 No se materializa porque ya se dio cumplimiento de los cronogramas de las convocatorias de cofinanciación. La culminación de este proceso se puede constatar en las circulares K2025000037 y K2025000038 donde se publicaron los resultados para la dotación de implementación y los eventos. A través de correo electrónico, se solicita a los municipios seleccionados, fotos y videos del espacio presentado para ubicar la implementación a entregar.</t>
  </si>
  <si>
    <t xml:space="preserve">Actividad Física </t>
  </si>
  <si>
    <t>AF-RC1-CAU1-CON1</t>
  </si>
  <si>
    <t>30/01/2025: El PU de Actividad física revisa los riesgos, este fue redactado de acuerdo con la estructura del programa. y no se ha materializado el riesgo.</t>
  </si>
  <si>
    <r>
      <rPr>
        <b/>
        <sz val="11"/>
        <color theme="1"/>
        <rFont val="Arial"/>
        <family val="2"/>
      </rPr>
      <t>04/05/2025</t>
    </r>
    <r>
      <rPr>
        <sz val="11"/>
        <color theme="1"/>
        <rFont val="Arial"/>
        <family val="2"/>
      </rPr>
      <t>: El PU de Actividad física revisa el riesgo, y se concluye que el riesgo no se ha materializado para este bimestre.</t>
    </r>
  </si>
  <si>
    <r>
      <rPr>
        <b/>
        <sz val="14"/>
        <color theme="1"/>
        <rFont val="Calibri"/>
        <family val="2"/>
        <scheme val="minor"/>
      </rPr>
      <t>02/07/2025</t>
    </r>
    <r>
      <rPr>
        <sz val="14"/>
        <color theme="1"/>
        <rFont val="Calibri"/>
        <family val="2"/>
        <scheme val="minor"/>
      </rPr>
      <t>: El PU de Actividad física revisa el riesgo, y se concluye que el riesgo no se ha materializado para este bimestre.</t>
    </r>
  </si>
  <si>
    <r>
      <rPr>
        <b/>
        <sz val="11"/>
        <color rgb="FF000000"/>
        <rFont val="Calibri"/>
        <family val="2"/>
        <scheme val="minor"/>
      </rPr>
      <t>05/09/202</t>
    </r>
    <r>
      <rPr>
        <sz val="11"/>
        <color rgb="FF000000"/>
        <rFont val="Calibri"/>
        <family val="2"/>
        <scheme val="minor"/>
      </rPr>
      <t xml:space="preserve">4 No se materializa por que ya se dio el cumplimiento de los cronogramas de las convocatorias de cofinanciación. La culminación de este proceso se puede constatar en las circulares K2025000037 y K2025000038 donde se publicaron los resultados para la dotación de implementación y los eventos. </t>
    </r>
  </si>
  <si>
    <t>05/11/2025 No se materializa por que ya se dio el cumplimiento de los cronogramas de las convocatorias de cofinanciación. La culminación de este proceso se puede constatar en las circulares K2025000037 y K2025000038 donde se publicaron los resultados para la dotación de implementación y los eventos. A través de correo electrónico enviado el 8 de octubre a los 26 municipios seleccionados se reportó el estado en el cumplimiento de los aportes adquiridos en la convocatoria de cofinanciación. Y establecio como fecha maxima para el cumplimiento el 15 de octubre del presente año.</t>
  </si>
  <si>
    <t xml:space="preserve">Servicio al Ciudadano </t>
  </si>
  <si>
    <t>SC--RC1-CAU1-CON1</t>
  </si>
  <si>
    <t>Posibilidad de recibir , solicitar o exigir beneficios a nombre propio o de terceros al realizar solicitudes, asuntos o  requerimientos sin el pleno cumplimiento de los requisitos.</t>
  </si>
  <si>
    <t>Falta de ética del servidor público.</t>
  </si>
  <si>
    <t>Sanciones disciplinarias</t>
  </si>
  <si>
    <t>MAYOR</t>
  </si>
  <si>
    <t xml:space="preserve">El profesional universitario encargado de servicio al ciudadano realiza con periodicidad anual  una sensibilización a la persona encargada de Atención al ciudadano  basada en los principios éticos  para evitar incurrir en la exigencia de beneficios.                        En caso de presentarse una dificultad con la sensibilización y capacitación, se debe realizar con apoyo del profesional de Talento Humano e infomar al Subgerente administrativo y financiero.   como evidencia del control estan cta/Correo electrónico con material para realizar las denuncias como formularios de PQRSDF publicado en la pagina de transparencia de INDEPORTES ANTIOQUIA.                                             </t>
  </si>
  <si>
    <t xml:space="preserve">En caso de presentarse una dificultad con la sensibilización o capacitación, se debe realizar un refuerzo e infomar al Subgerente administrativo y financiero </t>
  </si>
  <si>
    <t>SC-RC1-CAU1-CON1 Acta Correo electrónico con el código de etica.pdf</t>
  </si>
  <si>
    <t xml:space="preserve">Anual </t>
  </si>
  <si>
    <t>Capacitar al recurso humano en los riesgos de corrupcion.</t>
  </si>
  <si>
    <t>Acta /Correo electronico con evidencia de sensibilización realizada.</t>
  </si>
  <si>
    <t>03/03/2025: El personal de apoyo al servicio al ciudadano inició contrato el 07/02/2025. Se socializa la información del proceso, con énfasis en el comportamiento ético y la aplicación del código de ética. Adicionalmente, se solicita al gestor la aclaración y socialización del comportamiento íntegro necesario para el rol, en apoyo al personal de planta asignado. 
Adicional a lo anterior, no se cuenta con reporte de denuncias relacionados con hechos de corrupción asociados al proceso de Servicio al Ciudadano</t>
  </si>
  <si>
    <r>
      <rPr>
        <b/>
        <sz val="11"/>
        <color rgb="FF000000"/>
        <rFont val="Arial"/>
        <family val="2"/>
      </rPr>
      <t>24/04/2025:</t>
    </r>
    <r>
      <rPr>
        <sz val="11"/>
        <color rgb="FF000000"/>
        <rFont val="Arial"/>
        <family val="2"/>
      </rPr>
      <t xml:space="preserve"> Después de haber realizado la socialización del código de ética y hacer énfasis en el comportamiento ético, se concluye que, durante el bimestre evaluado, no se ha recibido ningún reporte de denuncias relacionadas con hechos de corrupción en el proceso de Servicio al Ciudadano. Esto indica que, en este período, no se materializó el riesgo de corrupción en dicho proceso.</t>
    </r>
  </si>
  <si>
    <t>17/06/2025: Luego de compartir y reforzar el código de ética, así como de destacar la importancia de actuar con integridad, se concluye que durante el bimestre evaluado no se recibieron reportes ni denuncias sobre actos de corrupción en el proceso de Servicio al Ciudadano. Esto sugiere que, en ese período, no se presentó ningún caso que evidenciara dicho riesgo.</t>
  </si>
  <si>
    <r>
      <rPr>
        <b/>
        <sz val="11"/>
        <color rgb="FF000000"/>
        <rFont val="Calibri"/>
        <family val="2"/>
        <scheme val="minor"/>
      </rPr>
      <t>22/08/2025:</t>
    </r>
    <r>
      <rPr>
        <sz val="11"/>
        <color rgb="FF000000"/>
        <rFont val="Calibri"/>
        <family val="2"/>
        <scheme val="minor"/>
      </rPr>
      <t xml:space="preserve">  Durante el bimestre evaluado, se reforzó  la importancia de actuar con integridad en todas las actividades del proceso de Servicio al Ciudadano. Como resultado, no se recibieron reportes ni denuncias relacionadas con actos de corrupción. Esto sugiere que, durante dicho período, no se presentaron situaciones que evidenciaran riesgos en este ámbito. Lo anterior se ve respaldado por el Informe Trimestral 2 de PQRSDF, en el cual no se registran denuncias asociadas al Código de Ética.</t>
    </r>
  </si>
  <si>
    <t>"04/11/2025: Durante el bimestre evaluado, y a lo largo de la vigencia, se ha venido reforzando entre los servidores que intervienen en el proceso la importancia de actuar con integridad en todas las actividades del Servicio al Ciudadano. Como evidencia de ello, a la fecha no se han recibido reportes ni denuncias relacionadas con actos de corrupción.
Lo anterior se encuentra respaldado por el Informe Trimestral 3 de PQRSDF, en el cual no se registran denuncias asociadas al Código de Ética."</t>
  </si>
  <si>
    <t>SC-RC1-CAU1-CON2</t>
  </si>
  <si>
    <t>El profesional universitario encargado de servicio al ciudadano realiza con periodicidad anual  una sensibilización a la persona encargada de Atención al ciudadano  sobre los canales de de denuncia habilitados por la entidad para el reporte de hechos de corrupción.                                                           En caso de presentarse una dificultad con la sensibilización o capacitación, se debe realizar un refuerzo e infomar al Subegerente administrativo y financiero.       como evidencia del control estan cta/Correo electrónico con material para realizar las denuncias como formularios de PQRSDF publicado en la pagina de transparencia de INDEPORTES ANTIOQUIA</t>
  </si>
  <si>
    <t xml:space="preserve">En caso de presentarse una dificultad con la sensibilización o capacitación, se debe realizar un refuerzo e infomar al Subegerente administrativo y financiero </t>
  </si>
  <si>
    <t>Correo electrónico con material para realizar las denuncias como formularios de PQRSDF publicado en la pagina de transparencia de INDEPORTES ANTIOQUIA</t>
  </si>
  <si>
    <t>03/03/2025: El personal de apoyo al servicio al ciudadano inició contrato el 07/02/2025. Se socializa la información del proceso, con énfasis en los canales de denuncia disponibles y la importancia de su uso. Adicionalmente, se solicita al gestor la aclaración y socialización de los canales de denuncia necesarios para el rol, en apoyo al personal de planta asignado.
Adicional a lo anterior, no se cuenta con reporte de denuncias relacionados con hechos de corrupción asociados al proceso de Servicio al Ciudadano.</t>
  </si>
  <si>
    <t>17/06/2025: Tras llevar a cabo la socialización del código de ética y destacar la importancia del comportamiento ético, se concluye que, durante el bimestre evaluado, no se recibieron denuncias relacionadas con actos de corrupción en el proceso de Servicio al Ciudadano. Esto refleja que, en ese período, no se presentó ningún caso que evidenciara riesgo de corrupción en dicho proceso.</t>
  </si>
  <si>
    <r>
      <rPr>
        <b/>
        <sz val="14"/>
        <color theme="1"/>
        <rFont val="Calibri"/>
        <family val="2"/>
        <scheme val="minor"/>
      </rPr>
      <t>22/08/2025</t>
    </r>
    <r>
      <rPr>
        <sz val="14"/>
        <color theme="1"/>
        <rFont val="Calibri"/>
        <family val="2"/>
        <scheme val="minor"/>
      </rPr>
      <t>: Durante el bimestre evaluado, se promovió  la importancia de una conducta ética en el proceso de Servicio al Ciudadano. Como resultado, no se reportaron denuncias vinculadas a posibles actos de corrupción, lo que sugiere que, en dicho periodo, no se identificaron situaciones que implicaran riesgo en este aspecto. Esta conclusión se encuentra respaldada por el Informe Trimestral 2 de PQRSDF, en el cual no se evidencian quejas ni denuncias relacionadas con el Código de Ética.</t>
    </r>
  </si>
  <si>
    <t>04/11/2025: Durante el bimestre evaluado y a lo largo de la vigencia, se ha promovido la importancia de mantener una conducta ética en el proceso de Servicio al Ciudadano. Con base en lo anterior, a la fecha no se han reportado denuncias relacionadas con posibles actos de corrupción. Este accionar se encuentra respaldado por el Informe Trimestral 3 de PQRSDF, en el cual no se evidencian quejas ni denuncias asociadas al Código de Ética.</t>
  </si>
  <si>
    <t xml:space="preserve">Acompañamiento Institucional </t>
  </si>
  <si>
    <t>AI-RC1-CAU1-CON1</t>
  </si>
  <si>
    <t>Posibilidad de recibir o solicitar cualquier dádiva o beneficio a nombre propio o de terceros para beneficiar a municipios en las diferentes actividades del proceso sin el cumplimiento de las fases y  pasos.</t>
  </si>
  <si>
    <t>Favorecer a un municipio o particular desconociendo el cumplimiento de las fases, pasos y requisitos en las actividades ofertadas desde el proceso.</t>
  </si>
  <si>
    <t>Perdida de credibilidad, confianza y motivación por parte de los municipios para participar  de las actividades ofertadas desde el proceso.</t>
  </si>
  <si>
    <t>El líder del proceso (profesional especializado) y el equipo de trabajo (técnicos y contratistas), continuamente verifican el cumplimiento de las fases y pasos para el cumplimiento de la participación de los entes deportivos municipales en la asesoría DRAF, los encuentros de articulación y las convocatorias de cofinanciación con la aplicación de asistencias, el seguimiento de evidencias y la publicación de circulares. En caso de haber incumplimiento de alguno de los pasos o requisitos, se realiza un informe aclaratorio como evidencia del control. quedan correo eletrónicos, circulares, resoluciones e informe aclaratorio.</t>
  </si>
  <si>
    <t xml:space="preserve">En caso de haber incumplimiento de alguno de los pasos o requisitos, se realiza un informe aclaratorio </t>
  </si>
  <si>
    <t>Correo eletrónicos, circulares e informe aclaratorio.</t>
  </si>
  <si>
    <t>Hacer seguimiento a la implementación progresiva  de cada de la asesoría institucional , los encuentros de articulacíón y las convocatorias de cofinanciación.</t>
  </si>
  <si>
    <t>Carpetas y archivos del proceso.</t>
  </si>
  <si>
    <r>
      <t xml:space="preserve">El día </t>
    </r>
    <r>
      <rPr>
        <b/>
        <sz val="11"/>
        <color rgb="FF000000"/>
        <rFont val="Arial"/>
        <family val="2"/>
      </rPr>
      <t>11/03/2025</t>
    </r>
    <r>
      <rPr>
        <sz val="11"/>
        <color rgb="FF000000"/>
        <rFont val="Arial"/>
        <family val="2"/>
      </rPr>
      <t xml:space="preserve"> el equipo del programa de Acompañamiento Institucional verificó las condiciones para la materialización del riesgo encontrando que no aplican para el periodo de seguimiento ya que las actiivdades del proceso se encuentran en etapa de planeación.</t>
    </r>
  </si>
  <si>
    <r>
      <t xml:space="preserve">El día </t>
    </r>
    <r>
      <rPr>
        <b/>
        <sz val="11"/>
        <color rgb="FF000000"/>
        <rFont val="Arial"/>
        <family val="2"/>
      </rPr>
      <t xml:space="preserve">05/05/2025 </t>
    </r>
    <r>
      <rPr>
        <sz val="11"/>
        <color rgb="FF000000"/>
        <rFont val="Arial"/>
        <family val="2"/>
      </rPr>
      <t>el equipo del programa de Acompañamiento Institucional verificó las condiciones para la materialización del riesgo encontrando que nuevamente no aplican para el periodo de seguimiento ya que las asesorías de la vigencia iniciarán en el mes de mayo.</t>
    </r>
  </si>
  <si>
    <t>"03/07/2025:El equipo del programa de Acompañamiento Institucional verificó el cumplimiento de los cronogramas de Asesorías DRAF y las convocatorias de cofinanciación de implementación y eventos. El paso 1 de la Asesoría se ha ejecutado en los periodos definidos sin necesidad de reprogramación alguna. Las convocatorias de cofinanciación finalizaron con la publicación de los resultados en la fecha definida en cada cronograma presentado a los municipios.
Por su parte, no hubo encuentros de articulación institucional."</t>
  </si>
  <si>
    <t>"05/09/2025: El equipo del programa de Acompañamiento Institucional verificó el cumplimiento en la ejecución del Paso 1 de la Asesoría DRAF y se visitaron 124 municipios de acuerdo con la planeación efectuada. Se constata el registro de la visita de cada asesor en el Planeador de Power Apps. Así mismo, se hace el control al cumplimiento del registro que los municipios deben hacer en este paso. Se procede a notificar a través de comunicación oficial a los 13 municipios que no lo han completado. Por su parte, avance el Paso 2, a la fecha del seguimiento se verifica que los asesores han visitado y registrado la asesoría en 25 municipios. El seguimiento se realiza en el siguiente tablero:
https://app.powerbi.com/view?r=eyJrIjoiZWJkMWE0MTgtNmQ1MS00OTY1LWI3YTktZjRjZGUxNjJlZTQ2IiwidCI6ImI3YmJkOWQ2LTczODItNGZiMS05MDUxLWIxNmVjMGZlM2RhZCIsImMiOjR9
En el caso de las convocatorias, ya se dio cumplimiento a los cronogramas y a través de las circulares de resultados K2025000037 y K2025000038 se hizo el cierre de este proceso.
De esta manera, se evidencia que no se materializó el riesgo en ninguno de los dos casos.
"</t>
  </si>
  <si>
    <t>"10/11/2025: El equipo del programa de Acompañamiento Institucional verificó el cumplimiento en la ejecución del Paso 2 de la Asesoría DRAF y se evidencia que los asesores registraron la viista realizada a 123 municipios. Durante la ejecución del paso se notificó por correo electrónico a los asesores que presentaban retraso en el registro de la información. El seguimiento general se realiza en el siguiente tablero: 
https://app.powerbi.com/view?r=eyJrIjoiZWJkMWE0MTgtNmQ1MS00OTY1LWI3YTktZjRjZGUxNjJlZTQ2IiwidCI6ImI3YmJkOWQ2LTczODItNGZiMS05MDUxLWIxNmVjMGZlM2RhZCIsImMiOjR9
De esta manera, se evidencia que no se materializó el riesgo en el periodo."</t>
  </si>
  <si>
    <t xml:space="preserve">Gestión Administrativa de los Recursos </t>
  </si>
  <si>
    <t>GA-RC1-CAU1-CON1</t>
  </si>
  <si>
    <t xml:space="preserve">Posibilidad de recibir, solicitar o exigir dádiva o prebenda, cualquier beneficio en dinero o en especie a nombre propio o de terceros, por la entrega o gestión de bienes muebles y/o de consumo del Instituto  para uso personal. </t>
  </si>
  <si>
    <t>1. Falta de seguimiento periódico del inventario.</t>
  </si>
  <si>
    <t>"Detrimento patrimonial
Los reportes contables no reflejen la realidad económica y patrimonial del Instituto. "</t>
  </si>
  <si>
    <t>"Los auxiliares administrativos, cada 4 meses, validan  inventario físico vs la información registrada en el sistema (cortes 30 de abril, 31 de agosto,  31 de diciembre). 
En caso de haber diferencias se verifican las órdenes de salida del almacén  y se realizan los ajustes pertinentes.
Como evidencia queda el Inventarios fisicos vs inventarios del sistema."</t>
  </si>
  <si>
    <t>"En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</si>
  <si>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</si>
  <si>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Detectivo</t>
  </si>
  <si>
    <t>IMPROBABLE</t>
  </si>
  <si>
    <t>Cuatrimestral</t>
  </si>
  <si>
    <t>Informes de inventarios</t>
  </si>
  <si>
    <t xml:space="preserve">Informe del inventario </t>
  </si>
  <si>
    <t>12/03/2025 Desde el almacen, se realizan los informes de cierre mensual y la verificación de las carteras de manera permanente. y se corrobora que no se ha materializado el riesgo</t>
  </si>
  <si>
    <r>
      <rPr>
        <b/>
        <sz val="11"/>
        <color rgb="FF000000"/>
        <rFont val="Arial"/>
        <family val="2"/>
      </rPr>
      <t>30/04/2025</t>
    </r>
    <r>
      <rPr>
        <sz val="11"/>
        <color rgb="FF000000"/>
        <rFont val="Arial"/>
        <family val="2"/>
      </rPr>
      <t xml:space="preserve"> Desde el Almacén, se realizan los informes de cierre mensual, la verificación de las carteras de manera permanente de acuerdo con las diferentes solicitudes de los servidores públicos y se validó que no se ha materializado el riesgo.</t>
    </r>
  </si>
  <si>
    <t>25/06/2025 El área de Almacén completó el proceso de cierre mensual, generando los informes correspondientes. Se dio seguimiento permanente a las carteras, en respuesta a los requerimientos de los servidores públicos. Asimismo, se verificó que no se ha presentado ninguna situación que implique la materialziación del riesgo.</t>
  </si>
  <si>
    <r>
      <rPr>
        <b/>
        <sz val="14"/>
        <color theme="1"/>
        <rFont val="Calibri"/>
        <family val="2"/>
        <scheme val="minor"/>
      </rPr>
      <t>25/08/2025</t>
    </r>
    <r>
      <rPr>
        <sz val="14"/>
        <color theme="1"/>
        <rFont val="Calibri"/>
        <family val="2"/>
        <scheme val="minor"/>
      </rPr>
      <t>: El área de Almacén finalizó el proceso de cierre mensual y elaboró los informes respectivos. Se mantuvo un seguimiento constante a las carteras, atendiendo oportunamente las solicitudes de los servidores públicos. De igual manera, se confirmó que no se ha registrado ningún evento que represente la materialización de algún riesgo.</t>
    </r>
  </si>
  <si>
    <t>04/11/2025: Desde Almacén se completó el proceso de cierre mensual, generando los informes correspondientes y dando seguimiento permanente a las carteras según los requerimientos de los servidores públicos. No se presentó ninguna situación que comprometa la efectividad del control, lo que evidencia la correcta operación del procedimiento y la no materialización del riesgo.</t>
  </si>
  <si>
    <t>GA-RC1-CAU2-CON1</t>
  </si>
  <si>
    <t>"
2. Falta de un documento idóneo para generar la trazabilidad de entrega de los bienes muebles."</t>
  </si>
  <si>
    <t>"Comprobante de entrada almacén (SICOF).
en caso de inconsistencias se verifica la existencia de los instrumentos diligenciados, en caso de existir novedad el responsable del Almacén realiza las correcciones en equipo con los responsables de entrega y recepción de los bienes. 
como evidencia quedqa el acta de recibo a satisfacción  suscrita por el supervisor y el responsable del almacén.
Comprobante e entrada almacén (SICOF)"</t>
  </si>
  <si>
    <t xml:space="preserve">Se verifica la existencia de los instrumentos diligenciados, en caso de existir novedad el responsable del Almacén realiza las correcciones en equipo con los responsables de entrega y recepción de los bienes. </t>
  </si>
  <si>
    <t>Comprobante e entrada almacén (SICOF)</t>
  </si>
  <si>
    <t>Revisión de la documentacion cada que se realice la operación</t>
  </si>
  <si>
    <t>"Acta de recibo suscrita por el supervisor del contrato y el delegado del almacén.
Formato de entrega del almacén a usuario final del bien, suscrito por el responsable de la entrega en el almacén y quien recibe. "</t>
  </si>
  <si>
    <t>12/03/2025 El equipo de Gestión Administrativa de  Recursos consigna que en el periodo no se evidencian situaciones que ameriten el reporte de la materialización del riesgo.</t>
  </si>
  <si>
    <r>
      <rPr>
        <b/>
        <sz val="11"/>
        <color rgb="FF000000"/>
        <rFont val="Arial"/>
        <family val="2"/>
      </rPr>
      <t>30/04/2025</t>
    </r>
    <r>
      <rPr>
        <sz val="11"/>
        <color rgb="FF000000"/>
        <rFont val="Arial"/>
        <family val="2"/>
      </rPr>
      <t xml:space="preserve"> El equipo de Gestión Administrativa de Recursos reitera que en el periodo no se evidencian situaciones que ameriten el reporte de la materialización del riesgo.</t>
    </r>
  </si>
  <si>
    <t>25/06/2025 El equipo de Gestión Administrativa de Recursos informa que, tras el seguimiento y análisis realizado durante el periodo, no se han identificado eventos, incidentes o condiciones que representen la ocurrencia de riesgos previamente contemplados. En consecuencia, no se ha materializado el riesgo.</t>
  </si>
  <si>
    <r>
      <rPr>
        <b/>
        <sz val="14"/>
        <color theme="1"/>
        <rFont val="Calibri"/>
        <family val="2"/>
        <scheme val="minor"/>
      </rPr>
      <t>25/08/2025</t>
    </r>
    <r>
      <rPr>
        <sz val="14"/>
        <color theme="1"/>
        <rFont val="Calibri"/>
        <family val="2"/>
        <scheme val="minor"/>
      </rPr>
      <t>: El equipo de Gestión Administrativa de Recursos comunica que, luego del seguimiento y análisis efectuado durante el periodo, no se detectaron eventos, incidentes ni condiciones que evidencien la ocurrencia de riesgos previamente identificados. Por lo tanto, se concluye que nose ha materialización de riesgos.</t>
    </r>
  </si>
  <si>
    <t>04/11/2025: Los controles del equipo de Gestión Administrativa de Recursos han sido efectivos, ya que no se registraron riesgos materializados durante el periodo. La verificación de los comprobantes de entrada de almacén (SICOF) se realiza de manera rigurosa, y cualquier inconsistencia se corrige oportunamente, garantizando la integridad del proceso  y la no materialización del riesgo.</t>
  </si>
  <si>
    <t>GA-RC1-CAU3-CON1</t>
  </si>
  <si>
    <t>3. Falta de un control dual y segregación de las funciones en el manejo de los inventarios.</t>
  </si>
  <si>
    <t xml:space="preserve">El supervisor mensualmente verifica y recibe a satisfacción, posteriormente el auxiliar del Almacén verifica factura y remisión contra lo recibido físicamente y se realiza el respectivo ingreso al sistema.                                                                                       En caso de haber diferencias el auxiliar informa al supervisor la novedad para hacer las correcciones a las que haya lugar.                                                                              como evidencia del control esta el Formato de recibo con las observaciones.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</si>
  <si>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</si>
  <si>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</si>
  <si>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</si>
  <si>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r>
      <rPr>
        <b/>
        <sz val="11"/>
        <color rgb="FF000000"/>
        <rFont val="Arial"/>
        <family val="2"/>
      </rPr>
      <t>30/04/2025</t>
    </r>
    <r>
      <rPr>
        <sz val="11"/>
        <color rgb="FF000000"/>
        <rFont val="Arial"/>
        <family val="2"/>
      </rPr>
      <t xml:space="preserve"> El equipo de Gestión Administrativa de  Recursos consigna que en el periodo no se evidencian situaciones que ameriten el reporte de la materialización del riesgo.
No se reporta evidencia debido a que en el segundo bimestre no se generaron entradas con registro de novedades.</t>
    </r>
  </si>
  <si>
    <t>25/06/2025 El equipo de Gestión Administrativa de Recursos informa que, durante el  bimestre, no se presentaron situaciones que requieran el reporte de materialización de riesgos. Esta conclusión se basa en la ausencia de registros de novedades asociados a las entradas durante el periodo evaluado, por lo que no se ha materializado el riesgo.</t>
  </si>
  <si>
    <t>25/08/2025: El equipo de Gestión Administrativa de Recursos comunica que, luego del seguimiento y análisis efectuado durante el periodo, no se detectaron eventos, incidentes ni condiciones que evidencien la ocurrencia de riesgos previamente identificados. Por lo tanto, se concluye que nose ha materialización de riesgos.</t>
  </si>
  <si>
    <t>04/11/2025: El equipo de Gestión Administrativa de Recursos comunica que, en el quinto bimestre, no se presentaron situaciones que implicaran la materialización de riesgos. No existen registros de incidencias, ya que durante este periodo todas las entradas se realizaron sin novedades.</t>
  </si>
  <si>
    <t xml:space="preserve">Proceso Jurídico </t>
  </si>
  <si>
    <t>PJ-RC1-CAU1-CON1</t>
  </si>
  <si>
    <t xml:space="preserve">Posibilidad de recibir o solicitar dadivas o beneficio alguno a nombre propio o de terceros para expedir  actos administrativos y/o certificaciones, sin el cumplimiento de los requisitos </t>
  </si>
  <si>
    <t xml:space="preserve">Falta de control de los actos administrativos de registro y control </t>
  </si>
  <si>
    <t>"Reprocesos administrativos
demandas
hallazgos penales, fiscales y disciplinarios
poca confiabilidad de la información generando perjuicios a organismos deportivos y terceros   "</t>
  </si>
  <si>
    <t xml:space="preserve">El Jefe Juridico verificara que el acto administrativo o respueta este acorde con la solicitud, con el cumplimiento de requisitos y las normas, y procede a dar su visto bueno en el documento. En caso de que no cumpla con las condiciones se devuelve al PU para que lo ajuste a las  via correo electrónico. Esto se realizará cada que se necesite emitir una respuesta, un concepto, un acto administrativo. </t>
  </si>
  <si>
    <t xml:space="preserve">Se realiza ajuste y se hace comité primario  para su revisión y análisis </t>
  </si>
  <si>
    <t>Correo electronico</t>
  </si>
  <si>
    <t xml:space="preserve">A demanda </t>
  </si>
  <si>
    <t>"actos administrativos
actas"</t>
  </si>
  <si>
    <t xml:space="preserve">Documentos generados con Visto Bueno del Jefe Juridico </t>
  </si>
  <si>
    <t>26/03/2025: De acuerdo a lo informado por la profesional universitaria, Diana Dulcey, en los meses de enero y febrero de 2025 no hemos sido notificados de ninguna providencia con ese alcance, razon por la que no se ha materizado dicho riesgo
Respecto del control, cabe señalar que el Jefe de la Oficina Asesora Jurídica revisó los documentos que le fueron enviados de las diferentes áreas para su revisión</t>
  </si>
  <si>
    <t>"07/05/2025: De acuerdo a lo informado por la profesional universitaria, Diana Dulcey, en los meses de marzo y abril de 2025 no hemos sido notificados de ninguna providencia con ese alcance, razon por la que no se ha materizado dicho riesgo
Respecto del control, cabe señalar que el Jefe de la Oficina Asesora Jurídica revisó los documentos que le fueron enviados de las diferentes áreas para su revisión"</t>
  </si>
  <si>
    <t>24/06/2025: De acuerdo a lo informado por la profesional universitaria, Diana Dulcey, en los meses de MAYO Y JUNIO de 2025 no hemos sido notificados de ninguna providencia con ese alcance, razon por la que no se ha materizado dicho riesgo</t>
  </si>
  <si>
    <t>"04/11/2025. De acuerdo a lo infromado por Diana Dulcey:Observación: en relación con las carpetas de los procesos judiciales, se adelanta lo siguiente:1.Cuando son procesos judiciales nuevos se crea carpeta en mercurio y se anexan las actuaciones judiciales.
2.Se diligencia el formato F-PJ-19
3.Si el proceso está creado, se anexa la actuación judicial en la respectiva carpeta
En relación con las solicitudes de conciliación extrajudicia, se realiza
1.una vez se notifica a INDEPORTES se crea la carpeta y se anexa la documentación
2.se actualiza el formato F-PJ-13
3.una vez se realiza actuación en solicitud ya creada se anexa la misma
Estas actividades las realiza el asistencial de la Oficina Jurídica y la actualización de los formatos la realiza la profesional enlace
20/11/2025. Revisando el link del sistema de gestión de calidad respecto a los actos administrativos y resoluciones  se evidencia que los diferentes actos administrativos fueron expedidos con el visto bueno del Jefe juridico, en los casos donde se solicito la revisión de los mismos"</t>
  </si>
  <si>
    <t>PJ-RC2-CAU1-CON1</t>
  </si>
  <si>
    <t xml:space="preserve">Posibilidad de recibir o solicitar dadivas o beneficio alguno a nombre propio o de terceros  para realizar una débil representación judicial y extrajudicial dentro de los procesos judiciales adelantandos o seguidos contra de INDEPORTES ANTIOQUIA </t>
  </si>
  <si>
    <t>Falta de control de los procesos judiciales</t>
  </si>
  <si>
    <t>sentencias no favorables para la Entidad</t>
  </si>
  <si>
    <t xml:space="preserve">el jefe Juridico designa a un profesional juridico interno o externo el proceso judicial y dentro de su designación este debe suscribir el poder donde se incluye la verificacion de no existencia de inahbilidad, incompatibilidades o conflicto de intereses para llevar el respectivo proceso. si existe alguna de estas condicioenes se asigna a un abogado que no las tenga. </t>
  </si>
  <si>
    <t xml:space="preserve">Se reasigna el proceso a un abogado que no tenga este conflicto. </t>
  </si>
  <si>
    <t xml:space="preserve">Poder </t>
  </si>
  <si>
    <t>Bimensual</t>
  </si>
  <si>
    <t>expediente</t>
  </si>
  <si>
    <t xml:space="preserve">Poder firmado por las partes </t>
  </si>
  <si>
    <t>"26/03/2025: De acuerdo a lo informado por la profesional universitaria, Diana Dulcey, en los meses de enero y febrero de 2025 no hemos sido notificados de ninguna providencia con ese alcance, razon por la que no se ha materizado dicho riesgo
Respecto del control, cabe señalar que el Jefe otorgó los diferentes poderes"</t>
  </si>
  <si>
    <t>"07/05/2025: De acuerdo a lo informado por la profesional universitaria, Diana Dulcey, en los meses de enero y febrero de 2025 no hemos sido notificados de ninguna providencia con ese alcance, razon por la que no se ha materizado dicho riesgo
Respecto del control, cabe señalar que el Jefe otorgó los diferentes poderes"</t>
  </si>
  <si>
    <t>"04/11/2025. De acuerdo a lo infromado por Diana Dulcey. se ha solicitado a los despachos judiciales el link del proceso, una vez obtenido se anexa a la carpeta respectiva en mercurio                           1.una vez se notifica a INDEPORTES se crea la carpeta y se anexa la documentación
2.se actualiza el formato F-PJ-13
3.una vez se realiza actuación en solicitud ya creada se anexa la misma
Estas actividades las realiza el asistencial de la Oficina Jurídica y la actualización de los formatos la realiza la profesional enlace
a la fecha no se ha presentado ningún tipo de denuncia penal de pérdida de información.
"</t>
  </si>
  <si>
    <t xml:space="preserve">Gestión del Talento Humano </t>
  </si>
  <si>
    <t>TH-RC1-CAU1-CON1</t>
  </si>
  <si>
    <t>Posibilidad de recibir o solicitar dadivas o beneficio alguno a nombre propio o de terceros modificando  los manuales de funciones  o perfiles en particular</t>
  </si>
  <si>
    <t>"Interés particular de nombrar a determinadas personas.
Compromisos políticos "</t>
  </si>
  <si>
    <t xml:space="preserve">Afectación de la prestación del servicio, el cumplimiento de objetivos y misión de la entidad
</t>
  </si>
  <si>
    <t>"Los Profesionales y/o apoyos de la Oficina de Talento Humano, elaboran  permanentemente con la participación y/o revisión de la alta Gerencia el estudio técnico para soportar la modificación del Manual Específico de Funciones objetivo y riguroso con la normatividad existente, dando  aplicación al art. 2.2.2.6.1 del Decreto 1083 de 2015, realizando la publicación y socialización del proyecto de acto administrativo y estudio técnico a la asociación sindical de empleados de Indeportes Antioquia. Este Control se realiza de forma manual.
En caso de no concordar lo reportado con la evidencia se emite el  concepto  desfavorable que sea riguroso para que se verifique y realice las correcciones pertinentes. El control se ejecutará de acuerdo a la periodicidadestablecida para el reporte del indicador.
Como evidencia del control está  el Concepto Técnico de Registros."</t>
  </si>
  <si>
    <t>El Profesional Especializado de la Oficina de Talento Humano en caso de no concordar lo reportado , debe emitir un concepto favorable o desfavorable, asegurando que este sea riguroso y fundamentado.</t>
  </si>
  <si>
    <t>Concepto Técnico
Registros</t>
  </si>
  <si>
    <t xml:space="preserve">Preventivo </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</si>
  <si>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</si>
  <si>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 xml:space="preserve">Concepto en estudio técnico de modificación del manual de funciones
</t>
  </si>
  <si>
    <t>21/02/2025: MCT  No se identifica la materialización del riesgo durante el periodo de segumiento (Enero- Febrero); en la certificación de este periodo, no se realizaron modificaciones al Manual de Funciones en la Entidad.</t>
  </si>
  <si>
    <t>"30/04/2025: 21/02/2025: MCT  Durante el periodo de seguimiento (marzo-abril), no se evidenció la materialización del riesgo. Se confirma que no se realizaron modificaciones al Manual de Funciones de la Entidad. La última actualización registrada data de febrero de 2024 y se encuentra publicada y vigente en la página de transparencia institucional.
https://indeportesantioquia.gov.co/wp-content/uploads/2024/03/Manual-especifico-de-funciones-2024000174-del-26-de-febrero-de-2024.pdf
"</t>
  </si>
  <si>
    <t>"17/06/2025: MCT  Durante el tercer bimestre del año (mayo-junio), no se evidenció la materialización del riesgo identificado. Asimismo, se confirma que no se realizaron modificaciones al Manual de Funciones de la Entidad. La última actualización corresponde a febrero de 2024 y permanece publicada y vigente en la página de transparencia institucional.
https://indeportesantioquia.gov.co/wp-content/uploads/2024/03/Manual-especifico-de-funciones-2024000174-del-26-de-febrero-de-2024.pdf
"</t>
  </si>
  <si>
    <r>
      <t>"</t>
    </r>
    <r>
      <rPr>
        <b/>
        <sz val="14"/>
        <rFont val="Calibri"/>
        <family val="2"/>
        <scheme val="minor"/>
      </rPr>
      <t>30/08/2025:</t>
    </r>
    <r>
      <rPr>
        <sz val="14"/>
        <rFont val="Calibri"/>
        <family val="2"/>
        <scheme val="minor"/>
      </rPr>
      <t xml:space="preserve"> MCT  Durante el cuarto bimestre del año (Julio-Agosto), no se evidenció la materialización del riesgo identificado. Asimismo, se confirma que no se realizaron modificaciones al Manual de Funciones de la Entidad. La última actualización corresponde a febrero de 2024 y permanece publicada y vigente en la página de transparencia institucional.
https://indeportesantioquia.gov.co/wp-content/uploads/2024/03/Manual-especifico-de-funciones-2024000174-del-26-de-febrero-de-2024.pd"</t>
    </r>
  </si>
  <si>
    <t>"05/11/2025: MCT  Durante el quinto bimestre del año (septiembre – octubre), no se evidenció la materialización del riesgo identificado. Adicionalmente, se confirma que se realizaron modificaciones al Manual de Funciones de la Entidad en las dependencias de la Oficina de Talento Humano y la Subgerencia Administrativa y Financiera, retirando de sus actividades los procesos disciplinarios (componente instructivo). La última actualización corresponde al 23 de octubre de 2025, según la Resolución N.° 20250001012.
Así mismo, se efectuó la modificación de la dependencia de la Oficina de Talento Humano dentro de la estructura administrativa, pasando a pertenecer a la Gerencia General y ya no a la Subgerencia Administrativa y Financiera, según lo establecido en la Resolución N.° 2025000961, “Por medio de la cual se modifica la estructura administrativa del Instituto Departamental de Deportes de Antioquia – Indeportes Antioquia”. el proceso de Gestión del  Talento Humano pasa de ser de apoyo a estratégico.
Las evidencias del control se encuentran disponibles en la carpeta de seguimiento de evidencias y publicadas en la página web:
https://indeportesantioquia.gov.co/circulares-resoluciones/
https://indeportesantioquia.gov.co/wp-content/uploads/2025/09/2025000759-DEL-20-DE-AGOSTO-DEL-2025_-MODIFICACION-MANUAL-DE-FUNCIONES_ESCENARIOS.pdf
Correo controles : 
https://indeportesantioquia.sharepoint.com/:b:/r/sites/SGC2/Documentos%20compartidos/3.1%20Evidencias%20deRriegos/Talento%20Humano/Evidencias%20Riesgos%202025/Riesgos%20de%20Corrupci%C3%B3n%202025/TH-RC1-CAU1-CON1/Correo%20Control%20de%20actualizacion%20de%20Manual%20de%20Funciones%20agosto%202025.pdf?csf=1&amp;web=1&amp;e=E6tdGZ"</t>
  </si>
  <si>
    <t>TH-RC2-CAU1-CON1</t>
  </si>
  <si>
    <t>Posibilidad de recibir o solicitar dadivas o beneficio alguno a nombre propio o de terceros con la utilización inadecuada o perdida  de las historias laborales que afecten la integridad de la Entidad.</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</si>
  <si>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</si>
  <si>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</si>
  <si>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Los Profesionales y/o apoyos de la Oficina de Talento Humano, verifican  permanentemente que el archivo de las historias laborales en la oficina de talento humano esté adecuadamente conservado y controlado por una persona responsable y conforme a la normatividad aplicable y lineamientos institucionales. Este Control se realiza de forma manual.
En caso de no concordar lo reportado con la evidencia se  elabora plan de mejoramiento y se reporta para acción disciplinaria en caso de materializarse el riesgo.
Como veidencia del control está  el Concepto Técnico de Registros.</t>
  </si>
  <si>
    <t>Se elabora plan de mejoramiento
Se reporta para acción disciplinaria en caso de materializarse el riesgo</t>
  </si>
  <si>
    <t>"Asignación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</si>
  <si>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</si>
  <si>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"26/02/2024/2024: MCT No se identifica la materialización del riesgo durante el periodo de segumiento (Enero- Febrero)  tras consultar con la persona responsable de resguardar las hojas de vida de los funcionarios, se verificó que no se ha materializado ningún riesgo de pérdida y/o uso indebido de las historias laborales. se adjunta evidencia en el SGC Evidencias Riesgos 2025, correo de consulta y verificación de los controles por el personal a cargo.
Las evidencias detalladas por servidor, reposan en la Historia de vida laboral en la Oficina de Talento Humano."</t>
  </si>
  <si>
    <t xml:space="preserve">NO </t>
  </si>
  <si>
    <t>30/04/2025 MCT: Durante el periodo de seguimiento (marzo-abril), no se evidenció la materialización del riesgo. Tras consultar con la persona responsable de la gestión de las historias laborales de los servidores, se verificó que no ha ocurrido ninguna pérdida ni uso indebido de las mismas. Como respaldo, se adjunta la evidencia en el SGC, carpeta “Evidencias Riesgos 2025”, que incluye el correo de consulta y la verificación de los controles por parte del personal encargado. Ahora bien, para el siguiente bimestre se sugiere la visita del equipo CADA para la revisión y verificación de las mismas en la Oficina de Talento Humano
Adicionalmente, las evidencias específicas por servidor reposan en las historias de vida laboral, disponibles en la Oficina de Talento Human</t>
  </si>
  <si>
    <t>"18/06/2025 MCT: Durante el tercer bimestre de seguimiento (mayo-junio), no se evidenció la materialización del riesgo. Tras la consulta con la persona responsable de la gestión de las historias laborales de los servidores, se verificó que no se han presentado pérdidas, mala administración ni uso indebido de los archivos.
Como respaldo, se adjunta evidencia en el Sistema de Gestión de Calidad (SGC), en la carpeta “Evidencias Riesgos 2025”, la cual incluye el correo de consulta y la verificación de los controles implementados por el personal encargado.
Se encuentra pendiente la coordinación con el CADA para la realización de la auditoría correspondiente, con el fin de verificar y controlar los archivos que reposan en la Oficina de Talento Humano.
Adicionalmente, las evidencias específicas por servidor se encuentran disponibles en sus respectivas historias de vida laboral, las cuales reposan en la Oficina de Talento Humano."</t>
  </si>
  <si>
    <t>"30/04/2025 MCT: Durante el periodo de seguimiento (marzo-abril), no se evidenció la materialización del riesgo. Tras consultar con la persona responsable de la gestión de las historias laborales de los servidores, se verificó que no ha ocurrido ninguna pérdida ni uso indebido de las mismas. Como respaldo, se adjunta la evidencia en el SGC, carpeta “Evidencias Riesgos 2025”, que incluye el correo de consulta y la verificación de los controles por parte del personal encargado. Ahora bien, para el siguiente bimestre se sugiere la visita del equipo CADA para la revisión y verificación de las mismas en la Oficina de Talento Humano
Adicionalmente, las evidencias específicas por servidor reposan en las historias de vida laboral, disponibles en la Oficina de Talento Humano."</t>
  </si>
  <si>
    <t>"05/11//2025: MCT: Durante el quinto bimestre de seguimiento (septiembre- octubre), no se evidenció la materialización del riesgo. Tras la consulta con la persona responsable de la gestión de las historias laborales de los servidores, se verificó que no se han presentado pérdidas, mala administración ni uso indebido de los archivos en la Oficina de Talento Humano.
Como respaldo, se adjunta evidencia en el Sistema de Gestión de Calidad (SGC), en la carpeta “Evidencias Riesgos 2025”, la cual incluye el correo de consulta y la verificación de los controles implementados por el personal encargado.
A la fecha se indica que en el periodo se tuvo la auditoria del CADA  correspondiente que se da una vez al año  con el fin de verificar y controlar los archivos que reposan en la Oficina de Talento Humano. Esta auditoría se ejecutó el 2 de septiembre 2025,  Durante la revisión realizada por el CADA al archivo de historias laborales, no se evidenció materialización del riesgo asociado a la gestión y conservación de los expedientes. Sin embargo, se identificaron recomendaciones orientadas al fortalecimiento del control documental, entre ellas: actualización oportuna de la incorporación de documentos al expediente, uso adecuado del tipo de papel según tiempos de retención, establecimiento de un formato de trazabilidad para la entrega de documentos y ajustes en la rotulación de unidades documentales. Estas oportunidades de mejora serán abordadas con la Jefe de Talento Humano y el personal responsable del proceso para asegurar el cumplimiento de los lineamientos archivísticos institucionales.las evidencias de este control reposan en la carpeta de evidencias : 
https://indeportesantioquia.sharepoint.com/sites/SGC2/Documentos%20compartidos/Forms/AllItems.aspx?id=%2Fsites%2FSGC2%2FDocumentos%20compartidos%2F3%2E1%20Evidencias%20deRriegos%2FTalento%20Humano%2FEvidencias%20Riesgos%202025%2FRiesgos%20de%20Corrupci%C3%B3n%202025%2FTH%2DRC2%2DCAU1%2DCON1&amp;viewid=a2f1d042%2Daf6e%2D4186%2Dbd4e%2Dc44ba5e39a84&amp;p=true&amp;ga=1
Adicionalmente, las evidencias específicas por servidor en físico se encuentran disponibles en sus respectivas historias de vida laboral, las cuales reposan en la Oficina de Talento Humano."</t>
  </si>
  <si>
    <t xml:space="preserve">Gestión Documental </t>
  </si>
  <si>
    <t>GD-RC1-CAU1-CON1</t>
  </si>
  <si>
    <t>Posibilidad de recibir o solicitar dadivas o beneficio alguno a nombre propio o de terceros, con la fuga o entrega de información por parte de los servidores públicos del CADA.</t>
  </si>
  <si>
    <t>Desconocimiento de las políticas de reservas de información y de los instrumentos que determinen los niveles de acceso y la reserva de la información institucional</t>
  </si>
  <si>
    <t>Violación a las normas de protección de datos y reserva de información, así como la afectación de la imagen institucional</t>
  </si>
  <si>
    <t xml:space="preserve">El profesional universitario del CADA, de forma mensual; cada mes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En caso de no aplicar el control el proceso puede terminar aplicando instructivos obsoletos.
Como evidencia de la aplicación del control se encuentran los radicados en el Sistema de Gestión Mercurio, los registros de distribución de documentos y  los formatos de acceso a la información en el CADA.
</t>
  </si>
  <si>
    <t>En caso de no aplicar el control el proceso puede terminar aplicando instructivos obsoletos.</t>
  </si>
  <si>
    <t>"El equipo de radicación diligencia las fichas de radicación y distribuye los documentos en Mercurio.
El auxiliar de servicios generales diligencia los registros de Distribución de documentos físicos desde el CADA a las oficinas.
El equipo CADA diligencia los rgistros de consulta y acceso a la información."</t>
  </si>
  <si>
    <t>"La Revisión es mensual de los registros de distribución, consulta y acceso a la información a cargo del CADA.
La información de consulta y acceso a la información del CADA se consolida en el informe de actividades semestral del equipo de trabajo."</t>
  </si>
  <si>
    <t>"Registro de distribución de documentos físicos y registro de distribución de documentos en Mercurio.
Registros de consulta y acceso a la información."</t>
  </si>
  <si>
    <t xml:space="preserve">28/02/2025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</si>
  <si>
    <r>
      <rPr>
        <b/>
        <sz val="11"/>
        <color rgb="FF000000"/>
        <rFont val="Arial"/>
        <family val="2"/>
      </rPr>
      <t xml:space="preserve">05/05/2025 </t>
    </r>
    <r>
      <rPr>
        <sz val="11"/>
        <color rgb="FF000000"/>
        <rFont val="Arial"/>
        <family val="2"/>
      </rPr>
      <t xml:space="preserve">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r>
  </si>
  <si>
    <t>"01/07/2025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t>
  </si>
  <si>
    <t>"05/09/2025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
"</t>
  </si>
  <si>
    <t>"19/11/2025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t>
  </si>
  <si>
    <t xml:space="preserve">Contratación y Adquisiciones </t>
  </si>
  <si>
    <t>CA-RC1-CAU1-CON1</t>
  </si>
  <si>
    <t>Posibilidad de recibir y solicitar cualquier dadiva o beneficio a nombre propio o de terceros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</si>
  <si>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</si>
  <si>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</si>
  <si>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El Jefe juridico remitirá previa revisión, al Comité de Contratación para que este revisé y analice la pertinencia de la realización de la contratación.  Para el  caso de procesos con Pluralidad de Oferente los integrantes una vez evaluada las propuestas  de acuerdo con el pliego de condiciones deberan emitir un informe a través del cual recomiendan al ordenador del gasto el posible contratista, quien verificará si adjudica o no el proceso con la información entregada.  
El comité de contratación  se  realizará de forma semanal para la revisión de los diferentes proceso, y para los procesos con pluralidad de oferente el CAE  realizara el informe respectivo.  Este control se ejecuta de forma manual a través de una reunión presencial (contratación directa) y en el caso de los procesos con pluralidad se realizara a través de los informes de evaluación de manera manual.
En caso de que el proceso contractual  no cumpla con las condiciones objetivas para su publicación se devolvera para los ajustes correspondientes a la dependencia. Si es pluralidad de oferentes al momento de adjudicación el ordenador podrá apartarse de la recomendación previa justificación a través de acto administrativo. Como evidencia queda constancias de comité de contratación  e informes de evaluación.
 "</t>
  </si>
  <si>
    <t xml:space="preserve">Se devuelven a las dependencias para los ajustes y en el caso de procesos de pluralidad de oferentes, el ordenador del gasto podrá apartarse de la recomendación argumentandolo a travpes de acto administrativo. </t>
  </si>
  <si>
    <t>constancias de comite e informes de evaluación</t>
  </si>
  <si>
    <t>semanal</t>
  </si>
  <si>
    <t xml:space="preserve">revisión de los procesos en comité de contratación y verificación del informe de evaluación del CAE en los casos que aplica </t>
  </si>
  <si>
    <t>constancias y resoluciones de adjudicaciones</t>
  </si>
  <si>
    <t>"26/03/2025: De acuerdo a lo informado por la profesional universitaria, Diana Dulcey, en los meses de enero y febrero de 2025 no hemos sido notificados de ninguna providencia con ese alcance, razon por la que no se ha materizado dicho riesgo
Ahora bien, respecto al control, los procesos celebrados para dicha vigencia fueron objeto de revisión por el Comité de Contratación y los integrantes del CAE, la evidencia de los mismos se encuentra en los expedientes contractuales registrados en SECOP II y MERCURIO; de igual forma fue replanteado el riesgos y sus control."</t>
  </si>
  <si>
    <t>"08/05/2025: De acuerdo a lo informado por la profesional universitaria, Diana Dulcey, en los meses de marzo y abril de 2025 no hemos sido notificados de ninguna providencia con ese alcance, razon por la que no se ha materizado dicho riesgo
Ahora bien, respecto al control, los procesos celebrados para dicha vigencia fueron objeto de revisión por el Comité de Contratación y los integrantes del CAE, la evidencia de los mismos se encuentra en los expedientes contractuales registrados en SECOP II y MERCURIO; de igual forma fue replanteado el riesgos y sus control."</t>
  </si>
  <si>
    <t>"04/11/2025. De acuerdo a lo infromado por Diana Dulcey. No hay sentencia condenatoriaPero si se detectó riesgo por no presentar demanda de controversias contractuales en término legal
20/11/2025: Een el periodo comprendido se realizaron dos evaluaciones , en procesos plurales. se anexan los informes"</t>
  </si>
  <si>
    <t>CA-RC2-CAU1-CON1</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</si>
  <si>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</si>
  <si>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</si>
  <si>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</si>
  <si>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 xml:space="preserve">El Abogado designado por el jefe Jurídico de forma manual solictará a las diferentes subgerencias o áreas el estado de las liquidaciones de los diferentes convenios o contratos mensualmente.
En caso de que la información no sea enviada, el abagado designado informara de dicha situación al Gerente con copia a Control Interno para que aquel requiera al área responsable de liquidar dicho contrato. 
Como evidencia del control quedan los correos enviados al Gerente con copia a Control Interno
</t>
  </si>
  <si>
    <t>En caso de que la información no sea enviada, el abagado designado informara de dicha situación al Gerente con copia a Control Interno para que aquel requiera al área responsable de liquidar dicho contrato. este control se realiza de forma mensual.</t>
  </si>
  <si>
    <t>Como evidencia del control quedan los correos enviados al Gerente con copia a Control Interno</t>
  </si>
  <si>
    <t>Realizar seguimiento permanente a los procesos judiciales con el fin de identificar posibles actos de corrupcion</t>
  </si>
  <si>
    <t>Archivo de excel de  seguimiento de procesos judiciales</t>
  </si>
  <si>
    <t>26/03/2025: De acuerdo a lo informado por la profesional universitaria, Diana Dulcey, en los meses de enero y febrero de 2025 no hemos sido notificados de ninguna providencia con ese alcance, razon por la que no se ha materizado dicho riesgo; ademas se replanteo el  riesgos y su control para esta vigencia. Y se realizaron los requerimientos a las áreas.</t>
  </si>
  <si>
    <t>08/05/2025: De acuerdo a lo informado por la profesional universitaria, Diana Dulcey, en los meses de marzo y abril de 2025 no hemos sido notificados de ninguna providencia con ese alcance, razon por la que no se ha materizado dicho riesgo; ademas se replanteo el  riesgos y su control para esta vigencia. Y se realizaron los requerimientos a las áreas.</t>
  </si>
  <si>
    <t>04/11/2025. De acuerdo a lo informado por Diana Dulcey.No hay sentencia condenatoriaPero si se detectó riesgo por no presentar demanda de controversias contractuales en término legal</t>
  </si>
  <si>
    <t>CA-RC3-CAU1-CON1</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</si>
  <si>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</si>
  <si>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</si>
  <si>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</si>
  <si>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t>"Los Supervisores desiganados de cada contrato y/o convenio de forma manual enviarán al ordenador del gasto informe señalando el posible incumplimiento del contratista con sus respectivos anexos  para que aquel remita dicha información al  jefe de la OAJ para que proceda a iniciar el proceso sancionatorio contractual.
En caso de que el supervisor no envie la información el ordenador del gasto si conoce la misma procedera a remitir dicha situación al jefe de la OAJ, para que inicie el respectivo proceso sancionatorio contractual o proceso judicial para declarar el incumplimiento; este control se lleva a cabo de forma bimensual.
Como evidencia del control esta el informe del supervisor señalando el posible incumplimiento, el proceso sancionatorio o el proceso judicial."</t>
  </si>
  <si>
    <t>En caso de que el supervisor no envie la información el ordenador del gasto si conoce la misma procedera a remitir dicha situación al jefe de la OAJ, para que inicie el respectivo proceso sancionatorio contractual o proceso judicial para declarar el incumplimiento.</t>
  </si>
  <si>
    <t>Como evidencia del control esta el informe del supervisor señalando el posible incumplimiento, el proceso sancionatorio o el proceso judicial</t>
  </si>
  <si>
    <t>26/03/2025: De acuerdo a lo informado por la profesional universitaria, Diana Dulcey, en los meses de enero y febrero de 2025 no hemos sido notificados de ninguna providencia con ese alcance, razon por la que no se ha materizado dicho riesgo; ademas se replanteo el riesgo su control para esta vigencia; y se ha iniciado los diferentes procesos sancionatorios contractuales o Judiciales.</t>
  </si>
  <si>
    <t>08/05/2025: De acuerdo a lo informado por la profesional universitaria, Diana Dulcey, en los meses de enero y febrero de 2025 no hemos sido notificados de ninguna providencia con ese alcance, razon por la que no se ha materizado dicho riesgo; ademas se replanteo el riesgo su control para esta vigencia; y se ha iniciado los diferentes procesos sancionatorios contractuales o Judiciales.</t>
  </si>
  <si>
    <t>04/11/2025. De acuerdo a lo infromado por Diana Dulcey. No hay sentencia condenatoriaPero si se detectó riesgo por no presentar demanda de controversias contractuales en término legal</t>
  </si>
  <si>
    <t>Gestión de la Plataforma TIC</t>
  </si>
  <si>
    <t>GP-RC2-CAU1-CON1</t>
  </si>
  <si>
    <t>Posibilidad de recibir o solicitar dadivas o beneficio alguno a nombre propio o de terceros por acceso no autorizado a la información que afecte la integridad, disponibilidad o confidencialidad de la misma de conformidad con la clasificación y reserva de esta</t>
  </si>
  <si>
    <t xml:space="preserve">Deficiencia en los metodos de autenticación de los sistemas de información. </t>
  </si>
  <si>
    <t>"1. Incumplimiento a la norma 
y exposición indebida de la información. 
2. Perdida, alteración o acceso no aturoizado de información"</t>
  </si>
  <si>
    <t xml:space="preserve">La jefe de la oficina de sistemas define la política de seguridad de la información la cual tiene los criterios de control de acceso y gestión de identidades y la socializa para el conocimiento y cumplimiento de todo el personal de forma anual, y los técnicos de la oficina de sistemas revisan de forma manual, cada 3 meses que la matriz de identidades y control de acceso se encuentre actualizada según los roles de usuario y contraseña. 
En caso de desviación se deberán aplicar el procedimiento de gestión de incidentes de seguridad de la información.
Como evidencia del control queda la política de seguridad de la información definida y la matriz control de acceso y gestión de identidades. 
</t>
  </si>
  <si>
    <t xml:space="preserve">En caso de desviación se deberán aplicar el procedimiento de gestión de incidentes de seguridad de la información. </t>
  </si>
  <si>
    <t xml:space="preserve">Como evidencia del control queda la política de seguridad de la información definida y la matriz control de acceso y gestión de identidades. </t>
  </si>
  <si>
    <t>"Control del manejo la información 
Acceso controlado a la información  y tablas de control de acceso"</t>
  </si>
  <si>
    <t xml:space="preserve">Procedimientos establecidos en el SGC y definición de perfiles de los usuarios </t>
  </si>
  <si>
    <t>En reunion realizada el 01 de marzo entre la jefe de sistemas y el técnico de la oficina de sistemas, se realizó analisis del riesgo, identificando que el control sigue siendo adecuado y que no se materializo el mismo durante el primer bimestre del año.</t>
  </si>
  <si>
    <t>En reunión realizada el 23 de abril en conjunto con la oficina asesora de planeacion se revisan los riesgos identificados asi como los controles de los mismos, y se determina que todos los riesgos de corrupción desde sistemas se engloban dentro del riesgo No. 2, por lo cual el riesgo No. 1 con sus dos controles queda inactivo. 
Teniendo en cuenta que se redefine el control, asi como las evidencias, y que  la politica y la matriz se estan definiendo en el momento, la ejecución del control se reportará en el próximo seguimiento. 
Hsata el momento no se han detectado incidentes de seguridad que evidencien la materialización de este riesgo.</t>
  </si>
  <si>
    <t xml:space="preserve">En revisión realizada el 01 de julio  realizada por la jefe de la oficina de sistemas, se revisan los riesgos identificados asi como los controles de los mismos, y se determina que el riesgo no se ha materializado y que los controles se estan implementando toda vez que ya se encuentra la nueva politica de seguridad definida mediante Resolución 2025000448 de 16 de mayo del 2025 y la matriz de control de acceso y gestión de identidades se encuentra en definición. </t>
  </si>
  <si>
    <t xml:space="preserve">En revisión realizada el 01 de septiembre  realizada por la jefe de la oficina de sistemas y los técnicos  contratista de seguridad, se revisan los riesgos identificados asi como los controles de los mismos, y se determina que el riesgo no se ha materializado y que los controles se estan implementando toda vez que ya se encuentra la nueva politica de seguridad definida mediante Resolución 2025000448 de 16 de mayo del 2025, la cual esta nuevamente en definicón y la matriz de control de acceso y gestión de identidades se encuentra validada y se le realiza actualizacion y revision de forma permanente . </t>
  </si>
  <si>
    <t>En reunión realizada el 03 de noviembre con los técnicos de la oficina de sistemas, se revisan los riesgos identificados asi como los controles de los mismos, y se determina que el control sigue siendo adecuado, y que no se ha materialzado el riesgo en el quinto bimestre del año.</t>
  </si>
  <si>
    <t xml:space="preserve">Gestión Financiera </t>
  </si>
  <si>
    <t>GF-RC1-CAU1-CON1</t>
  </si>
  <si>
    <t>Posibilidad de recibir dadivas por apropiación de recursos públicos para beneficio personal o de terceros en el manejo de los ingresos efectivos (bancos y caja menor). (Riesgo Fiscal)</t>
  </si>
  <si>
    <t>Falta de control duales en el manejo de recursos y segregación en las funciones.</t>
  </si>
  <si>
    <t xml:space="preserve">Detrimento patrimonial </t>
  </si>
  <si>
    <t xml:space="preserve">Si </t>
  </si>
  <si>
    <t>El Tesorero General verifica mensualmente, de manera preventiva y en días y horas indeterminadas, el manejo de los recursos de la caja menor mediante arqueos, asegurando la correcta administración de los ingresos efectivos. Este control se realiza de forma manual, y en caso de detectar diferencias o desviaciones en los fondos, se informa de manera formal a la Subgerente Administrativa y Financiera para tomar las medidas correctivas correspondientes. La evidencia de este control incluye los registros de los arqueos de caja y las conciliaciones bancarias.</t>
  </si>
  <si>
    <t>En caso de presentar diferencias se deben informar formalmente a la Subgerente Administrativa y Financiera.</t>
  </si>
  <si>
    <t>Arqueos de caja, conciliaciones de bancos</t>
  </si>
  <si>
    <t xml:space="preserve">Evitar </t>
  </si>
  <si>
    <t xml:space="preserve">Conciliaciones de las cuentas bancarias entre el sistema bancario y en la informacion del ERP, arqueos de constantes a las cajas menores </t>
  </si>
  <si>
    <t xml:space="preserve">Arqueos de Caja revisados </t>
  </si>
  <si>
    <t>12/03/2025 El riesgo no se materializó para esta Vigencia, los controles se han realizado de manera adecuada</t>
  </si>
  <si>
    <t>"05/05/2025: El riesgo no se materializó en este periodo, los controles se han realizado de manera adecuada. Los arqueos de la caja menor se realizaron hasta el mes de abril y no se detectaron novedades. Debido a la apertura de la caja manoer a finales del mes de enero, no fue posible gestionar el reintegro de manera independiente de los meses de enero y febrero, por lo que se realizó 1 solo trámite de reintegro y el arqueo en el mes de febrero, pero se cubrieron los 2 meses.
"</t>
  </si>
  <si>
    <t>26/06/2025: El riesgo no se materializó en este periodo, los controles se han realizado de manera adecuada. Los arqueos de la caja menor se realizaron hasta el mes de junio y no se detectaron novedades. Debido a la apertura de la caja menor a finales del mes de enero, no fue posible gestionar el reintegro de manera independiente de los meses de enero y febrero, por lo que se realizó 1 solo trámite de reintegro y el arqueo en el mes de febrero, pero se cubrieron los 2 meses.</t>
  </si>
  <si>
    <r>
      <rPr>
        <b/>
        <sz val="11"/>
        <color rgb="FF000000"/>
        <rFont val="Calibri"/>
        <family val="2"/>
        <scheme val="minor"/>
      </rPr>
      <t>02/09/2025</t>
    </r>
    <r>
      <rPr>
        <sz val="11"/>
        <color rgb="FF000000"/>
        <rFont val="Calibri"/>
        <family val="2"/>
        <scheme val="minor"/>
      </rPr>
      <t>: Durante el periodo evaluado, no se evidenció la materialización del riesgo, lo que indica un comportamiento controlado del proceso y una gestión efectiva del mismo. Los controles establecidos se aplicaron conforme a lo previsto, permitiendo realizar un monitoreo constante y oportuno.</t>
    </r>
  </si>
  <si>
    <t>04/11/2025: El riesgo evaluado no se materializó durante este periodo. Los controles internos se han ejecutado de manera adecuada y conforme a lo establecido. Los arqueos de la caja menor se realizaron hasta el mes de octubre, lo que evidencia que a la fecha los controles son efectivos para el proceso.</t>
  </si>
  <si>
    <t>GF-RC1-CAU2-CON2</t>
  </si>
  <si>
    <t>Posibilidad de recibir dadivas por apropiación de recursos públicos para beneficio personal o de terceros en el manejo de los ingresos efectivos (bancos y caja menor).
(Riesgo Fiscal)</t>
  </si>
  <si>
    <t>Falta de controles transversales y conciliaciones entre las áreas financieras del Instituto: presupuesto, contabilidad y tesorería.</t>
  </si>
  <si>
    <t>El Profesional Universitario encargado de contabilidad realiza mensualmente las conciliaciones bancarias, las cuales son validadas conjuntamente con el Tesorero General, asegurando que los ingresos efectivos se manejen de manera adecuada. Este control se efectúa de forma manual, y en caso de presentarse diferencias o irregularidades en los registros, se informa formalmente a la Gerente para tomar las medidas correctivas necesarias. La evidencia de este control son las conciliaciones bancarias suscritas entre las partes involucradas.</t>
  </si>
  <si>
    <t>En caso de presentar diferencias se deben informar formalmente a la Gerente.</t>
  </si>
  <si>
    <t>Conciliaciones bancarias suscritas entre las partes</t>
  </si>
  <si>
    <t>Conciliaciones bancarias revisadas por el lider del proceso contable</t>
  </si>
  <si>
    <t>"05/05/2025: El riesgo no se materializó en este periodo, los controles se han realizado de manera adecuada.
Se incluye la evindencia del link de las conciliaciones bancarias hasta la fecha."</t>
  </si>
  <si>
    <t>"26/06/2025: El riesgo no se materializó en este periodo, los controles se han realizado de manera adecuada.
"</t>
  </si>
  <si>
    <r>
      <rPr>
        <b/>
        <sz val="11"/>
        <color rgb="FF000000"/>
        <rFont val="Calibri"/>
        <family val="2"/>
        <scheme val="minor"/>
      </rPr>
      <t>02/09/2025</t>
    </r>
    <r>
      <rPr>
        <sz val="11"/>
        <color rgb="FF000000"/>
        <rFont val="Calibri"/>
        <family val="2"/>
        <scheme val="minor"/>
      </rPr>
      <t>: Durante el periodo evaluado, el riesgo no se materializó, lo que refleja una gestión efectiva y oportuna. Los controles establecidos se han ejecutado de manera adecuada, permitiendo un seguimiento constante y la prevención de posibles desviaciones.</t>
    </r>
  </si>
  <si>
    <t>04/11/2025: Durante el periodo analizado, no se presentó el riesgo identificado, lo que evidencia una gestión eficiente y oportuna. Los controles implementados funcionaron correctamente, garantizando un seguimiento continuo y minimizando la posibilidad de irregularidades. las conciliaciones se encuentran en la nube de la entidad hasta el mes de octubre</t>
  </si>
  <si>
    <t>GF-RC2-CAU1-CON1</t>
  </si>
  <si>
    <t>Posibilidad de recibir dadivas por  apropiación de recursos públicos por jineteo en cuentas bancarias para uso personal o en beneficio de terceros. (Riesgo Fiscal)</t>
  </si>
  <si>
    <t>Falta de controles duales en el manejo de recursos y segregación en las funciones.</t>
  </si>
  <si>
    <t>El Profesional Universitario de Contabilidad realiza mensualmente el registro contable en el ERP financiero, el cual es revisado y aprobado por el Profesional Universitario de Presupuesto, quien elabora la orden de pago. Posteriormente, el Técnico de Tesorería elabora el comprobante de egreso, que es aprobado por el Tesorero General, siguiendo el Procedimiento de Pagos P-GF-07. Este control manual y preventivo garantiza la correcta administración de las cuentas bancarias. En caso de presentarse diferencias, se informa a las áreas responsables para realizar los ajustes correspondientes. La evidencia de este control es el registro en el ERP financiero por usuario y aplicativo.</t>
  </si>
  <si>
    <t xml:space="preserve">En caso de presentar diferencias se informa a las áreas responsables para los ajustes respectivos. </t>
  </si>
  <si>
    <t>Registro en e ERP financiero por usuario y aplicativo</t>
  </si>
  <si>
    <t xml:space="preserve">El profesional universitario de contabilidad, realiza el registro contable en el ERP financiero el cual es revisado y aprobado por el profesional universitario de presupuesto quien elabora la orden de pago, posteriormente el técnico de tesorería elabora el comprobante de egreso el cual es aprobado por el tesorero general  </t>
  </si>
  <si>
    <t>12/03/2025 El equipo de Gestión Financira, corrobora que el  riesgo no se materializó para esta Vigencia, los controles se han realizado de manera adecuada</t>
  </si>
  <si>
    <t>05/05/2025: El equipo de Gestión Financiera, corrobora que el  riesgo no se materializó en este periodo, debido a que los controles se han realizado de manera adecuada. El registro del control se encuentra en el ERP Financiero.</t>
  </si>
  <si>
    <t>26/06/2025: El equipo de Gestión Financiera, corrobora que el  riesgo no se materializó en este periodo, debido a que los controles se han realizado de manera adecuada. El registro del control se encuentra en el ERP Financiero.</t>
  </si>
  <si>
    <r>
      <rPr>
        <b/>
        <sz val="11"/>
        <color rgb="FF000000"/>
        <rFont val="Calibri"/>
        <family val="2"/>
        <scheme val="minor"/>
      </rPr>
      <t xml:space="preserve">02/09/2025: </t>
    </r>
    <r>
      <rPr>
        <sz val="11"/>
        <color rgb="FF000000"/>
        <rFont val="Calibri"/>
        <family val="2"/>
        <scheme val="minor"/>
      </rPr>
      <t xml:space="preserve"> El equipo de Gestión Financiera corrobora que, durante el periodo evaluado, el riesgo no se materializó, como resultado de la adecuada implementación de los controles establecidos. El registro de dichos controles se encuentra documentado en el ERP Financiero, lo que permite su trazabilidad y verificación.</t>
    </r>
  </si>
  <si>
    <t xml:space="preserve">04/11/2025: El equipo de Gestión Financiera verifica que durante este periodo que el riesgo no se materializo, lo cual evidencia la efectividad de los controles implementados. Las actividades de supervisión y seguimiento se llevaron acabo de manera correcta, asegurando que los procesos se ejecuten conforme a lo establecido. asi mismo todos los registros de estos controles están debidamente documentados y disponibles en el ERP Financiero, en mercurio y en la nube de la entidad garantizando trazabilidad y transparencia en la gestión. </t>
  </si>
  <si>
    <t>GF-RC2-CAU2-CON2</t>
  </si>
  <si>
    <t>Posibilidad de recibir dadivas por apropiación de recursos públicos por jineteo en cuentas bancarias para uso personal o en beneficio de terceros. (Riesgo Fiscal)</t>
  </si>
  <si>
    <t>El Auxiliar Administrativo recepciona los pagos, el Técnico Administrativo prepara las transacciones en el portal bancario, y el Tesorero aprueba el pago, siguiendo el Procedimiento de Pagos P-GF-07. Este control manual y preventivo se realiza mensualmente para asegurar que los pagos se ejecuten de manera correcta y evitar la apropiación indebida de recursos públicos. En caso de detectarse diferencias, se informa a las áreas responsables para realizar los ajustes correspondientes. La evidencia de este control es la aplicación y documentación del Procedimiento de Pagos P-GF-07.</t>
  </si>
  <si>
    <t>Procedimeinto de Pagos P-GF-07</t>
  </si>
  <si>
    <t xml:space="preserve">El auxiliar administrativo recepciona el pago, el técnico administrativo lo prepara en el portal bancario y el tesorero aprueba el pago </t>
  </si>
  <si>
    <t xml:space="preserve">Registro en portales bancarios de preparador y aprobador.
</t>
  </si>
  <si>
    <t xml:space="preserve">12/03/2025 El equipo de Gestión Financira, corrobora que el  riesgo no se materializó para esta Vigencia, los controles se han realizado de manera adecuada
</t>
  </si>
  <si>
    <t>"05/05/2025 El equipo de Gestión Financiera, corrobora que el  riesgo no se materializó en este periodo, debido a que los controles se han realizado de manera adecuada. Los pagos se realizaron a las personas de acuerdo con las certificaciones bancarias presentadas y no se reportaron errores en pagos.
"</t>
  </si>
  <si>
    <t>26/06/2025 El equipo de Gestión Financiera, corrobora que el  riesgo no se materializó en este periodo, debido a que los controles se han realizado de manera adecuada. Los pagos se realizaron a las personas de acuerdo con las certificaciones bancarias presentadas y no se reportaron errores en pagos.</t>
  </si>
  <si>
    <r>
      <rPr>
        <b/>
        <sz val="11"/>
        <color rgb="FF000000"/>
        <rFont val="Calibri"/>
        <family val="2"/>
        <scheme val="minor"/>
      </rPr>
      <t>02/09/2025</t>
    </r>
    <r>
      <rPr>
        <sz val="11"/>
        <color rgb="FF000000"/>
        <rFont val="Calibri"/>
        <family val="2"/>
        <scheme val="minor"/>
      </rPr>
      <t>: El equipo de Gestión Financiera corrobora que, durante el periodo evaluado, el riesgo no se materializó, debido a la adecuada ejecución de los controles establecidosy la segregación de funciones en el proceso de pagos (Tesoreria)</t>
    </r>
  </si>
  <si>
    <t>04/11/2025: El equipo de Gestión Financiera confirma que, durante este periodo, el riesgo identificado no llegó a materializarse, gracias a que los controles internos se ejecutaron de manera correcta y consistente. Todos los pagos se efectuaron conforme a las certificaciones bancarias presentadas, garantizando que se cumpliera con los procedimientos establecidos. Asi mismo, no se registraron incidencias ni errores relacionados con los pagos realizados a las personas correspondientes, lo que refleja la eficacia de los procesos de verificación y control implementados.</t>
  </si>
  <si>
    <t>GF-RC2-CAU3-CON3</t>
  </si>
  <si>
    <t>El Profesional Universitario encargado de Contabilidad realiza mensualmente las conciliaciones bancarias, las cuales son validadas con el Tesorero General, siguiendo el Procedimiento de Conciliación de Información Generada en los Diferentes Aplicativos P-GF-24. Este control se ejecuta de manera manual y preventiva para evitar la apropiación indebida de recursos públicos. En caso de presentarse diferencias, se revisan las causas y se hacen los ajustes respectivos. La evidencia de este control incluye las conciliaciones bancarias, los arqueos de caja y los comprobantes de egreso.</t>
  </si>
  <si>
    <t xml:space="preserve">En caso de presentar diferencias se revisan las causas para hacer los ajustes respectivos. </t>
  </si>
  <si>
    <t xml:space="preserve">Conciliaciones Bancarias </t>
  </si>
  <si>
    <t>"05/05/2025 El equipo de Gestión Financira, corrobora que el  riesgo no se materializó para esta Vigencia, los controles se han realizado de manera adecuada con conciliaciones sin novedades.
"</t>
  </si>
  <si>
    <t>26/06/2025 El equipo de Gestión Financira, corrobora que el  riesgo no se materializó para esta Vigencia, los controles se han realizado de manera adecuada con conciliaciones sin novedades.</t>
  </si>
  <si>
    <r>
      <rPr>
        <b/>
        <sz val="11"/>
        <rFont val="Calibri"/>
        <family val="2"/>
        <scheme val="minor"/>
      </rPr>
      <t>02/09/2025</t>
    </r>
    <r>
      <rPr>
        <sz val="11"/>
        <rFont val="Calibri"/>
        <family val="2"/>
        <scheme val="minor"/>
      </rPr>
      <t>: El equipo de Gestión Financiera confirma que el riesgo no se materializó durante la presente vigencia, gracias a la adecuada implementación de los controles establecidos, los cuales se han ejecutado correctamente, evidenciándose en conciliaciones sin novedades</t>
    </r>
  </si>
  <si>
    <t>04/11/2025: El equipo de Gestión Financiera informa que, durante la presente vigencia, el riesgo identificado no llegó a materializarse. Esto se atribuye a la efectiva aplicación de los controles previamente establecidos, los cuales han sido ejecutados de manera adecuada. Como evidencia de ello, se observan conciliaciones realizadas con corte a octubre sin incidencias ni irregularidades, lo que refleja un manejo sólido y confiable de los procesos financieros.</t>
  </si>
  <si>
    <t xml:space="preserve">Asesoría para la construcción de escenarios deportivos </t>
  </si>
  <si>
    <t>AC-RC4-CAU1-CON1</t>
  </si>
  <si>
    <t>Posibilidad de recibir dadivas o beneficios a nombre propio o de terceros, con la  viabilización de  proyectos para  entrega de recursos  a Municipios que no cumplen con los requisitos establecidos.</t>
  </si>
  <si>
    <t>Intereses políticos y/o particulares.</t>
  </si>
  <si>
    <t>"1, Mala imagen a la entidad debido al incumplimiento de la política documentada
2, Posibles demandas"</t>
  </si>
  <si>
    <t>sI</t>
  </si>
  <si>
    <t>"El profesional asignado anualmente  revisa de forma manual los los proyectos remitidos por los municipios y  valida el cumplimiento de todos los requisitos establecidos en la  ficha de viabilización de proyectos y los aprueba con  su firma.             
Si el proyecto no cumple con las condiciones requeridas en la viabilización se le devuelve al municpio para las correcciones y ajustes y  se realizan las mesas técnicas correspondientes.  
Como evidencia del proceso se tienen las fichas de viabilización aprobadas por el profesional."</t>
  </si>
  <si>
    <t>Si el proyecto no cumple con las condiciones requeridas en la viabilización se le devuelve al municpio para las correcciones y ajustes y se realizan las mesas técnicas correspondientes.</t>
  </si>
  <si>
    <t>Ficha de viabilización fimada.</t>
  </si>
  <si>
    <t>A demanda</t>
  </si>
  <si>
    <t>Conformar equipo de evaluacion que verifique  el cumplimiento de las políticas de cofinanciación y de las metas institucionales</t>
  </si>
  <si>
    <t>Registro de seguimiento</t>
  </si>
  <si>
    <t>5/03/2025 GCM: En el momeno nos encontramos en proceso de viabilización de las convocatorias abiertas en 2025, por lo que a la fecha no se han viabilizado los proyectos y por ende no se ha materializado el riesgo.</t>
  </si>
  <si>
    <r>
      <rPr>
        <b/>
        <sz val="11"/>
        <color rgb="FF000000"/>
        <rFont val="Arial"/>
        <family val="2"/>
      </rPr>
      <t>29/04/2025</t>
    </r>
    <r>
      <rPr>
        <sz val="11"/>
        <color rgb="FF000000"/>
        <rFont val="Arial"/>
        <family val="2"/>
      </rPr>
      <t xml:space="preserve"> GCM: Se revisa con el equipo de trabajo, se conservan los controles, la viavilización de proyectos 2025 se hizo con criterios exclusivamente técnicos y no hubo favdorecimiento. No se materializó el riesgo.</t>
    </r>
  </si>
  <si>
    <t>01/07/2025 GCM: Se revisa con el equipo de trabajo, se conservan los controles, la viavilización de proyectos 2025 se está haciendo con criterios exclusivamente técnicos y no hubo favorecimiento. No se materializó el riesgo.</t>
  </si>
  <si>
    <r>
      <rPr>
        <b/>
        <sz val="10"/>
        <color rgb="FF000000"/>
        <rFont val="Arial"/>
        <family val="2"/>
      </rPr>
      <t>28/08/2025</t>
    </r>
    <r>
      <rPr>
        <sz val="10"/>
        <color rgb="FF000000"/>
        <rFont val="Arial"/>
        <family val="2"/>
      </rPr>
      <t xml:space="preserve"> GCM: Se revisa con el equipo de trabajo, se conservan los controles, El equipo de viavilización de proyectos 2025 ha venido aplicando criterios exclusivamente técnicos y no ha habido favorecimiento. No se materializó el riesgo. Se anexa link de ficha de viabilidad y mesas de trabajo.</t>
    </r>
  </si>
  <si>
    <t>28/08/2025 GCM: Se revisa con el equipo de trabajo, se conservan los controles, El equipo de viabilización de proyectos 2025 ha venido aplicando criterios exclusivamente técnicos y no ha habido favorecimiento. No se materializó el riesgo. Se anexa link de ficha de viabilidad y mesas de trabajo.</t>
  </si>
  <si>
    <t xml:space="preserve">Evaluación y Control </t>
  </si>
  <si>
    <t>EC-RC1-CAU1-CON1</t>
  </si>
  <si>
    <t xml:space="preserve">1. Posibilidad de recibir o solicitar cualquier dádiva o beneficio a nombre propio o para terceros… con el fin de desviar la ejecución de las auditorías y/o alterar el informe de auditoría (por solicitudes internas o externas) </t>
  </si>
  <si>
    <t>1.Auditar a un proceso del cual el auditor hizo parte recientemente.</t>
  </si>
  <si>
    <t>"Detrimento Patrimonial, mal uso del recurso público
Violación a los deberes de servidor público
Investigaciones penales, disciplinarias y fiscales
Sanciones penales, disciplinarias y fiscales
Tipificación del conflicto de interes"</t>
  </si>
  <si>
    <t>1. El jefe de la oficina de Control Interno, de manera permanente, gestiona la suscripción por parte del auditor de compromiso ético y conocimiento del Estatuto del Auditor Interno, (El Auditor Interno cumpla los requisitos de independencia, objetividad e integridad en la realización de la auditoría), en formato establecido en el SGC de forma manual. En caso de existir desviaciones y observaciones se  nombrara otro auditor; quedando como evidencia el Compromiso Ético y conocimiento del Estatuto del Auditor Interno F-EC-08, firmado.</t>
  </si>
  <si>
    <t>Se debe nombrar a otro auditor</t>
  </si>
  <si>
    <t>F-EC-08 Compromiso Ético y conocimiento del Estatuto del Auditor Interno, firmado.</t>
  </si>
  <si>
    <t>"Dar a conocer el Estatuto del Auditor Interno.
Suscribir compromiso ético por parte de auditor"
Carta de Compromiso suscrita por auditor in terno"</t>
  </si>
  <si>
    <t>"Entrega copia de la Resolución Estatuto Auditor Interno.
Carta de Compromiso suscrita por auditor in terno"</t>
  </si>
  <si>
    <t>21/03/2025 Se efectuó la reunión 3 del grupo primario de la OCI en donde se validaron riesgos y controles, concluyendo que el riesgo no se ha materializado (ver acta en evidencias), asi como el F-EC-08 Compromiso Ético y conocimiento del Estatuto del Auditor Interno, firmado.</t>
  </si>
  <si>
    <r>
      <rPr>
        <b/>
        <sz val="11"/>
        <color rgb="FF000000"/>
        <rFont val="Arial"/>
        <family val="2"/>
      </rPr>
      <t>21/03/2025</t>
    </r>
    <r>
      <rPr>
        <sz val="11"/>
        <color rgb="FF000000"/>
        <rFont val="Arial"/>
        <family val="2"/>
      </rPr>
      <t xml:space="preserve"> Se efectuó la reunión 3 del grupo primario de la OCI en donde se validaron riesgos y controles, concluyendo que el riesgo no se ha materializado (ver acta en evidencias), asi como el F-EC-08 Compromiso Ético y conocimiento del Estatuto del Auditor Interno, firmado.
Adicionalmente el 25/04/2025  en grupo primario de la OCI , ACTA # 4 se revisaron los riegsos y controles, concluyendo que los mismos no se han materializado. (ver acta) </t>
    </r>
  </si>
  <si>
    <t>"El dia 23/05/2025 se realizó grupo primario de  la OCI (VER ACTA 6), en donde se constató la no materializacion del riesgo . Igualmente se revisaron causas y controles . 
Nuevamente se realizó reunion el miercoles 18 de junio (ver acta), en la misma se constató la aplicacion de los controles  y la no materializacion de los riesgos."</t>
  </si>
  <si>
    <r>
      <t xml:space="preserve">El miércoles </t>
    </r>
    <r>
      <rPr>
        <b/>
        <sz val="14"/>
        <color rgb="FF000000"/>
        <rFont val="Calibri"/>
        <family val="2"/>
        <scheme val="minor"/>
      </rPr>
      <t>23/07/2025</t>
    </r>
    <r>
      <rPr>
        <sz val="14"/>
        <color rgb="FF000000"/>
        <rFont val="Calibri"/>
        <family val="2"/>
        <scheme val="minor"/>
      </rPr>
      <t xml:space="preserve"> se realizó grupo primario de la OCI, donde intervinieron todos los funcionarios del proceso (ver acta 7), en dicha reunión se revisaron los riesgos, controles y evidencias de la ejecución del control. Así mismo, se validó la materialización de los riesgos, concluyendo que los mismos a la fecha no se han materializado. </t>
    </r>
  </si>
  <si>
    <t>"El 1 de octubre de 2025 se llevó a cabo el Grupo Primario de la Oficina de Control Interno, según consta en el acta respectiva. En esta sesión se revisaron los riesgos y controles establecidos, validando su ejecución y seguimiento. A la fecha, se concluye que los riesgos identificados no se han materializado.
05/11/2025 En reunión del grupo primario del proceso se realizó la revisión de los riesgos y controles asociados, determinándose que no se ha presentado materialización de riesgos durante el periodo evaluado. Así mismo, se evidenció que los controles establecidos se vienen ejecutando conforme a lo planificado, contribuyendo a la mitigación efectiva de los riesgos identificados."</t>
  </si>
  <si>
    <t>EC-RC1-CAU2-CON1</t>
  </si>
  <si>
    <t>2.Auditar a un servidor con el cual posee vínculo familiar o personal.</t>
  </si>
  <si>
    <t>2. El Jefe de la Oficina de Control Interno revisa cada que se realice una auditoría, los informes preliminares y finales verificando la evidencias que soportan las observaciones, recomendando los ajustes a que haya lugar, a través de reuniones con el equipo auditor, quedando como evidencia los correos electrónicos y actas de grupo primario.En caso de existir desviaciones y observaciones se nombrará a otro auditor y el tipo De control es manual.</t>
  </si>
  <si>
    <t>"Correos electrónicos
Acta Grupo Primario"</t>
  </si>
  <si>
    <t>Realizar reuniones de grupo primario, en donde se da linea respecto a las auditorias</t>
  </si>
  <si>
    <t>Acta de grupo primario</t>
  </si>
  <si>
    <t>En reuniones  del grupo primario del 07/02/2025 y 27/02/2025  la OCI (VER ACTA 1 y 2 DEL 2025) se realizó validación de los riesgos, causas y controles, determinandose que el riesgo no se habia materializado a la fecha. En el acta 1 se cambio  la redacción del control.</t>
  </si>
  <si>
    <r>
      <rPr>
        <b/>
        <sz val="11"/>
        <color rgb="FF000000"/>
        <rFont val="Arial"/>
        <family val="2"/>
      </rPr>
      <t xml:space="preserve">21/03/2025 </t>
    </r>
    <r>
      <rPr>
        <sz val="11"/>
        <color rgb="FF000000"/>
        <rFont val="Arial"/>
        <family val="2"/>
      </rPr>
      <t xml:space="preserve">Se efectuó la reunión 3 del grupo primario de la OCI en donde se validaron riesgos y controles, concluyendo que el riesgo no se ha materializado (ver acta en evidencias).
Adicionalmente el 25/04/2025  en grupo primario de la OCI , ACTA # 4 se revisaron los riegsos y controles, concluyendo que los mismos no se han materializado. (ver acta) </t>
    </r>
  </si>
  <si>
    <t>"El dia 23/05/2025 se realizó grupo primario de  la OCI (VER ACTA 6), en donde se constato la no materializacion del riesgo . Igualmente se revisaron causas y controles, ajustando este ultimo . 
Nuevamente se realizó reunion el miercoles 18 de junio (ver acta), en la misma se constató la aplicacion de los controles  y la no materializacion de los riesgos."</t>
  </si>
  <si>
    <r>
      <t>El miércoles</t>
    </r>
    <r>
      <rPr>
        <b/>
        <sz val="14"/>
        <color rgb="FF000000"/>
        <rFont val="Calibri"/>
        <family val="2"/>
        <scheme val="minor"/>
      </rPr>
      <t xml:space="preserve"> 23/07/2025</t>
    </r>
    <r>
      <rPr>
        <sz val="14"/>
        <color rgb="FF000000"/>
        <rFont val="Calibri"/>
        <family val="2"/>
        <scheme val="minor"/>
      </rPr>
      <t xml:space="preserve"> se realizó grupo primario de la OCI, donde intervinieron todos los funcionarios del proceso (ver acta 7), en dicha reunión se revisaron los riesgos, controles y evidencias de la ejecución del control. Así mismo, se validó la materialización de los riesgos, concluyendo que los mismos a la fecha no se han materializado. </t>
    </r>
  </si>
  <si>
    <t xml:space="preserve">Mejoramiento Continuo </t>
  </si>
  <si>
    <t>MC-RC1-CAU1-CON1</t>
  </si>
  <si>
    <t>Posibilidad de recibir o solicitar dadivas o beneficios a nombre propio o de terceros con el fin de favorecer a los procesos del Instituto, en los resultados de las auditorías internas al Sistema de Gestión de Calidad. (desviación de la gestión de lo público)</t>
  </si>
  <si>
    <t>Informes de auditoría que no reflejan la realidad debido a vínculos afectivos o intereses personales relacionados con el proceso auditado, lo que puede llevar a la solicitud o recepción de dádivas y a la favorecimiento indebido de terceros.</t>
  </si>
  <si>
    <t>Incumplimiento a los requisitos de la norma, exponiendo la recertificación del instituto otorgada por el ICONTEC</t>
  </si>
  <si>
    <t>"El líder auditor de la OAP de forma manual   verifica anualmente, que los auditores principales y acompañantes no tengan ningún vínculo con el proceso que se va a auditar. 
En caso de detectar algún vínculo afectivo o interés relacionado con el proceso, se procederá a asignar a los auditores a otro proceso para garantizar la imparcialidad de la auditoría.  
Como evidencia del control esta el programa de auditoria con las asignaciones de los procesos a auditar "</t>
  </si>
  <si>
    <t xml:space="preserve">En caso de detectar algún vínculo afectivo o interés relacionado con el proceso, se procederá a asignar a los auditores a otro proceso para garantizar la imparcialidad de la auditoría.  </t>
  </si>
  <si>
    <t xml:space="preserve">Como evidencia del control esta el programa de auditoria con las asignaciones de los procesos a auditar </t>
  </si>
  <si>
    <t>No requiere control adicional debido a que los que se encuentran establecidos son efectivos.</t>
  </si>
  <si>
    <r>
      <t>28/02/2025</t>
    </r>
    <r>
      <rPr>
        <sz val="11"/>
        <color rgb="FF000000"/>
        <rFont val="Arial"/>
        <family val="2"/>
      </rPr>
      <t xml:space="preserve"> En la última reunión del equipo de planeación, compuesto por el jefe y los profesionales asignados, se realizó un análisis  del riesgo de corrupción.  Concluyendo que, durante este bimestre, no se ha registrado ningún incidente relacionado, debido a que el cronograma de auditorías internas aún no ha comenzado.</t>
    </r>
  </si>
  <si>
    <r>
      <t>30/04/2025</t>
    </r>
    <r>
      <rPr>
        <sz val="11"/>
        <color rgb="FF000000"/>
        <rFont val="Arial"/>
        <family val="2"/>
      </rPr>
      <t xml:space="preserve"> En la última reunión del equipo de Planeación, conformado por el jefe y los profesionales asignados, se concluyó que no ha ocurrido ningún incidente relacionado con riesgos de corrupción durante este segundo bimestre. toda vez que aún no se realiza la auditoria de ICONTEC </t>
    </r>
  </si>
  <si>
    <t>07/07/2025: En la última reunión del equipo de Planeación, conformado por el jefe y los profesionales asignados, se concluyó que durante el tercer bimestre no ha habido lugar a que se materialice el riesgo, ya que la auditorias no se han realizado. Actualmente, se están coordinando las actividades necesarias para la realización de las auditorías internas, con el fin de garantizar una adecuada verificación del cumplimiento de los requisitos del SGC.</t>
  </si>
  <si>
    <r>
      <t>1/09/2025</t>
    </r>
    <r>
      <rPr>
        <sz val="11"/>
        <color rgb="FF000000"/>
        <rFont val="Calibri"/>
        <family val="2"/>
        <scheme val="minor"/>
      </rPr>
      <t xml:space="preserve"> En la última reunión del Equipo de Planeación, integrada por el jefe y los profesionales responsables, se concluyó que durante el cuarto bimestre no se ha presentado materialización del riesgo, dado que las auditorías internas se estan preparando con integridad y neutralidad,  En este momento, se están coordinando las gestiones necesarias para su realización, con el propósito de asegurar una verificación objetiva y transparente del cumplimiento de los requisitos del Sistema de Gestión de la Calidad, sin favorecer a ningún proceso en particular.   Como evidencia tenemos la agenda y los auditores asi: https://indeportesantioquia.sharepoint.com/:x:/s/EquipoPlaneacin/EYsI-IsZYOZJjL7XO98Bb5EB-KY1IIe_FtMlOk7gZd71Ag?e=AJrITm</t>
    </r>
  </si>
  <si>
    <t xml:space="preserve">"07/11/2025 En la última reunión del Equipo de Planeación, conformado por el jefe y los profesionales responsables, se concluyó que durante el qinto bimestre no se presentó la materialización del riesgo. Se destacó que las auditorías internas de calidad se realizaron  a los 21 procesos del instituto sin inconvenientes, ejecutándose con integridad y neutralidad.
https://indeportesantioquia.sharepoint.com/:f:/s/EquipoPlaneacin/Er4SCsdyYyNBpSwWC1Ukg90BVeMYhNE3Lj_hX0pon3UoxA?e=e7BczD
</t>
  </si>
  <si>
    <t>Versión 04
Fecha de Actualización:  24/02/2020</t>
  </si>
  <si>
    <t>SEGUIMIENTO - AUTOEVALUACIÓN DE RIESGOS</t>
  </si>
  <si>
    <t>Primer Monitoreo y Revisión</t>
  </si>
  <si>
    <t>Segundo Monitoreo y Revisión</t>
  </si>
  <si>
    <t>Tercer Monitoreo y Revisión</t>
  </si>
  <si>
    <t>Avance de monitoreo 
a 30 de abril</t>
  </si>
  <si>
    <t xml:space="preserve">Responsable de la acción </t>
  </si>
  <si>
    <t>Avance de monitoreo 
a 30 de agosto</t>
  </si>
  <si>
    <t>Avance de monitoreo 
a 30 de diciembre</t>
  </si>
  <si>
    <t xml:space="preserve"> IMPACTO RIESGO INHERENTE</t>
  </si>
  <si>
    <t xml:space="preserve">Control </t>
  </si>
  <si>
    <t xml:space="preserve">Posibilidad de favorecer la gestión institucional presentando resultados del Plan de Desarrollo que no corresponde a la realidad de los productos y/o servicios entregados.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</si>
  <si>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</si>
  <si>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</si>
  <si>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</si>
  <si>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</si>
  <si>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 xml:space="preserve">
El riesgo no se materalizó para esta vigenvia,  se continúa con la aplicación del control para evitar la materialización del riesgo."	NA</t>
  </si>
  <si>
    <t xml:space="preserve">Trimestral </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</si>
  <si>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</si>
  <si>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</si>
  <si>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</si>
  <si>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</si>
  <si>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</si>
  <si>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N/A</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</si>
  <si>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</si>
  <si>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</si>
  <si>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</si>
  <si>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</si>
  <si>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</si>
  <si>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</si>
  <si>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</si>
  <si>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</si>
  <si>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</si>
  <si>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No aplica.</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</si>
  <si>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</si>
  <si>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</si>
  <si>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</si>
  <si>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</si>
  <si>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</si>
  <si>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Posibilidad de manipular información   institucional  en beneficio propio o de un particular.</t>
  </si>
  <si>
    <t xml:space="preserve">Interes personal de percibir recursos económicos </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</si>
  <si>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</si>
  <si>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</si>
  <si>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</si>
  <si>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1. Se valida con los jefes de las áreas que presentan la información,  el contendido a publicar. </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</si>
  <si>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</si>
  <si>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</si>
  <si>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</si>
  <si>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</si>
  <si>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</si>
  <si>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</si>
  <si>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</si>
  <si>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</si>
  <si>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</si>
  <si>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</si>
  <si>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</si>
  <si>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</si>
  <si>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</si>
  <si>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</si>
  <si>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Posibilidad de Otorgamiento de apoyos institucionales a deportistas no pertenecientes al sistema deportivo para beneficiar personas que no tienen derecho o logros para acceder a estos apoyos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</si>
  <si>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</si>
  <si>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</si>
  <si>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</si>
  <si>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 xml:space="preserve">Mensual </t>
  </si>
  <si>
    <t>Revisión de requisitos por parte del Comité  técnico científico evaluador de apoyos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</si>
  <si>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</si>
  <si>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</si>
  <si>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</si>
  <si>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</si>
  <si>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</si>
  <si>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</si>
  <si>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</si>
  <si>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</si>
  <si>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</si>
  <si>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</si>
  <si>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</si>
  <si>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Semestral</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</si>
  <si>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</si>
  <si>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</si>
  <si>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</si>
  <si>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</si>
  <si>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</si>
  <si>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</si>
  <si>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</si>
  <si>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</si>
  <si>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</si>
  <si>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</si>
  <si>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</si>
  <si>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</si>
  <si>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</si>
  <si>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Anual</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</si>
  <si>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</si>
  <si>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</si>
  <si>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</si>
  <si>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</si>
  <si>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</si>
  <si>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</si>
  <si>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</si>
  <si>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</si>
  <si>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</si>
  <si>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</si>
  <si>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El profesional Universitario debe:
1. Establecer claves para el ingreso a la plataforma.
2. Realizar revisión documental acorde a los parametros establecidos en las cartas fundamentales.</t>
  </si>
  <si>
    <t>Registro de la documentación revisada, aprobada o negada.</t>
  </si>
  <si>
    <t xml:space="preserve">Automático </t>
  </si>
  <si>
    <t> El riesgo no se materializa para este periodo</t>
  </si>
  <si>
    <t> N/A</t>
  </si>
  <si>
    <t>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</si>
  <si>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</si>
  <si>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</si>
  <si>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</si>
  <si>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</si>
  <si>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</si>
  <si>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</si>
  <si>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</si>
  <si>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</si>
  <si>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</si>
  <si>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</si>
  <si>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</si>
  <si>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</si>
  <si>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</si>
  <si>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Posibilidad de recibir o solicitar dádivas o beneficio  a nombre propio o de terceros en la entrega de bienes muebles del Instituto  para uso personal. </t>
  </si>
  <si>
    <t xml:space="preserve">Detrimento patrimonial
Los reportes contables no reflejen la realidad económica y patrimonial del Instituto. </t>
  </si>
  <si>
    <t xml:space="preserve">Los auxiliares administrativos,  realizan  inventario físico vs la información registrada en el sistema (cortes 30 de abril, 31 de agosto,  31 de diciembre). </t>
  </si>
  <si>
    <t xml:space="preserve">En caso de haber diferencias se verifican las órdenes de salida del almacén  y se realizan los ajustes pertinentes.
De continuar diferencias, se envía reporte a la Subgerencia Administrativa y financiera para continuar con el debido proceso. </t>
  </si>
  <si>
    <t xml:space="preserve">Detectivo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</si>
  <si>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</si>
  <si>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</si>
  <si>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</si>
  <si>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</si>
  <si>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</si>
  <si>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 xml:space="preserve">
2. Falta de un documento idóneo para generar la trazabilidad de entrega de los bienes muebles.</t>
  </si>
  <si>
    <t>El supervisor del contrato  y el auxiliar del almacén suscriben Acta de recibo de bienes, para realizar el ingreso de los mismos. (Entrada de mercancía).
Comprobante de entrada almacén (SICOF)</t>
  </si>
  <si>
    <t>Acta de recibo a satisfacción  suscrita por el supervisor y el responsable del almacén.
Comprobante e entrada almacén (SICOF)</t>
  </si>
  <si>
    <t>Continuo</t>
  </si>
  <si>
    <t xml:space="preserve">Acta de recibo suscrita por el supervisor del contrato y el delegado del almacén.
Formato de entrega del almacén a usuario final del bien, suscrito por el responsable de la entrega en el almacén y quien recibe. </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</si>
  <si>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</si>
  <si>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</si>
  <si>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</si>
  <si>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 xml:space="preserve">El supervisor revisa y recibe a satisfacción, posteriormente el auxiliar del Almacén verifica factura y remisión contra lo recibido físicamente y se realiza el respectivo ingreso al sistema. </t>
  </si>
  <si>
    <t>Equipo almacen</t>
  </si>
  <si>
    <t xml:space="preserve">A la fecha no se han establecido nuevos controles, o contingencias. </t>
  </si>
  <si>
    <t>Posibilidad de recibir o solicitar beneficio alguno a nombre propio para expedir  actos administrativos y/o certificaciones, sin el cumplimiento de los requisitos</t>
  </si>
  <si>
    <t xml:space="preserve">Reprocesos administrativos
demandas
hallazgos penales, fiscales y disciplinarios
poca confiabilidad de la información generando perjuicios a organismos deportivos y terceros   </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</si>
  <si>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</si>
  <si>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</si>
  <si>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</si>
  <si>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diario</t>
  </si>
  <si>
    <t>revisiones, capacitaciones</t>
  </si>
  <si>
    <t>actos administrativos
actas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</si>
  <si>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</si>
  <si>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</si>
  <si>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</si>
  <si>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</si>
  <si>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</si>
  <si>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</si>
  <si>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</si>
  <si>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</si>
  <si>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</si>
  <si>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</si>
  <si>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</si>
  <si>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Posibilidad de modificación a los manuales de funciones favoreciendo a personas o perfiles en particular</t>
  </si>
  <si>
    <t xml:space="preserve">Interés particular de nombrar a determinadas personas.
Compromisos políticos </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</si>
  <si>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</si>
  <si>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</si>
  <si>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</si>
  <si>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</si>
  <si>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</si>
  <si>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</si>
  <si>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</si>
  <si>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</si>
  <si>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</si>
  <si>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Verificar que el archivo de las historias laborales en la oficina de talento humano esté adecuadamente conservado y controlado por una persona responsable y conforme a la normatividad aplicable y lineamientos institucionales.</t>
  </si>
  <si>
    <t xml:space="preserve">Registros </t>
  </si>
  <si>
    <t xml:space="preserve">Permanente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</si>
  <si>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</si>
  <si>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</si>
  <si>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</si>
  <si>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</si>
  <si>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</si>
  <si>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</si>
  <si>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</si>
  <si>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</si>
  <si>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</si>
  <si>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</si>
  <si>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</si>
  <si>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</si>
  <si>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</si>
  <si>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</si>
  <si>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</si>
  <si>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Posibilidad de recibir y solicitar cualquier dadiva al contratar un proponente que no cumple con los requisitos para llevar a cabo el objeto de la contratación.</t>
  </si>
  <si>
    <t>Incumplimiento a obligaciones contractuales
contratar un proponente que no cumple con los requisitos
investigaciones
demandas</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</si>
  <si>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</si>
  <si>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</si>
  <si>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</si>
  <si>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</si>
  <si>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</si>
  <si>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</si>
  <si>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</si>
  <si>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</si>
  <si>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</si>
  <si>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</si>
  <si>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</si>
  <si>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</si>
  <si>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</si>
  <si>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</si>
  <si>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</si>
  <si>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</si>
  <si>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Falta de seguimiento por parte del supervisor a la ejecuciòn del contratista
Débil análisis en la identificación de los riesgos derivados de la contratacion</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</si>
  <si>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</si>
  <si>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</si>
  <si>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informes de supervisión</t>
  </si>
  <si>
    <t>actas
informes
listado de asistencia
cuentas de pago
actas de recibo</t>
  </si>
  <si>
    <t>Presentar las respectivas acciones, denuncias y/o quejas ante las autoridades competentes para su</t>
  </si>
  <si>
    <t>Posibilidad de apropiación de recursos públicos para beneficio personal o de terceros en el manejo de los ingresos efectivos (bancos y caja menor).</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</si>
  <si>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</si>
  <si>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</si>
  <si>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Posibilidad de apropiación de recursos públicos por jineteo en cuentas bancarias para uso personal o en beneficio de terceros.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</si>
  <si>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</si>
  <si>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</si>
  <si>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</si>
  <si>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</si>
  <si>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</si>
  <si>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</si>
  <si>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</si>
  <si>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</si>
  <si>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</si>
  <si>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</si>
  <si>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</si>
  <si>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</si>
  <si>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</si>
  <si>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</si>
  <si>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</si>
  <si>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</si>
  <si>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</si>
  <si>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</si>
  <si>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</si>
  <si>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</si>
  <si>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</si>
  <si>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</si>
  <si>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</si>
  <si>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</si>
  <si>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</si>
  <si>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</si>
  <si>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</si>
  <si>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</si>
  <si>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</si>
  <si>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</si>
  <si>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 xml:space="preserve">Dar a conocer el Estatuto del Auditor Interno.
Suscribir compromiso ético por parte de auditor
</t>
  </si>
  <si>
    <t>Entrega copia de la Resolución Estatuto Auditor Interno.
Carta de Compromiso suscrita por auditor in terno</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</si>
  <si>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</si>
  <si>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</si>
  <si>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</si>
  <si>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</si>
  <si>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</si>
  <si>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</si>
  <si>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</si>
  <si>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</si>
  <si>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</si>
  <si>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</si>
  <si>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</si>
  <si>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</si>
  <si>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</si>
  <si>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</si>
  <si>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</si>
  <si>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</si>
  <si>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</si>
  <si>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</si>
  <si>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</si>
  <si>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</si>
  <si>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</si>
  <si>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Control del manejo la información 
Acceso controlado a la información  y tablas de control de acceso</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</si>
  <si>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</si>
  <si>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</si>
  <si>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</si>
  <si>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</si>
  <si>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</si>
  <si>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</si>
  <si>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</si>
  <si>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</si>
  <si>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</si>
  <si>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</si>
  <si>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</si>
  <si>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</si>
  <si>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</si>
  <si>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</si>
  <si>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</si>
  <si>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</si>
  <si>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</si>
  <si>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</si>
  <si>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</si>
  <si>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</si>
  <si>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</si>
  <si>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</si>
  <si>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</si>
  <si>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</si>
  <si>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</si>
  <si>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</si>
  <si>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</si>
  <si>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</si>
  <si>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</si>
  <si>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</si>
  <si>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</si>
  <si>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</si>
  <si>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</si>
  <si>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</si>
  <si>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</si>
  <si>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</si>
  <si>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</si>
  <si>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</si>
  <si>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</si>
  <si>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</si>
  <si>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</si>
  <si>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</si>
  <si>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</si>
  <si>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CLASIFICACIÓN DEL RIESGO</t>
  </si>
  <si>
    <t>Descripción</t>
  </si>
  <si>
    <t xml:space="preserve">Puntaje </t>
  </si>
  <si>
    <t>Probabilidad</t>
  </si>
  <si>
    <t>Impacto</t>
  </si>
  <si>
    <t>Concatenar</t>
  </si>
  <si>
    <t xml:space="preserve">Zona de Calor </t>
  </si>
  <si>
    <t xml:space="preserve">TIPOLOGIA DEL RIESGO </t>
  </si>
  <si>
    <t xml:space="preserve">TIPOLOGÍA DE CONTROL </t>
  </si>
  <si>
    <t xml:space="preserve">DOCUMENTACIÓN </t>
  </si>
  <si>
    <t xml:space="preserve">FRECUENCIA </t>
  </si>
  <si>
    <t xml:space="preserve">EVIDENCIA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</si>
  <si>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</si>
  <si>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</si>
  <si>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</si>
  <si>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</si>
  <si>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</si>
  <si>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</si>
  <si>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</si>
  <si>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</si>
  <si>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</si>
  <si>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</si>
  <si>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</si>
  <si>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</si>
  <si>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</si>
  <si>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</si>
  <si>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</si>
  <si>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</si>
  <si>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</si>
  <si>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</si>
  <si>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</si>
  <si>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Ejecución y administración de procesos</t>
  </si>
  <si>
    <t xml:space="preserve">En Curso </t>
  </si>
  <si>
    <t xml:space="preserve">Muy Baja </t>
  </si>
  <si>
    <t xml:space="preserve">Leve </t>
  </si>
  <si>
    <t>BAJO</t>
  </si>
  <si>
    <t xml:space="preserve">Ambiental </t>
  </si>
  <si>
    <t>Documentado</t>
  </si>
  <si>
    <t>Continua</t>
  </si>
  <si>
    <t xml:space="preserve">Con Registro </t>
  </si>
  <si>
    <t xml:space="preserve">MODERADO </t>
  </si>
  <si>
    <t xml:space="preserve">Fuerte </t>
  </si>
  <si>
    <t>Asignado</t>
  </si>
  <si>
    <t>Adecuado</t>
  </si>
  <si>
    <t>Oportuna</t>
  </si>
  <si>
    <t>Prevenir</t>
  </si>
  <si>
    <t>Confiable</t>
  </si>
  <si>
    <t>Se investigan y se resuelven oportunamente</t>
  </si>
  <si>
    <t>Completa</t>
  </si>
  <si>
    <t>Fraude Externo</t>
  </si>
  <si>
    <t xml:space="preserve">Cerrada </t>
  </si>
  <si>
    <t>Baja</t>
  </si>
  <si>
    <t>Menor</t>
  </si>
  <si>
    <t xml:space="preserve">Cumplimiento </t>
  </si>
  <si>
    <t xml:space="preserve">Investigación </t>
  </si>
  <si>
    <t>Sin Documentar</t>
  </si>
  <si>
    <t>Aleatoria</t>
  </si>
  <si>
    <t>Sin Registro</t>
  </si>
  <si>
    <t xml:space="preserve">Moderado </t>
  </si>
  <si>
    <t>No asignado</t>
  </si>
  <si>
    <t>Inadecuado</t>
  </si>
  <si>
    <t>Inoportuna</t>
  </si>
  <si>
    <t>Detectar</t>
  </si>
  <si>
    <t>No confiable</t>
  </si>
  <si>
    <t>No se investigan y se resuelven oportunamente</t>
  </si>
  <si>
    <t>Incompleta</t>
  </si>
  <si>
    <t xml:space="preserve">Fraude Interno </t>
  </si>
  <si>
    <t>No Aplica</t>
  </si>
  <si>
    <t>Media</t>
  </si>
  <si>
    <t>Estratégico</t>
  </si>
  <si>
    <t xml:space="preserve">Asesoría Administrativa y Técnica </t>
  </si>
  <si>
    <t>Correctivo</t>
  </si>
  <si>
    <t>Compartir / Transferir</t>
  </si>
  <si>
    <t xml:space="preserve">Sin Autoevaluación </t>
  </si>
  <si>
    <t xml:space="preserve">Débil </t>
  </si>
  <si>
    <t>No es un control</t>
  </si>
  <si>
    <t>No existe</t>
  </si>
  <si>
    <t>Fallas Tencológicas</t>
  </si>
  <si>
    <t xml:space="preserve">Alta </t>
  </si>
  <si>
    <t>Mayor</t>
  </si>
  <si>
    <t xml:space="preserve">ALTO </t>
  </si>
  <si>
    <t xml:space="preserve">Financiero </t>
  </si>
  <si>
    <t>PROBABLE</t>
  </si>
  <si>
    <t xml:space="preserve">Relaciones Laborales </t>
  </si>
  <si>
    <t xml:space="preserve">Muy Alta </t>
  </si>
  <si>
    <t>Catastrófico</t>
  </si>
  <si>
    <t xml:space="preserve">Imagen o Reputacional </t>
  </si>
  <si>
    <t xml:space="preserve">TIPO DE CONTROL </t>
  </si>
  <si>
    <t>CASI SEGURO</t>
  </si>
  <si>
    <t>Usuarios, productos y prácticas</t>
  </si>
  <si>
    <t xml:space="preserve">Operativo </t>
  </si>
  <si>
    <t xml:space="preserve">TRATAMIENTO DEL RIESGO CORRUPCIÓN  </t>
  </si>
  <si>
    <t>Daños a activos fijos/eventos externos</t>
  </si>
  <si>
    <t xml:space="preserve">Seguridad Digital </t>
  </si>
  <si>
    <t xml:space="preserve">Recreación y Deporte </t>
  </si>
  <si>
    <t>Automático</t>
  </si>
  <si>
    <t>7 ¿En el tiempo que lleva la herramienta ha
demostrado ser efectiva?</t>
  </si>
  <si>
    <t xml:space="preserve">Tecnológico </t>
  </si>
  <si>
    <t xml:space="preserve">Eventos Deportivos Institucionales </t>
  </si>
  <si>
    <t xml:space="preserve">Compartir </t>
  </si>
  <si>
    <t xml:space="preserve">Único </t>
  </si>
  <si>
    <t xml:space="preserve">Gerenciales </t>
  </si>
  <si>
    <t>Seguridad de la información</t>
  </si>
  <si>
    <t>Fuerte</t>
  </si>
  <si>
    <t>Calificación de controles</t>
  </si>
  <si>
    <t>puntaje  a disminuir</t>
  </si>
  <si>
    <t>Muy baja</t>
  </si>
  <si>
    <t xml:space="preserve">CLASE DE RIESGOS </t>
  </si>
  <si>
    <t xml:space="preserve">CATASTROFICO </t>
  </si>
  <si>
    <t>de 0 a 50</t>
  </si>
  <si>
    <t xml:space="preserve">Semestral </t>
  </si>
  <si>
    <t xml:space="preserve">Gestión </t>
  </si>
  <si>
    <t>de 51 a 75</t>
  </si>
  <si>
    <t xml:space="preserve">Fiscal </t>
  </si>
  <si>
    <t>Moderado</t>
  </si>
  <si>
    <t>de 76 a 100</t>
  </si>
  <si>
    <t>Alta</t>
  </si>
  <si>
    <t xml:space="preserve">Quincenal </t>
  </si>
  <si>
    <t>Muy alta</t>
  </si>
  <si>
    <t xml:space="preserve">Tesorería </t>
  </si>
  <si>
    <t>Débil</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</si>
  <si>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</si>
  <si>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</si>
  <si>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</si>
  <si>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</si>
  <si>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</si>
  <si>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</si>
  <si>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</si>
  <si>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</si>
  <si>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</si>
  <si>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</si>
  <si>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</si>
  <si>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</si>
  <si>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</si>
  <si>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</si>
  <si>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</si>
  <si>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</si>
  <si>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</si>
  <si>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</si>
  <si>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</si>
  <si>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</si>
  <si>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</si>
  <si>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</si>
  <si>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</si>
  <si>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</si>
  <si>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</si>
  <si>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</si>
  <si>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Identificar y desarrollar las potencialidades de mejora en los procesos institucionales a partir del seguimiento y evaluación de la gestión.</t>
  </si>
  <si>
    <t>Fortalecer la imagen institucional de Indeportes Antioquia, como referente social del deporte en el departamento.</t>
  </si>
  <si>
    <t>Jefe Oficina de Comunicaciones</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</si>
  <si>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</si>
  <si>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</si>
  <si>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 xml:space="preserve">Pendiente definir objetivo, toda vez que el proceso está en construcción </t>
  </si>
  <si>
    <t>Subgerente de Fomento y Desarrollo Deportivo</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</si>
  <si>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</si>
  <si>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</si>
  <si>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</si>
  <si>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</si>
  <si>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</si>
  <si>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</si>
  <si>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</si>
  <si>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</si>
  <si>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</si>
  <si>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</si>
  <si>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Coordinador de Infraestructura Física</t>
  </si>
  <si>
    <t>Realizar la planificación financiera, aplicación y custodia de los recursos financieros de la entidad y gestionar la transferencia de los mismos.</t>
  </si>
  <si>
    <t>Subgerente Administrativo y Financiero</t>
  </si>
  <si>
    <t>Garantizar que contrataciones con clientes y proveedores de la entidad se realicen con calidad, oportunidad, eficiencia y cumpliendo de los términos legales.</t>
  </si>
  <si>
    <t>Jefe de Oficina Jurídica</t>
  </si>
  <si>
    <t>Apoyar el desarrollo eficiente de los procesos internos, mediante la administración de los bienes y prestación de los servicios internos requeridos.</t>
  </si>
  <si>
    <t>Coordinador Equipo Administrativo</t>
  </si>
  <si>
    <t>Asegurar que la Plataforma TIC esté disponible, funcional, optimizada y actualizada para que satisfaga las necesidades de los procesos de la entidad.</t>
  </si>
  <si>
    <t>Jefe de Oficina de Sistemas</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</si>
  <si>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</si>
  <si>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r>
      <t> </t>
    </r>
    <r>
      <rPr>
        <sz val="11"/>
        <color rgb="FF323130"/>
        <rFont val="Calibri"/>
        <family val="2"/>
        <scheme val="minor"/>
      </rPr>
      <t>Profesional Universitario Coordinador de Equipo "CADA".</t>
    </r>
  </si>
  <si>
    <t>lanear, organizar, ejecutar y hacer seguimiento a las acciones que promuevan el desarrollo del talento Humano durante el ciclo de vida laboral de los servidores públicos del instituto.</t>
  </si>
  <si>
    <t>Jefe de Oficina de Talento Humano</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</si>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</sst>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67">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b/>
      <sz val="11"/>
      <color theme="1"/>
      <name val="Calibri"/>
      <family val="2"/>
    </font>
    <font>
      <sz val="10"/>
      <color rgb="FF000000"/>
      <name val="Arial"/>
      <family val="2"/>
    </font>
    <font>
      <sz val="11"/>
      <color theme="1"/>
      <name val="Arial"/>
      <family val="2"/>
    </font>
    <font>
      <sz val="11"/>
      <color rgb="FFFF0000"/>
      <name val="Calibri"/>
      <family val="2"/>
      <scheme val="minor"/>
    </font>
    <font>
      <sz val="9"/>
      <color rgb="FF444444"/>
      <name val="Calibri"/>
      <family val="2"/>
      <scheme val="minor"/>
    </font>
    <font>
      <b/>
      <i/>
      <u/>
      <sz val="11"/>
      <color theme="1"/>
      <name val="Calibri"/>
      <family val="2"/>
      <scheme val="minor"/>
    </font>
    <font>
      <sz val="14"/>
      <color theme="1"/>
      <name val="Calibri"/>
      <family val="2"/>
      <scheme val="minor"/>
    </font>
    <font>
      <sz val="14"/>
      <name val="Calibri"/>
      <family val="2"/>
    </font>
    <font>
      <sz val="14"/>
      <name val="Calibri"/>
      <family val="2"/>
      <scheme val="minor"/>
    </font>
    <font>
      <sz val="14"/>
      <color rgb="FF000000"/>
      <name val="Calibri"/>
      <family val="2"/>
    </font>
    <font>
      <sz val="14"/>
      <color rgb="FF000000"/>
      <name val="Calibri"/>
      <family val="2"/>
      <scheme val="minor"/>
    </font>
    <font>
      <sz val="14"/>
      <color theme="1"/>
      <name val="Arial"/>
      <family val="2"/>
    </font>
    <font>
      <sz val="14"/>
      <color rgb="FF444444"/>
      <name val="Calibri"/>
      <family val="2"/>
      <scheme val="minor"/>
    </font>
    <font>
      <b/>
      <sz val="14"/>
      <name val="Calibri"/>
      <family val="2"/>
      <scheme val="minor"/>
    </font>
    <font>
      <u/>
      <sz val="11"/>
      <color theme="10"/>
      <name val="Calibri"/>
      <family val="2"/>
      <scheme val="minor"/>
    </font>
    <font>
      <sz val="11"/>
      <name val="Arial"/>
      <family val="2"/>
    </font>
    <font>
      <sz val="11"/>
      <color rgb="FF000000"/>
      <name val="Arial"/>
      <family val="2"/>
    </font>
    <font>
      <b/>
      <sz val="11"/>
      <color rgb="FF000000"/>
      <name val="Arial"/>
      <family val="2"/>
    </font>
    <font>
      <u/>
      <sz val="11"/>
      <color theme="10"/>
      <name val="Arial"/>
      <family val="2"/>
    </font>
    <font>
      <b/>
      <sz val="11"/>
      <color theme="0"/>
      <name val="Arial"/>
      <family val="2"/>
    </font>
    <font>
      <b/>
      <sz val="11"/>
      <color theme="1"/>
      <name val="Arial"/>
      <family val="2"/>
    </font>
    <font>
      <b/>
      <sz val="10"/>
      <color rgb="FF000000"/>
      <name val="Arial"/>
      <family val="2"/>
    </font>
    <font>
      <b/>
      <sz val="11"/>
      <color rgb="FF000000"/>
      <name val="Calibri"/>
      <family val="2"/>
      <scheme val="minor"/>
    </font>
    <font>
      <b/>
      <sz val="11"/>
      <name val="Calibri"/>
      <family val="2"/>
      <scheme val="minor"/>
    </font>
    <font>
      <b/>
      <sz val="14"/>
      <color rgb="FF000000"/>
      <name val="Calibri"/>
      <family val="2"/>
      <scheme val="minor"/>
    </font>
    <font>
      <sz val="10"/>
      <color theme="1"/>
      <name val="Calibri"/>
      <scheme val="minor"/>
    </font>
  </fonts>
  <fills count="31">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FFF00"/>
        <bgColor rgb="FF000000"/>
      </patternFill>
    </fill>
    <fill>
      <patternFill patternType="solid">
        <fgColor rgb="FFFF0000"/>
        <bgColor rgb="FF000000"/>
      </patternFill>
    </fill>
    <fill>
      <patternFill patternType="solid">
        <fgColor rgb="FFE28700"/>
        <bgColor rgb="FF000000"/>
      </patternFill>
    </fill>
    <fill>
      <patternFill patternType="solid">
        <fgColor rgb="FFFFC000"/>
        <bgColor rgb="FF000000"/>
      </patternFill>
    </fill>
    <fill>
      <patternFill patternType="solid">
        <fgColor rgb="FFC6E0B4"/>
        <bgColor rgb="FF000000"/>
      </patternFill>
    </fill>
    <fill>
      <patternFill patternType="solid">
        <fgColor theme="8" tint="0.79998168889431442"/>
        <bgColor indexed="64"/>
      </patternFill>
    </fill>
  </fills>
  <borders count="3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s>
  <cellStyleXfs count="3">
    <xf numFmtId="0" fontId="0" fillId="0" borderId="0"/>
    <xf numFmtId="0" fontId="4" fillId="0" borderId="0"/>
    <xf numFmtId="0" fontId="55" fillId="0" borderId="0" applyNumberFormat="0" applyFill="0" applyBorder="0" applyAlignment="0" applyProtection="0"/>
  </cellStyleXfs>
  <cellXfs count="461">
    <xf numFmtId="0" fontId="0" fillId="0" borderId="0" xfId="0"/>
    <xf numFmtId="0" fontId="0" fillId="9" borderId="0" xfId="0" applyFill="1"/>
    <xf numFmtId="0" fontId="0" fillId="0" borderId="0" xfId="0" applyAlignment="1">
      <alignment horizontal="center" vertical="center"/>
    </xf>
    <xf numFmtId="0" fontId="16" fillId="12" borderId="15" xfId="0" applyFont="1" applyFill="1" applyBorder="1" applyAlignment="1" applyProtection="1">
      <alignment horizontal="center" vertical="center" wrapText="1"/>
      <protection locked="0"/>
    </xf>
    <xf numFmtId="0" fontId="20" fillId="2" borderId="15" xfId="0" applyFont="1" applyFill="1" applyBorder="1" applyAlignment="1" applyProtection="1">
      <alignment horizontal="center" vertical="center" wrapText="1"/>
      <protection locked="0"/>
    </xf>
    <xf numFmtId="0" fontId="22" fillId="8" borderId="15" xfId="0" applyFont="1" applyFill="1" applyBorder="1" applyAlignment="1" applyProtection="1">
      <alignment horizontal="center" vertical="center" wrapText="1"/>
      <protection locked="0"/>
    </xf>
    <xf numFmtId="0" fontId="20" fillId="8" borderId="15" xfId="0" applyFont="1" applyFill="1" applyBorder="1" applyAlignment="1" applyProtection="1">
      <alignment horizontal="center" vertical="center" wrapText="1"/>
      <protection locked="0"/>
    </xf>
    <xf numFmtId="0" fontId="20"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5" fillId="16" borderId="15" xfId="1" applyNumberFormat="1" applyFont="1" applyFill="1" applyBorder="1" applyAlignment="1" applyProtection="1">
      <alignment horizontal="right" vertical="center" wrapText="1"/>
      <protection hidden="1"/>
    </xf>
    <xf numFmtId="0" fontId="25" fillId="11" borderId="18" xfId="0" applyFont="1" applyFill="1" applyBorder="1" applyAlignment="1">
      <alignment vertical="top" wrapText="1"/>
    </xf>
    <xf numFmtId="0" fontId="25" fillId="10" borderId="19" xfId="0" applyFont="1" applyFill="1" applyBorder="1" applyAlignment="1">
      <alignment vertical="top" wrapText="1"/>
    </xf>
    <xf numFmtId="0" fontId="25" fillId="11" borderId="19" xfId="0" applyFont="1" applyFill="1" applyBorder="1" applyAlignment="1">
      <alignment vertical="top" wrapText="1"/>
    </xf>
    <xf numFmtId="0" fontId="25" fillId="17" borderId="20" xfId="0" applyFont="1" applyFill="1" applyBorder="1" applyAlignment="1">
      <alignment vertical="top" wrapText="1"/>
    </xf>
    <xf numFmtId="0" fontId="25" fillId="10" borderId="20" xfId="0" applyFont="1" applyFill="1" applyBorder="1" applyAlignment="1">
      <alignment vertical="top" wrapText="1"/>
    </xf>
    <xf numFmtId="0" fontId="25"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6"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7"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8"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29"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0" fillId="0" borderId="0" xfId="0" applyFont="1"/>
    <xf numFmtId="0" fontId="30" fillId="9" borderId="15" xfId="0" applyFont="1" applyFill="1" applyBorder="1" applyAlignment="1">
      <alignment vertical="center"/>
    </xf>
    <xf numFmtId="0" fontId="31" fillId="0" borderId="11" xfId="0" applyFont="1" applyBorder="1" applyAlignment="1">
      <alignment horizontal="center" vertical="center"/>
    </xf>
    <xf numFmtId="0" fontId="31" fillId="0" borderId="11" xfId="0" applyFont="1" applyBorder="1" applyAlignment="1">
      <alignment horizontal="center" vertical="center" wrapText="1"/>
    </xf>
    <xf numFmtId="0" fontId="32" fillId="0" borderId="11" xfId="0" applyFont="1" applyBorder="1" applyAlignment="1">
      <alignment horizontal="center" vertical="center"/>
    </xf>
    <xf numFmtId="0" fontId="30"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0" fillId="0" borderId="15" xfId="0" applyFont="1" applyBorder="1" applyAlignment="1">
      <alignment horizontal="center" vertical="center" wrapText="1"/>
    </xf>
    <xf numFmtId="0" fontId="34" fillId="0" borderId="15" xfId="0" applyFont="1" applyBorder="1" applyAlignment="1">
      <alignment horizontal="center" vertical="center"/>
    </xf>
    <xf numFmtId="0" fontId="0" fillId="9" borderId="15" xfId="0" applyFill="1" applyBorder="1" applyAlignment="1">
      <alignment horizontal="center" vertical="center"/>
    </xf>
    <xf numFmtId="0" fontId="30" fillId="0" borderId="15" xfId="0" applyFont="1" applyBorder="1" applyAlignment="1">
      <alignment horizontal="justify" vertical="center" wrapText="1"/>
    </xf>
    <xf numFmtId="0" fontId="0" fillId="0" borderId="13" xfId="0" applyBorder="1" applyAlignment="1">
      <alignment horizontal="center" vertical="center"/>
    </xf>
    <xf numFmtId="0" fontId="30" fillId="9" borderId="15" xfId="0" applyFont="1" applyFill="1" applyBorder="1" applyAlignment="1">
      <alignment horizontal="center" vertical="center"/>
    </xf>
    <xf numFmtId="0" fontId="30" fillId="9" borderId="15" xfId="0" applyFont="1" applyFill="1" applyBorder="1"/>
    <xf numFmtId="0" fontId="30" fillId="9" borderId="15" xfId="0" applyFont="1" applyFill="1" applyBorder="1" applyAlignment="1">
      <alignment horizontal="center" vertical="center" wrapText="1"/>
    </xf>
    <xf numFmtId="0" fontId="30" fillId="9" borderId="15" xfId="0" applyFont="1" applyFill="1" applyBorder="1" applyAlignment="1">
      <alignment vertical="center" wrapText="1"/>
    </xf>
    <xf numFmtId="0" fontId="30" fillId="9" borderId="15" xfId="0" applyFont="1" applyFill="1" applyBorder="1" applyAlignment="1">
      <alignment horizontal="justify" vertical="top" wrapText="1"/>
    </xf>
    <xf numFmtId="0" fontId="30" fillId="9" borderId="15" xfId="0" applyFont="1" applyFill="1" applyBorder="1" applyAlignment="1">
      <alignment horizontal="justify" vertical="center"/>
    </xf>
    <xf numFmtId="0" fontId="30" fillId="9" borderId="15" xfId="0" applyFont="1" applyFill="1" applyBorder="1" applyAlignment="1">
      <alignment horizontal="justify" vertical="center" wrapText="1"/>
    </xf>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4" fillId="0" borderId="15" xfId="0" applyFont="1" applyBorder="1" applyAlignment="1">
      <alignment horizontal="justify" vertical="center" wrapText="1"/>
    </xf>
    <xf numFmtId="0" fontId="34" fillId="0" borderId="15" xfId="0" applyFont="1" applyBorder="1" applyAlignment="1">
      <alignment horizontal="center" vertical="center" wrapText="1"/>
    </xf>
    <xf numFmtId="0" fontId="31" fillId="22" borderId="15" xfId="0" applyFont="1" applyFill="1" applyBorder="1" applyAlignment="1">
      <alignment horizontal="center" vertical="center" wrapText="1"/>
    </xf>
    <xf numFmtId="0" fontId="31" fillId="22" borderId="11" xfId="0" applyFont="1" applyFill="1" applyBorder="1" applyAlignment="1">
      <alignment horizontal="center" vertical="center" wrapText="1"/>
    </xf>
    <xf numFmtId="0" fontId="31" fillId="22" borderId="11" xfId="0" applyFont="1" applyFill="1" applyBorder="1" applyAlignment="1">
      <alignment horizontal="center" vertical="center"/>
    </xf>
    <xf numFmtId="0" fontId="30" fillId="9" borderId="15" xfId="0" applyFont="1" applyFill="1" applyBorder="1" applyAlignment="1">
      <alignment horizontal="left" vertical="center" wrapText="1"/>
    </xf>
    <xf numFmtId="0" fontId="32" fillId="0" borderId="15" xfId="0" applyFont="1" applyBorder="1" applyAlignment="1">
      <alignment vertical="center" wrapText="1"/>
    </xf>
    <xf numFmtId="0" fontId="32" fillId="0" borderId="13" xfId="0" applyFont="1" applyBorder="1" applyAlignment="1">
      <alignment vertical="center" wrapText="1"/>
    </xf>
    <xf numFmtId="0" fontId="32" fillId="0" borderId="11" xfId="0" applyFont="1" applyBorder="1" applyAlignment="1">
      <alignment vertical="center" wrapText="1"/>
    </xf>
    <xf numFmtId="0" fontId="32" fillId="0" borderId="11" xfId="0" applyFont="1" applyBorder="1" applyAlignment="1">
      <alignment vertical="center"/>
    </xf>
    <xf numFmtId="0" fontId="32" fillId="0" borderId="15" xfId="0" applyFont="1" applyBorder="1" applyAlignment="1">
      <alignment vertical="center"/>
    </xf>
    <xf numFmtId="0" fontId="32" fillId="0" borderId="8" xfId="0" applyFont="1" applyBorder="1" applyAlignment="1">
      <alignment vertical="center" wrapText="1"/>
    </xf>
    <xf numFmtId="0" fontId="32" fillId="0" borderId="8" xfId="0" applyFont="1" applyBorder="1" applyAlignment="1">
      <alignment vertical="center"/>
    </xf>
    <xf numFmtId="0" fontId="32"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2" fillId="0" borderId="15" xfId="0" applyFont="1" applyBorder="1" applyAlignment="1">
      <alignment horizontal="justify" vertical="center" wrapText="1"/>
    </xf>
    <xf numFmtId="0" fontId="0" fillId="0" borderId="15" xfId="0" applyBorder="1" applyAlignment="1">
      <alignment horizontal="center" wrapText="1"/>
    </xf>
    <xf numFmtId="0" fontId="32" fillId="0" borderId="15" xfId="0" applyFont="1" applyBorder="1" applyAlignment="1">
      <alignment horizontal="justify" vertical="center"/>
    </xf>
    <xf numFmtId="0" fontId="0" fillId="9" borderId="15" xfId="0" applyFill="1" applyBorder="1" applyAlignment="1">
      <alignment horizontal="justify" vertical="center"/>
    </xf>
    <xf numFmtId="0" fontId="33" fillId="23" borderId="15" xfId="0" applyFont="1" applyFill="1" applyBorder="1" applyAlignment="1">
      <alignment horizontal="center" vertical="center"/>
    </xf>
    <xf numFmtId="0" fontId="0" fillId="0" borderId="9" xfId="0" applyBorder="1" applyAlignment="1">
      <alignment horizontal="justify" vertical="center"/>
    </xf>
    <xf numFmtId="0" fontId="32" fillId="0" borderId="11" xfId="0" applyFont="1" applyBorder="1" applyAlignment="1">
      <alignment horizontal="justify" vertical="top" wrapText="1"/>
    </xf>
    <xf numFmtId="0" fontId="32" fillId="0" borderId="8" xfId="0" applyFont="1" applyBorder="1" applyAlignment="1">
      <alignment horizontal="justify" vertical="top" wrapText="1"/>
    </xf>
    <xf numFmtId="0" fontId="33"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2" fillId="9" borderId="15" xfId="0" applyFont="1" applyFill="1" applyBorder="1" applyAlignment="1">
      <alignment horizontal="justify" vertical="center" wrapText="1"/>
    </xf>
    <xf numFmtId="0" fontId="34" fillId="0" borderId="13" xfId="0" applyFont="1" applyBorder="1" applyAlignment="1">
      <alignment horizontal="center" vertical="center"/>
    </xf>
    <xf numFmtId="0" fontId="30" fillId="23" borderId="13" xfId="0" applyFont="1" applyFill="1" applyBorder="1" applyAlignment="1">
      <alignment horizontal="justify" vertical="center" wrapText="1"/>
    </xf>
    <xf numFmtId="0" fontId="30" fillId="0" borderId="13" xfId="0" applyFont="1" applyBorder="1" applyAlignment="1">
      <alignment horizontal="justify" vertical="center" wrapText="1"/>
    </xf>
    <xf numFmtId="0" fontId="32" fillId="0" borderId="8" xfId="0" applyFont="1" applyBorder="1" applyAlignment="1">
      <alignment horizontal="center" vertical="center"/>
    </xf>
    <xf numFmtId="0" fontId="0" fillId="9" borderId="15" xfId="0" applyFill="1" applyBorder="1" applyAlignment="1">
      <alignment horizontal="justify" vertical="top" wrapText="1"/>
    </xf>
    <xf numFmtId="0" fontId="30" fillId="0" borderId="13" xfId="0" applyFont="1" applyBorder="1" applyAlignment="1">
      <alignment horizontal="center" vertical="center"/>
    </xf>
    <xf numFmtId="0" fontId="30"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0" fillId="9" borderId="13" xfId="0" applyFont="1" applyFill="1" applyBorder="1" applyAlignment="1">
      <alignment horizontal="justify" vertical="top" wrapText="1"/>
    </xf>
    <xf numFmtId="0" fontId="32" fillId="9" borderId="15" xfId="0" applyFont="1" applyFill="1" applyBorder="1" applyAlignment="1">
      <alignment horizontal="justify" vertical="top" wrapText="1"/>
    </xf>
    <xf numFmtId="0" fontId="31" fillId="24" borderId="11" xfId="0" applyFont="1" applyFill="1" applyBorder="1" applyAlignment="1">
      <alignment horizontal="justify" vertical="top" wrapText="1"/>
    </xf>
    <xf numFmtId="0" fontId="32" fillId="9" borderId="11" xfId="0" applyFont="1" applyFill="1" applyBorder="1" applyAlignment="1">
      <alignment horizontal="justify" vertical="top" wrapText="1"/>
    </xf>
    <xf numFmtId="0" fontId="32" fillId="9" borderId="8" xfId="0" applyFont="1" applyFill="1" applyBorder="1" applyAlignment="1">
      <alignment horizontal="justify" vertical="top" wrapText="1"/>
    </xf>
    <xf numFmtId="0" fontId="32" fillId="9" borderId="15" xfId="0" applyFont="1" applyFill="1" applyBorder="1" applyAlignment="1">
      <alignment horizontal="justify" vertical="top"/>
    </xf>
    <xf numFmtId="0" fontId="32" fillId="9" borderId="0" xfId="0" applyFont="1" applyFill="1" applyAlignment="1">
      <alignment horizontal="justify" vertical="top" wrapText="1"/>
    </xf>
    <xf numFmtId="0" fontId="0" fillId="0" borderId="15" xfId="0" quotePrefix="1" applyBorder="1"/>
    <xf numFmtId="0" fontId="32" fillId="0" borderId="11" xfId="0" applyFont="1" applyBorder="1" applyAlignment="1">
      <alignment horizontal="center" vertical="center" wrapText="1"/>
    </xf>
    <xf numFmtId="0" fontId="31" fillId="9" borderId="15" xfId="0" applyFont="1" applyFill="1" applyBorder="1" applyAlignment="1">
      <alignment horizontal="justify" vertical="center" wrapText="1"/>
    </xf>
    <xf numFmtId="0" fontId="31" fillId="22" borderId="11" xfId="0" applyFont="1" applyFill="1" applyBorder="1" applyAlignment="1">
      <alignment horizontal="justify" vertical="center" wrapText="1"/>
    </xf>
    <xf numFmtId="0" fontId="32" fillId="0" borderId="11" xfId="0" applyFont="1" applyBorder="1" applyAlignment="1">
      <alignment horizontal="justify" vertical="center" wrapText="1"/>
    </xf>
    <xf numFmtId="0" fontId="32" fillId="0" borderId="8" xfId="0" applyFont="1" applyBorder="1" applyAlignment="1">
      <alignment horizontal="justify" vertical="center" wrapText="1"/>
    </xf>
    <xf numFmtId="0" fontId="32" fillId="0" borderId="0" xfId="0" applyFont="1" applyAlignment="1">
      <alignment horizontal="justify" vertical="center" wrapText="1"/>
    </xf>
    <xf numFmtId="0" fontId="41" fillId="7" borderId="14" xfId="0" applyFont="1" applyFill="1" applyBorder="1" applyAlignment="1" applyProtection="1">
      <alignment horizontal="center" vertical="center" wrapText="1"/>
      <protection locked="0"/>
    </xf>
    <xf numFmtId="0" fontId="36" fillId="0" borderId="11" xfId="0" applyFont="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6" fillId="4" borderId="15" xfId="0" applyFont="1" applyFill="1" applyBorder="1" applyAlignment="1" applyProtection="1">
      <alignment horizontal="center" vertical="center"/>
      <protection locked="0"/>
    </xf>
    <xf numFmtId="0" fontId="32" fillId="9" borderId="15" xfId="0" applyFont="1" applyFill="1" applyBorder="1" applyAlignment="1">
      <alignment horizontal="justify" vertical="center"/>
    </xf>
    <xf numFmtId="0" fontId="33" fillId="0" borderId="15" xfId="0" applyFont="1" applyBorder="1" applyAlignment="1">
      <alignment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3" fillId="10" borderId="15" xfId="0" applyFont="1" applyFill="1" applyBorder="1" applyAlignment="1">
      <alignment vertical="center" wrapText="1"/>
    </xf>
    <xf numFmtId="0" fontId="0" fillId="10" borderId="15" xfId="0" applyFill="1" applyBorder="1"/>
    <xf numFmtId="0" fontId="38" fillId="22" borderId="11" xfId="0" applyFont="1" applyFill="1" applyBorder="1" applyAlignment="1">
      <alignment horizontal="center" vertical="center"/>
    </xf>
    <xf numFmtId="0" fontId="30" fillId="22" borderId="11" xfId="0" applyFont="1" applyFill="1" applyBorder="1" applyAlignment="1">
      <alignment horizontal="center" vertical="center"/>
    </xf>
    <xf numFmtId="0" fontId="30" fillId="22" borderId="11" xfId="0" applyFont="1" applyFill="1" applyBorder="1" applyAlignment="1">
      <alignment horizontal="justify" vertical="center" wrapText="1"/>
    </xf>
    <xf numFmtId="0" fontId="32" fillId="0" borderId="15" xfId="0" applyFont="1" applyBorder="1" applyAlignment="1">
      <alignment horizontal="center" vertical="center"/>
    </xf>
    <xf numFmtId="0" fontId="32" fillId="0" borderId="15" xfId="0" applyFont="1" applyBorder="1" applyAlignment="1">
      <alignment horizontal="center" vertical="center" wrapText="1"/>
    </xf>
    <xf numFmtId="0" fontId="45" fillId="0" borderId="15" xfId="0" applyFont="1" applyBorder="1" applyAlignment="1">
      <alignment horizontal="center" vertical="center"/>
    </xf>
    <xf numFmtId="0" fontId="17" fillId="12" borderId="15" xfId="0" applyFont="1" applyFill="1" applyBorder="1" applyAlignment="1" applyProtection="1">
      <alignment horizontal="center" vertical="center" wrapText="1"/>
      <protection locked="0"/>
    </xf>
    <xf numFmtId="0" fontId="30" fillId="22" borderId="15" xfId="0" applyFont="1" applyFill="1" applyBorder="1" applyAlignment="1">
      <alignment horizontal="center" vertical="center" wrapText="1"/>
    </xf>
    <xf numFmtId="0" fontId="0" fillId="0" borderId="13" xfId="0" applyBorder="1"/>
    <xf numFmtId="0" fontId="30" fillId="22" borderId="15" xfId="0" applyFont="1" applyFill="1" applyBorder="1" applyAlignment="1">
      <alignment horizontal="justify" vertical="center" wrapText="1"/>
    </xf>
    <xf numFmtId="0" fontId="33" fillId="0" borderId="11" xfId="0" applyFont="1" applyBorder="1" applyAlignment="1">
      <alignment vertical="center"/>
    </xf>
    <xf numFmtId="0" fontId="0" fillId="0" borderId="13" xfId="0" applyBorder="1" applyAlignment="1">
      <alignment vertical="center" wrapText="1"/>
    </xf>
    <xf numFmtId="0" fontId="33" fillId="0" borderId="13" xfId="0" applyFont="1" applyBorder="1" applyAlignment="1">
      <alignment vertical="center" wrapText="1"/>
    </xf>
    <xf numFmtId="0" fontId="33" fillId="0" borderId="8" xfId="0" applyFont="1" applyBorder="1" applyAlignment="1">
      <alignment vertical="center"/>
    </xf>
    <xf numFmtId="0" fontId="33" fillId="0" borderId="15" xfId="0" applyFont="1" applyBorder="1" applyAlignment="1">
      <alignment vertical="center"/>
    </xf>
    <xf numFmtId="0" fontId="33" fillId="0" borderId="9" xfId="0" applyFont="1" applyBorder="1" applyAlignment="1">
      <alignment vertical="center"/>
    </xf>
    <xf numFmtId="0" fontId="33" fillId="0" borderId="15" xfId="0" applyFont="1" applyBorder="1" applyAlignment="1">
      <alignment horizontal="center" vertical="center"/>
    </xf>
    <xf numFmtId="0" fontId="33" fillId="0" borderId="21" xfId="0" applyFont="1" applyBorder="1" applyAlignment="1">
      <alignment vertical="center"/>
    </xf>
    <xf numFmtId="0" fontId="33" fillId="0" borderId="11" xfId="0" applyFont="1" applyBorder="1" applyAlignment="1">
      <alignment horizontal="center" vertical="center" wrapText="1"/>
    </xf>
    <xf numFmtId="0" fontId="33" fillId="0" borderId="15" xfId="0" applyFont="1" applyBorder="1" applyAlignment="1">
      <alignment horizontal="justify" vertical="center" wrapText="1"/>
    </xf>
    <xf numFmtId="0" fontId="30" fillId="22" borderId="15" xfId="0" applyFont="1" applyFill="1" applyBorder="1" applyAlignment="1">
      <alignment horizontal="justify" vertical="center"/>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0" fillId="0" borderId="6" xfId="0" applyBorder="1" applyAlignment="1">
      <alignment horizontal="justify" vertical="center"/>
    </xf>
    <xf numFmtId="0" fontId="42" fillId="0" borderId="15" xfId="0" applyFont="1" applyBorder="1" applyAlignment="1">
      <alignment horizontal="center" vertical="center" wrapText="1"/>
    </xf>
    <xf numFmtId="0" fontId="0" fillId="22" borderId="15" xfId="0" applyFill="1" applyBorder="1" applyAlignment="1">
      <alignment horizontal="justify" vertical="center"/>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41" fillId="7" borderId="14" xfId="0" applyFont="1" applyFill="1" applyBorder="1" applyAlignment="1" applyProtection="1">
      <alignment horizontal="justify" vertical="center" wrapText="1"/>
      <protection locked="0"/>
    </xf>
    <xf numFmtId="0" fontId="47" fillId="0" borderId="13" xfId="0" applyFont="1" applyBorder="1" applyAlignment="1">
      <alignment horizontal="justify"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xf>
    <xf numFmtId="0" fontId="47" fillId="0" borderId="15" xfId="0" applyFont="1" applyBorder="1" applyAlignment="1">
      <alignment horizontal="center" vertical="center" wrapText="1"/>
    </xf>
    <xf numFmtId="0" fontId="47" fillId="0" borderId="15" xfId="0" applyFont="1" applyBorder="1" applyAlignment="1">
      <alignment horizontal="justify" vertical="center" wrapText="1"/>
    </xf>
    <xf numFmtId="0" fontId="48" fillId="22" borderId="11" xfId="0" applyFont="1" applyFill="1" applyBorder="1" applyAlignment="1">
      <alignment horizontal="justify" vertical="center" wrapText="1"/>
    </xf>
    <xf numFmtId="0" fontId="49" fillId="22" borderId="15" xfId="0" applyFont="1" applyFill="1" applyBorder="1" applyAlignment="1">
      <alignment horizontal="center" vertical="center" wrapText="1"/>
    </xf>
    <xf numFmtId="0" fontId="47" fillId="0" borderId="15" xfId="0" applyFont="1" applyBorder="1" applyAlignment="1">
      <alignment horizontal="justify" vertical="center"/>
    </xf>
    <xf numFmtId="0" fontId="47" fillId="0" borderId="9" xfId="0" applyFont="1" applyBorder="1" applyAlignment="1">
      <alignment horizontal="justify" vertical="center"/>
    </xf>
    <xf numFmtId="0" fontId="51" fillId="0" borderId="15" xfId="0" applyFont="1" applyBorder="1" applyAlignment="1">
      <alignment horizontal="justify" vertical="center" wrapText="1"/>
    </xf>
    <xf numFmtId="0" fontId="47" fillId="0" borderId="13" xfId="0" applyFont="1" applyBorder="1" applyAlignment="1">
      <alignment horizontal="center" vertical="center"/>
    </xf>
    <xf numFmtId="0" fontId="47" fillId="0" borderId="13" xfId="0" applyFont="1" applyBorder="1" applyAlignment="1">
      <alignment horizontal="justify" vertical="center"/>
    </xf>
    <xf numFmtId="0" fontId="47" fillId="0" borderId="0" xfId="0" applyFont="1"/>
    <xf numFmtId="0" fontId="47" fillId="9" borderId="15" xfId="0" applyFont="1" applyFill="1" applyBorder="1" applyAlignment="1">
      <alignment horizontal="justify" vertical="center" wrapText="1"/>
    </xf>
    <xf numFmtId="0" fontId="47" fillId="9" borderId="15" xfId="0" applyFont="1" applyFill="1" applyBorder="1" applyAlignment="1">
      <alignment horizontal="center" vertical="center" wrapText="1"/>
    </xf>
    <xf numFmtId="0" fontId="51" fillId="9" borderId="15" xfId="0" applyFont="1" applyFill="1" applyBorder="1" applyAlignment="1">
      <alignment horizontal="center" vertical="center" wrapText="1"/>
    </xf>
    <xf numFmtId="0" fontId="51" fillId="0" borderId="11" xfId="0" applyFont="1" applyBorder="1" applyAlignment="1">
      <alignment horizontal="center" vertical="center"/>
    </xf>
    <xf numFmtId="0" fontId="51" fillId="0" borderId="11" xfId="0" applyFont="1" applyBorder="1" applyAlignment="1">
      <alignment horizontal="center" vertical="center" wrapText="1"/>
    </xf>
    <xf numFmtId="0" fontId="49" fillId="9" borderId="15" xfId="0" applyFont="1" applyFill="1" applyBorder="1" applyAlignment="1">
      <alignment horizontal="center" vertical="center"/>
    </xf>
    <xf numFmtId="0" fontId="52" fillId="9" borderId="15" xfId="0" applyFont="1" applyFill="1" applyBorder="1" applyAlignment="1">
      <alignment horizontal="justify" vertical="center" wrapText="1"/>
    </xf>
    <xf numFmtId="0" fontId="49" fillId="9" borderId="15" xfId="0" applyFont="1" applyFill="1" applyBorder="1" applyAlignment="1">
      <alignment horizontal="justify" vertical="center" wrapText="1"/>
    </xf>
    <xf numFmtId="0" fontId="49" fillId="9" borderId="15" xfId="0" applyFont="1" applyFill="1" applyBorder="1" applyAlignment="1">
      <alignment horizontal="justify" vertical="center"/>
    </xf>
    <xf numFmtId="0" fontId="49" fillId="9" borderId="15" xfId="0" applyFont="1" applyFill="1" applyBorder="1" applyAlignment="1">
      <alignment horizontal="center" vertical="center" wrapText="1"/>
    </xf>
    <xf numFmtId="0" fontId="48" fillId="9" borderId="15" xfId="0" applyFont="1" applyFill="1" applyBorder="1" applyAlignment="1">
      <alignment horizontal="justify" vertical="center" wrapText="1"/>
    </xf>
    <xf numFmtId="0" fontId="50" fillId="0" borderId="8" xfId="0" applyFont="1" applyBorder="1" applyAlignment="1">
      <alignment horizontal="justify" vertical="center" wrapText="1"/>
    </xf>
    <xf numFmtId="0" fontId="51" fillId="0" borderId="8" xfId="0" applyFont="1" applyBorder="1" applyAlignment="1">
      <alignment horizontal="justify" vertical="center" wrapText="1"/>
    </xf>
    <xf numFmtId="0" fontId="50" fillId="0" borderId="11" xfId="0" applyFont="1" applyBorder="1" applyAlignment="1">
      <alignment horizontal="center" vertical="center" wrapText="1"/>
    </xf>
    <xf numFmtId="0" fontId="50" fillId="0" borderId="11" xfId="0" applyFont="1" applyBorder="1" applyAlignment="1">
      <alignment horizontal="justify" vertical="center"/>
    </xf>
    <xf numFmtId="0" fontId="51" fillId="0" borderId="11" xfId="0" applyFont="1" applyBorder="1" applyAlignment="1">
      <alignment horizontal="justify" vertical="center" wrapText="1"/>
    </xf>
    <xf numFmtId="0" fontId="51" fillId="0" borderId="15" xfId="0" applyFont="1" applyBorder="1" applyAlignment="1">
      <alignment horizontal="justify" vertical="center"/>
    </xf>
    <xf numFmtId="0" fontId="53" fillId="0" borderId="15" xfId="0" applyFont="1" applyBorder="1" applyAlignment="1">
      <alignment horizontal="center" vertical="center"/>
    </xf>
    <xf numFmtId="0" fontId="48" fillId="22" borderId="11" xfId="0" applyFont="1" applyFill="1" applyBorder="1" applyAlignment="1">
      <alignment horizontal="justify" vertical="center"/>
    </xf>
    <xf numFmtId="0" fontId="49" fillId="22" borderId="11" xfId="0" applyFont="1" applyFill="1" applyBorder="1" applyAlignment="1">
      <alignment horizontal="center" vertical="center" wrapText="1"/>
    </xf>
    <xf numFmtId="0" fontId="49" fillId="22" borderId="11" xfId="0" applyFont="1" applyFill="1" applyBorder="1" applyAlignment="1">
      <alignment horizontal="justify" vertical="center" wrapText="1"/>
    </xf>
    <xf numFmtId="0" fontId="49" fillId="22" borderId="15" xfId="0" applyFont="1" applyFill="1" applyBorder="1" applyAlignment="1">
      <alignment horizontal="center" vertical="center"/>
    </xf>
    <xf numFmtId="0" fontId="47" fillId="22" borderId="15" xfId="0" applyFont="1" applyFill="1" applyBorder="1" applyAlignment="1">
      <alignment horizontal="justify" vertical="center"/>
    </xf>
    <xf numFmtId="0" fontId="51" fillId="9" borderId="15" xfId="0" applyFont="1" applyFill="1" applyBorder="1" applyAlignment="1">
      <alignment horizontal="justify" vertical="center" wrapText="1"/>
    </xf>
    <xf numFmtId="0" fontId="47" fillId="9" borderId="13" xfId="0" applyFont="1" applyFill="1" applyBorder="1" applyAlignment="1">
      <alignment horizontal="justify" vertical="center" wrapText="1"/>
    </xf>
    <xf numFmtId="0" fontId="50" fillId="0" borderId="8" xfId="0" applyFont="1" applyBorder="1" applyAlignment="1">
      <alignment horizontal="center" vertical="center" wrapText="1"/>
    </xf>
    <xf numFmtId="0" fontId="47" fillId="0" borderId="0" xfId="0" applyFont="1" applyAlignment="1">
      <alignment horizontal="center" vertical="center" wrapText="1"/>
    </xf>
    <xf numFmtId="0" fontId="32" fillId="0" borderId="21" xfId="0" applyFont="1" applyBorder="1"/>
    <xf numFmtId="0" fontId="56" fillId="22" borderId="8" xfId="0" applyFont="1" applyFill="1" applyBorder="1" applyAlignment="1">
      <alignment horizontal="center" vertical="center" wrapText="1"/>
    </xf>
    <xf numFmtId="0" fontId="57" fillId="0" borderId="21" xfId="0" applyFont="1" applyBorder="1" applyAlignment="1">
      <alignment horizontal="center" vertical="center"/>
    </xf>
    <xf numFmtId="0" fontId="57" fillId="0" borderId="0" xfId="0" applyFont="1" applyAlignment="1">
      <alignment horizontal="center" vertical="center"/>
    </xf>
    <xf numFmtId="0" fontId="57" fillId="0" borderId="8" xfId="0" applyFont="1" applyBorder="1" applyAlignment="1">
      <alignment horizontal="center" vertical="center" wrapText="1"/>
    </xf>
    <xf numFmtId="0" fontId="57" fillId="0" borderId="13" xfId="0" applyFont="1" applyBorder="1" applyAlignment="1">
      <alignment horizontal="center" vertical="center" wrapText="1"/>
    </xf>
    <xf numFmtId="0" fontId="57" fillId="0" borderId="11" xfId="0" applyFont="1" applyBorder="1" applyAlignment="1">
      <alignment horizontal="center" vertical="center"/>
    </xf>
    <xf numFmtId="0" fontId="57" fillId="2" borderId="11" xfId="0" applyFont="1" applyFill="1" applyBorder="1" applyAlignment="1">
      <alignment horizontal="center" vertical="center"/>
    </xf>
    <xf numFmtId="0" fontId="57" fillId="26" borderId="11" xfId="0" applyFont="1" applyFill="1" applyBorder="1" applyAlignment="1">
      <alignment horizontal="center" vertical="center"/>
    </xf>
    <xf numFmtId="0" fontId="57" fillId="0" borderId="13" xfId="0" applyFont="1" applyBorder="1" applyAlignment="1">
      <alignment horizontal="center" vertical="center"/>
    </xf>
    <xf numFmtId="0" fontId="56" fillId="27" borderId="15" xfId="0" applyFont="1" applyFill="1" applyBorder="1" applyAlignment="1">
      <alignment horizontal="center" vertical="center"/>
    </xf>
    <xf numFmtId="0" fontId="57" fillId="0" borderId="11" xfId="0" applyFont="1" applyBorder="1" applyAlignment="1">
      <alignment horizontal="center" vertical="center" wrapText="1"/>
    </xf>
    <xf numFmtId="0" fontId="57" fillId="26" borderId="13" xfId="0" applyFont="1" applyFill="1" applyBorder="1" applyAlignment="1">
      <alignment horizontal="center" vertical="center"/>
    </xf>
    <xf numFmtId="0" fontId="57" fillId="0" borderId="15" xfId="0" applyFont="1" applyBorder="1" applyAlignment="1">
      <alignment horizontal="center" vertical="center"/>
    </xf>
    <xf numFmtId="0" fontId="57" fillId="0" borderId="15" xfId="0" applyFont="1" applyBorder="1" applyAlignment="1">
      <alignment horizontal="center" vertical="center" wrapText="1"/>
    </xf>
    <xf numFmtId="0" fontId="57" fillId="22" borderId="8" xfId="0" applyFont="1" applyFill="1" applyBorder="1" applyAlignment="1">
      <alignment vertical="center" wrapText="1"/>
    </xf>
    <xf numFmtId="0" fontId="57" fillId="2" borderId="13" xfId="0" applyFont="1" applyFill="1" applyBorder="1" applyAlignment="1">
      <alignment vertical="center"/>
    </xf>
    <xf numFmtId="0" fontId="48" fillId="22" borderId="8" xfId="0" applyFont="1" applyFill="1" applyBorder="1" applyAlignment="1">
      <alignment horizontal="justify" vertical="center" wrapText="1"/>
    </xf>
    <xf numFmtId="0" fontId="57" fillId="0" borderId="22" xfId="0" applyFont="1" applyBorder="1" applyAlignment="1">
      <alignment horizontal="center" vertical="center"/>
    </xf>
    <xf numFmtId="0" fontId="57" fillId="0" borderId="30" xfId="0" applyFont="1" applyBorder="1" applyAlignment="1">
      <alignment horizontal="center" vertical="center"/>
    </xf>
    <xf numFmtId="0" fontId="57" fillId="2" borderId="15" xfId="0" applyFont="1" applyFill="1" applyBorder="1" applyAlignment="1">
      <alignment horizontal="center" vertical="center"/>
    </xf>
    <xf numFmtId="0" fontId="57" fillId="22" borderId="15" xfId="0" applyFont="1" applyFill="1" applyBorder="1" applyAlignment="1">
      <alignment horizontal="justify" vertical="center" wrapText="1"/>
    </xf>
    <xf numFmtId="0" fontId="57" fillId="29" borderId="15" xfId="0" applyFont="1" applyFill="1" applyBorder="1" applyAlignment="1">
      <alignment horizontal="center" vertical="center"/>
    </xf>
    <xf numFmtId="0" fontId="57" fillId="0" borderId="0" xfId="0" applyFont="1" applyAlignment="1">
      <alignment vertical="center" wrapText="1"/>
    </xf>
    <xf numFmtId="0" fontId="57" fillId="25" borderId="15" xfId="0" applyFont="1" applyFill="1" applyBorder="1" applyAlignment="1">
      <alignment horizontal="center" vertical="center" wrapText="1"/>
    </xf>
    <xf numFmtId="0" fontId="56" fillId="26" borderId="15" xfId="0" applyFont="1" applyFill="1" applyBorder="1" applyAlignment="1">
      <alignment horizontal="center" vertical="center"/>
    </xf>
    <xf numFmtId="0" fontId="57" fillId="0" borderId="21" xfId="0" applyFont="1" applyBorder="1" applyAlignment="1">
      <alignment horizontal="center" vertical="center" wrapText="1"/>
    </xf>
    <xf numFmtId="0" fontId="43" fillId="0" borderId="13" xfId="0" applyFont="1" applyBorder="1" applyAlignment="1">
      <alignment horizontal="center" vertical="center"/>
    </xf>
    <xf numFmtId="0" fontId="43" fillId="9" borderId="13" xfId="0" applyFont="1" applyFill="1" applyBorder="1" applyAlignment="1">
      <alignment horizontal="center" vertical="center"/>
    </xf>
    <xf numFmtId="0" fontId="43" fillId="0" borderId="13" xfId="0" applyFont="1" applyBorder="1" applyAlignment="1">
      <alignment horizontal="center" vertical="center" wrapText="1"/>
    </xf>
    <xf numFmtId="0" fontId="57" fillId="0" borderId="15" xfId="0" applyFont="1" applyBorder="1" applyAlignment="1">
      <alignment horizontal="justify" vertical="center" wrapText="1"/>
    </xf>
    <xf numFmtId="0" fontId="57" fillId="0" borderId="13" xfId="0" applyFont="1" applyBorder="1" applyAlignment="1">
      <alignment horizontal="justify" vertical="center" wrapText="1"/>
    </xf>
    <xf numFmtId="0" fontId="58" fillId="0" borderId="13" xfId="0" applyFont="1" applyBorder="1" applyAlignment="1">
      <alignment horizontal="center" vertical="center" wrapText="1"/>
    </xf>
    <xf numFmtId="0" fontId="57" fillId="2" borderId="15" xfId="0" applyFont="1" applyFill="1" applyBorder="1" applyAlignment="1">
      <alignment horizontal="center" vertical="center" wrapText="1"/>
    </xf>
    <xf numFmtId="0" fontId="57" fillId="25" borderId="11" xfId="0" applyFont="1" applyFill="1" applyBorder="1" applyAlignment="1">
      <alignment horizontal="center" vertical="center"/>
    </xf>
    <xf numFmtId="0" fontId="56" fillId="25" borderId="15" xfId="0" applyFont="1" applyFill="1" applyBorder="1" applyAlignment="1">
      <alignment horizontal="center" vertical="center"/>
    </xf>
    <xf numFmtId="0" fontId="57" fillId="25" borderId="13" xfId="0" applyFont="1" applyFill="1" applyBorder="1" applyAlignment="1">
      <alignment horizontal="center" vertical="center"/>
    </xf>
    <xf numFmtId="0" fontId="56" fillId="22" borderId="15"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7" fillId="26" borderId="11" xfId="0" applyFont="1" applyFill="1" applyBorder="1" applyAlignment="1">
      <alignment horizontal="center" vertical="center" wrapText="1"/>
    </xf>
    <xf numFmtId="0" fontId="56" fillId="27" borderId="15" xfId="0" applyFont="1" applyFill="1" applyBorder="1" applyAlignment="1">
      <alignment horizontal="center" vertical="center" wrapText="1"/>
    </xf>
    <xf numFmtId="0" fontId="57" fillId="2" borderId="11" xfId="0" applyFont="1" applyFill="1" applyBorder="1" applyAlignment="1">
      <alignment horizontal="center" vertical="center" wrapText="1"/>
    </xf>
    <xf numFmtId="0" fontId="57" fillId="26" borderId="13" xfId="0" applyFont="1" applyFill="1" applyBorder="1" applyAlignment="1">
      <alignment horizontal="center" vertical="center" wrapText="1"/>
    </xf>
    <xf numFmtId="0" fontId="57" fillId="25" borderId="13" xfId="0" applyFont="1" applyFill="1" applyBorder="1" applyAlignment="1">
      <alignment horizontal="center" vertical="center" wrapText="1"/>
    </xf>
    <xf numFmtId="0" fontId="56" fillId="22" borderId="15" xfId="0" applyFont="1" applyFill="1" applyBorder="1" applyAlignment="1">
      <alignment horizontal="center" vertical="center"/>
    </xf>
    <xf numFmtId="0" fontId="56" fillId="22" borderId="15" xfId="0" applyFont="1" applyFill="1" applyBorder="1" applyAlignment="1">
      <alignment horizontal="justify" vertical="center"/>
    </xf>
    <xf numFmtId="0" fontId="56" fillId="22" borderId="15" xfId="0" applyFont="1" applyFill="1" applyBorder="1" applyAlignment="1">
      <alignment horizontal="justify" vertical="center" wrapText="1"/>
    </xf>
    <xf numFmtId="0" fontId="56" fillId="28" borderId="15" xfId="0" applyFont="1" applyFill="1" applyBorder="1" applyAlignment="1">
      <alignment horizontal="center" vertical="center"/>
    </xf>
    <xf numFmtId="0" fontId="56" fillId="22" borderId="11" xfId="0" applyFont="1" applyFill="1" applyBorder="1" applyAlignment="1">
      <alignment horizontal="center" vertical="center"/>
    </xf>
    <xf numFmtId="0" fontId="56" fillId="22" borderId="11" xfId="0" applyFont="1" applyFill="1" applyBorder="1" applyAlignment="1">
      <alignment horizontal="center" vertical="center" wrapText="1"/>
    </xf>
    <xf numFmtId="0" fontId="57" fillId="2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2" borderId="11" xfId="0" applyFont="1" applyFill="1" applyBorder="1" applyAlignment="1">
      <alignment horizontal="justify" vertical="top" wrapText="1"/>
    </xf>
    <xf numFmtId="0" fontId="57" fillId="27" borderId="13" xfId="0" applyFont="1" applyFill="1" applyBorder="1" applyAlignment="1">
      <alignment horizontal="center" vertical="center"/>
    </xf>
    <xf numFmtId="0" fontId="56" fillId="22" borderId="11" xfId="0" applyFont="1" applyFill="1" applyBorder="1" applyAlignment="1">
      <alignment horizontal="justify" vertical="center" wrapText="1"/>
    </xf>
    <xf numFmtId="0" fontId="57" fillId="0" borderId="6" xfId="0" applyFont="1" applyBorder="1" applyAlignment="1">
      <alignment horizontal="justify" vertical="center" wrapText="1"/>
    </xf>
    <xf numFmtId="0" fontId="58" fillId="0" borderId="21" xfId="0" applyFont="1" applyBorder="1" applyAlignment="1">
      <alignment horizontal="center" vertical="center" wrapText="1"/>
    </xf>
    <xf numFmtId="0" fontId="57" fillId="22" borderId="13" xfId="0" applyFont="1" applyFill="1" applyBorder="1" applyAlignment="1">
      <alignment horizontal="center" vertical="center" wrapText="1"/>
    </xf>
    <xf numFmtId="0" fontId="57" fillId="0" borderId="13" xfId="0" applyFont="1" applyBorder="1" applyAlignment="1">
      <alignment vertical="center" wrapText="1"/>
    </xf>
    <xf numFmtId="0" fontId="57" fillId="0" borderId="11" xfId="0" applyFont="1" applyBorder="1" applyAlignment="1">
      <alignment vertical="center"/>
    </xf>
    <xf numFmtId="0" fontId="57" fillId="28" borderId="11" xfId="0" applyFont="1" applyFill="1" applyBorder="1" applyAlignment="1">
      <alignment vertical="center"/>
    </xf>
    <xf numFmtId="0" fontId="57" fillId="0" borderId="13" xfId="0" applyFont="1" applyBorder="1" applyAlignment="1">
      <alignment vertical="center"/>
    </xf>
    <xf numFmtId="0" fontId="56" fillId="0" borderId="13" xfId="0" applyFont="1" applyBorder="1" applyAlignment="1">
      <alignment vertical="center" wrapText="1"/>
    </xf>
    <xf numFmtId="0" fontId="56" fillId="22" borderId="13" xfId="0" applyFont="1" applyFill="1" applyBorder="1" applyAlignment="1">
      <alignment horizontal="center" vertical="center" wrapText="1"/>
    </xf>
    <xf numFmtId="0" fontId="57" fillId="28" borderId="13" xfId="0" applyFont="1" applyFill="1" applyBorder="1" applyAlignment="1">
      <alignment horizontal="center" vertical="center"/>
    </xf>
    <xf numFmtId="0" fontId="56" fillId="2" borderId="15" xfId="0" applyFont="1" applyFill="1" applyBorder="1" applyAlignment="1">
      <alignment horizontal="center" vertical="center"/>
    </xf>
    <xf numFmtId="0" fontId="57" fillId="28" borderId="11" xfId="0" applyFont="1" applyFill="1" applyBorder="1" applyAlignment="1">
      <alignment horizontal="center" vertical="center"/>
    </xf>
    <xf numFmtId="0" fontId="57" fillId="22" borderId="15" xfId="0" applyFont="1" applyFill="1" applyBorder="1" applyAlignment="1">
      <alignment horizontal="center" vertical="center"/>
    </xf>
    <xf numFmtId="0" fontId="57" fillId="26" borderId="15" xfId="0" applyFont="1" applyFill="1" applyBorder="1" applyAlignment="1">
      <alignment horizontal="center" vertical="center" wrapText="1"/>
    </xf>
    <xf numFmtId="0" fontId="57" fillId="27" borderId="13" xfId="0" applyFont="1" applyFill="1" applyBorder="1" applyAlignment="1">
      <alignment horizontal="center" vertical="center" wrapText="1"/>
    </xf>
    <xf numFmtId="0" fontId="59" fillId="0" borderId="15" xfId="2" applyFont="1" applyBorder="1" applyAlignment="1">
      <alignment horizontal="center" vertical="center" wrapText="1"/>
    </xf>
    <xf numFmtId="0" fontId="56" fillId="0" borderId="11" xfId="0" applyFont="1" applyBorder="1" applyAlignment="1">
      <alignment horizontal="center" vertical="center"/>
    </xf>
    <xf numFmtId="0" fontId="56" fillId="26" borderId="11" xfId="0" applyFont="1" applyFill="1" applyBorder="1" applyAlignment="1">
      <alignment horizontal="center" vertical="center"/>
    </xf>
    <xf numFmtId="0" fontId="56" fillId="0" borderId="11" xfId="0" applyFont="1" applyBorder="1" applyAlignment="1">
      <alignment horizontal="center" vertical="center" wrapText="1"/>
    </xf>
    <xf numFmtId="0" fontId="57" fillId="29" borderId="11" xfId="0" applyFont="1" applyFill="1" applyBorder="1" applyAlignment="1">
      <alignment horizontal="center" vertical="center"/>
    </xf>
    <xf numFmtId="0" fontId="57" fillId="0" borderId="11" xfId="0" applyFont="1" applyBorder="1" applyAlignment="1">
      <alignment horizontal="justify" vertical="top" wrapText="1"/>
    </xf>
    <xf numFmtId="0" fontId="57" fillId="0" borderId="15" xfId="0" applyFont="1" applyBorder="1" applyAlignment="1">
      <alignment horizontal="justify" vertical="top"/>
    </xf>
    <xf numFmtId="0" fontId="57" fillId="25" borderId="15" xfId="0" applyFont="1" applyFill="1" applyBorder="1" applyAlignment="1">
      <alignment horizontal="center" vertical="center"/>
    </xf>
    <xf numFmtId="0" fontId="57" fillId="0" borderId="21" xfId="0" applyFont="1" applyBorder="1" applyAlignment="1">
      <alignment wrapText="1"/>
    </xf>
    <xf numFmtId="0" fontId="57" fillId="0" borderId="13" xfId="0" applyFont="1" applyBorder="1" applyAlignment="1">
      <alignment horizontal="justify" vertical="center"/>
    </xf>
    <xf numFmtId="0" fontId="57" fillId="24" borderId="13" xfId="0" applyFont="1" applyFill="1" applyBorder="1" applyAlignment="1">
      <alignment horizontal="center" vertical="center"/>
    </xf>
    <xf numFmtId="0" fontId="57" fillId="0" borderId="8" xfId="0" applyFont="1" applyBorder="1" applyAlignment="1">
      <alignment horizontal="center" vertical="center"/>
    </xf>
    <xf numFmtId="0" fontId="57" fillId="0" borderId="8" xfId="0" applyFont="1" applyBorder="1" applyAlignment="1">
      <alignment vertical="center"/>
    </xf>
    <xf numFmtId="0" fontId="57" fillId="25" borderId="8" xfId="0" applyFont="1" applyFill="1" applyBorder="1" applyAlignment="1">
      <alignment horizontal="center" vertical="center"/>
    </xf>
    <xf numFmtId="0" fontId="59" fillId="0" borderId="15" xfId="2" applyFont="1" applyBorder="1" applyAlignment="1">
      <alignment vertical="center" wrapText="1"/>
    </xf>
    <xf numFmtId="0" fontId="57" fillId="0" borderId="15" xfId="0" applyFont="1" applyBorder="1" applyAlignment="1">
      <alignment horizontal="justify" vertical="center"/>
    </xf>
    <xf numFmtId="0" fontId="56" fillId="0" borderId="13" xfId="0" applyFont="1" applyBorder="1" applyAlignment="1">
      <alignment horizontal="center" vertical="center"/>
    </xf>
    <xf numFmtId="0" fontId="57" fillId="0" borderId="8" xfId="0" applyFont="1" applyBorder="1" applyAlignment="1">
      <alignment horizontal="justify" vertical="center"/>
    </xf>
    <xf numFmtId="0" fontId="57" fillId="0" borderId="8" xfId="0" applyFont="1" applyBorder="1" applyAlignment="1">
      <alignment vertical="center" wrapText="1"/>
    </xf>
    <xf numFmtId="0" fontId="57" fillId="0" borderId="10" xfId="0" applyFont="1" applyBorder="1" applyAlignment="1">
      <alignment horizontal="center" vertical="center"/>
    </xf>
    <xf numFmtId="0" fontId="56" fillId="22" borderId="15" xfId="0" applyFont="1" applyFill="1" applyBorder="1" applyAlignment="1">
      <alignment horizontal="justify" vertical="top" wrapText="1"/>
    </xf>
    <xf numFmtId="0" fontId="57" fillId="22" borderId="15" xfId="0" applyFont="1" applyFill="1" applyBorder="1" applyAlignment="1">
      <alignment horizontal="center" vertical="center" wrapText="1"/>
    </xf>
    <xf numFmtId="0" fontId="57" fillId="26" borderId="15" xfId="0" applyFont="1" applyFill="1" applyBorder="1" applyAlignment="1">
      <alignment horizontal="center" vertical="center"/>
    </xf>
    <xf numFmtId="0" fontId="57" fillId="0" borderId="15" xfId="0" applyFont="1" applyBorder="1" applyAlignment="1">
      <alignment vertical="center" wrapText="1"/>
    </xf>
    <xf numFmtId="0" fontId="43" fillId="0" borderId="15" xfId="0" applyFont="1" applyBorder="1" applyAlignment="1">
      <alignment horizontal="center" vertical="center" wrapText="1"/>
    </xf>
    <xf numFmtId="0" fontId="43" fillId="0" borderId="13" xfId="0" applyFont="1" applyBorder="1" applyAlignment="1">
      <alignment horizontal="justify" vertical="center" wrapText="1"/>
    </xf>
    <xf numFmtId="0" fontId="43" fillId="9" borderId="13" xfId="0" applyFont="1" applyFill="1" applyBorder="1" applyAlignment="1">
      <alignment horizontal="justify" vertical="top" wrapText="1"/>
    </xf>
    <xf numFmtId="0" fontId="43" fillId="0" borderId="15" xfId="0" applyFont="1" applyBorder="1" applyAlignment="1">
      <alignment horizontal="justify" vertical="top" wrapText="1"/>
    </xf>
    <xf numFmtId="0" fontId="56" fillId="9" borderId="13" xfId="0" applyFont="1" applyFill="1" applyBorder="1" applyAlignment="1">
      <alignment horizontal="justify" vertical="top" wrapText="1"/>
    </xf>
    <xf numFmtId="0" fontId="57" fillId="22" borderId="15" xfId="0" applyFont="1" applyFill="1" applyBorder="1" applyAlignment="1">
      <alignment horizontal="justify" vertical="center"/>
    </xf>
    <xf numFmtId="0" fontId="56" fillId="9" borderId="15" xfId="0" applyFont="1" applyFill="1" applyBorder="1" applyAlignment="1">
      <alignment horizontal="justify" vertical="top" wrapText="1"/>
    </xf>
    <xf numFmtId="0" fontId="43" fillId="9" borderId="15" xfId="0" applyFont="1" applyFill="1" applyBorder="1" applyAlignment="1">
      <alignment horizontal="justify" vertical="top" wrapText="1"/>
    </xf>
    <xf numFmtId="0" fontId="56" fillId="9" borderId="15" xfId="0" applyFont="1" applyFill="1" applyBorder="1" applyAlignment="1">
      <alignment horizontal="center" vertical="center" wrapText="1"/>
    </xf>
    <xf numFmtId="0" fontId="56" fillId="22" borderId="13" xfId="0" applyFont="1" applyFill="1" applyBorder="1" applyAlignment="1">
      <alignment horizontal="justify" vertical="top" wrapText="1"/>
    </xf>
    <xf numFmtId="0" fontId="58" fillId="0" borderId="15" xfId="0" applyFont="1" applyBorder="1" applyAlignment="1">
      <alignment horizontal="center" vertical="center" wrapText="1"/>
    </xf>
    <xf numFmtId="0" fontId="56" fillId="24" borderId="11" xfId="0" applyFont="1" applyFill="1" applyBorder="1" applyAlignment="1">
      <alignment horizontal="justify" vertical="top" wrapText="1"/>
    </xf>
    <xf numFmtId="0" fontId="56" fillId="9" borderId="15" xfId="0" applyFont="1" applyFill="1" applyBorder="1" applyAlignment="1">
      <alignment horizontal="center" vertical="center"/>
    </xf>
    <xf numFmtId="0" fontId="57" fillId="28" borderId="15" xfId="0" applyFont="1" applyFill="1" applyBorder="1" applyAlignment="1">
      <alignment horizontal="center" vertical="center" wrapText="1"/>
    </xf>
    <xf numFmtId="0" fontId="57" fillId="0" borderId="15" xfId="0" applyFont="1" applyBorder="1" applyAlignment="1">
      <alignment horizontal="justify" vertical="top" wrapText="1"/>
    </xf>
    <xf numFmtId="0" fontId="43" fillId="0" borderId="15" xfId="0" applyFont="1" applyBorder="1" applyAlignment="1">
      <alignment horizontal="justify" vertical="center" wrapText="1"/>
    </xf>
    <xf numFmtId="0" fontId="57" fillId="0" borderId="12" xfId="0" applyFont="1" applyBorder="1" applyAlignment="1">
      <alignment horizontal="center" vertical="center" wrapText="1"/>
    </xf>
    <xf numFmtId="0" fontId="57" fillId="0" borderId="11" xfId="0" applyFont="1" applyBorder="1" applyAlignment="1">
      <alignment vertical="center" wrapText="1"/>
    </xf>
    <xf numFmtId="0" fontId="57" fillId="9" borderId="11" xfId="0" applyFont="1" applyFill="1" applyBorder="1" applyAlignment="1">
      <alignment horizontal="justify" vertical="top" wrapText="1"/>
    </xf>
    <xf numFmtId="0" fontId="57" fillId="0" borderId="6" xfId="0" applyFont="1" applyBorder="1" applyAlignment="1">
      <alignment horizontal="center" vertical="center" wrapText="1"/>
    </xf>
    <xf numFmtId="0" fontId="57" fillId="9" borderId="8" xfId="0" applyFont="1" applyFill="1" applyBorder="1" applyAlignment="1">
      <alignment horizontal="justify" vertical="top" wrapText="1"/>
    </xf>
    <xf numFmtId="0" fontId="57" fillId="22" borderId="9" xfId="0" applyFont="1" applyFill="1" applyBorder="1" applyAlignment="1">
      <alignment horizontal="center" vertical="center"/>
    </xf>
    <xf numFmtId="0" fontId="56" fillId="9" borderId="15" xfId="0" applyFont="1" applyFill="1" applyBorder="1" applyAlignment="1">
      <alignment horizontal="justify" vertical="center" wrapText="1"/>
    </xf>
    <xf numFmtId="0" fontId="56" fillId="9" borderId="15" xfId="0" applyFont="1" applyFill="1" applyBorder="1" applyAlignment="1">
      <alignment horizontal="justify" vertical="top"/>
    </xf>
    <xf numFmtId="0" fontId="57" fillId="9" borderId="15" xfId="0" applyFont="1" applyFill="1" applyBorder="1" applyAlignment="1">
      <alignment horizontal="center" vertical="center" wrapText="1"/>
    </xf>
    <xf numFmtId="0" fontId="43" fillId="0" borderId="15" xfId="0" applyFont="1" applyBorder="1" applyAlignment="1">
      <alignment horizontal="justify" vertical="center"/>
    </xf>
    <xf numFmtId="0" fontId="56" fillId="0" borderId="15" xfId="0" applyFont="1" applyBorder="1" applyAlignment="1">
      <alignment horizontal="center" vertical="center" wrapText="1"/>
    </xf>
    <xf numFmtId="0" fontId="43" fillId="9" borderId="15" xfId="0" applyFont="1" applyFill="1" applyBorder="1" applyAlignment="1">
      <alignment horizontal="justify" vertical="center"/>
    </xf>
    <xf numFmtId="0" fontId="43" fillId="0" borderId="15" xfId="0" applyFont="1" applyBorder="1" applyAlignment="1">
      <alignment horizontal="justify" vertical="top"/>
    </xf>
    <xf numFmtId="0" fontId="57" fillId="9" borderId="15" xfId="0" applyFont="1" applyFill="1" applyBorder="1" applyAlignment="1">
      <alignment horizontal="justify" vertical="top" wrapText="1"/>
    </xf>
    <xf numFmtId="0" fontId="43" fillId="0" borderId="15" xfId="0" applyFont="1" applyBorder="1" applyAlignment="1">
      <alignment horizontal="center" vertical="center"/>
    </xf>
    <xf numFmtId="0" fontId="56" fillId="26" borderId="9" xfId="0" applyFont="1" applyFill="1" applyBorder="1" applyAlignment="1">
      <alignment horizontal="center" vertical="center"/>
    </xf>
    <xf numFmtId="0" fontId="57" fillId="0" borderId="13" xfId="0" applyFont="1" applyBorder="1" applyAlignment="1">
      <alignment horizontal="justify" vertical="top"/>
    </xf>
    <xf numFmtId="0" fontId="57" fillId="30" borderId="15" xfId="0" applyFont="1" applyFill="1" applyBorder="1" applyAlignment="1">
      <alignment horizontal="justify" vertical="top" wrapText="1"/>
    </xf>
    <xf numFmtId="0" fontId="56" fillId="9" borderId="15" xfId="0" applyFont="1" applyFill="1" applyBorder="1" applyAlignment="1">
      <alignment horizontal="justify" vertical="center"/>
    </xf>
    <xf numFmtId="0" fontId="56" fillId="0" borderId="15" xfId="0" applyFont="1" applyBorder="1" applyAlignment="1">
      <alignment horizontal="justify" vertical="center" wrapText="1"/>
    </xf>
    <xf numFmtId="0" fontId="43" fillId="9" borderId="15" xfId="0" applyFont="1" applyFill="1" applyBorder="1" applyAlignment="1">
      <alignment horizontal="center" vertical="center" wrapText="1"/>
    </xf>
    <xf numFmtId="0" fontId="43" fillId="9" borderId="15" xfId="0" applyFont="1" applyFill="1" applyBorder="1" applyAlignment="1">
      <alignment horizontal="justify" vertical="center" wrapText="1"/>
    </xf>
    <xf numFmtId="0" fontId="57" fillId="0" borderId="8" xfId="0" applyFont="1" applyBorder="1" applyAlignment="1">
      <alignment horizontal="left" vertical="center" wrapText="1" indent="1"/>
    </xf>
    <xf numFmtId="0" fontId="57" fillId="9" borderId="9" xfId="0" applyFont="1" applyFill="1" applyBorder="1" applyAlignment="1">
      <alignment horizontal="justify" vertical="top" wrapText="1"/>
    </xf>
    <xf numFmtId="0" fontId="57" fillId="0" borderId="30" xfId="0" applyFont="1" applyBorder="1" applyAlignment="1">
      <alignment wrapText="1"/>
    </xf>
    <xf numFmtId="0" fontId="43" fillId="0" borderId="14" xfId="0" applyFont="1" applyBorder="1" applyAlignment="1">
      <alignment horizontal="justify" vertical="top"/>
    </xf>
    <xf numFmtId="0" fontId="43" fillId="0" borderId="0" xfId="0" applyFont="1"/>
    <xf numFmtId="0" fontId="43" fillId="0" borderId="0" xfId="0" applyFont="1" applyAlignment="1">
      <alignment horizontal="center" vertical="center"/>
    </xf>
    <xf numFmtId="0" fontId="61" fillId="6" borderId="15" xfId="0" applyFont="1" applyFill="1" applyBorder="1" applyAlignment="1" applyProtection="1">
      <alignment horizontal="center" vertical="center" wrapText="1"/>
      <protection locked="0"/>
    </xf>
    <xf numFmtId="0" fontId="60" fillId="2" borderId="15" xfId="0" applyFont="1" applyFill="1" applyBorder="1" applyAlignment="1" applyProtection="1">
      <alignment horizontal="center" vertical="center" wrapText="1"/>
      <protection locked="0"/>
    </xf>
    <xf numFmtId="0" fontId="58" fillId="25" borderId="15" xfId="0" applyFont="1" applyFill="1" applyBorder="1" applyAlignment="1" applyProtection="1">
      <alignment horizontal="center" vertical="center" wrapText="1"/>
      <protection locked="0"/>
    </xf>
    <xf numFmtId="0" fontId="60" fillId="8" borderId="15" xfId="0" applyFont="1" applyFill="1" applyBorder="1" applyAlignment="1" applyProtection="1">
      <alignment horizontal="center" vertical="center" wrapText="1"/>
      <protection locked="0"/>
    </xf>
    <xf numFmtId="0" fontId="58" fillId="25" borderId="15" xfId="0" applyFont="1" applyFill="1" applyBorder="1" applyAlignment="1" applyProtection="1">
      <alignment vertical="center" wrapText="1"/>
      <protection locked="0"/>
    </xf>
    <xf numFmtId="0" fontId="61" fillId="25" borderId="15" xfId="0" applyFont="1" applyFill="1" applyBorder="1" applyAlignment="1" applyProtection="1">
      <alignment horizontal="center" vertical="center" wrapText="1"/>
      <protection locked="0"/>
    </xf>
    <xf numFmtId="0" fontId="61" fillId="7" borderId="14" xfId="0" applyFont="1" applyFill="1" applyBorder="1" applyAlignment="1" applyProtection="1">
      <alignment horizontal="center" vertical="center" wrapText="1"/>
      <protection locked="0"/>
    </xf>
    <xf numFmtId="0" fontId="61" fillId="7" borderId="14" xfId="0" applyFont="1" applyFill="1" applyBorder="1" applyAlignment="1" applyProtection="1">
      <alignment horizontal="justify" vertical="center" wrapText="1"/>
      <protection locked="0"/>
    </xf>
    <xf numFmtId="0" fontId="57" fillId="0" borderId="21" xfId="0" applyFont="1" applyBorder="1" applyAlignment="1">
      <alignment vertical="center" wrapText="1"/>
    </xf>
    <xf numFmtId="14" fontId="57" fillId="9" borderId="15" xfId="0" applyNumberFormat="1" applyFont="1" applyFill="1" applyBorder="1" applyAlignment="1">
      <alignment horizontal="center" vertical="center" wrapText="1"/>
    </xf>
    <xf numFmtId="0" fontId="58" fillId="0" borderId="21" xfId="0" applyFont="1" applyBorder="1" applyAlignment="1">
      <alignment vertical="center" wrapText="1"/>
    </xf>
    <xf numFmtId="0" fontId="57" fillId="23" borderId="15" xfId="0" applyFont="1" applyFill="1" applyBorder="1" applyAlignment="1">
      <alignment horizontal="center" vertical="center"/>
    </xf>
    <xf numFmtId="0" fontId="43" fillId="0" borderId="0" xfId="0" applyFont="1" applyAlignment="1">
      <alignment vertical="center"/>
    </xf>
    <xf numFmtId="0" fontId="60" fillId="4" borderId="15" xfId="0" applyFont="1" applyFill="1" applyBorder="1" applyAlignment="1" applyProtection="1">
      <alignment horizontal="center" vertical="center"/>
      <protection locked="0"/>
    </xf>
    <xf numFmtId="0" fontId="60" fillId="4" borderId="15" xfId="0" applyFont="1" applyFill="1" applyBorder="1" applyAlignment="1" applyProtection="1">
      <alignment vertical="center"/>
      <protection locked="0"/>
    </xf>
    <xf numFmtId="0" fontId="43" fillId="10" borderId="13" xfId="0" applyFont="1" applyFill="1" applyBorder="1" applyAlignment="1">
      <alignment horizontal="center" vertical="center" wrapText="1"/>
    </xf>
    <xf numFmtId="0" fontId="57" fillId="0" borderId="15" xfId="0" applyFont="1" applyBorder="1" applyAlignment="1">
      <alignment wrapText="1"/>
    </xf>
    <xf numFmtId="0" fontId="43" fillId="0" borderId="15" xfId="0" applyFont="1" applyBorder="1" applyAlignment="1">
      <alignment vertical="center" wrapText="1"/>
    </xf>
    <xf numFmtId="0" fontId="62" fillId="0" borderId="15" xfId="0" applyFont="1" applyBorder="1" applyAlignment="1">
      <alignment horizontal="center" vertical="center" wrapText="1"/>
    </xf>
    <xf numFmtId="0" fontId="51" fillId="0" borderId="13" xfId="0" applyFont="1" applyBorder="1" applyAlignment="1">
      <alignment horizontal="center" vertical="center" wrapText="1"/>
    </xf>
    <xf numFmtId="0" fontId="0" fillId="0" borderId="0" xfId="0" applyAlignment="1">
      <alignment horizontal="center"/>
    </xf>
    <xf numFmtId="14" fontId="33" fillId="0" borderId="12" xfId="0" applyNumberFormat="1" applyFont="1" applyBorder="1" applyAlignment="1">
      <alignment horizontal="left" vertical="center" wrapText="1"/>
    </xf>
    <xf numFmtId="0" fontId="33" fillId="0" borderId="12" xfId="0" applyFont="1" applyBorder="1" applyAlignment="1">
      <alignment horizontal="left" vertical="center" wrapText="1"/>
    </xf>
    <xf numFmtId="0" fontId="33" fillId="0" borderId="15" xfId="0" applyFont="1" applyBorder="1" applyAlignment="1">
      <alignment horizontal="left" vertical="center" wrapText="1"/>
    </xf>
    <xf numFmtId="0" fontId="42" fillId="0" borderId="8" xfId="0" applyFont="1" applyBorder="1" applyAlignment="1">
      <alignment horizontal="left" vertical="center" wrapText="1" indent="1"/>
    </xf>
    <xf numFmtId="0" fontId="0" fillId="0" borderId="15" xfId="0" applyBorder="1" applyAlignment="1">
      <alignment horizontal="left" vertical="center" wrapText="1"/>
    </xf>
    <xf numFmtId="0" fontId="63" fillId="0" borderId="21" xfId="0" applyFont="1" applyBorder="1" applyAlignment="1">
      <alignment vertical="center" wrapText="1"/>
    </xf>
    <xf numFmtId="0" fontId="66" fillId="0" borderId="15" xfId="0" applyFont="1" applyBorder="1" applyAlignment="1">
      <alignment horizontal="center" vertical="center" wrapText="1"/>
    </xf>
    <xf numFmtId="0" fontId="53" fillId="0" borderId="15" xfId="0" applyFont="1" applyBorder="1" applyAlignment="1">
      <alignment horizontal="center" vertical="center" wrapText="1"/>
    </xf>
    <xf numFmtId="0" fontId="51" fillId="0" borderId="8" xfId="0" applyFont="1" applyBorder="1" applyAlignment="1">
      <alignment horizontal="center" vertical="center" wrapText="1"/>
    </xf>
    <xf numFmtId="0" fontId="47" fillId="22" borderId="15" xfId="0" applyFont="1" applyFill="1" applyBorder="1" applyAlignment="1">
      <alignment horizontal="center" vertical="center"/>
    </xf>
    <xf numFmtId="0" fontId="51" fillId="0" borderId="15" xfId="0" applyFont="1" applyBorder="1" applyAlignment="1">
      <alignment horizontal="center" vertical="center" wrapText="1"/>
    </xf>
    <xf numFmtId="0" fontId="51" fillId="0" borderId="30" xfId="0" applyFont="1" applyBorder="1" applyAlignment="1">
      <alignment horizontal="center" vertical="center"/>
    </xf>
    <xf numFmtId="0" fontId="51" fillId="0" borderId="21" xfId="0" applyFont="1" applyBorder="1" applyAlignment="1">
      <alignment horizontal="center" vertical="center"/>
    </xf>
    <xf numFmtId="0" fontId="60" fillId="4" borderId="15" xfId="0" applyFont="1" applyFill="1" applyBorder="1" applyAlignment="1" applyProtection="1">
      <alignment horizontal="center" vertical="center"/>
      <protection locked="0"/>
    </xf>
    <xf numFmtId="0" fontId="61" fillId="10" borderId="15" xfId="0" applyFont="1" applyFill="1" applyBorder="1" applyAlignment="1" applyProtection="1">
      <alignment horizontal="center" vertical="center" wrapText="1"/>
      <protection locked="0"/>
    </xf>
    <xf numFmtId="0" fontId="61" fillId="25" borderId="15" xfId="0" applyFont="1" applyFill="1" applyBorder="1" applyAlignment="1" applyProtection="1">
      <alignment horizontal="center" vertical="center" wrapText="1"/>
      <protection locked="0"/>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21" fillId="14" borderId="15" xfId="0" applyFont="1" applyFill="1" applyBorder="1" applyAlignment="1" applyProtection="1">
      <alignment horizontal="center" vertical="center" wrapText="1"/>
      <protection locked="0"/>
    </xf>
    <xf numFmtId="0" fontId="16" fillId="12" borderId="1" xfId="0" applyFont="1" applyFill="1" applyBorder="1" applyAlignment="1" applyProtection="1">
      <alignment horizontal="center" vertical="center" wrapText="1"/>
      <protection locked="0"/>
    </xf>
    <xf numFmtId="0" fontId="16" fillId="12" borderId="3" xfId="0" applyFont="1" applyFill="1" applyBorder="1" applyAlignment="1" applyProtection="1">
      <alignment horizontal="center" vertical="center" wrapText="1"/>
      <protection locked="0"/>
    </xf>
    <xf numFmtId="0" fontId="16" fillId="12" borderId="6" xfId="0" applyFont="1" applyFill="1" applyBorder="1" applyAlignment="1" applyProtection="1">
      <alignment horizontal="center" vertical="center" wrapText="1"/>
      <protection locked="0"/>
    </xf>
    <xf numFmtId="0" fontId="16" fillId="12" borderId="8" xfId="0" applyFont="1" applyFill="1" applyBorder="1" applyAlignment="1" applyProtection="1">
      <alignment horizontal="center" vertical="center" wrapText="1"/>
      <protection locked="0"/>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Alignment="1">
      <alignment horizontal="center" vertical="center"/>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15" fillId="2" borderId="15" xfId="0" applyFont="1" applyFill="1" applyBorder="1" applyAlignment="1" applyProtection="1">
      <alignment horizontal="center" vertical="center"/>
      <protection locked="0"/>
    </xf>
    <xf numFmtId="0" fontId="60" fillId="3" borderId="15"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8" fillId="13" borderId="15" xfId="0" applyFont="1" applyFill="1" applyBorder="1" applyAlignment="1">
      <alignment horizontal="center" vertical="center"/>
    </xf>
    <xf numFmtId="0" fontId="60" fillId="6" borderId="15" xfId="0" applyFont="1" applyFill="1" applyBorder="1" applyAlignment="1" applyProtection="1">
      <alignment horizontal="center" vertical="center" wrapText="1"/>
      <protection locked="0"/>
    </xf>
    <xf numFmtId="0" fontId="21" fillId="14" borderId="21" xfId="0" applyFont="1" applyFill="1" applyBorder="1" applyAlignment="1" applyProtection="1">
      <alignment horizontal="center" vertical="center" wrapText="1"/>
      <protection locked="0"/>
    </xf>
    <xf numFmtId="0" fontId="21" fillId="14" borderId="29" xfId="0" applyFont="1" applyFill="1" applyBorder="1" applyAlignment="1" applyProtection="1">
      <alignment horizontal="center" vertical="center" wrapText="1"/>
      <protection locked="0"/>
    </xf>
    <xf numFmtId="0" fontId="54" fillId="0" borderId="26" xfId="0" applyFont="1" applyBorder="1" applyAlignment="1">
      <alignment horizontal="center" vertical="center" wrapText="1"/>
    </xf>
    <xf numFmtId="0" fontId="54" fillId="0" borderId="23" xfId="0" applyFont="1" applyBorder="1" applyAlignment="1">
      <alignment horizontal="center" vertical="center" wrapText="1"/>
    </xf>
    <xf numFmtId="0" fontId="54" fillId="0" borderId="27"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28" xfId="0" applyFont="1" applyBorder="1" applyAlignment="1">
      <alignment horizontal="center" vertical="center" wrapText="1"/>
    </xf>
    <xf numFmtId="0" fontId="54" fillId="0" borderId="25" xfId="0" applyFont="1" applyBorder="1" applyAlignment="1">
      <alignment horizontal="center" vertical="center" wrapText="1"/>
    </xf>
    <xf numFmtId="0" fontId="17" fillId="12" borderId="9" xfId="0" applyFont="1" applyFill="1" applyBorder="1" applyAlignment="1" applyProtection="1">
      <alignment horizontal="center" vertical="center" wrapText="1"/>
      <protection locked="0"/>
    </xf>
    <xf numFmtId="0" fontId="17" fillId="12" borderId="10" xfId="0" applyFont="1" applyFill="1" applyBorder="1" applyAlignment="1" applyProtection="1">
      <alignment horizontal="center" vertical="center" wrapText="1"/>
      <protection locked="0"/>
    </xf>
    <xf numFmtId="0" fontId="17" fillId="12" borderId="11" xfId="0" applyFont="1" applyFill="1" applyBorder="1" applyAlignment="1" applyProtection="1">
      <alignment horizontal="center" vertical="center" wrapText="1"/>
      <protection locked="0"/>
    </xf>
    <xf numFmtId="0" fontId="60" fillId="12" borderId="1" xfId="0" applyFont="1" applyFill="1" applyBorder="1" applyAlignment="1" applyProtection="1">
      <alignment horizontal="center" vertical="center" wrapText="1"/>
      <protection locked="0"/>
    </xf>
    <xf numFmtId="0" fontId="60" fillId="12" borderId="3" xfId="0" applyFont="1" applyFill="1" applyBorder="1" applyAlignment="1" applyProtection="1">
      <alignment horizontal="center" vertical="center" wrapText="1"/>
      <protection locked="0"/>
    </xf>
    <xf numFmtId="0" fontId="60" fillId="12" borderId="6" xfId="0" applyFont="1" applyFill="1" applyBorder="1" applyAlignment="1" applyProtection="1">
      <alignment horizontal="center" vertical="center" wrapText="1"/>
      <protection locked="0"/>
    </xf>
    <xf numFmtId="0" fontId="60" fillId="12" borderId="8" xfId="0" applyFont="1" applyFill="1" applyBorder="1" applyAlignment="1" applyProtection="1">
      <alignment horizontal="center" vertical="center" wrapText="1"/>
      <protection locked="0"/>
    </xf>
    <xf numFmtId="0" fontId="21" fillId="14" borderId="9" xfId="0" applyFont="1" applyFill="1" applyBorder="1" applyAlignment="1" applyProtection="1">
      <alignment horizontal="center" vertical="center" wrapText="1"/>
      <protection locked="0"/>
    </xf>
    <xf numFmtId="0" fontId="16" fillId="12" borderId="15" xfId="0" applyFont="1" applyFill="1" applyBorder="1" applyAlignment="1" applyProtection="1">
      <alignment horizontal="center" vertical="center" wrapText="1"/>
      <protection locked="0"/>
    </xf>
    <xf numFmtId="0" fontId="16" fillId="5" borderId="15"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6" fillId="18" borderId="15" xfId="0" applyFont="1" applyFill="1" applyBorder="1" applyAlignment="1" applyProtection="1">
      <alignment horizontal="center" vertical="center" wrapText="1"/>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16" fillId="7" borderId="15" xfId="0" applyFont="1" applyFill="1" applyBorder="1" applyAlignment="1" applyProtection="1">
      <alignment horizontal="center" vertical="center" wrapText="1"/>
      <protection locked="0"/>
    </xf>
    <xf numFmtId="0" fontId="16" fillId="7" borderId="15" xfId="0" applyFont="1" applyFill="1" applyBorder="1" applyAlignment="1" applyProtection="1">
      <alignment horizontal="center" vertical="center"/>
      <protection locked="0"/>
    </xf>
    <xf numFmtId="0" fontId="15" fillId="3" borderId="15" xfId="0" applyFont="1" applyFill="1" applyBorder="1" applyAlignment="1">
      <alignment horizontal="center" vertical="center"/>
    </xf>
    <xf numFmtId="0" fontId="19" fillId="6" borderId="15" xfId="0" applyFont="1" applyFill="1" applyBorder="1" applyAlignment="1" applyProtection="1">
      <alignment horizontal="center" vertical="center" wrapText="1"/>
      <protection locked="0"/>
    </xf>
    <xf numFmtId="0" fontId="16"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20" fillId="6" borderId="15" xfId="0" applyFont="1" applyFill="1" applyBorder="1" applyAlignment="1" applyProtection="1">
      <alignment horizontal="center" vertical="center" wrapText="1"/>
      <protection locked="0"/>
    </xf>
    <xf numFmtId="0" fontId="42" fillId="0" borderId="15"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2" fillId="9" borderId="0" xfId="0" applyFont="1" applyFill="1" applyAlignment="1">
      <alignment horizontal="center"/>
    </xf>
    <xf numFmtId="0" fontId="28"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cellXfs>
  <cellStyles count="3">
    <cellStyle name="Hipervínculo" xfId="2" builtinId="8"/>
    <cellStyle name="Normal" xfId="0" builtinId="0"/>
    <cellStyle name="Normal_Matriz de Riesgos y Graficas" xfId="1" xr:uid="{00000000-0005-0000-0000-000002000000}"/>
  </cellStyles>
  <dxfs count="102">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3</xdr:col>
          <xdr:colOff>85725</xdr:colOff>
          <xdr:row>4</xdr:row>
          <xdr:rowOff>304800</xdr:rowOff>
        </xdr:to>
        <xdr:sp macro="" textlink="">
          <xdr:nvSpPr>
            <xdr:cNvPr id="10258" name="Object 18" hidden="1">
              <a:extLst>
                <a:ext uri="{63B3BB69-23CF-44E3-9099-C40C66FF867C}">
                  <a14:compatExt spid="_x0000_s10258"/>
                </a:ext>
                <a:ext uri="{FF2B5EF4-FFF2-40B4-BE49-F238E27FC236}">
                  <a16:creationId xmlns:a16="http://schemas.microsoft.com/office/drawing/2014/main" id="{00000000-0008-0000-0000-00001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ypenagos_indeportesantioquia_gov_co/Documents/Documentos%201/INDEPORTES/GESTION%20DEL%20RIESGO/GESTI&#211;N%20DEL%20RIESGO%20INDEPORTES/2023/reporte%20diciembre/Consolidado%20matriz%20de%20riesgos%20corrupci&#243;n%20Indeportes%2020231230.xlsx?DD010E88" TargetMode="External"/><Relationship Id="rId1" Type="http://schemas.openxmlformats.org/officeDocument/2006/relationships/externalLinkPath" Target="file:///\\DD010E88\Consolidado%20matriz%20de%20riesgos%20corrupci&#243;n%20Indeportes%202023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Corrupción"/>
      <sheetName val="Conceptos Guía "/>
      <sheetName val="Fórmulas "/>
    </sheetNames>
    <sheetDataSet>
      <sheetData sheetId="0"/>
      <sheetData sheetId="1"/>
      <sheetData sheetId="2">
        <row r="26">
          <cell r="B26" t="str">
            <v>RARA VEZ</v>
          </cell>
          <cell r="C26">
            <v>1</v>
          </cell>
        </row>
        <row r="27">
          <cell r="B27" t="str">
            <v>IMPROBABLE</v>
          </cell>
          <cell r="C27">
            <v>2</v>
          </cell>
        </row>
        <row r="28">
          <cell r="B28" t="str">
            <v>POSIBLE</v>
          </cell>
          <cell r="C28">
            <v>3</v>
          </cell>
          <cell r="E28" t="str">
            <v>MODERADO</v>
          </cell>
          <cell r="F28">
            <v>3</v>
          </cell>
        </row>
        <row r="29">
          <cell r="B29" t="str">
            <v>PROBABLE'</v>
          </cell>
          <cell r="C29">
            <v>4</v>
          </cell>
          <cell r="E29" t="str">
            <v>MAYOR</v>
          </cell>
          <cell r="F29">
            <v>4</v>
          </cell>
        </row>
        <row r="30">
          <cell r="B30" t="str">
            <v>CASI SEGURO</v>
          </cell>
          <cell r="C30">
            <v>5</v>
          </cell>
          <cell r="E30" t="str">
            <v>CATASTRÓFICO</v>
          </cell>
          <cell r="F30">
            <v>5</v>
          </cell>
        </row>
        <row r="47">
          <cell r="J47" t="str">
            <v>11</v>
          </cell>
          <cell r="K47" t="str">
            <v>BAJO</v>
          </cell>
        </row>
        <row r="48">
          <cell r="J48" t="str">
            <v>12</v>
          </cell>
          <cell r="K48" t="str">
            <v>BAJO</v>
          </cell>
        </row>
        <row r="49">
          <cell r="J49" t="str">
            <v>13</v>
          </cell>
          <cell r="K49" t="str">
            <v>MODERADO</v>
          </cell>
        </row>
        <row r="50">
          <cell r="J50" t="str">
            <v>14</v>
          </cell>
          <cell r="K50" t="str">
            <v>ALTO</v>
          </cell>
        </row>
        <row r="51">
          <cell r="J51" t="str">
            <v>15</v>
          </cell>
          <cell r="K51" t="str">
            <v>ALTO</v>
          </cell>
        </row>
        <row r="52">
          <cell r="J52" t="str">
            <v>21</v>
          </cell>
          <cell r="K52" t="str">
            <v>BAJO</v>
          </cell>
        </row>
        <row r="53">
          <cell r="J53" t="str">
            <v>22</v>
          </cell>
          <cell r="K53" t="str">
            <v>BAJO</v>
          </cell>
        </row>
        <row r="54">
          <cell r="J54" t="str">
            <v>23</v>
          </cell>
          <cell r="K54" t="str">
            <v>MODERADO</v>
          </cell>
        </row>
        <row r="55">
          <cell r="J55" t="str">
            <v>24</v>
          </cell>
          <cell r="K55" t="str">
            <v>ALTO</v>
          </cell>
        </row>
        <row r="56">
          <cell r="J56" t="str">
            <v>25</v>
          </cell>
          <cell r="K56" t="str">
            <v>EXTREMO</v>
          </cell>
        </row>
        <row r="57">
          <cell r="J57" t="str">
            <v>31</v>
          </cell>
          <cell r="K57" t="str">
            <v>BAJO</v>
          </cell>
        </row>
        <row r="58">
          <cell r="J58" t="str">
            <v>32</v>
          </cell>
          <cell r="K58" t="str">
            <v>MODERADO</v>
          </cell>
        </row>
        <row r="59">
          <cell r="J59" t="str">
            <v>33</v>
          </cell>
          <cell r="K59" t="str">
            <v>ALTO</v>
          </cell>
        </row>
        <row r="60">
          <cell r="J60" t="str">
            <v>34</v>
          </cell>
          <cell r="K60" t="str">
            <v>EXTREMO</v>
          </cell>
        </row>
        <row r="61">
          <cell r="J61" t="str">
            <v>35</v>
          </cell>
          <cell r="K61" t="str">
            <v>EXTREMO</v>
          </cell>
        </row>
        <row r="62">
          <cell r="J62" t="str">
            <v>41</v>
          </cell>
          <cell r="K62" t="str">
            <v>MODERADO</v>
          </cell>
        </row>
        <row r="63">
          <cell r="J63" t="str">
            <v>42</v>
          </cell>
          <cell r="K63" t="str">
            <v>ALTO</v>
          </cell>
        </row>
        <row r="64">
          <cell r="J64" t="str">
            <v>43</v>
          </cell>
          <cell r="K64" t="str">
            <v>ALTO</v>
          </cell>
        </row>
        <row r="65">
          <cell r="J65" t="str">
            <v>44</v>
          </cell>
          <cell r="K65" t="str">
            <v>EXTREMO</v>
          </cell>
        </row>
        <row r="66">
          <cell r="J66" t="str">
            <v>45</v>
          </cell>
          <cell r="K66" t="str">
            <v>EXTREMO</v>
          </cell>
        </row>
        <row r="67">
          <cell r="J67" t="str">
            <v>51</v>
          </cell>
          <cell r="K67" t="str">
            <v>ALTO</v>
          </cell>
        </row>
        <row r="68">
          <cell r="J68" t="str">
            <v>52</v>
          </cell>
          <cell r="K68" t="str">
            <v>ALTO</v>
          </cell>
        </row>
        <row r="69">
          <cell r="J69" t="str">
            <v>53</v>
          </cell>
          <cell r="K69" t="str">
            <v>EXTREMO</v>
          </cell>
        </row>
        <row r="70">
          <cell r="J70" t="str">
            <v>54</v>
          </cell>
          <cell r="K70" t="str">
            <v>EXTREMO</v>
          </cell>
        </row>
        <row r="71">
          <cell r="J71" t="str">
            <v>55</v>
          </cell>
          <cell r="K71" t="str">
            <v>EXTREMO</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3" Type="http://schemas.openxmlformats.org/officeDocument/2006/relationships/image" Target="../media/image1.png"/><Relationship Id="rId3"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7"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2" Type="http://schemas.openxmlformats.org/officeDocument/2006/relationships/oleObject" Target="../embeddings/oleObject1.bin"/><Relationship Id="rId2"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1"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6"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1" Type="http://schemas.openxmlformats.org/officeDocument/2006/relationships/vmlDrawing" Target="../drawings/vmlDrawing1.vml"/><Relationship Id="rId5"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0" Type="http://schemas.openxmlformats.org/officeDocument/2006/relationships/drawing" Target="../drawings/drawing1.xml"/><Relationship Id="rId4"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9" Type="http://schemas.openxmlformats.org/officeDocument/2006/relationships/printerSettings" Target="../printerSettings/printerSettings1.bin"/><Relationship Id="rId1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png"/><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Z51"/>
  <sheetViews>
    <sheetView showGridLines="0" tabSelected="1" topLeftCell="BO9" zoomScale="95" zoomScaleNormal="95" workbookViewId="0">
      <selection activeCell="BT42" sqref="BT42"/>
    </sheetView>
  </sheetViews>
  <sheetFormatPr defaultColWidth="11.5703125" defaultRowHeight="24" customHeight="1"/>
  <cols>
    <col min="1" max="1" width="34.7109375" customWidth="1"/>
    <col min="2" max="2" width="23" style="343" customWidth="1"/>
    <col min="3" max="3" width="44.85546875" style="343" customWidth="1"/>
    <col min="4" max="4" width="19.7109375" style="343" customWidth="1"/>
    <col min="5" max="5" width="34.28515625" style="343" customWidth="1"/>
    <col min="6" max="6" width="14.5703125" style="344" bestFit="1" customWidth="1"/>
    <col min="7" max="7" width="13.7109375" style="344" bestFit="1" customWidth="1"/>
    <col min="8" max="8" width="20" style="344" bestFit="1" customWidth="1"/>
    <col min="9" max="9" width="15.7109375" style="344" bestFit="1" customWidth="1"/>
    <col min="10" max="10" width="16.5703125" style="344" customWidth="1"/>
    <col min="11" max="11" width="21.28515625" style="344" customWidth="1"/>
    <col min="12" max="12" width="23.5703125" style="344" customWidth="1"/>
    <col min="13" max="14" width="16.85546875" style="344" customWidth="1"/>
    <col min="15" max="15" width="15.42578125" style="344" customWidth="1"/>
    <col min="16" max="16" width="17.7109375" style="344" customWidth="1"/>
    <col min="17" max="31" width="11.5703125" style="344" customWidth="1"/>
    <col min="32" max="32" width="24.42578125" style="344" customWidth="1"/>
    <col min="33" max="33" width="21.28515625" style="344" customWidth="1"/>
    <col min="34" max="34" width="16.85546875" style="344" customWidth="1"/>
    <col min="35" max="35" width="30.28515625" style="344" customWidth="1"/>
    <col min="36" max="36" width="13.5703125" style="344" customWidth="1"/>
    <col min="37" max="37" width="13.85546875" style="344" customWidth="1"/>
    <col min="38" max="38" width="37.7109375" style="344" customWidth="1"/>
    <col min="39" max="39" width="28.85546875" style="344" customWidth="1"/>
    <col min="40" max="40" width="22" style="344" customWidth="1"/>
    <col min="41" max="41" width="19.28515625" style="344" customWidth="1"/>
    <col min="42" max="42" width="17.5703125" style="344" customWidth="1"/>
    <col min="43" max="43" width="18.42578125" style="344" customWidth="1"/>
    <col min="44" max="44" width="19.28515625" style="344" customWidth="1"/>
    <col min="45" max="49" width="11.5703125" style="344" customWidth="1"/>
    <col min="50" max="50" width="10.28515625" style="344" customWidth="1"/>
    <col min="51" max="51" width="23.140625" style="344" customWidth="1"/>
    <col min="52" max="52" width="11.5703125" style="344" customWidth="1"/>
    <col min="53" max="53" width="16" style="344" customWidth="1"/>
    <col min="54" max="54" width="11.5703125" style="344" customWidth="1"/>
    <col min="55" max="55" width="17.85546875" style="344" customWidth="1"/>
    <col min="56" max="56" width="11.5703125" style="344" customWidth="1"/>
    <col min="57" max="57" width="25.7109375" style="344" customWidth="1"/>
    <col min="58" max="58" width="18" style="344" customWidth="1"/>
    <col min="59" max="59" width="20.7109375" style="344" customWidth="1"/>
    <col min="60" max="62" width="21.42578125" style="344" customWidth="1"/>
    <col min="63" max="63" width="17.28515625" style="344" customWidth="1"/>
    <col min="64" max="64" width="53.7109375" style="357" customWidth="1"/>
    <col min="65" max="65" width="17.28515625" style="344" customWidth="1"/>
    <col min="66" max="66" width="76.7109375" style="357" customWidth="1"/>
    <col min="67" max="67" width="17.28515625" style="58" customWidth="1"/>
    <col min="68" max="68" width="53.7109375" style="58" customWidth="1"/>
    <col min="69" max="69" width="17.28515625" style="2" customWidth="1"/>
    <col min="70" max="70" width="53.7109375" style="58" customWidth="1"/>
    <col min="71" max="71" width="17.28515625" style="365" customWidth="1"/>
    <col min="72" max="72" width="53.7109375" customWidth="1"/>
    <col min="73" max="73" width="17.28515625" customWidth="1"/>
    <col min="74" max="74" width="53.7109375" customWidth="1"/>
    <col min="75" max="75" width="33.5703125" customWidth="1"/>
    <col min="76" max="76" width="51.85546875" customWidth="1"/>
    <col min="77" max="77" width="35.5703125" customWidth="1"/>
  </cols>
  <sheetData>
    <row r="1" spans="1:78" ht="15">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3"/>
      <c r="BA1" s="343"/>
      <c r="BB1" s="343"/>
      <c r="BC1" s="343"/>
      <c r="BD1" s="343"/>
      <c r="BE1" s="343"/>
      <c r="BF1" s="343"/>
      <c r="BG1" s="343"/>
      <c r="BH1" s="343"/>
      <c r="BI1" s="343"/>
      <c r="BJ1" s="343"/>
      <c r="BK1" s="343"/>
      <c r="BL1" s="343"/>
      <c r="BN1" s="343"/>
      <c r="BO1"/>
      <c r="BP1"/>
      <c r="BQ1" s="365"/>
      <c r="BR1"/>
    </row>
    <row r="2" spans="1:78" ht="14.45" customHeight="1">
      <c r="A2" s="401"/>
      <c r="B2" s="402"/>
      <c r="C2" s="402"/>
      <c r="D2" s="403"/>
      <c r="E2" s="390" t="s">
        <v>0</v>
      </c>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1"/>
      <c r="BP2" s="391"/>
      <c r="BQ2" s="391"/>
      <c r="BR2" s="391"/>
      <c r="BS2" s="391"/>
      <c r="BT2" s="391"/>
      <c r="BU2" s="391"/>
      <c r="BV2" s="392"/>
      <c r="BW2" s="382" t="s">
        <v>1</v>
      </c>
      <c r="BX2" s="414" t="s">
        <v>2</v>
      </c>
      <c r="BY2" s="415"/>
    </row>
    <row r="3" spans="1:78" ht="14.45" customHeight="1">
      <c r="A3" s="404"/>
      <c r="B3" s="405"/>
      <c r="C3" s="405"/>
      <c r="D3" s="406"/>
      <c r="E3" s="393"/>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5"/>
      <c r="BW3" s="383"/>
      <c r="BX3" s="416"/>
      <c r="BY3" s="417"/>
    </row>
    <row r="4" spans="1:78" ht="14.45" customHeight="1">
      <c r="A4" s="404"/>
      <c r="B4" s="405"/>
      <c r="C4" s="405"/>
      <c r="D4" s="406"/>
      <c r="E4" s="393"/>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5"/>
      <c r="BW4" s="383"/>
      <c r="BX4" s="416"/>
      <c r="BY4" s="417"/>
    </row>
    <row r="5" spans="1:78" ht="28.15" customHeight="1">
      <c r="A5" s="407"/>
      <c r="B5" s="408"/>
      <c r="C5" s="408"/>
      <c r="D5" s="409"/>
      <c r="E5" s="396"/>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8"/>
      <c r="BW5" s="384"/>
      <c r="BX5" s="418"/>
      <c r="BY5" s="419"/>
    </row>
    <row r="6" spans="1:78" ht="15">
      <c r="F6" s="343"/>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3"/>
      <c r="BN6" s="343"/>
      <c r="BO6"/>
      <c r="BP6"/>
      <c r="BQ6" s="365"/>
      <c r="BR6"/>
    </row>
    <row r="7" spans="1:78" ht="15">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N7" s="343"/>
      <c r="BO7"/>
      <c r="BP7"/>
      <c r="BQ7" s="365"/>
      <c r="BR7"/>
    </row>
    <row r="8" spans="1:78" ht="57" customHeight="1">
      <c r="A8" s="399" t="s">
        <v>3</v>
      </c>
      <c r="B8" s="399"/>
      <c r="C8" s="399"/>
      <c r="D8" s="399"/>
      <c r="E8" s="399"/>
      <c r="F8" s="399"/>
      <c r="G8" s="399"/>
      <c r="H8" s="399"/>
      <c r="I8" s="399"/>
      <c r="J8" s="399"/>
      <c r="K8" s="399"/>
      <c r="L8" s="399"/>
      <c r="M8" s="400" t="s">
        <v>4</v>
      </c>
      <c r="N8" s="400"/>
      <c r="O8" s="400"/>
      <c r="P8" s="400"/>
      <c r="Q8" s="400"/>
      <c r="R8" s="400"/>
      <c r="S8" s="400"/>
      <c r="T8" s="400"/>
      <c r="U8" s="400"/>
      <c r="V8" s="400"/>
      <c r="W8" s="400"/>
      <c r="X8" s="400"/>
      <c r="Y8" s="400"/>
      <c r="Z8" s="400"/>
      <c r="AA8" s="400"/>
      <c r="AB8" s="400"/>
      <c r="AC8" s="400"/>
      <c r="AD8" s="400"/>
      <c r="AE8" s="400"/>
      <c r="AF8" s="400"/>
      <c r="AG8" s="400"/>
      <c r="AH8" s="400"/>
      <c r="AI8" s="400"/>
      <c r="AJ8" s="400"/>
      <c r="AK8" s="400"/>
      <c r="AL8" s="379"/>
      <c r="AM8" s="379"/>
      <c r="AN8" s="379"/>
      <c r="AO8" s="379"/>
      <c r="AP8" s="379"/>
      <c r="AQ8" s="379"/>
      <c r="AR8" s="379"/>
      <c r="AS8" s="379"/>
      <c r="AT8" s="379"/>
      <c r="AU8" s="379"/>
      <c r="AV8" s="379"/>
      <c r="AW8" s="379"/>
      <c r="AX8" s="379"/>
      <c r="AY8" s="379"/>
      <c r="AZ8" s="379"/>
      <c r="BA8" s="379"/>
      <c r="BB8" s="379"/>
      <c r="BC8" s="379"/>
      <c r="BD8" s="379"/>
      <c r="BE8" s="379"/>
      <c r="BF8" s="379"/>
      <c r="BG8" s="358"/>
      <c r="BH8" s="358"/>
      <c r="BI8" s="358"/>
      <c r="BJ8" s="358"/>
      <c r="BK8" s="420" t="s">
        <v>5</v>
      </c>
      <c r="BL8" s="421"/>
      <c r="BM8" s="421"/>
      <c r="BN8" s="421"/>
      <c r="BO8" s="421"/>
      <c r="BP8" s="421"/>
      <c r="BQ8" s="421"/>
      <c r="BR8" s="421"/>
      <c r="BS8" s="421"/>
      <c r="BT8" s="421"/>
      <c r="BU8" s="421"/>
      <c r="BV8" s="422"/>
      <c r="BW8" s="410" t="s">
        <v>6</v>
      </c>
      <c r="BX8" s="410"/>
      <c r="BY8" s="427" t="s">
        <v>7</v>
      </c>
      <c r="BZ8" s="412" t="s">
        <v>8</v>
      </c>
    </row>
    <row r="9" spans="1:78" ht="14.45" customHeight="1">
      <c r="A9" s="399"/>
      <c r="B9" s="399"/>
      <c r="C9" s="399"/>
      <c r="D9" s="399"/>
      <c r="E9" s="399"/>
      <c r="F9" s="399"/>
      <c r="G9" s="399"/>
      <c r="H9" s="399"/>
      <c r="I9" s="399"/>
      <c r="J9" s="399"/>
      <c r="K9" s="399"/>
      <c r="L9" s="399"/>
      <c r="M9" s="400"/>
      <c r="N9" s="400"/>
      <c r="O9" s="400"/>
      <c r="P9" s="400"/>
      <c r="Q9" s="400"/>
      <c r="R9" s="400"/>
      <c r="S9" s="400"/>
      <c r="T9" s="400"/>
      <c r="U9" s="400"/>
      <c r="V9" s="400"/>
      <c r="W9" s="400"/>
      <c r="X9" s="400"/>
      <c r="Y9" s="400"/>
      <c r="Z9" s="400"/>
      <c r="AA9" s="400"/>
      <c r="AB9" s="400"/>
      <c r="AC9" s="400"/>
      <c r="AD9" s="400"/>
      <c r="AE9" s="400"/>
      <c r="AF9" s="400"/>
      <c r="AG9" s="400"/>
      <c r="AH9" s="400"/>
      <c r="AI9" s="400"/>
      <c r="AJ9" s="400"/>
      <c r="AK9" s="400"/>
      <c r="AL9" s="411"/>
      <c r="AM9" s="411"/>
      <c r="AN9" s="411"/>
      <c r="AO9" s="411"/>
      <c r="AP9" s="411"/>
      <c r="AQ9" s="379" t="s">
        <v>9</v>
      </c>
      <c r="AR9" s="379"/>
      <c r="AS9" s="379"/>
      <c r="AT9" s="379"/>
      <c r="AU9" s="379"/>
      <c r="AV9" s="379"/>
      <c r="AW9" s="379"/>
      <c r="AX9" s="379"/>
      <c r="AY9" s="379"/>
      <c r="AZ9" s="359"/>
      <c r="BA9" s="359"/>
      <c r="BB9" s="359"/>
      <c r="BC9" s="359"/>
      <c r="BD9" s="359"/>
      <c r="BE9" s="359"/>
      <c r="BF9" s="359"/>
      <c r="BG9" s="359"/>
      <c r="BH9" s="359"/>
      <c r="BI9" s="359"/>
      <c r="BJ9" s="359"/>
      <c r="BK9" s="423" t="s">
        <v>10</v>
      </c>
      <c r="BL9" s="424"/>
      <c r="BM9" s="423" t="s">
        <v>11</v>
      </c>
      <c r="BN9" s="424"/>
      <c r="BO9" s="386" t="s">
        <v>12</v>
      </c>
      <c r="BP9" s="387"/>
      <c r="BQ9" s="386" t="s">
        <v>13</v>
      </c>
      <c r="BR9" s="387"/>
      <c r="BS9" s="386" t="s">
        <v>14</v>
      </c>
      <c r="BT9" s="387"/>
      <c r="BU9" s="386" t="s">
        <v>15</v>
      </c>
      <c r="BV9" s="387"/>
      <c r="BW9" s="410"/>
      <c r="BX9" s="410"/>
      <c r="BY9" s="427"/>
      <c r="BZ9" s="412"/>
    </row>
    <row r="10" spans="1:78" ht="14.45" customHeight="1">
      <c r="A10" s="399"/>
      <c r="B10" s="399"/>
      <c r="C10" s="399"/>
      <c r="D10" s="399"/>
      <c r="E10" s="399"/>
      <c r="F10" s="399"/>
      <c r="G10" s="399"/>
      <c r="H10" s="399"/>
      <c r="I10" s="399"/>
      <c r="J10" s="399"/>
      <c r="K10" s="399"/>
      <c r="L10" s="399"/>
      <c r="M10" s="400"/>
      <c r="N10" s="400"/>
      <c r="O10" s="400"/>
      <c r="P10" s="400"/>
      <c r="Q10" s="400"/>
      <c r="R10" s="400"/>
      <c r="S10" s="400"/>
      <c r="T10" s="400"/>
      <c r="U10" s="400"/>
      <c r="V10" s="400"/>
      <c r="W10" s="400"/>
      <c r="X10" s="400"/>
      <c r="Y10" s="400"/>
      <c r="Z10" s="400"/>
      <c r="AA10" s="400"/>
      <c r="AB10" s="400"/>
      <c r="AC10" s="400"/>
      <c r="AD10" s="400"/>
      <c r="AE10" s="400"/>
      <c r="AF10" s="400"/>
      <c r="AG10" s="400"/>
      <c r="AH10" s="400"/>
      <c r="AI10" s="400"/>
      <c r="AJ10" s="400"/>
      <c r="AK10" s="400"/>
      <c r="AL10" s="411"/>
      <c r="AM10" s="411"/>
      <c r="AN10" s="411"/>
      <c r="AO10" s="411"/>
      <c r="AP10" s="411"/>
      <c r="AQ10" s="379" t="s">
        <v>9</v>
      </c>
      <c r="AR10" s="379"/>
      <c r="AS10" s="379"/>
      <c r="AT10" s="379"/>
      <c r="AU10" s="379"/>
      <c r="AV10" s="379"/>
      <c r="AW10" s="379"/>
      <c r="AX10" s="380" t="s">
        <v>16</v>
      </c>
      <c r="AY10" s="380"/>
      <c r="AZ10" s="381" t="s">
        <v>17</v>
      </c>
      <c r="BA10" s="345"/>
      <c r="BB10" s="381" t="s">
        <v>18</v>
      </c>
      <c r="BC10" s="381" t="s">
        <v>19</v>
      </c>
      <c r="BD10" s="381" t="s">
        <v>20</v>
      </c>
      <c r="BE10" s="381" t="s">
        <v>21</v>
      </c>
      <c r="BF10" s="381" t="s">
        <v>22</v>
      </c>
      <c r="BG10" s="411" t="s">
        <v>23</v>
      </c>
      <c r="BH10" s="411" t="s">
        <v>24</v>
      </c>
      <c r="BI10" s="411" t="s">
        <v>25</v>
      </c>
      <c r="BJ10" s="411" t="s">
        <v>26</v>
      </c>
      <c r="BK10" s="425"/>
      <c r="BL10" s="426"/>
      <c r="BM10" s="425"/>
      <c r="BN10" s="426"/>
      <c r="BO10" s="388"/>
      <c r="BP10" s="389"/>
      <c r="BQ10" s="388"/>
      <c r="BR10" s="389"/>
      <c r="BS10" s="388"/>
      <c r="BT10" s="389"/>
      <c r="BU10" s="388"/>
      <c r="BV10" s="389"/>
      <c r="BW10" s="385" t="s">
        <v>27</v>
      </c>
      <c r="BX10" s="385" t="s">
        <v>28</v>
      </c>
      <c r="BY10" s="427"/>
      <c r="BZ10" s="412"/>
    </row>
    <row r="11" spans="1:78" ht="225.75" customHeight="1">
      <c r="A11" s="4" t="s">
        <v>29</v>
      </c>
      <c r="B11" s="346" t="s">
        <v>30</v>
      </c>
      <c r="C11" s="346" t="s">
        <v>31</v>
      </c>
      <c r="D11" s="346" t="s">
        <v>32</v>
      </c>
      <c r="E11" s="346" t="s">
        <v>33</v>
      </c>
      <c r="F11" s="346" t="s">
        <v>34</v>
      </c>
      <c r="G11" s="346" t="s">
        <v>35</v>
      </c>
      <c r="H11" s="346" t="s">
        <v>36</v>
      </c>
      <c r="I11" s="346" t="s">
        <v>37</v>
      </c>
      <c r="J11" s="346" t="s">
        <v>38</v>
      </c>
      <c r="K11" s="346" t="s">
        <v>39</v>
      </c>
      <c r="L11" s="346" t="s">
        <v>40</v>
      </c>
      <c r="M11" s="348" t="s">
        <v>41</v>
      </c>
      <c r="N11" s="348" t="s">
        <v>42</v>
      </c>
      <c r="O11" s="348" t="s">
        <v>43</v>
      </c>
      <c r="P11" s="348" t="s">
        <v>44</v>
      </c>
      <c r="Q11" s="348" t="s">
        <v>45</v>
      </c>
      <c r="R11" s="348" t="s">
        <v>46</v>
      </c>
      <c r="S11" s="348" t="s">
        <v>47</v>
      </c>
      <c r="T11" s="348" t="s">
        <v>48</v>
      </c>
      <c r="U11" s="348" t="s">
        <v>49</v>
      </c>
      <c r="V11" s="348" t="s">
        <v>50</v>
      </c>
      <c r="W11" s="348" t="s">
        <v>51</v>
      </c>
      <c r="X11" s="348" t="s">
        <v>52</v>
      </c>
      <c r="Y11" s="348" t="s">
        <v>53</v>
      </c>
      <c r="Z11" s="348" t="s">
        <v>54</v>
      </c>
      <c r="AA11" s="348" t="s">
        <v>55</v>
      </c>
      <c r="AB11" s="348" t="s">
        <v>56</v>
      </c>
      <c r="AC11" s="348" t="s">
        <v>57</v>
      </c>
      <c r="AD11" s="348" t="s">
        <v>58</v>
      </c>
      <c r="AE11" s="348" t="s">
        <v>59</v>
      </c>
      <c r="AF11" s="347" t="s">
        <v>60</v>
      </c>
      <c r="AG11" s="348" t="s">
        <v>61</v>
      </c>
      <c r="AH11" s="347" t="s">
        <v>18</v>
      </c>
      <c r="AI11" s="347" t="s">
        <v>62</v>
      </c>
      <c r="AJ11" s="347" t="s">
        <v>20</v>
      </c>
      <c r="AK11" s="349" t="s">
        <v>63</v>
      </c>
      <c r="AL11" s="345" t="s">
        <v>64</v>
      </c>
      <c r="AM11" s="345" t="s">
        <v>65</v>
      </c>
      <c r="AN11" s="345" t="s">
        <v>66</v>
      </c>
      <c r="AO11" s="345" t="s">
        <v>67</v>
      </c>
      <c r="AP11" s="345" t="s">
        <v>68</v>
      </c>
      <c r="AQ11" s="345" t="s">
        <v>69</v>
      </c>
      <c r="AR11" s="345" t="s">
        <v>70</v>
      </c>
      <c r="AS11" s="345" t="s">
        <v>71</v>
      </c>
      <c r="AT11" s="345" t="s">
        <v>72</v>
      </c>
      <c r="AU11" s="345" t="s">
        <v>73</v>
      </c>
      <c r="AV11" s="345" t="s">
        <v>74</v>
      </c>
      <c r="AW11" s="345" t="s">
        <v>75</v>
      </c>
      <c r="AX11" s="380"/>
      <c r="AY11" s="380"/>
      <c r="AZ11" s="381"/>
      <c r="BA11" s="350" t="s">
        <v>76</v>
      </c>
      <c r="BB11" s="381"/>
      <c r="BC11" s="381"/>
      <c r="BD11" s="381"/>
      <c r="BE11" s="381"/>
      <c r="BF11" s="381"/>
      <c r="BG11" s="411"/>
      <c r="BH11" s="411"/>
      <c r="BI11" s="411"/>
      <c r="BJ11" s="411"/>
      <c r="BK11" s="351" t="s">
        <v>77</v>
      </c>
      <c r="BL11" s="352" t="s">
        <v>78</v>
      </c>
      <c r="BM11" s="351" t="s">
        <v>79</v>
      </c>
      <c r="BN11" s="352" t="s">
        <v>78</v>
      </c>
      <c r="BO11" s="127" t="s">
        <v>80</v>
      </c>
      <c r="BP11" s="166" t="s">
        <v>81</v>
      </c>
      <c r="BQ11" s="127" t="s">
        <v>82</v>
      </c>
      <c r="BR11" s="166" t="s">
        <v>81</v>
      </c>
      <c r="BS11" s="127" t="s">
        <v>83</v>
      </c>
      <c r="BT11" s="166" t="s">
        <v>81</v>
      </c>
      <c r="BU11" s="127" t="s">
        <v>84</v>
      </c>
      <c r="BV11" s="166" t="s">
        <v>81</v>
      </c>
      <c r="BW11" s="385"/>
      <c r="BX11" s="385"/>
      <c r="BY11" s="427"/>
      <c r="BZ11" s="413"/>
    </row>
    <row r="12" spans="1:78" s="58" customFormat="1" ht="228" customHeight="1">
      <c r="A12" s="301" t="s">
        <v>85</v>
      </c>
      <c r="B12" s="236" t="s">
        <v>86</v>
      </c>
      <c r="C12" s="302" t="str">
        <f>VLOOKUP(A12,'Fórmulas '!$B$47:$C$68,2,FALSE)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D12" s="301" t="str">
        <f>VLOOKUP(A12,'Fórmulas '!$F$47:$G$67,2,FALSE)</f>
        <v>Jefe Oficina Asesora de Planeación</v>
      </c>
      <c r="E12" s="230" t="s">
        <v>87</v>
      </c>
      <c r="F12" s="221" t="s">
        <v>88</v>
      </c>
      <c r="G12" s="221" t="s">
        <v>88</v>
      </c>
      <c r="H12" s="221" t="s">
        <v>88</v>
      </c>
      <c r="I12" s="221" t="s">
        <v>88</v>
      </c>
      <c r="J12" s="221" t="s">
        <v>89</v>
      </c>
      <c r="K12" s="221" t="s">
        <v>90</v>
      </c>
      <c r="L12" s="221" t="s">
        <v>91</v>
      </c>
      <c r="M12" s="221" t="s">
        <v>88</v>
      </c>
      <c r="N12" s="221" t="s">
        <v>88</v>
      </c>
      <c r="O12" s="221" t="s">
        <v>88</v>
      </c>
      <c r="P12" s="221" t="s">
        <v>88</v>
      </c>
      <c r="Q12" s="221" t="s">
        <v>88</v>
      </c>
      <c r="R12" s="221" t="s">
        <v>88</v>
      </c>
      <c r="S12" s="221" t="s">
        <v>92</v>
      </c>
      <c r="T12" s="221" t="s">
        <v>92</v>
      </c>
      <c r="U12" s="221" t="s">
        <v>88</v>
      </c>
      <c r="V12" s="221" t="s">
        <v>88</v>
      </c>
      <c r="W12" s="221" t="s">
        <v>88</v>
      </c>
      <c r="X12" s="221" t="s">
        <v>88</v>
      </c>
      <c r="Y12" s="221" t="s">
        <v>88</v>
      </c>
      <c r="Z12" s="221" t="s">
        <v>88</v>
      </c>
      <c r="AA12" s="221" t="s">
        <v>88</v>
      </c>
      <c r="AB12" s="221" t="s">
        <v>92</v>
      </c>
      <c r="AC12" s="221" t="s">
        <v>88</v>
      </c>
      <c r="AD12" s="221" t="s">
        <v>92</v>
      </c>
      <c r="AE12" s="221" t="s">
        <v>92</v>
      </c>
      <c r="AF12" s="213">
        <v>14</v>
      </c>
      <c r="AG12" s="231" t="s">
        <v>93</v>
      </c>
      <c r="AH12" s="213">
        <v>3</v>
      </c>
      <c r="AI12" s="215" t="s">
        <v>94</v>
      </c>
      <c r="AJ12" s="216">
        <v>5</v>
      </c>
      <c r="AK12" s="232" t="s">
        <v>95</v>
      </c>
      <c r="AL12" s="303" t="s">
        <v>96</v>
      </c>
      <c r="AM12" s="233" t="s">
        <v>97</v>
      </c>
      <c r="AN12" s="218" t="s">
        <v>98</v>
      </c>
      <c r="AO12" s="221" t="s">
        <v>99</v>
      </c>
      <c r="AP12" s="221" t="s">
        <v>100</v>
      </c>
      <c r="AQ12" s="213" t="s">
        <v>101</v>
      </c>
      <c r="AR12" s="213" t="s">
        <v>102</v>
      </c>
      <c r="AS12" s="213" t="s">
        <v>101</v>
      </c>
      <c r="AT12" s="213" t="s">
        <v>102</v>
      </c>
      <c r="AU12" s="213" t="s">
        <v>102</v>
      </c>
      <c r="AV12" s="213" t="s">
        <v>102</v>
      </c>
      <c r="AW12" s="213" t="s">
        <v>102</v>
      </c>
      <c r="AX12" s="213">
        <v>30</v>
      </c>
      <c r="AY12" s="218" t="s">
        <v>103</v>
      </c>
      <c r="AZ12" s="213">
        <v>3</v>
      </c>
      <c r="BA12" s="213" t="str">
        <f>IF(BB12=1,"RARA VEZ",IF(BB12=2,"IMPROBABLE",IF(BB12=3,"POSIBLE",IF(BB12=4,"PROBABLE'","CASI SEGURO"))))</f>
        <v>POSIBLE</v>
      </c>
      <c r="BB12" s="234">
        <f t="shared" ref="BB12:BB51" si="0">IF(AH12&lt;=2,1,IF(AY12="DISMINUYE CERO PUNTOS",AH12,IF(AY12="DISMINUYE UN PUNTO",AH12-1,AH12-2)))</f>
        <v>3</v>
      </c>
      <c r="BC12" s="235" t="str">
        <f t="shared" ref="BC12:BC51" si="1">AI12</f>
        <v>CATASTRÓFICO</v>
      </c>
      <c r="BD12" s="213">
        <f t="shared" ref="BD12:BD51" si="2">AJ12</f>
        <v>5</v>
      </c>
      <c r="BE12" s="235" t="str">
        <f>IFERROR(VLOOKUP(CONCATENATE(BB12,BD12),'[1]Fórmulas '!$J$47:$K$71,2,),"")</f>
        <v>EXTREMO</v>
      </c>
      <c r="BF12" s="236">
        <f t="shared" ref="BF12:BF51" si="3">IFERROR(BD12*BB12,"")</f>
        <v>15</v>
      </c>
      <c r="BG12" s="221" t="s">
        <v>104</v>
      </c>
      <c r="BH12" s="221" t="s">
        <v>105</v>
      </c>
      <c r="BI12" s="237" t="s">
        <v>106</v>
      </c>
      <c r="BJ12" s="238" t="s">
        <v>107</v>
      </c>
      <c r="BK12" s="212" t="s">
        <v>101</v>
      </c>
      <c r="BL12" s="239" t="s">
        <v>108</v>
      </c>
      <c r="BM12" s="236" t="s">
        <v>101</v>
      </c>
      <c r="BN12" s="353" t="s">
        <v>109</v>
      </c>
      <c r="BO12" s="168" t="s">
        <v>101</v>
      </c>
      <c r="BP12" s="168" t="s">
        <v>110</v>
      </c>
      <c r="BQ12" s="168" t="s">
        <v>101</v>
      </c>
      <c r="BR12" s="168" t="s">
        <v>111</v>
      </c>
      <c r="BS12" s="168" t="s">
        <v>101</v>
      </c>
      <c r="BT12" s="168" t="s">
        <v>112</v>
      </c>
      <c r="BU12" s="167"/>
      <c r="BV12" s="168"/>
      <c r="BW12" s="167"/>
      <c r="BX12" s="167"/>
      <c r="BY12" s="167"/>
      <c r="BZ12" s="207" t="s">
        <v>113</v>
      </c>
    </row>
    <row r="13" spans="1:78" ht="166.5" customHeight="1">
      <c r="A13" s="301" t="s">
        <v>114</v>
      </c>
      <c r="B13" s="212" t="s">
        <v>115</v>
      </c>
      <c r="C13" s="302" t="str">
        <f>VLOOKUP(A13,'Fórmulas '!$B$47:$C$68,2,FALSE)</f>
        <v>Fortalecer la imagen institucional de Indeportes Antioquia, como referente social del deporte en el departamento.</v>
      </c>
      <c r="D13" s="301" t="str">
        <f>VLOOKUP(A13,'Fórmulas '!$F$47:$G$67,2,FALSE)</f>
        <v>Jefe Oficina de Comunicaciones</v>
      </c>
      <c r="E13" s="304" t="s">
        <v>116</v>
      </c>
      <c r="F13" s="221" t="s">
        <v>117</v>
      </c>
      <c r="G13" s="221" t="s">
        <v>117</v>
      </c>
      <c r="H13" s="221" t="s">
        <v>117</v>
      </c>
      <c r="I13" s="221" t="s">
        <v>117</v>
      </c>
      <c r="J13" s="221" t="s">
        <v>118</v>
      </c>
      <c r="K13" s="221" t="s">
        <v>119</v>
      </c>
      <c r="L13" s="221" t="s">
        <v>120</v>
      </c>
      <c r="M13" s="221" t="s">
        <v>121</v>
      </c>
      <c r="N13" s="221" t="s">
        <v>121</v>
      </c>
      <c r="O13" s="221" t="s">
        <v>92</v>
      </c>
      <c r="P13" s="221" t="s">
        <v>92</v>
      </c>
      <c r="Q13" s="221" t="s">
        <v>121</v>
      </c>
      <c r="R13" s="221" t="s">
        <v>121</v>
      </c>
      <c r="S13" s="221" t="s">
        <v>92</v>
      </c>
      <c r="T13" s="221" t="s">
        <v>92</v>
      </c>
      <c r="U13" s="221" t="s">
        <v>121</v>
      </c>
      <c r="V13" s="221" t="s">
        <v>121</v>
      </c>
      <c r="W13" s="221" t="s">
        <v>121</v>
      </c>
      <c r="X13" s="221" t="s">
        <v>121</v>
      </c>
      <c r="Y13" s="221" t="s">
        <v>121</v>
      </c>
      <c r="Z13" s="221" t="s">
        <v>121</v>
      </c>
      <c r="AA13" s="221" t="s">
        <v>121</v>
      </c>
      <c r="AB13" s="221" t="s">
        <v>92</v>
      </c>
      <c r="AC13" s="221" t="s">
        <v>121</v>
      </c>
      <c r="AD13" s="221" t="s">
        <v>121</v>
      </c>
      <c r="AE13" s="221" t="s">
        <v>92</v>
      </c>
      <c r="AF13" s="213">
        <v>13</v>
      </c>
      <c r="AG13" s="240" t="s">
        <v>122</v>
      </c>
      <c r="AH13" s="213">
        <v>1</v>
      </c>
      <c r="AI13" s="241" t="s">
        <v>123</v>
      </c>
      <c r="AJ13" s="216">
        <v>3</v>
      </c>
      <c r="AK13" s="242" t="s">
        <v>123</v>
      </c>
      <c r="AL13" s="303" t="s">
        <v>124</v>
      </c>
      <c r="AM13" s="221" t="s">
        <v>125</v>
      </c>
      <c r="AN13" s="301" t="s">
        <v>126</v>
      </c>
      <c r="AO13" s="221" t="s">
        <v>99</v>
      </c>
      <c r="AP13" s="221" t="s">
        <v>100</v>
      </c>
      <c r="AQ13" s="213" t="s">
        <v>101</v>
      </c>
      <c r="AR13" s="213" t="s">
        <v>102</v>
      </c>
      <c r="AS13" s="213" t="s">
        <v>101</v>
      </c>
      <c r="AT13" s="213" t="s">
        <v>102</v>
      </c>
      <c r="AU13" s="213" t="s">
        <v>102</v>
      </c>
      <c r="AV13" s="213" t="s">
        <v>102</v>
      </c>
      <c r="AW13" s="213" t="s">
        <v>102</v>
      </c>
      <c r="AX13" s="213">
        <v>70</v>
      </c>
      <c r="AY13" s="218" t="s">
        <v>127</v>
      </c>
      <c r="AZ13" s="213">
        <v>1</v>
      </c>
      <c r="BA13" s="214" t="s">
        <v>122</v>
      </c>
      <c r="BB13" s="216">
        <v>1</v>
      </c>
      <c r="BC13" s="243" t="s">
        <v>123</v>
      </c>
      <c r="BD13" s="213">
        <v>3</v>
      </c>
      <c r="BE13" s="243" t="s">
        <v>123</v>
      </c>
      <c r="BF13" s="212">
        <v>3</v>
      </c>
      <c r="BG13" s="221" t="s">
        <v>104</v>
      </c>
      <c r="BH13" s="221" t="s">
        <v>128</v>
      </c>
      <c r="BI13" s="221" t="s">
        <v>129</v>
      </c>
      <c r="BJ13" s="212" t="s">
        <v>130</v>
      </c>
      <c r="BK13" s="238" t="s">
        <v>101</v>
      </c>
      <c r="BL13" s="236" t="s">
        <v>131</v>
      </c>
      <c r="BM13" s="236" t="s">
        <v>101</v>
      </c>
      <c r="BN13" s="360" t="s">
        <v>132</v>
      </c>
      <c r="BO13" s="168" t="s">
        <v>101</v>
      </c>
      <c r="BP13" s="168" t="s">
        <v>133</v>
      </c>
      <c r="BQ13" s="168" t="s">
        <v>101</v>
      </c>
      <c r="BR13" s="168" t="s">
        <v>134</v>
      </c>
      <c r="BS13" s="168" t="s">
        <v>101</v>
      </c>
      <c r="BT13" s="168" t="s">
        <v>135</v>
      </c>
      <c r="BU13" s="204"/>
      <c r="BV13" s="168"/>
      <c r="BW13" s="171"/>
      <c r="BX13" s="176"/>
      <c r="BY13" s="171"/>
      <c r="BZ13" s="207" t="s">
        <v>113</v>
      </c>
    </row>
    <row r="14" spans="1:78" ht="354.75" customHeight="1">
      <c r="A14" s="301" t="s">
        <v>136</v>
      </c>
      <c r="B14" s="236" t="s">
        <v>137</v>
      </c>
      <c r="C14" s="302" t="str">
        <f>VLOOKUP(A14,'Fórmulas '!$B$47:$C$68,2,FALSE)</f>
        <v>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v>
      </c>
      <c r="D14" s="301" t="str">
        <f>VLOOKUP(A14,'Fórmulas '!$F$47:$G$67,2,FALSE)</f>
        <v>Coordinador Sistema Departamental de Capacitación</v>
      </c>
      <c r="E14" s="304" t="s">
        <v>138</v>
      </c>
      <c r="F14" s="244" t="s">
        <v>102</v>
      </c>
      <c r="G14" s="244" t="s">
        <v>102</v>
      </c>
      <c r="H14" s="244" t="s">
        <v>102</v>
      </c>
      <c r="I14" s="244" t="s">
        <v>102</v>
      </c>
      <c r="J14" s="244" t="s">
        <v>118</v>
      </c>
      <c r="K14" s="244" t="s">
        <v>139</v>
      </c>
      <c r="L14" s="244" t="s">
        <v>140</v>
      </c>
      <c r="M14" s="244" t="s">
        <v>102</v>
      </c>
      <c r="N14" s="244" t="s">
        <v>102</v>
      </c>
      <c r="O14" s="244" t="s">
        <v>102</v>
      </c>
      <c r="P14" s="244" t="s">
        <v>102</v>
      </c>
      <c r="Q14" s="244" t="s">
        <v>102</v>
      </c>
      <c r="R14" s="244" t="s">
        <v>101</v>
      </c>
      <c r="S14" s="244" t="s">
        <v>102</v>
      </c>
      <c r="T14" s="244" t="s">
        <v>101</v>
      </c>
      <c r="U14" s="244" t="s">
        <v>101</v>
      </c>
      <c r="V14" s="244" t="s">
        <v>102</v>
      </c>
      <c r="W14" s="244" t="s">
        <v>102</v>
      </c>
      <c r="X14" s="244" t="s">
        <v>102</v>
      </c>
      <c r="Y14" s="244" t="s">
        <v>102</v>
      </c>
      <c r="Z14" s="244" t="s">
        <v>102</v>
      </c>
      <c r="AA14" s="244" t="s">
        <v>102</v>
      </c>
      <c r="AB14" s="244" t="s">
        <v>101</v>
      </c>
      <c r="AC14" s="244" t="s">
        <v>102</v>
      </c>
      <c r="AD14" s="244" t="s">
        <v>102</v>
      </c>
      <c r="AE14" s="244" t="s">
        <v>101</v>
      </c>
      <c r="AF14" s="218">
        <v>14</v>
      </c>
      <c r="AG14" s="245" t="s">
        <v>122</v>
      </c>
      <c r="AH14" s="218">
        <v>1</v>
      </c>
      <c r="AI14" s="246" t="s">
        <v>94</v>
      </c>
      <c r="AJ14" s="212">
        <v>5</v>
      </c>
      <c r="AK14" s="247" t="s">
        <v>141</v>
      </c>
      <c r="AL14" s="305" t="s">
        <v>142</v>
      </c>
      <c r="AM14" s="244" t="s">
        <v>143</v>
      </c>
      <c r="AN14" s="244" t="s">
        <v>144</v>
      </c>
      <c r="AO14" s="244" t="s">
        <v>99</v>
      </c>
      <c r="AP14" s="244" t="s">
        <v>100</v>
      </c>
      <c r="AQ14" s="218" t="s">
        <v>102</v>
      </c>
      <c r="AR14" s="218" t="s">
        <v>102</v>
      </c>
      <c r="AS14" s="218" t="s">
        <v>101</v>
      </c>
      <c r="AT14" s="218" t="s">
        <v>102</v>
      </c>
      <c r="AU14" s="218" t="s">
        <v>102</v>
      </c>
      <c r="AV14" s="218" t="s">
        <v>102</v>
      </c>
      <c r="AW14" s="218" t="s">
        <v>102</v>
      </c>
      <c r="AX14" s="218">
        <v>75</v>
      </c>
      <c r="AY14" s="218" t="s">
        <v>127</v>
      </c>
      <c r="AZ14" s="218">
        <v>1</v>
      </c>
      <c r="BA14" s="248" t="s">
        <v>122</v>
      </c>
      <c r="BB14" s="212">
        <v>1</v>
      </c>
      <c r="BC14" s="249" t="s">
        <v>94</v>
      </c>
      <c r="BD14" s="218">
        <v>3</v>
      </c>
      <c r="BE14" s="250" t="s">
        <v>123</v>
      </c>
      <c r="BF14" s="212">
        <v>3</v>
      </c>
      <c r="BG14" s="244" t="s">
        <v>104</v>
      </c>
      <c r="BH14" s="244" t="s">
        <v>145</v>
      </c>
      <c r="BI14" s="244" t="s">
        <v>146</v>
      </c>
      <c r="BJ14" s="212" t="s">
        <v>147</v>
      </c>
      <c r="BK14" s="306" t="s">
        <v>101</v>
      </c>
      <c r="BL14" s="236" t="s">
        <v>148</v>
      </c>
      <c r="BM14" s="236" t="s">
        <v>101</v>
      </c>
      <c r="BN14" s="354" t="s">
        <v>149</v>
      </c>
      <c r="BO14" s="168" t="s">
        <v>101</v>
      </c>
      <c r="BP14" s="168" t="s">
        <v>150</v>
      </c>
      <c r="BQ14" s="168" t="s">
        <v>101</v>
      </c>
      <c r="BR14" s="366" t="s">
        <v>151</v>
      </c>
      <c r="BS14" s="168" t="s">
        <v>101</v>
      </c>
      <c r="BT14" s="168" t="s">
        <v>152</v>
      </c>
      <c r="BU14" s="167"/>
      <c r="BV14" s="168"/>
      <c r="BW14" s="172"/>
      <c r="BX14" s="203"/>
      <c r="BY14" s="180"/>
      <c r="BZ14" s="207" t="s">
        <v>113</v>
      </c>
    </row>
    <row r="15" spans="1:78" ht="291.75" customHeight="1">
      <c r="A15" s="301" t="s">
        <v>153</v>
      </c>
      <c r="B15" s="236" t="s">
        <v>154</v>
      </c>
      <c r="C15" s="302" t="str">
        <f>VLOOKUP(A15,'Fórmulas '!$B$47:$C$68,2,FALSE)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D15" s="301" t="str">
        <f>VLOOKUP(A15,'Fórmulas '!$F$47:$G$67,2,FALSE)</f>
        <v>Subgerente de Altos Logros -  Jefe de Oficina de Medicina Deportiva</v>
      </c>
      <c r="E15" s="307" t="s">
        <v>155</v>
      </c>
      <c r="F15" s="251" t="s">
        <v>88</v>
      </c>
      <c r="G15" s="251" t="s">
        <v>88</v>
      </c>
      <c r="H15" s="244" t="s">
        <v>88</v>
      </c>
      <c r="I15" s="244" t="s">
        <v>88</v>
      </c>
      <c r="J15" s="244" t="s">
        <v>89</v>
      </c>
      <c r="K15" s="252" t="s">
        <v>156</v>
      </c>
      <c r="L15" s="253" t="s">
        <v>157</v>
      </c>
      <c r="M15" s="251" t="s">
        <v>88</v>
      </c>
      <c r="N15" s="251" t="s">
        <v>88</v>
      </c>
      <c r="O15" s="251" t="s">
        <v>88</v>
      </c>
      <c r="P15" s="251" t="s">
        <v>88</v>
      </c>
      <c r="Q15" s="251" t="s">
        <v>88</v>
      </c>
      <c r="R15" s="251" t="s">
        <v>88</v>
      </c>
      <c r="S15" s="251" t="s">
        <v>88</v>
      </c>
      <c r="T15" s="251" t="s">
        <v>88</v>
      </c>
      <c r="U15" s="251" t="s">
        <v>158</v>
      </c>
      <c r="V15" s="251" t="s">
        <v>88</v>
      </c>
      <c r="W15" s="251" t="s">
        <v>88</v>
      </c>
      <c r="X15" s="251" t="s">
        <v>88</v>
      </c>
      <c r="Y15" s="251" t="s">
        <v>88</v>
      </c>
      <c r="Z15" s="251" t="s">
        <v>88</v>
      </c>
      <c r="AA15" s="251" t="s">
        <v>88</v>
      </c>
      <c r="AB15" s="251" t="s">
        <v>158</v>
      </c>
      <c r="AC15" s="251" t="s">
        <v>88</v>
      </c>
      <c r="AD15" s="251" t="s">
        <v>88</v>
      </c>
      <c r="AE15" s="251" t="s">
        <v>158</v>
      </c>
      <c r="AF15" s="213">
        <v>16</v>
      </c>
      <c r="AG15" s="254" t="s">
        <v>159</v>
      </c>
      <c r="AH15" s="213">
        <v>4</v>
      </c>
      <c r="AI15" s="215" t="s">
        <v>94</v>
      </c>
      <c r="AJ15" s="216">
        <v>5</v>
      </c>
      <c r="AK15" s="232" t="s">
        <v>95</v>
      </c>
      <c r="AL15" s="308" t="s">
        <v>160</v>
      </c>
      <c r="AM15" s="251" t="s">
        <v>161</v>
      </c>
      <c r="AN15" s="253" t="s">
        <v>162</v>
      </c>
      <c r="AO15" s="251" t="s">
        <v>99</v>
      </c>
      <c r="AP15" s="251" t="s">
        <v>100</v>
      </c>
      <c r="AQ15" s="213" t="s">
        <v>102</v>
      </c>
      <c r="AR15" s="213" t="s">
        <v>102</v>
      </c>
      <c r="AS15" s="213" t="s">
        <v>101</v>
      </c>
      <c r="AT15" s="213" t="s">
        <v>102</v>
      </c>
      <c r="AU15" s="213" t="s">
        <v>102</v>
      </c>
      <c r="AV15" s="213" t="s">
        <v>102</v>
      </c>
      <c r="AW15" s="213" t="s">
        <v>102</v>
      </c>
      <c r="AX15" s="213">
        <v>85</v>
      </c>
      <c r="AY15" s="218" t="s">
        <v>163</v>
      </c>
      <c r="AZ15" s="213">
        <f>AH15</f>
        <v>4</v>
      </c>
      <c r="BA15" s="213" t="str">
        <f t="shared" ref="BA15:BA51" si="4">IF(BB15=1,"RARA VEZ",IF(BB15=2,"IMPROBABLE",IF(BB15=3,"POSIBLE",IF(BB15=4,"PROBABLE'","CASI SEGURO"))))</f>
        <v>IMPROBABLE</v>
      </c>
      <c r="BB15" s="234">
        <f t="shared" si="0"/>
        <v>2</v>
      </c>
      <c r="BC15" s="235" t="str">
        <f t="shared" si="1"/>
        <v>CATASTRÓFICO</v>
      </c>
      <c r="BD15" s="213">
        <f t="shared" si="2"/>
        <v>5</v>
      </c>
      <c r="BE15" s="235" t="str">
        <f>IFERROR(VLOOKUP(CONCATENATE(BB15,BD15),'[1]Fórmulas '!$J$47:$K$71,2,),"")</f>
        <v>EXTREMO</v>
      </c>
      <c r="BF15" s="236">
        <f t="shared" si="3"/>
        <v>10</v>
      </c>
      <c r="BG15" s="251" t="s">
        <v>104</v>
      </c>
      <c r="BH15" s="251" t="s">
        <v>164</v>
      </c>
      <c r="BI15" s="253" t="s">
        <v>165</v>
      </c>
      <c r="BJ15" s="238" t="s">
        <v>166</v>
      </c>
      <c r="BK15" s="238" t="s">
        <v>101</v>
      </c>
      <c r="BL15" s="309" t="s">
        <v>167</v>
      </c>
      <c r="BM15" s="236" t="s">
        <v>101</v>
      </c>
      <c r="BN15" s="238" t="s">
        <v>168</v>
      </c>
      <c r="BO15" s="168" t="s">
        <v>101</v>
      </c>
      <c r="BP15" s="168" t="s">
        <v>169</v>
      </c>
      <c r="BQ15" s="168" t="s">
        <v>101</v>
      </c>
      <c r="BR15" s="368" t="s">
        <v>170</v>
      </c>
      <c r="BS15" s="375"/>
      <c r="BT15" s="173" t="s">
        <v>171</v>
      </c>
      <c r="BU15" s="202"/>
      <c r="BV15" s="201"/>
      <c r="BW15" s="187"/>
      <c r="BX15" s="187"/>
      <c r="BY15" s="187"/>
      <c r="BZ15" s="207" t="s">
        <v>113</v>
      </c>
    </row>
    <row r="16" spans="1:78" ht="270.75" customHeight="1">
      <c r="A16" s="309" t="s">
        <v>172</v>
      </c>
      <c r="B16" s="236" t="s">
        <v>173</v>
      </c>
      <c r="C16" s="302" t="str">
        <f>VLOOKUP(A16,'Fórmulas '!$B$47:$C$68,2,FALSE)</f>
        <v>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v>
      </c>
      <c r="D16" s="301" t="str">
        <f>VLOOKUP(A16,'Fórmulas '!$F$47:$G$67,2,FALSE)</f>
        <v xml:space="preserve">​​​​​​​Coordinador de Escuelas Deporte Formativo
</v>
      </c>
      <c r="E16" s="307" t="s">
        <v>174</v>
      </c>
      <c r="F16" s="255" t="s">
        <v>102</v>
      </c>
      <c r="G16" s="255" t="s">
        <v>102</v>
      </c>
      <c r="H16" s="256" t="s">
        <v>102</v>
      </c>
      <c r="I16" s="256" t="s">
        <v>102</v>
      </c>
      <c r="J16" s="256" t="s">
        <v>118</v>
      </c>
      <c r="K16" s="256" t="s">
        <v>175</v>
      </c>
      <c r="L16" s="256" t="s">
        <v>176</v>
      </c>
      <c r="M16" s="257" t="s">
        <v>102</v>
      </c>
      <c r="N16" s="257" t="s">
        <v>102</v>
      </c>
      <c r="O16" s="257" t="s">
        <v>102</v>
      </c>
      <c r="P16" s="257" t="s">
        <v>102</v>
      </c>
      <c r="Q16" s="257" t="s">
        <v>102</v>
      </c>
      <c r="R16" s="257" t="s">
        <v>101</v>
      </c>
      <c r="S16" s="257" t="s">
        <v>102</v>
      </c>
      <c r="T16" s="257" t="s">
        <v>101</v>
      </c>
      <c r="U16" s="257" t="s">
        <v>101</v>
      </c>
      <c r="V16" s="257" t="s">
        <v>102</v>
      </c>
      <c r="W16" s="255" t="s">
        <v>102</v>
      </c>
      <c r="X16" s="255" t="s">
        <v>102</v>
      </c>
      <c r="Y16" s="255" t="s">
        <v>102</v>
      </c>
      <c r="Z16" s="255" t="s">
        <v>102</v>
      </c>
      <c r="AA16" s="255" t="s">
        <v>102</v>
      </c>
      <c r="AB16" s="255" t="s">
        <v>101</v>
      </c>
      <c r="AC16" s="255" t="s">
        <v>102</v>
      </c>
      <c r="AD16" s="255" t="s">
        <v>102</v>
      </c>
      <c r="AE16" s="255" t="s">
        <v>101</v>
      </c>
      <c r="AF16" s="213">
        <v>14</v>
      </c>
      <c r="AG16" s="258" t="s">
        <v>122</v>
      </c>
      <c r="AH16" s="213">
        <v>1</v>
      </c>
      <c r="AI16" s="215" t="s">
        <v>94</v>
      </c>
      <c r="AJ16" s="216">
        <v>5</v>
      </c>
      <c r="AK16" s="217" t="s">
        <v>141</v>
      </c>
      <c r="AL16" s="307" t="s">
        <v>177</v>
      </c>
      <c r="AM16" s="259" t="s">
        <v>178</v>
      </c>
      <c r="AN16" s="256" t="s">
        <v>179</v>
      </c>
      <c r="AO16" s="255" t="s">
        <v>99</v>
      </c>
      <c r="AP16" s="255" t="s">
        <v>100</v>
      </c>
      <c r="AQ16" s="213" t="s">
        <v>102</v>
      </c>
      <c r="AR16" s="213" t="s">
        <v>102</v>
      </c>
      <c r="AS16" s="213" t="s">
        <v>102</v>
      </c>
      <c r="AT16" s="213" t="s">
        <v>102</v>
      </c>
      <c r="AU16" s="213" t="s">
        <v>102</v>
      </c>
      <c r="AV16" s="213" t="s">
        <v>102</v>
      </c>
      <c r="AW16" s="213" t="s">
        <v>102</v>
      </c>
      <c r="AX16" s="213">
        <v>100</v>
      </c>
      <c r="AY16" s="218" t="s">
        <v>163</v>
      </c>
      <c r="AZ16" s="213">
        <v>1</v>
      </c>
      <c r="BA16" s="214" t="s">
        <v>122</v>
      </c>
      <c r="BB16" s="216">
        <v>1</v>
      </c>
      <c r="BC16" s="219" t="s">
        <v>94</v>
      </c>
      <c r="BD16" s="213">
        <v>5</v>
      </c>
      <c r="BE16" s="260" t="s">
        <v>141</v>
      </c>
      <c r="BF16" s="212">
        <v>5</v>
      </c>
      <c r="BG16" s="255" t="s">
        <v>104</v>
      </c>
      <c r="BH16" s="256" t="s">
        <v>105</v>
      </c>
      <c r="BI16" s="261" t="s">
        <v>180</v>
      </c>
      <c r="BJ16" s="238" t="s">
        <v>181</v>
      </c>
      <c r="BK16" s="262" t="s">
        <v>101</v>
      </c>
      <c r="BL16" s="263" t="s">
        <v>182</v>
      </c>
      <c r="BM16" s="236" t="s">
        <v>101</v>
      </c>
      <c r="BN16" s="233" t="s">
        <v>183</v>
      </c>
      <c r="BO16" s="168" t="s">
        <v>101</v>
      </c>
      <c r="BP16" s="168" t="s">
        <v>184</v>
      </c>
      <c r="BQ16" s="168" t="s">
        <v>101</v>
      </c>
      <c r="BR16" s="370" t="s">
        <v>185</v>
      </c>
      <c r="BS16" s="168" t="s">
        <v>101</v>
      </c>
      <c r="BT16" s="189" t="s">
        <v>186</v>
      </c>
      <c r="BU16" s="187"/>
      <c r="BV16" s="185"/>
      <c r="BW16" s="187"/>
      <c r="BX16" s="187"/>
      <c r="BY16" s="187"/>
      <c r="BZ16" s="207" t="s">
        <v>113</v>
      </c>
    </row>
    <row r="17" spans="1:130" ht="207" customHeight="1">
      <c r="A17" s="309" t="s">
        <v>187</v>
      </c>
      <c r="B17" s="236" t="s">
        <v>188</v>
      </c>
      <c r="C17" s="302" t="str">
        <f>VLOOKUP(A17,'Fórmulas '!$B$47:$C$68,2,FALSE)</f>
        <v> Fomentar la práctica del deporte, la educación física y la recreación en el departamento de Antioquia a través del diseño y acompañamiento de programas y proyectos orientados a la población en general y grupos especiales.</v>
      </c>
      <c r="D17" s="301" t="str">
        <f>VLOOKUP(A17,'Fórmulas '!$F$47:$G$67,2,FALSE)</f>
        <v>Subgerente de Fomento y Desarrollo Deportivo</v>
      </c>
      <c r="E17" s="253" t="s">
        <v>189</v>
      </c>
      <c r="F17" s="251" t="s">
        <v>117</v>
      </c>
      <c r="G17" s="251" t="s">
        <v>117</v>
      </c>
      <c r="H17" s="244" t="s">
        <v>117</v>
      </c>
      <c r="I17" s="244" t="s">
        <v>117</v>
      </c>
      <c r="J17" s="244" t="s">
        <v>118</v>
      </c>
      <c r="K17" s="252" t="s">
        <v>190</v>
      </c>
      <c r="L17" s="253" t="s">
        <v>191</v>
      </c>
      <c r="M17" s="251" t="s">
        <v>92</v>
      </c>
      <c r="N17" s="251" t="s">
        <v>88</v>
      </c>
      <c r="O17" s="251" t="s">
        <v>88</v>
      </c>
      <c r="P17" s="251" t="s">
        <v>88</v>
      </c>
      <c r="Q17" s="251" t="s">
        <v>88</v>
      </c>
      <c r="R17" s="251" t="s">
        <v>92</v>
      </c>
      <c r="S17" s="251" t="s">
        <v>88</v>
      </c>
      <c r="T17" s="251" t="s">
        <v>88</v>
      </c>
      <c r="U17" s="251" t="s">
        <v>92</v>
      </c>
      <c r="V17" s="251" t="s">
        <v>88</v>
      </c>
      <c r="W17" s="251" t="s">
        <v>88</v>
      </c>
      <c r="X17" s="251" t="s">
        <v>88</v>
      </c>
      <c r="Y17" s="251" t="s">
        <v>92</v>
      </c>
      <c r="Z17" s="251" t="s">
        <v>88</v>
      </c>
      <c r="AA17" s="251" t="s">
        <v>88</v>
      </c>
      <c r="AB17" s="251" t="s">
        <v>92</v>
      </c>
      <c r="AC17" s="251" t="s">
        <v>88</v>
      </c>
      <c r="AD17" s="251" t="s">
        <v>88</v>
      </c>
      <c r="AE17" s="251" t="s">
        <v>92</v>
      </c>
      <c r="AF17" s="213">
        <v>13</v>
      </c>
      <c r="AG17" s="272" t="s">
        <v>122</v>
      </c>
      <c r="AH17" s="213">
        <v>1</v>
      </c>
      <c r="AI17" s="215" t="s">
        <v>94</v>
      </c>
      <c r="AJ17" s="216">
        <v>5</v>
      </c>
      <c r="AK17" s="217" t="s">
        <v>141</v>
      </c>
      <c r="AL17" s="297" t="s">
        <v>192</v>
      </c>
      <c r="AM17" s="297" t="s">
        <v>193</v>
      </c>
      <c r="AN17" s="253" t="s">
        <v>194</v>
      </c>
      <c r="AO17" s="251" t="s">
        <v>195</v>
      </c>
      <c r="AP17" s="251" t="s">
        <v>100</v>
      </c>
      <c r="AQ17" s="213" t="s">
        <v>102</v>
      </c>
      <c r="AR17" s="213" t="s">
        <v>102</v>
      </c>
      <c r="AS17" s="213" t="s">
        <v>101</v>
      </c>
      <c r="AT17" s="213" t="s">
        <v>102</v>
      </c>
      <c r="AU17" s="213" t="s">
        <v>102</v>
      </c>
      <c r="AV17" s="213" t="s">
        <v>102</v>
      </c>
      <c r="AW17" s="213" t="s">
        <v>102</v>
      </c>
      <c r="AX17" s="213">
        <v>85</v>
      </c>
      <c r="AY17" s="218" t="s">
        <v>163</v>
      </c>
      <c r="AZ17" s="213">
        <v>1</v>
      </c>
      <c r="BA17" s="214" t="s">
        <v>122</v>
      </c>
      <c r="BB17" s="216">
        <v>1</v>
      </c>
      <c r="BC17" s="219" t="s">
        <v>94</v>
      </c>
      <c r="BD17" s="213">
        <v>5</v>
      </c>
      <c r="BE17" s="260" t="s">
        <v>141</v>
      </c>
      <c r="BF17" s="212">
        <v>5</v>
      </c>
      <c r="BG17" s="251" t="s">
        <v>104</v>
      </c>
      <c r="BH17" s="244" t="s">
        <v>105</v>
      </c>
      <c r="BI17" s="253" t="s">
        <v>196</v>
      </c>
      <c r="BJ17" s="238" t="s">
        <v>197</v>
      </c>
      <c r="BK17" s="238" t="s">
        <v>101</v>
      </c>
      <c r="BL17" s="212" t="s">
        <v>198</v>
      </c>
      <c r="BM17" s="236" t="s">
        <v>101</v>
      </c>
      <c r="BN17" s="212" t="s">
        <v>199</v>
      </c>
      <c r="BO17" s="168" t="s">
        <v>101</v>
      </c>
      <c r="BP17" s="168" t="s">
        <v>200</v>
      </c>
      <c r="BQ17" s="168" t="s">
        <v>101</v>
      </c>
      <c r="BR17" s="367" t="s">
        <v>201</v>
      </c>
      <c r="BS17" s="168" t="s">
        <v>101</v>
      </c>
      <c r="BT17" s="189" t="s">
        <v>202</v>
      </c>
      <c r="BU17" s="187"/>
      <c r="BV17" s="185"/>
      <c r="BW17" s="187"/>
      <c r="BX17" s="187"/>
      <c r="BY17" s="187"/>
      <c r="BZ17" s="207" t="s">
        <v>113</v>
      </c>
    </row>
    <row r="18" spans="1:130" ht="154.5" customHeight="1">
      <c r="A18" s="309" t="s">
        <v>203</v>
      </c>
      <c r="B18" s="220" t="s">
        <v>204</v>
      </c>
      <c r="C18" s="302" t="str">
        <f>VLOOKUP(A18,'Fórmulas '!$B$47:$C$68,2,FALSE)</f>
        <v>Promover en los municipios del Departamento de Antioquia, la apropiación y conocimiento de herramientas lúdico recreativas, mediante intervenciones de formación, asesoría y alianzas interinstitucionales para el aprovechamiento del tiempo libre.</v>
      </c>
      <c r="D18" s="301" t="str">
        <f>VLOOKUP(A18,'Fórmulas '!$F$47:$G$67,2,FALSE)</f>
        <v>Líder de Recreación</v>
      </c>
      <c r="E18" s="208" t="s">
        <v>205</v>
      </c>
      <c r="F18" s="209" t="s">
        <v>102</v>
      </c>
      <c r="G18" s="209" t="s">
        <v>102</v>
      </c>
      <c r="H18" s="225" t="s">
        <v>102</v>
      </c>
      <c r="I18" s="220" t="s">
        <v>102</v>
      </c>
      <c r="J18" s="226" t="s">
        <v>118</v>
      </c>
      <c r="K18" s="211" t="s">
        <v>175</v>
      </c>
      <c r="L18" s="212" t="s">
        <v>176</v>
      </c>
      <c r="M18" s="213" t="s">
        <v>102</v>
      </c>
      <c r="N18" s="213" t="s">
        <v>102</v>
      </c>
      <c r="O18" s="213" t="s">
        <v>102</v>
      </c>
      <c r="P18" s="213" t="s">
        <v>102</v>
      </c>
      <c r="Q18" s="213" t="s">
        <v>102</v>
      </c>
      <c r="R18" s="213" t="s">
        <v>101</v>
      </c>
      <c r="S18" s="213" t="s">
        <v>102</v>
      </c>
      <c r="T18" s="213" t="s">
        <v>101</v>
      </c>
      <c r="U18" s="213" t="s">
        <v>101</v>
      </c>
      <c r="V18" s="213" t="s">
        <v>102</v>
      </c>
      <c r="W18" s="213" t="s">
        <v>102</v>
      </c>
      <c r="X18" s="213" t="s">
        <v>102</v>
      </c>
      <c r="Y18" s="213" t="s">
        <v>102</v>
      </c>
      <c r="Z18" s="213" t="s">
        <v>102</v>
      </c>
      <c r="AA18" s="213" t="s">
        <v>102</v>
      </c>
      <c r="AB18" s="213" t="s">
        <v>101</v>
      </c>
      <c r="AC18" s="213" t="s">
        <v>102</v>
      </c>
      <c r="AD18" s="213" t="s">
        <v>101</v>
      </c>
      <c r="AE18" s="213" t="s">
        <v>101</v>
      </c>
      <c r="AF18" s="213">
        <v>13</v>
      </c>
      <c r="AG18" s="214" t="s">
        <v>122</v>
      </c>
      <c r="AH18" s="213">
        <v>1</v>
      </c>
      <c r="AI18" s="215" t="s">
        <v>94</v>
      </c>
      <c r="AJ18" s="216">
        <v>5</v>
      </c>
      <c r="AK18" s="217" t="s">
        <v>141</v>
      </c>
      <c r="AL18" s="310" t="s">
        <v>206</v>
      </c>
      <c r="AM18" s="212" t="s">
        <v>178</v>
      </c>
      <c r="AN18" s="212" t="s">
        <v>179</v>
      </c>
      <c r="AO18" s="212" t="s">
        <v>99</v>
      </c>
      <c r="AP18" s="212" t="s">
        <v>100</v>
      </c>
      <c r="AQ18" s="213" t="s">
        <v>102</v>
      </c>
      <c r="AR18" s="213" t="s">
        <v>102</v>
      </c>
      <c r="AS18" s="213" t="s">
        <v>102</v>
      </c>
      <c r="AT18" s="213" t="s">
        <v>102</v>
      </c>
      <c r="AU18" s="213" t="s">
        <v>102</v>
      </c>
      <c r="AV18" s="213" t="s">
        <v>102</v>
      </c>
      <c r="AW18" s="213" t="s">
        <v>102</v>
      </c>
      <c r="AX18" s="213">
        <v>100</v>
      </c>
      <c r="AY18" s="218" t="s">
        <v>163</v>
      </c>
      <c r="AZ18" s="213">
        <v>1</v>
      </c>
      <c r="BA18" s="214" t="s">
        <v>122</v>
      </c>
      <c r="BB18" s="216">
        <v>1</v>
      </c>
      <c r="BC18" s="219" t="s">
        <v>94</v>
      </c>
      <c r="BD18" s="213">
        <v>5</v>
      </c>
      <c r="BE18" s="260" t="s">
        <v>141</v>
      </c>
      <c r="BF18" s="212">
        <v>5</v>
      </c>
      <c r="BG18" s="213" t="s">
        <v>104</v>
      </c>
      <c r="BH18" s="218" t="s">
        <v>105</v>
      </c>
      <c r="BI18" s="212" t="s">
        <v>180</v>
      </c>
      <c r="BJ18" s="212" t="s">
        <v>181</v>
      </c>
      <c r="BK18" s="212" t="s">
        <v>101</v>
      </c>
      <c r="BL18" s="311" t="s">
        <v>207</v>
      </c>
      <c r="BM18" s="236" t="s">
        <v>101</v>
      </c>
      <c r="BN18" s="363" t="s">
        <v>208</v>
      </c>
      <c r="BO18" s="168" t="s">
        <v>101</v>
      </c>
      <c r="BP18" s="363" t="s">
        <v>209</v>
      </c>
      <c r="BQ18" s="168"/>
      <c r="BR18" s="370"/>
      <c r="BS18" s="185" t="s">
        <v>101</v>
      </c>
      <c r="BT18" s="189" t="s">
        <v>210</v>
      </c>
      <c r="BU18" s="188"/>
      <c r="BV18" s="189"/>
      <c r="BW18" s="187"/>
      <c r="BX18" s="188"/>
      <c r="BY18" s="187"/>
      <c r="BZ18" s="207" t="s">
        <v>113</v>
      </c>
    </row>
    <row r="19" spans="1:130" ht="183.75" customHeight="1">
      <c r="A19" s="244" t="s">
        <v>211</v>
      </c>
      <c r="B19" s="220" t="s">
        <v>212</v>
      </c>
      <c r="C19" s="302" t="str">
        <f>VLOOKUP(A19,'Fórmulas '!$B$47:$C$68,2,FALSE)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D19" s="301" t="str">
        <f>VLOOKUP(A19,'Fórmulas '!$F$47:$G$67,2,FALSE)</f>
        <v>Coordinador Programa Por su Salud Muévase Pues</v>
      </c>
      <c r="E19" s="208" t="s">
        <v>205</v>
      </c>
      <c r="F19" s="209" t="s">
        <v>102</v>
      </c>
      <c r="G19" s="209" t="s">
        <v>102</v>
      </c>
      <c r="H19" s="209" t="s">
        <v>102</v>
      </c>
      <c r="I19" s="210" t="s">
        <v>102</v>
      </c>
      <c r="J19" s="209" t="s">
        <v>118</v>
      </c>
      <c r="K19" s="211" t="s">
        <v>175</v>
      </c>
      <c r="L19" s="212" t="s">
        <v>176</v>
      </c>
      <c r="M19" s="213" t="s">
        <v>102</v>
      </c>
      <c r="N19" s="213" t="s">
        <v>102</v>
      </c>
      <c r="O19" s="213" t="s">
        <v>102</v>
      </c>
      <c r="P19" s="213" t="s">
        <v>102</v>
      </c>
      <c r="Q19" s="213" t="s">
        <v>102</v>
      </c>
      <c r="R19" s="213" t="s">
        <v>101</v>
      </c>
      <c r="S19" s="213" t="s">
        <v>102</v>
      </c>
      <c r="T19" s="213" t="s">
        <v>101</v>
      </c>
      <c r="U19" s="213" t="s">
        <v>101</v>
      </c>
      <c r="V19" s="213" t="s">
        <v>102</v>
      </c>
      <c r="W19" s="213" t="s">
        <v>102</v>
      </c>
      <c r="X19" s="213" t="s">
        <v>102</v>
      </c>
      <c r="Y19" s="213" t="s">
        <v>102</v>
      </c>
      <c r="Z19" s="213" t="s">
        <v>102</v>
      </c>
      <c r="AA19" s="213" t="s">
        <v>102</v>
      </c>
      <c r="AB19" s="213" t="s">
        <v>101</v>
      </c>
      <c r="AC19" s="213" t="s">
        <v>102</v>
      </c>
      <c r="AD19" s="213" t="s">
        <v>101</v>
      </c>
      <c r="AE19" s="213" t="s">
        <v>101</v>
      </c>
      <c r="AF19" s="213">
        <v>13</v>
      </c>
      <c r="AG19" s="214" t="s">
        <v>122</v>
      </c>
      <c r="AH19" s="213">
        <v>1</v>
      </c>
      <c r="AI19" s="215" t="s">
        <v>94</v>
      </c>
      <c r="AJ19" s="216">
        <v>5</v>
      </c>
      <c r="AK19" s="217" t="s">
        <v>141</v>
      </c>
      <c r="AL19" s="312" t="s">
        <v>206</v>
      </c>
      <c r="AM19" s="212" t="s">
        <v>178</v>
      </c>
      <c r="AN19" s="212" t="s">
        <v>179</v>
      </c>
      <c r="AO19" s="212" t="s">
        <v>99</v>
      </c>
      <c r="AP19" s="212" t="s">
        <v>100</v>
      </c>
      <c r="AQ19" s="213" t="s">
        <v>102</v>
      </c>
      <c r="AR19" s="213" t="s">
        <v>102</v>
      </c>
      <c r="AS19" s="213" t="s">
        <v>102</v>
      </c>
      <c r="AT19" s="213" t="s">
        <v>102</v>
      </c>
      <c r="AU19" s="213" t="s">
        <v>102</v>
      </c>
      <c r="AV19" s="213" t="s">
        <v>102</v>
      </c>
      <c r="AW19" s="213" t="s">
        <v>102</v>
      </c>
      <c r="AX19" s="213">
        <v>100</v>
      </c>
      <c r="AY19" s="218" t="s">
        <v>163</v>
      </c>
      <c r="AZ19" s="213">
        <v>1</v>
      </c>
      <c r="BA19" s="214" t="s">
        <v>122</v>
      </c>
      <c r="BB19" s="216">
        <v>1</v>
      </c>
      <c r="BC19" s="219" t="s">
        <v>94</v>
      </c>
      <c r="BD19" s="213">
        <v>5</v>
      </c>
      <c r="BE19" s="260" t="s">
        <v>141</v>
      </c>
      <c r="BF19" s="212">
        <v>5</v>
      </c>
      <c r="BG19" s="213" t="s">
        <v>104</v>
      </c>
      <c r="BH19" s="218" t="s">
        <v>105</v>
      </c>
      <c r="BI19" s="212" t="s">
        <v>180</v>
      </c>
      <c r="BJ19" s="212" t="s">
        <v>181</v>
      </c>
      <c r="BK19" s="212" t="s">
        <v>92</v>
      </c>
      <c r="BL19" s="221" t="s">
        <v>213</v>
      </c>
      <c r="BM19" s="236" t="s">
        <v>101</v>
      </c>
      <c r="BN19" s="301" t="s">
        <v>214</v>
      </c>
      <c r="BO19" s="168" t="s">
        <v>101</v>
      </c>
      <c r="BP19" s="168" t="s">
        <v>215</v>
      </c>
      <c r="BQ19" s="168" t="s">
        <v>101</v>
      </c>
      <c r="BR19" s="366" t="s">
        <v>216</v>
      </c>
      <c r="BS19" s="168" t="s">
        <v>101</v>
      </c>
      <c r="BT19" s="168" t="s">
        <v>217</v>
      </c>
      <c r="BU19" s="200"/>
      <c r="BV19" s="199"/>
      <c r="BW19" s="172"/>
      <c r="BX19" s="172"/>
      <c r="BY19" s="198"/>
      <c r="BZ19" s="207" t="s">
        <v>113</v>
      </c>
    </row>
    <row r="20" spans="1:130" ht="261.75" customHeight="1">
      <c r="A20" s="313" t="s">
        <v>218</v>
      </c>
      <c r="B20" s="236" t="s">
        <v>219</v>
      </c>
      <c r="C20" s="302" t="str">
        <f>VLOOKUP(A20,'Fórmulas '!$B$47:$C$68,2,FALSE)</f>
        <v>Atender a la ciudadanía mediante la implementación de políticas de servicio y protocolos de atención, a través de los diferentes canales, satisfaciendo las necesidades y expectativas de los grupos de valor, con calidad, equidad y oportunidad. ​​​​​​​​​​​​​​​​​​​​​</v>
      </c>
      <c r="D20" s="301" t="str">
        <f>VLOOKUP(A20,'Fórmulas '!$F$47:$G$67,2,FALSE)</f>
        <v xml:space="preserve">Líder administrativa y financiera </v>
      </c>
      <c r="E20" s="222" t="s">
        <v>220</v>
      </c>
      <c r="F20" s="221" t="s">
        <v>121</v>
      </c>
      <c r="G20" s="221" t="s">
        <v>121</v>
      </c>
      <c r="H20" s="221" t="s">
        <v>121</v>
      </c>
      <c r="I20" s="221" t="s">
        <v>121</v>
      </c>
      <c r="J20" s="221" t="s">
        <v>89</v>
      </c>
      <c r="K20" s="264" t="s">
        <v>221</v>
      </c>
      <c r="L20" s="212" t="s">
        <v>222</v>
      </c>
      <c r="M20" s="265" t="s">
        <v>102</v>
      </c>
      <c r="N20" s="265" t="s">
        <v>102</v>
      </c>
      <c r="O20" s="265" t="s">
        <v>102</v>
      </c>
      <c r="P20" s="265" t="s">
        <v>102</v>
      </c>
      <c r="Q20" s="265" t="s">
        <v>102</v>
      </c>
      <c r="R20" s="265" t="s">
        <v>101</v>
      </c>
      <c r="S20" s="265" t="s">
        <v>102</v>
      </c>
      <c r="T20" s="265" t="s">
        <v>101</v>
      </c>
      <c r="U20" s="265" t="s">
        <v>101</v>
      </c>
      <c r="V20" s="265" t="s">
        <v>102</v>
      </c>
      <c r="W20" s="265" t="s">
        <v>102</v>
      </c>
      <c r="X20" s="265" t="s">
        <v>102</v>
      </c>
      <c r="Y20" s="265" t="s">
        <v>101</v>
      </c>
      <c r="Z20" s="265" t="s">
        <v>101</v>
      </c>
      <c r="AA20" s="265" t="s">
        <v>102</v>
      </c>
      <c r="AB20" s="265" t="s">
        <v>101</v>
      </c>
      <c r="AC20" s="265" t="s">
        <v>102</v>
      </c>
      <c r="AD20" s="265" t="s">
        <v>101</v>
      </c>
      <c r="AE20" s="265" t="s">
        <v>101</v>
      </c>
      <c r="AF20" s="266">
        <v>11</v>
      </c>
      <c r="AG20" s="223" t="s">
        <v>122</v>
      </c>
      <c r="AH20" s="266">
        <v>1</v>
      </c>
      <c r="AI20" s="267" t="s">
        <v>223</v>
      </c>
      <c r="AJ20" s="268">
        <v>4</v>
      </c>
      <c r="AK20" s="217" t="s">
        <v>141</v>
      </c>
      <c r="AL20" s="307" t="s">
        <v>224</v>
      </c>
      <c r="AM20" s="269" t="s">
        <v>225</v>
      </c>
      <c r="AN20" s="265" t="s">
        <v>226</v>
      </c>
      <c r="AO20" s="270" t="s">
        <v>99</v>
      </c>
      <c r="AP20" s="212" t="s">
        <v>100</v>
      </c>
      <c r="AQ20" s="213" t="s">
        <v>101</v>
      </c>
      <c r="AR20" s="213" t="s">
        <v>102</v>
      </c>
      <c r="AS20" s="213" t="s">
        <v>101</v>
      </c>
      <c r="AT20" s="213" t="s">
        <v>102</v>
      </c>
      <c r="AU20" s="213" t="s">
        <v>102</v>
      </c>
      <c r="AV20" s="213" t="s">
        <v>102</v>
      </c>
      <c r="AW20" s="213" t="s">
        <v>102</v>
      </c>
      <c r="AX20" s="213">
        <v>40</v>
      </c>
      <c r="AY20" s="218" t="s">
        <v>103</v>
      </c>
      <c r="AZ20" s="213">
        <v>1</v>
      </c>
      <c r="BA20" s="214" t="s">
        <v>122</v>
      </c>
      <c r="BB20" s="216">
        <v>1</v>
      </c>
      <c r="BC20" s="271" t="s">
        <v>223</v>
      </c>
      <c r="BD20" s="213">
        <v>4</v>
      </c>
      <c r="BE20" s="260" t="s">
        <v>141</v>
      </c>
      <c r="BF20" s="212">
        <v>4</v>
      </c>
      <c r="BG20" s="212" t="s">
        <v>104</v>
      </c>
      <c r="BH20" s="216" t="s">
        <v>227</v>
      </c>
      <c r="BI20" s="212" t="s">
        <v>228</v>
      </c>
      <c r="BJ20" s="212" t="s">
        <v>229</v>
      </c>
      <c r="BK20" s="212" t="s">
        <v>101</v>
      </c>
      <c r="BL20" s="236" t="s">
        <v>230</v>
      </c>
      <c r="BM20" s="236" t="s">
        <v>101</v>
      </c>
      <c r="BN20" s="265" t="s">
        <v>231</v>
      </c>
      <c r="BO20" s="168" t="s">
        <v>101</v>
      </c>
      <c r="BP20" s="168" t="s">
        <v>232</v>
      </c>
      <c r="BQ20" s="168" t="s">
        <v>101</v>
      </c>
      <c r="BR20" s="368" t="s">
        <v>233</v>
      </c>
      <c r="BS20" s="168" t="s">
        <v>101</v>
      </c>
      <c r="BT20" s="373" t="s">
        <v>234</v>
      </c>
      <c r="BU20" s="187"/>
      <c r="BV20" s="197"/>
      <c r="BW20" s="172"/>
      <c r="BX20" s="172"/>
      <c r="BY20" s="187"/>
      <c r="BZ20" s="207" t="s">
        <v>113</v>
      </c>
    </row>
    <row r="21" spans="1:130" s="21" customFormat="1" ht="232.5" customHeight="1">
      <c r="A21" s="301" t="s">
        <v>218</v>
      </c>
      <c r="B21" s="220" t="s">
        <v>235</v>
      </c>
      <c r="C21" s="302" t="str">
        <f>VLOOKUP(A21,'Fórmulas '!$B$47:$C$68,2,FALSE)</f>
        <v>Atender a la ciudadanía mediante la implementación de políticas de servicio y protocolos de atención, a través de los diferentes canales, satisfaciendo las necesidades y expectativas de los grupos de valor, con calidad, equidad y oportunidad. ​​​​​​​​​​​​​​​​​​​​​</v>
      </c>
      <c r="D21" s="301" t="str">
        <f>VLOOKUP(A21,'Fórmulas '!$F$47:$G$67,2,FALSE)</f>
        <v xml:space="preserve">Líder administrativa y financiera </v>
      </c>
      <c r="E21" s="244" t="s">
        <v>220</v>
      </c>
      <c r="F21" s="251" t="s">
        <v>121</v>
      </c>
      <c r="G21" s="251" t="s">
        <v>121</v>
      </c>
      <c r="H21" s="244" t="s">
        <v>121</v>
      </c>
      <c r="I21" s="244" t="s">
        <v>121</v>
      </c>
      <c r="J21" s="244" t="s">
        <v>89</v>
      </c>
      <c r="K21" s="251" t="s">
        <v>221</v>
      </c>
      <c r="L21" s="244" t="s">
        <v>222</v>
      </c>
      <c r="M21" s="251" t="s">
        <v>102</v>
      </c>
      <c r="N21" s="251" t="s">
        <v>102</v>
      </c>
      <c r="O21" s="251" t="s">
        <v>102</v>
      </c>
      <c r="P21" s="251" t="s">
        <v>102</v>
      </c>
      <c r="Q21" s="251" t="s">
        <v>102</v>
      </c>
      <c r="R21" s="251" t="s">
        <v>101</v>
      </c>
      <c r="S21" s="251" t="s">
        <v>102</v>
      </c>
      <c r="T21" s="251" t="s">
        <v>101</v>
      </c>
      <c r="U21" s="251" t="s">
        <v>101</v>
      </c>
      <c r="V21" s="251" t="s">
        <v>102</v>
      </c>
      <c r="W21" s="251" t="s">
        <v>102</v>
      </c>
      <c r="X21" s="251" t="s">
        <v>102</v>
      </c>
      <c r="Y21" s="251" t="s">
        <v>101</v>
      </c>
      <c r="Z21" s="251" t="s">
        <v>101</v>
      </c>
      <c r="AA21" s="251" t="s">
        <v>102</v>
      </c>
      <c r="AB21" s="251" t="s">
        <v>101</v>
      </c>
      <c r="AC21" s="251" t="s">
        <v>102</v>
      </c>
      <c r="AD21" s="251" t="s">
        <v>101</v>
      </c>
      <c r="AE21" s="251" t="s">
        <v>101</v>
      </c>
      <c r="AF21" s="213">
        <v>11</v>
      </c>
      <c r="AG21" s="272" t="s">
        <v>122</v>
      </c>
      <c r="AH21" s="213">
        <v>1</v>
      </c>
      <c r="AI21" s="273" t="s">
        <v>223</v>
      </c>
      <c r="AJ21" s="216">
        <v>4</v>
      </c>
      <c r="AK21" s="217" t="s">
        <v>141</v>
      </c>
      <c r="AL21" s="308" t="s">
        <v>236</v>
      </c>
      <c r="AM21" s="251" t="s">
        <v>237</v>
      </c>
      <c r="AN21" s="244" t="s">
        <v>238</v>
      </c>
      <c r="AO21" s="251" t="s">
        <v>99</v>
      </c>
      <c r="AP21" s="251" t="s">
        <v>100</v>
      </c>
      <c r="AQ21" s="213" t="s">
        <v>101</v>
      </c>
      <c r="AR21" s="213" t="s">
        <v>102</v>
      </c>
      <c r="AS21" s="213" t="s">
        <v>101</v>
      </c>
      <c r="AT21" s="213" t="s">
        <v>102</v>
      </c>
      <c r="AU21" s="213" t="s">
        <v>102</v>
      </c>
      <c r="AV21" s="213" t="s">
        <v>102</v>
      </c>
      <c r="AW21" s="213" t="s">
        <v>102</v>
      </c>
      <c r="AX21" s="213">
        <v>70</v>
      </c>
      <c r="AY21" s="218" t="s">
        <v>127</v>
      </c>
      <c r="AZ21" s="213">
        <v>1</v>
      </c>
      <c r="BA21" s="214" t="s">
        <v>122</v>
      </c>
      <c r="BB21" s="216">
        <v>1</v>
      </c>
      <c r="BC21" s="271" t="s">
        <v>223</v>
      </c>
      <c r="BD21" s="213">
        <v>4</v>
      </c>
      <c r="BE21" s="260" t="s">
        <v>141</v>
      </c>
      <c r="BF21" s="212">
        <v>4</v>
      </c>
      <c r="BG21" s="251" t="s">
        <v>104</v>
      </c>
      <c r="BH21" s="251" t="s">
        <v>227</v>
      </c>
      <c r="BI21" s="244" t="s">
        <v>228</v>
      </c>
      <c r="BJ21" s="212" t="s">
        <v>229</v>
      </c>
      <c r="BK21" s="274" t="s">
        <v>101</v>
      </c>
      <c r="BL21" s="301" t="s">
        <v>239</v>
      </c>
      <c r="BM21" s="236" t="s">
        <v>101</v>
      </c>
      <c r="BN21" s="265" t="s">
        <v>231</v>
      </c>
      <c r="BO21" s="168" t="s">
        <v>101</v>
      </c>
      <c r="BP21" s="168" t="s">
        <v>240</v>
      </c>
      <c r="BQ21" s="168" t="s">
        <v>101</v>
      </c>
      <c r="BR21" s="170" t="s">
        <v>241</v>
      </c>
      <c r="BS21" s="376" t="s">
        <v>101</v>
      </c>
      <c r="BT21" s="184" t="s">
        <v>242</v>
      </c>
      <c r="BU21" s="176"/>
      <c r="BV21" s="183"/>
      <c r="BW21" s="176"/>
      <c r="BX21" s="176"/>
      <c r="BY21" s="176"/>
      <c r="BZ21" s="207" t="s">
        <v>113</v>
      </c>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row>
    <row r="22" spans="1:130" s="21" customFormat="1" ht="279" customHeight="1">
      <c r="A22" s="301" t="s">
        <v>243</v>
      </c>
      <c r="B22" s="236" t="s">
        <v>244</v>
      </c>
      <c r="C22" s="302" t="str">
        <f>VLOOKUP(A22,'Fórmulas '!$B$47:$C$68,2,FALSE)</f>
        <v xml:space="preserve">Pendiente definir objetivo, toda vez que el proceso está en construcción </v>
      </c>
      <c r="D22" s="301" t="str">
        <f>VLOOKUP(A22,'Fórmulas '!$F$47:$G$67,2,FALSE)</f>
        <v>Subgerente de Fomento y Desarrollo Deportivo</v>
      </c>
      <c r="E22" s="253" t="s">
        <v>245</v>
      </c>
      <c r="F22" s="244" t="s">
        <v>102</v>
      </c>
      <c r="G22" s="244" t="s">
        <v>102</v>
      </c>
      <c r="H22" s="244" t="s">
        <v>102</v>
      </c>
      <c r="I22" s="244" t="s">
        <v>102</v>
      </c>
      <c r="J22" s="244" t="s">
        <v>118</v>
      </c>
      <c r="K22" s="253" t="s">
        <v>246</v>
      </c>
      <c r="L22" s="253" t="s">
        <v>247</v>
      </c>
      <c r="M22" s="244" t="s">
        <v>102</v>
      </c>
      <c r="N22" s="244" t="s">
        <v>102</v>
      </c>
      <c r="O22" s="244" t="s">
        <v>102</v>
      </c>
      <c r="P22" s="244" t="s">
        <v>102</v>
      </c>
      <c r="Q22" s="244" t="s">
        <v>102</v>
      </c>
      <c r="R22" s="244" t="s">
        <v>101</v>
      </c>
      <c r="S22" s="244" t="s">
        <v>102</v>
      </c>
      <c r="T22" s="244" t="s">
        <v>101</v>
      </c>
      <c r="U22" s="244" t="s">
        <v>101</v>
      </c>
      <c r="V22" s="244" t="s">
        <v>102</v>
      </c>
      <c r="W22" s="244" t="s">
        <v>102</v>
      </c>
      <c r="X22" s="244" t="s">
        <v>102</v>
      </c>
      <c r="Y22" s="244" t="s">
        <v>102</v>
      </c>
      <c r="Z22" s="244" t="s">
        <v>102</v>
      </c>
      <c r="AA22" s="244" t="s">
        <v>102</v>
      </c>
      <c r="AB22" s="244" t="s">
        <v>101</v>
      </c>
      <c r="AC22" s="244" t="s">
        <v>102</v>
      </c>
      <c r="AD22" s="244" t="s">
        <v>102</v>
      </c>
      <c r="AE22" s="244" t="s">
        <v>101</v>
      </c>
      <c r="AF22" s="221">
        <v>14</v>
      </c>
      <c r="AG22" s="245" t="s">
        <v>122</v>
      </c>
      <c r="AH22" s="218">
        <v>1</v>
      </c>
      <c r="AI22" s="275" t="s">
        <v>94</v>
      </c>
      <c r="AJ22" s="212">
        <v>5</v>
      </c>
      <c r="AK22" s="247" t="s">
        <v>141</v>
      </c>
      <c r="AL22" s="308" t="s">
        <v>248</v>
      </c>
      <c r="AM22" s="253" t="s">
        <v>249</v>
      </c>
      <c r="AN22" s="253" t="s">
        <v>250</v>
      </c>
      <c r="AO22" s="244" t="s">
        <v>99</v>
      </c>
      <c r="AP22" s="244" t="s">
        <v>100</v>
      </c>
      <c r="AQ22" s="218" t="s">
        <v>102</v>
      </c>
      <c r="AR22" s="218" t="s">
        <v>102</v>
      </c>
      <c r="AS22" s="218" t="s">
        <v>102</v>
      </c>
      <c r="AT22" s="218" t="s">
        <v>102</v>
      </c>
      <c r="AU22" s="218" t="s">
        <v>102</v>
      </c>
      <c r="AV22" s="218" t="s">
        <v>102</v>
      </c>
      <c r="AW22" s="218" t="s">
        <v>102</v>
      </c>
      <c r="AX22" s="218">
        <v>100</v>
      </c>
      <c r="AY22" s="221" t="s">
        <v>163</v>
      </c>
      <c r="AZ22" s="221">
        <v>1</v>
      </c>
      <c r="BA22" s="248" t="s">
        <v>122</v>
      </c>
      <c r="BB22" s="221">
        <v>1</v>
      </c>
      <c r="BC22" s="275" t="s">
        <v>94</v>
      </c>
      <c r="BD22" s="221">
        <v>5</v>
      </c>
      <c r="BE22" s="276" t="s">
        <v>141</v>
      </c>
      <c r="BF22" s="212">
        <v>5</v>
      </c>
      <c r="BG22" s="244" t="s">
        <v>104</v>
      </c>
      <c r="BH22" s="244" t="s">
        <v>105</v>
      </c>
      <c r="BI22" s="253" t="s">
        <v>251</v>
      </c>
      <c r="BJ22" s="238" t="s">
        <v>252</v>
      </c>
      <c r="BK22" s="212" t="s">
        <v>101</v>
      </c>
      <c r="BL22" s="221" t="s">
        <v>253</v>
      </c>
      <c r="BM22" s="236" t="s">
        <v>101</v>
      </c>
      <c r="BN22" s="300" t="s">
        <v>254</v>
      </c>
      <c r="BO22" s="168" t="s">
        <v>101</v>
      </c>
      <c r="BP22" s="168" t="s">
        <v>255</v>
      </c>
      <c r="BQ22" s="168" t="s">
        <v>101</v>
      </c>
      <c r="BR22" s="168" t="s">
        <v>256</v>
      </c>
      <c r="BS22" s="364"/>
      <c r="BT22" s="374" t="s">
        <v>257</v>
      </c>
      <c r="BU22" s="176"/>
      <c r="BV22" s="183"/>
      <c r="BW22" s="176"/>
      <c r="BX22" s="196"/>
      <c r="BY22" s="176"/>
      <c r="BZ22" s="207" t="s">
        <v>113</v>
      </c>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row>
    <row r="23" spans="1:130" s="21" customFormat="1" ht="183" customHeight="1">
      <c r="A23" s="301" t="s">
        <v>258</v>
      </c>
      <c r="B23" s="236" t="s">
        <v>259</v>
      </c>
      <c r="C23" s="302" t="str">
        <f>VLOOKUP(A23,'Fórmulas '!$B$47:$C$68,2,FALSE)</f>
        <v>Apoyar el desarrollo eficiente de los procesos internos, mediante la administración de los bienes y prestación de los servicios internos requeridos.</v>
      </c>
      <c r="D23" s="301" t="str">
        <f>VLOOKUP(A23,'Fórmulas '!$F$47:$G$67,2,FALSE)</f>
        <v>Coordinador Equipo Administrativo</v>
      </c>
      <c r="E23" s="237" t="s">
        <v>260</v>
      </c>
      <c r="F23" s="221" t="s">
        <v>121</v>
      </c>
      <c r="G23" s="221" t="s">
        <v>121</v>
      </c>
      <c r="H23" s="221" t="s">
        <v>121</v>
      </c>
      <c r="I23" s="221" t="s">
        <v>121</v>
      </c>
      <c r="J23" s="221" t="s">
        <v>89</v>
      </c>
      <c r="K23" s="221" t="s">
        <v>261</v>
      </c>
      <c r="L23" s="301" t="s">
        <v>262</v>
      </c>
      <c r="M23" s="221" t="s">
        <v>88</v>
      </c>
      <c r="N23" s="221" t="s">
        <v>88</v>
      </c>
      <c r="O23" s="221" t="s">
        <v>88</v>
      </c>
      <c r="P23" s="221" t="s">
        <v>88</v>
      </c>
      <c r="Q23" s="221" t="s">
        <v>88</v>
      </c>
      <c r="R23" s="221" t="s">
        <v>88</v>
      </c>
      <c r="S23" s="221" t="s">
        <v>88</v>
      </c>
      <c r="T23" s="221" t="s">
        <v>158</v>
      </c>
      <c r="U23" s="221" t="s">
        <v>88</v>
      </c>
      <c r="V23" s="221" t="s">
        <v>88</v>
      </c>
      <c r="W23" s="221" t="s">
        <v>88</v>
      </c>
      <c r="X23" s="221" t="s">
        <v>88</v>
      </c>
      <c r="Y23" s="221" t="s">
        <v>88</v>
      </c>
      <c r="Z23" s="221" t="s">
        <v>88</v>
      </c>
      <c r="AA23" s="221" t="s">
        <v>88</v>
      </c>
      <c r="AB23" s="221" t="s">
        <v>158</v>
      </c>
      <c r="AC23" s="221" t="s">
        <v>88</v>
      </c>
      <c r="AD23" s="221" t="s">
        <v>158</v>
      </c>
      <c r="AE23" s="221" t="s">
        <v>158</v>
      </c>
      <c r="AF23" s="213">
        <v>15</v>
      </c>
      <c r="AG23" s="314" t="s">
        <v>159</v>
      </c>
      <c r="AH23" s="213">
        <v>4</v>
      </c>
      <c r="AI23" s="215" t="s">
        <v>94</v>
      </c>
      <c r="AJ23" s="216">
        <v>5</v>
      </c>
      <c r="AK23" s="232" t="s">
        <v>95</v>
      </c>
      <c r="AL23" s="308" t="s">
        <v>263</v>
      </c>
      <c r="AM23" s="304" t="s">
        <v>264</v>
      </c>
      <c r="AN23" s="277" t="s">
        <v>265</v>
      </c>
      <c r="AO23" s="221" t="s">
        <v>99</v>
      </c>
      <c r="AP23" s="221" t="s">
        <v>266</v>
      </c>
      <c r="AQ23" s="213" t="s">
        <v>102</v>
      </c>
      <c r="AR23" s="213" t="s">
        <v>102</v>
      </c>
      <c r="AS23" s="213" t="s">
        <v>101</v>
      </c>
      <c r="AT23" s="213" t="s">
        <v>102</v>
      </c>
      <c r="AU23" s="213" t="s">
        <v>102</v>
      </c>
      <c r="AV23" s="213" t="s">
        <v>102</v>
      </c>
      <c r="AW23" s="213" t="s">
        <v>102</v>
      </c>
      <c r="AX23" s="213">
        <v>85</v>
      </c>
      <c r="AY23" s="218" t="s">
        <v>163</v>
      </c>
      <c r="AZ23" s="213">
        <v>4</v>
      </c>
      <c r="BA23" s="281" t="s">
        <v>267</v>
      </c>
      <c r="BB23" s="216">
        <v>2</v>
      </c>
      <c r="BC23" s="219" t="s">
        <v>94</v>
      </c>
      <c r="BD23" s="213">
        <v>5</v>
      </c>
      <c r="BE23" s="219" t="s">
        <v>95</v>
      </c>
      <c r="BF23" s="212">
        <v>10</v>
      </c>
      <c r="BG23" s="221" t="s">
        <v>104</v>
      </c>
      <c r="BH23" s="221" t="s">
        <v>268</v>
      </c>
      <c r="BI23" s="221" t="s">
        <v>269</v>
      </c>
      <c r="BJ23" s="212" t="s">
        <v>270</v>
      </c>
      <c r="BK23" s="212" t="s">
        <v>101</v>
      </c>
      <c r="BL23" s="301" t="s">
        <v>271</v>
      </c>
      <c r="BM23" s="236" t="s">
        <v>101</v>
      </c>
      <c r="BN23" s="212" t="s">
        <v>272</v>
      </c>
      <c r="BO23" s="168" t="s">
        <v>101</v>
      </c>
      <c r="BP23" s="168" t="s">
        <v>273</v>
      </c>
      <c r="BQ23" s="168" t="s">
        <v>101</v>
      </c>
      <c r="BR23" s="168" t="s">
        <v>274</v>
      </c>
      <c r="BS23" s="364" t="s">
        <v>101</v>
      </c>
      <c r="BT23" s="374" t="s">
        <v>275</v>
      </c>
      <c r="BU23" s="176"/>
      <c r="BV23" s="183"/>
      <c r="BW23" s="176"/>
      <c r="BX23" s="196"/>
      <c r="BY23" s="176"/>
      <c r="BZ23" s="207" t="s">
        <v>113</v>
      </c>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row>
    <row r="24" spans="1:130" ht="150.75" customHeight="1">
      <c r="A24" s="301" t="s">
        <v>258</v>
      </c>
      <c r="B24" s="220" t="s">
        <v>276</v>
      </c>
      <c r="C24" s="302" t="str">
        <f>VLOOKUP(A24,'Fórmulas '!$B$47:$C$68,2,FALSE)</f>
        <v>Apoyar el desarrollo eficiente de los procesos internos, mediante la administración de los bienes y prestación de los servicios internos requeridos.</v>
      </c>
      <c r="D24" s="301" t="str">
        <f>VLOOKUP(A24,'Fórmulas '!$F$47:$G$67,2,FALSE)</f>
        <v>Coordinador Equipo Administrativo</v>
      </c>
      <c r="E24" s="304" t="s">
        <v>260</v>
      </c>
      <c r="F24" s="221" t="s">
        <v>121</v>
      </c>
      <c r="G24" s="221" t="s">
        <v>121</v>
      </c>
      <c r="H24" s="221" t="s">
        <v>121</v>
      </c>
      <c r="I24" s="221" t="s">
        <v>121</v>
      </c>
      <c r="J24" s="221" t="s">
        <v>89</v>
      </c>
      <c r="K24" s="301" t="s">
        <v>277</v>
      </c>
      <c r="L24" s="301" t="s">
        <v>262</v>
      </c>
      <c r="M24" s="221" t="s">
        <v>88</v>
      </c>
      <c r="N24" s="221" t="s">
        <v>88</v>
      </c>
      <c r="O24" s="221" t="s">
        <v>88</v>
      </c>
      <c r="P24" s="221" t="s">
        <v>88</v>
      </c>
      <c r="Q24" s="221" t="s">
        <v>88</v>
      </c>
      <c r="R24" s="221" t="s">
        <v>88</v>
      </c>
      <c r="S24" s="221" t="s">
        <v>88</v>
      </c>
      <c r="T24" s="221" t="s">
        <v>158</v>
      </c>
      <c r="U24" s="221" t="s">
        <v>88</v>
      </c>
      <c r="V24" s="221" t="s">
        <v>88</v>
      </c>
      <c r="W24" s="221" t="s">
        <v>88</v>
      </c>
      <c r="X24" s="221" t="s">
        <v>88</v>
      </c>
      <c r="Y24" s="221" t="s">
        <v>88</v>
      </c>
      <c r="Z24" s="221" t="s">
        <v>88</v>
      </c>
      <c r="AA24" s="221" t="s">
        <v>88</v>
      </c>
      <c r="AB24" s="221" t="s">
        <v>158</v>
      </c>
      <c r="AC24" s="221" t="s">
        <v>88</v>
      </c>
      <c r="AD24" s="221" t="s">
        <v>158</v>
      </c>
      <c r="AE24" s="221" t="s">
        <v>158</v>
      </c>
      <c r="AF24" s="213">
        <v>15</v>
      </c>
      <c r="AG24" s="314" t="s">
        <v>159</v>
      </c>
      <c r="AH24" s="213">
        <v>4</v>
      </c>
      <c r="AI24" s="215" t="s">
        <v>94</v>
      </c>
      <c r="AJ24" s="216">
        <v>5</v>
      </c>
      <c r="AK24" s="232" t="s">
        <v>95</v>
      </c>
      <c r="AL24" s="308" t="s">
        <v>278</v>
      </c>
      <c r="AM24" s="304" t="s">
        <v>279</v>
      </c>
      <c r="AN24" s="277" t="s">
        <v>280</v>
      </c>
      <c r="AO24" s="221" t="s">
        <v>99</v>
      </c>
      <c r="AP24" s="221" t="s">
        <v>100</v>
      </c>
      <c r="AQ24" s="213" t="s">
        <v>102</v>
      </c>
      <c r="AR24" s="213" t="s">
        <v>102</v>
      </c>
      <c r="AS24" s="213" t="s">
        <v>101</v>
      </c>
      <c r="AT24" s="213" t="s">
        <v>102</v>
      </c>
      <c r="AU24" s="213" t="s">
        <v>102</v>
      </c>
      <c r="AV24" s="213" t="s">
        <v>102</v>
      </c>
      <c r="AW24" s="213" t="s">
        <v>102</v>
      </c>
      <c r="AX24" s="213">
        <v>85</v>
      </c>
      <c r="AY24" s="218" t="s">
        <v>163</v>
      </c>
      <c r="AZ24" s="213">
        <v>4</v>
      </c>
      <c r="BA24" s="281" t="s">
        <v>267</v>
      </c>
      <c r="BB24" s="216">
        <v>2</v>
      </c>
      <c r="BC24" s="219" t="s">
        <v>94</v>
      </c>
      <c r="BD24" s="213">
        <v>5</v>
      </c>
      <c r="BE24" s="219" t="s">
        <v>95</v>
      </c>
      <c r="BF24" s="212">
        <v>10</v>
      </c>
      <c r="BG24" s="221" t="s">
        <v>104</v>
      </c>
      <c r="BH24" s="221" t="s">
        <v>128</v>
      </c>
      <c r="BI24" s="237" t="s">
        <v>281</v>
      </c>
      <c r="BJ24" s="301" t="s">
        <v>282</v>
      </c>
      <c r="BK24" s="212" t="s">
        <v>101</v>
      </c>
      <c r="BL24" s="212" t="s">
        <v>283</v>
      </c>
      <c r="BM24" s="236" t="s">
        <v>101</v>
      </c>
      <c r="BN24" s="212" t="s">
        <v>284</v>
      </c>
      <c r="BO24" s="168" t="s">
        <v>101</v>
      </c>
      <c r="BP24" s="168" t="s">
        <v>285</v>
      </c>
      <c r="BQ24" s="168" t="s">
        <v>101</v>
      </c>
      <c r="BR24" s="168" t="s">
        <v>286</v>
      </c>
      <c r="BS24" s="170" t="s">
        <v>101</v>
      </c>
      <c r="BT24" s="168" t="s">
        <v>287</v>
      </c>
      <c r="BU24" s="171"/>
      <c r="BV24" s="168"/>
      <c r="BW24" s="176"/>
      <c r="BX24" s="196"/>
      <c r="BY24" s="171"/>
      <c r="BZ24" s="207" t="s">
        <v>113</v>
      </c>
    </row>
    <row r="25" spans="1:130" ht="156.75" customHeight="1">
      <c r="A25" s="301" t="s">
        <v>258</v>
      </c>
      <c r="B25" s="220" t="s">
        <v>288</v>
      </c>
      <c r="C25" s="302" t="str">
        <f>VLOOKUP(A25,'Fórmulas '!$B$47:$C$68,2,FALSE)</f>
        <v>Apoyar el desarrollo eficiente de los procesos internos, mediante la administración de los bienes y prestación de los servicios internos requeridos.</v>
      </c>
      <c r="D25" s="301" t="str">
        <f>VLOOKUP(A25,'Fórmulas '!$F$47:$G$67,2,FALSE)</f>
        <v>Coordinador Equipo Administrativo</v>
      </c>
      <c r="E25" s="304" t="s">
        <v>260</v>
      </c>
      <c r="F25" s="221" t="s">
        <v>121</v>
      </c>
      <c r="G25" s="221" t="s">
        <v>121</v>
      </c>
      <c r="H25" s="221" t="s">
        <v>121</v>
      </c>
      <c r="I25" s="221" t="s">
        <v>121</v>
      </c>
      <c r="J25" s="221" t="s">
        <v>89</v>
      </c>
      <c r="K25" s="301" t="s">
        <v>289</v>
      </c>
      <c r="L25" s="301" t="s">
        <v>262</v>
      </c>
      <c r="M25" s="221" t="s">
        <v>88</v>
      </c>
      <c r="N25" s="221" t="s">
        <v>88</v>
      </c>
      <c r="O25" s="221" t="s">
        <v>88</v>
      </c>
      <c r="P25" s="221" t="s">
        <v>88</v>
      </c>
      <c r="Q25" s="221" t="s">
        <v>88</v>
      </c>
      <c r="R25" s="221" t="s">
        <v>88</v>
      </c>
      <c r="S25" s="221" t="s">
        <v>88</v>
      </c>
      <c r="T25" s="221" t="s">
        <v>158</v>
      </c>
      <c r="U25" s="221" t="s">
        <v>88</v>
      </c>
      <c r="V25" s="221" t="s">
        <v>88</v>
      </c>
      <c r="W25" s="221" t="s">
        <v>88</v>
      </c>
      <c r="X25" s="221" t="s">
        <v>88</v>
      </c>
      <c r="Y25" s="221" t="s">
        <v>88</v>
      </c>
      <c r="Z25" s="221" t="s">
        <v>88</v>
      </c>
      <c r="AA25" s="221" t="s">
        <v>88</v>
      </c>
      <c r="AB25" s="221" t="s">
        <v>158</v>
      </c>
      <c r="AC25" s="221" t="s">
        <v>88</v>
      </c>
      <c r="AD25" s="221" t="s">
        <v>158</v>
      </c>
      <c r="AE25" s="221" t="s">
        <v>158</v>
      </c>
      <c r="AF25" s="213">
        <v>15</v>
      </c>
      <c r="AG25" s="314" t="s">
        <v>159</v>
      </c>
      <c r="AH25" s="213">
        <v>4</v>
      </c>
      <c r="AI25" s="215" t="s">
        <v>94</v>
      </c>
      <c r="AJ25" s="216">
        <v>5</v>
      </c>
      <c r="AK25" s="232" t="s">
        <v>95</v>
      </c>
      <c r="AL25" s="308" t="s">
        <v>290</v>
      </c>
      <c r="AM25" s="315" t="s">
        <v>291</v>
      </c>
      <c r="AN25" s="277" t="s">
        <v>292</v>
      </c>
      <c r="AO25" s="221" t="s">
        <v>99</v>
      </c>
      <c r="AP25" s="221" t="s">
        <v>100</v>
      </c>
      <c r="AQ25" s="213" t="s">
        <v>102</v>
      </c>
      <c r="AR25" s="213" t="s">
        <v>102</v>
      </c>
      <c r="AS25" s="213" t="s">
        <v>101</v>
      </c>
      <c r="AT25" s="213" t="s">
        <v>102</v>
      </c>
      <c r="AU25" s="213" t="s">
        <v>102</v>
      </c>
      <c r="AV25" s="213" t="s">
        <v>102</v>
      </c>
      <c r="AW25" s="213" t="s">
        <v>102</v>
      </c>
      <c r="AX25" s="213">
        <v>85</v>
      </c>
      <c r="AY25" s="218" t="s">
        <v>163</v>
      </c>
      <c r="AZ25" s="213">
        <v>4</v>
      </c>
      <c r="BA25" s="281" t="s">
        <v>267</v>
      </c>
      <c r="BB25" s="216">
        <v>2</v>
      </c>
      <c r="BC25" s="219" t="s">
        <v>94</v>
      </c>
      <c r="BD25" s="213">
        <v>5</v>
      </c>
      <c r="BE25" s="219" t="s">
        <v>95</v>
      </c>
      <c r="BF25" s="212">
        <v>10</v>
      </c>
      <c r="BG25" s="221" t="s">
        <v>104</v>
      </c>
      <c r="BH25" s="221" t="s">
        <v>164</v>
      </c>
      <c r="BI25" s="316" t="s">
        <v>281</v>
      </c>
      <c r="BJ25" s="238" t="s">
        <v>293</v>
      </c>
      <c r="BK25" s="212" t="s">
        <v>101</v>
      </c>
      <c r="BL25" s="317" t="s">
        <v>283</v>
      </c>
      <c r="BM25" s="236" t="s">
        <v>101</v>
      </c>
      <c r="BN25" s="212" t="s">
        <v>294</v>
      </c>
      <c r="BO25" s="168" t="s">
        <v>101</v>
      </c>
      <c r="BP25" s="168" t="s">
        <v>295</v>
      </c>
      <c r="BQ25" s="168" t="s">
        <v>101</v>
      </c>
      <c r="BR25" s="170" t="s">
        <v>296</v>
      </c>
      <c r="BS25" s="170" t="s">
        <v>101</v>
      </c>
      <c r="BT25" s="170" t="s">
        <v>297</v>
      </c>
      <c r="BU25" s="171"/>
      <c r="BV25" s="170"/>
      <c r="BW25" s="176"/>
      <c r="BX25" s="196"/>
      <c r="BY25" s="171"/>
      <c r="BZ25" s="207" t="s">
        <v>113</v>
      </c>
    </row>
    <row r="26" spans="1:130" ht="210.75" customHeight="1">
      <c r="A26" s="221" t="s">
        <v>298</v>
      </c>
      <c r="B26" s="212" t="s">
        <v>299</v>
      </c>
      <c r="C26" s="302" t="str">
        <f>VLOOKUP(A26,'Fórmulas '!$B$47:$C$68,2,FALSE)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D26" s="301" t="str">
        <f>VLOOKUP(A26,'Fórmulas '!$F$47:$G$67,2,FALSE)</f>
        <v>Jefe de Oficina Jurídica</v>
      </c>
      <c r="E26" s="283" t="s">
        <v>300</v>
      </c>
      <c r="F26" s="220" t="s">
        <v>102</v>
      </c>
      <c r="G26" s="220" t="s">
        <v>102</v>
      </c>
      <c r="H26" s="220" t="s">
        <v>102</v>
      </c>
      <c r="I26" s="220" t="s">
        <v>102</v>
      </c>
      <c r="J26" s="220" t="s">
        <v>89</v>
      </c>
      <c r="K26" s="292" t="s">
        <v>301</v>
      </c>
      <c r="L26" s="318" t="s">
        <v>302</v>
      </c>
      <c r="M26" s="220" t="s">
        <v>88</v>
      </c>
      <c r="N26" s="220" t="s">
        <v>88</v>
      </c>
      <c r="O26" s="220" t="s">
        <v>88</v>
      </c>
      <c r="P26" s="220" t="s">
        <v>88</v>
      </c>
      <c r="Q26" s="220" t="s">
        <v>88</v>
      </c>
      <c r="R26" s="220" t="s">
        <v>88</v>
      </c>
      <c r="S26" s="220" t="s">
        <v>92</v>
      </c>
      <c r="T26" s="221" t="s">
        <v>88</v>
      </c>
      <c r="U26" s="220" t="s">
        <v>88</v>
      </c>
      <c r="V26" s="220" t="s">
        <v>88</v>
      </c>
      <c r="W26" s="220" t="s">
        <v>88</v>
      </c>
      <c r="X26" s="220" t="s">
        <v>88</v>
      </c>
      <c r="Y26" s="220" t="s">
        <v>88</v>
      </c>
      <c r="Z26" s="220" t="s">
        <v>88</v>
      </c>
      <c r="AA26" s="220" t="s">
        <v>88</v>
      </c>
      <c r="AB26" s="220" t="s">
        <v>92</v>
      </c>
      <c r="AC26" s="220" t="s">
        <v>88</v>
      </c>
      <c r="AD26" s="220" t="s">
        <v>92</v>
      </c>
      <c r="AE26" s="220" t="s">
        <v>92</v>
      </c>
      <c r="AF26" s="213">
        <v>15</v>
      </c>
      <c r="AG26" s="227" t="s">
        <v>122</v>
      </c>
      <c r="AH26" s="213">
        <v>1</v>
      </c>
      <c r="AI26" s="215" t="s">
        <v>94</v>
      </c>
      <c r="AJ26" s="216">
        <v>5</v>
      </c>
      <c r="AK26" s="217" t="s">
        <v>141</v>
      </c>
      <c r="AL26" s="319" t="s">
        <v>303</v>
      </c>
      <c r="AM26" s="315" t="s">
        <v>304</v>
      </c>
      <c r="AN26" s="292" t="s">
        <v>305</v>
      </c>
      <c r="AO26" s="220" t="s">
        <v>99</v>
      </c>
      <c r="AP26" s="220" t="s">
        <v>100</v>
      </c>
      <c r="AQ26" s="213" t="s">
        <v>102</v>
      </c>
      <c r="AR26" s="213" t="s">
        <v>102</v>
      </c>
      <c r="AS26" s="213" t="s">
        <v>101</v>
      </c>
      <c r="AT26" s="213" t="s">
        <v>102</v>
      </c>
      <c r="AU26" s="213" t="s">
        <v>102</v>
      </c>
      <c r="AV26" s="213" t="s">
        <v>102</v>
      </c>
      <c r="AW26" s="213" t="s">
        <v>102</v>
      </c>
      <c r="AX26" s="213">
        <v>85</v>
      </c>
      <c r="AY26" s="218" t="s">
        <v>163</v>
      </c>
      <c r="AZ26" s="213"/>
      <c r="BA26" s="213" t="str">
        <f t="shared" si="4"/>
        <v>RARA VEZ</v>
      </c>
      <c r="BB26" s="234">
        <f t="shared" si="0"/>
        <v>1</v>
      </c>
      <c r="BC26" s="235" t="str">
        <f t="shared" si="1"/>
        <v>CATASTRÓFICO</v>
      </c>
      <c r="BD26" s="213">
        <f t="shared" si="2"/>
        <v>5</v>
      </c>
      <c r="BE26" s="235" t="str">
        <f>IFERROR(VLOOKUP(CONCATENATE(BB26,BD26),'[1]Fórmulas '!$J$47:$K$71,2,),"")</f>
        <v>ALTO</v>
      </c>
      <c r="BF26" s="236">
        <f t="shared" si="3"/>
        <v>5</v>
      </c>
      <c r="BG26" s="220" t="s">
        <v>104</v>
      </c>
      <c r="BH26" s="220" t="s">
        <v>306</v>
      </c>
      <c r="BI26" s="218" t="s">
        <v>307</v>
      </c>
      <c r="BJ26" s="218" t="s">
        <v>308</v>
      </c>
      <c r="BK26" s="320" t="s">
        <v>101</v>
      </c>
      <c r="BL26" s="221" t="s">
        <v>309</v>
      </c>
      <c r="BM26" s="302" t="s">
        <v>101</v>
      </c>
      <c r="BN26" s="236" t="s">
        <v>310</v>
      </c>
      <c r="BO26" s="168" t="s">
        <v>101</v>
      </c>
      <c r="BP26" s="168" t="s">
        <v>311</v>
      </c>
      <c r="BQ26" s="168"/>
      <c r="BR26" s="193"/>
      <c r="BS26" s="193"/>
      <c r="BT26" s="193" t="s">
        <v>312</v>
      </c>
      <c r="BU26" s="195"/>
      <c r="BV26" s="184"/>
      <c r="BW26" s="172"/>
      <c r="BX26" s="172"/>
      <c r="BY26" s="194"/>
      <c r="BZ26" s="207" t="s">
        <v>113</v>
      </c>
    </row>
    <row r="27" spans="1:130" ht="177.75" customHeight="1">
      <c r="A27" s="212" t="s">
        <v>298</v>
      </c>
      <c r="B27" s="212" t="s">
        <v>313</v>
      </c>
      <c r="C27" s="302" t="str">
        <f>VLOOKUP(A27,'Fórmulas '!$B$47:$C$68,2,FALSE)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D27" s="301" t="str">
        <f>VLOOKUP(A27,'Fórmulas '!$F$47:$G$67,2,FALSE)</f>
        <v>Jefe de Oficina Jurídica</v>
      </c>
      <c r="E27" s="283" t="s">
        <v>314</v>
      </c>
      <c r="F27" s="220" t="s">
        <v>102</v>
      </c>
      <c r="G27" s="220" t="s">
        <v>102</v>
      </c>
      <c r="H27" s="220" t="s">
        <v>102</v>
      </c>
      <c r="I27" s="220" t="s">
        <v>102</v>
      </c>
      <c r="J27" s="220" t="s">
        <v>89</v>
      </c>
      <c r="K27" s="292" t="s">
        <v>315</v>
      </c>
      <c r="L27" s="292" t="s">
        <v>316</v>
      </c>
      <c r="M27" s="220" t="s">
        <v>88</v>
      </c>
      <c r="N27" s="220" t="s">
        <v>88</v>
      </c>
      <c r="O27" s="220" t="s">
        <v>88</v>
      </c>
      <c r="P27" s="220" t="s">
        <v>88</v>
      </c>
      <c r="Q27" s="220" t="s">
        <v>88</v>
      </c>
      <c r="R27" s="220" t="s">
        <v>88</v>
      </c>
      <c r="S27" s="220" t="s">
        <v>92</v>
      </c>
      <c r="T27" s="221" t="s">
        <v>92</v>
      </c>
      <c r="U27" s="221" t="s">
        <v>92</v>
      </c>
      <c r="V27" s="220" t="s">
        <v>88</v>
      </c>
      <c r="W27" s="220" t="s">
        <v>88</v>
      </c>
      <c r="X27" s="220" t="s">
        <v>88</v>
      </c>
      <c r="Y27" s="220" t="s">
        <v>88</v>
      </c>
      <c r="Z27" s="220" t="s">
        <v>88</v>
      </c>
      <c r="AA27" s="220" t="s">
        <v>88</v>
      </c>
      <c r="AB27" s="220" t="s">
        <v>92</v>
      </c>
      <c r="AC27" s="220" t="s">
        <v>88</v>
      </c>
      <c r="AD27" s="220" t="s">
        <v>92</v>
      </c>
      <c r="AE27" s="220" t="s">
        <v>92</v>
      </c>
      <c r="AF27" s="213">
        <v>13</v>
      </c>
      <c r="AG27" s="227" t="s">
        <v>122</v>
      </c>
      <c r="AH27" s="213">
        <v>1</v>
      </c>
      <c r="AI27" s="215" t="s">
        <v>94</v>
      </c>
      <c r="AJ27" s="216">
        <v>5</v>
      </c>
      <c r="AK27" s="217" t="s">
        <v>141</v>
      </c>
      <c r="AL27" s="321" t="s">
        <v>317</v>
      </c>
      <c r="AM27" s="315" t="s">
        <v>318</v>
      </c>
      <c r="AN27" s="221" t="s">
        <v>319</v>
      </c>
      <c r="AO27" s="220" t="s">
        <v>99</v>
      </c>
      <c r="AP27" s="220" t="s">
        <v>100</v>
      </c>
      <c r="AQ27" s="213" t="s">
        <v>102</v>
      </c>
      <c r="AR27" s="213" t="s">
        <v>102</v>
      </c>
      <c r="AS27" s="213" t="s">
        <v>101</v>
      </c>
      <c r="AT27" s="213" t="s">
        <v>102</v>
      </c>
      <c r="AU27" s="213" t="s">
        <v>102</v>
      </c>
      <c r="AV27" s="213" t="s">
        <v>102</v>
      </c>
      <c r="AW27" s="213" t="s">
        <v>102</v>
      </c>
      <c r="AX27" s="213">
        <v>85</v>
      </c>
      <c r="AY27" s="218" t="s">
        <v>163</v>
      </c>
      <c r="AZ27" s="213">
        <v>1</v>
      </c>
      <c r="BA27" s="214" t="s">
        <v>122</v>
      </c>
      <c r="BB27" s="216">
        <v>1</v>
      </c>
      <c r="BC27" s="219" t="s">
        <v>94</v>
      </c>
      <c r="BD27" s="213">
        <v>5</v>
      </c>
      <c r="BE27" s="260" t="s">
        <v>141</v>
      </c>
      <c r="BF27" s="212">
        <v>5</v>
      </c>
      <c r="BG27" s="220" t="s">
        <v>104</v>
      </c>
      <c r="BH27" s="220" t="s">
        <v>320</v>
      </c>
      <c r="BI27" s="220" t="s">
        <v>321</v>
      </c>
      <c r="BJ27" s="295" t="s">
        <v>322</v>
      </c>
      <c r="BK27" s="322" t="s">
        <v>101</v>
      </c>
      <c r="BL27" s="221" t="s">
        <v>323</v>
      </c>
      <c r="BM27" s="300" t="s">
        <v>101</v>
      </c>
      <c r="BN27" s="361" t="s">
        <v>324</v>
      </c>
      <c r="BO27" s="168" t="s">
        <v>101</v>
      </c>
      <c r="BP27" s="168" t="s">
        <v>311</v>
      </c>
      <c r="BQ27" s="168"/>
      <c r="BR27" s="205"/>
      <c r="BS27" s="205"/>
      <c r="BT27" s="193" t="s">
        <v>325</v>
      </c>
      <c r="BU27" s="192"/>
      <c r="BV27" s="184"/>
      <c r="BW27" s="172"/>
      <c r="BX27" s="172"/>
      <c r="BY27" s="191"/>
      <c r="BZ27" s="207" t="s">
        <v>113</v>
      </c>
    </row>
    <row r="28" spans="1:130" ht="220.5" customHeight="1">
      <c r="A28" s="309" t="s">
        <v>326</v>
      </c>
      <c r="B28" s="212" t="s">
        <v>327</v>
      </c>
      <c r="C28" s="302" t="str">
        <f>VLOOKUP(A28,'Fórmulas '!$B$47:$C$68,2,FALSE)</f>
        <v>lanear, organizar, ejecutar y hacer seguimiento a las acciones que promuevan el desarrollo del talento Humano durante el ciclo de vida laboral de los servidores públicos del instituto.</v>
      </c>
      <c r="D28" s="301" t="str">
        <f>VLOOKUP(A28,'Fórmulas '!$F$47:$G$67,2,FALSE)</f>
        <v>Jefe de Oficina de Talento Humano</v>
      </c>
      <c r="E28" s="307" t="s">
        <v>328</v>
      </c>
      <c r="F28" s="251" t="s">
        <v>88</v>
      </c>
      <c r="G28" s="251" t="s">
        <v>88</v>
      </c>
      <c r="H28" s="244" t="s">
        <v>88</v>
      </c>
      <c r="I28" s="244" t="s">
        <v>88</v>
      </c>
      <c r="J28" s="244" t="s">
        <v>118</v>
      </c>
      <c r="K28" s="323" t="s">
        <v>329</v>
      </c>
      <c r="L28" s="323" t="s">
        <v>330</v>
      </c>
      <c r="M28" s="251" t="s">
        <v>88</v>
      </c>
      <c r="N28" s="251" t="s">
        <v>88</v>
      </c>
      <c r="O28" s="251" t="s">
        <v>88</v>
      </c>
      <c r="P28" s="251" t="s">
        <v>101</v>
      </c>
      <c r="Q28" s="251" t="s">
        <v>88</v>
      </c>
      <c r="R28" s="251" t="s">
        <v>88</v>
      </c>
      <c r="S28" s="251" t="s">
        <v>88</v>
      </c>
      <c r="T28" s="244" t="s">
        <v>92</v>
      </c>
      <c r="U28" s="251" t="s">
        <v>92</v>
      </c>
      <c r="V28" s="244" t="s">
        <v>88</v>
      </c>
      <c r="W28" s="251" t="s">
        <v>88</v>
      </c>
      <c r="X28" s="251" t="s">
        <v>88</v>
      </c>
      <c r="Y28" s="251" t="s">
        <v>88</v>
      </c>
      <c r="Z28" s="251" t="s">
        <v>88</v>
      </c>
      <c r="AA28" s="251" t="s">
        <v>88</v>
      </c>
      <c r="AB28" s="251" t="s">
        <v>88</v>
      </c>
      <c r="AC28" s="251" t="s">
        <v>88</v>
      </c>
      <c r="AD28" s="251" t="s">
        <v>92</v>
      </c>
      <c r="AE28" s="251" t="s">
        <v>92</v>
      </c>
      <c r="AF28" s="213">
        <v>14</v>
      </c>
      <c r="AG28" s="254" t="s">
        <v>159</v>
      </c>
      <c r="AH28" s="213">
        <v>4</v>
      </c>
      <c r="AI28" s="215" t="s">
        <v>94</v>
      </c>
      <c r="AJ28" s="216">
        <v>5</v>
      </c>
      <c r="AK28" s="232" t="s">
        <v>95</v>
      </c>
      <c r="AL28" s="307" t="s">
        <v>331</v>
      </c>
      <c r="AM28" s="324" t="s">
        <v>332</v>
      </c>
      <c r="AN28" s="323" t="s">
        <v>333</v>
      </c>
      <c r="AO28" s="244" t="s">
        <v>99</v>
      </c>
      <c r="AP28" s="251" t="s">
        <v>334</v>
      </c>
      <c r="AQ28" s="213" t="s">
        <v>101</v>
      </c>
      <c r="AR28" s="218" t="s">
        <v>102</v>
      </c>
      <c r="AS28" s="213" t="s">
        <v>101</v>
      </c>
      <c r="AT28" s="213" t="s">
        <v>102</v>
      </c>
      <c r="AU28" s="213" t="s">
        <v>102</v>
      </c>
      <c r="AV28" s="213" t="s">
        <v>102</v>
      </c>
      <c r="AW28" s="213" t="s">
        <v>101</v>
      </c>
      <c r="AX28" s="213">
        <v>40</v>
      </c>
      <c r="AY28" s="218" t="str">
        <f>IF(AX28=" "," ",IF(AX28&lt;=50,"DISMINUYE CERO PUNTOS",IF(AX28&lt;=75,"DISMINUYE UN PUNTO",IF(AX28&lt;=100,"DISMINUYE DOS PUNTOS"))))</f>
        <v>DISMINUYE CERO PUNTOS</v>
      </c>
      <c r="AZ28" s="213"/>
      <c r="BA28" s="213" t="str">
        <f t="shared" si="4"/>
        <v>PROBABLE'</v>
      </c>
      <c r="BB28" s="234">
        <f t="shared" si="0"/>
        <v>4</v>
      </c>
      <c r="BC28" s="235" t="str">
        <f t="shared" si="1"/>
        <v>CATASTRÓFICO</v>
      </c>
      <c r="BD28" s="213">
        <f t="shared" si="2"/>
        <v>5</v>
      </c>
      <c r="BE28" s="235" t="str">
        <f>IFERROR(VLOOKUP(CONCATENATE(BB28,BD28),'[1]Fórmulas '!$J$47:$K$71,2,),"")</f>
        <v>EXTREMO</v>
      </c>
      <c r="BF28" s="236">
        <f t="shared" si="3"/>
        <v>20</v>
      </c>
      <c r="BG28" s="251" t="s">
        <v>104</v>
      </c>
      <c r="BH28" s="251" t="s">
        <v>128</v>
      </c>
      <c r="BI28" s="309" t="s">
        <v>335</v>
      </c>
      <c r="BJ28" s="309" t="s">
        <v>336</v>
      </c>
      <c r="BK28" s="325" t="s">
        <v>101</v>
      </c>
      <c r="BL28" s="309" t="s">
        <v>337</v>
      </c>
      <c r="BM28" s="331" t="s">
        <v>101</v>
      </c>
      <c r="BN28" s="300" t="s">
        <v>338</v>
      </c>
      <c r="BO28" s="168" t="s">
        <v>101</v>
      </c>
      <c r="BP28" s="168" t="s">
        <v>339</v>
      </c>
      <c r="BQ28" s="168" t="s">
        <v>101</v>
      </c>
      <c r="BR28" s="189" t="s">
        <v>340</v>
      </c>
      <c r="BS28" s="189"/>
      <c r="BT28" s="189" t="s">
        <v>341</v>
      </c>
      <c r="BU28" s="187"/>
      <c r="BV28" s="185"/>
      <c r="BW28" s="187"/>
      <c r="BX28" s="188"/>
      <c r="BY28" s="190"/>
      <c r="BZ28" s="207" t="s">
        <v>113</v>
      </c>
    </row>
    <row r="29" spans="1:130" ht="307.5" customHeight="1">
      <c r="A29" s="301" t="s">
        <v>326</v>
      </c>
      <c r="B29" s="212" t="s">
        <v>342</v>
      </c>
      <c r="C29" s="302" t="str">
        <f>VLOOKUP(A29,'Fórmulas '!$B$47:$C$68,2,FALSE)</f>
        <v>lanear, organizar, ejecutar y hacer seguimiento a las acciones que promuevan el desarrollo del talento Humano durante el ciclo de vida laboral de los servidores públicos del instituto.</v>
      </c>
      <c r="D29" s="301" t="str">
        <f>VLOOKUP(A29,'Fórmulas '!$F$47:$G$67,2,FALSE)</f>
        <v>Jefe de Oficina de Talento Humano</v>
      </c>
      <c r="E29" s="304" t="s">
        <v>343</v>
      </c>
      <c r="F29" s="251" t="s">
        <v>88</v>
      </c>
      <c r="G29" s="251" t="s">
        <v>88</v>
      </c>
      <c r="H29" s="244" t="s">
        <v>88</v>
      </c>
      <c r="I29" s="244" t="s">
        <v>117</v>
      </c>
      <c r="J29" s="244" t="s">
        <v>118</v>
      </c>
      <c r="K29" s="326" t="s">
        <v>344</v>
      </c>
      <c r="L29" s="316" t="s">
        <v>345</v>
      </c>
      <c r="M29" s="251" t="s">
        <v>88</v>
      </c>
      <c r="N29" s="251" t="s">
        <v>88</v>
      </c>
      <c r="O29" s="251" t="s">
        <v>88</v>
      </c>
      <c r="P29" s="251" t="s">
        <v>88</v>
      </c>
      <c r="Q29" s="251" t="s">
        <v>88</v>
      </c>
      <c r="R29" s="251" t="s">
        <v>117</v>
      </c>
      <c r="S29" s="251" t="s">
        <v>92</v>
      </c>
      <c r="T29" s="244" t="s">
        <v>88</v>
      </c>
      <c r="U29" s="244" t="s">
        <v>88</v>
      </c>
      <c r="V29" s="251" t="s">
        <v>88</v>
      </c>
      <c r="W29" s="251" t="s">
        <v>88</v>
      </c>
      <c r="X29" s="251" t="s">
        <v>88</v>
      </c>
      <c r="Y29" s="251" t="s">
        <v>88</v>
      </c>
      <c r="Z29" s="251" t="s">
        <v>88</v>
      </c>
      <c r="AA29" s="251" t="s">
        <v>88</v>
      </c>
      <c r="AB29" s="251" t="s">
        <v>88</v>
      </c>
      <c r="AC29" s="251" t="s">
        <v>88</v>
      </c>
      <c r="AD29" s="251" t="s">
        <v>92</v>
      </c>
      <c r="AE29" s="251" t="s">
        <v>92</v>
      </c>
      <c r="AF29" s="278">
        <v>16</v>
      </c>
      <c r="AG29" s="242" t="s">
        <v>93</v>
      </c>
      <c r="AH29" s="213">
        <v>3</v>
      </c>
      <c r="AI29" s="279" t="s">
        <v>94</v>
      </c>
      <c r="AJ29" s="216">
        <v>5</v>
      </c>
      <c r="AK29" s="232" t="s">
        <v>95</v>
      </c>
      <c r="AL29" s="307" t="s">
        <v>346</v>
      </c>
      <c r="AM29" s="304" t="s">
        <v>347</v>
      </c>
      <c r="AN29" s="327" t="s">
        <v>333</v>
      </c>
      <c r="AO29" s="244" t="s">
        <v>99</v>
      </c>
      <c r="AP29" s="251" t="s">
        <v>334</v>
      </c>
      <c r="AQ29" s="218" t="s">
        <v>102</v>
      </c>
      <c r="AR29" s="213" t="s">
        <v>102</v>
      </c>
      <c r="AS29" s="213" t="s">
        <v>101</v>
      </c>
      <c r="AT29" s="213" t="s">
        <v>102</v>
      </c>
      <c r="AU29" s="213" t="s">
        <v>102</v>
      </c>
      <c r="AV29" s="213" t="s">
        <v>102</v>
      </c>
      <c r="AW29" s="213" t="s">
        <v>101</v>
      </c>
      <c r="AX29" s="213">
        <v>55</v>
      </c>
      <c r="AY29" s="280" t="s">
        <v>127</v>
      </c>
      <c r="AZ29" s="213">
        <v>3</v>
      </c>
      <c r="BA29" s="281" t="s">
        <v>267</v>
      </c>
      <c r="BB29" s="216">
        <v>2</v>
      </c>
      <c r="BC29" s="219" t="s">
        <v>94</v>
      </c>
      <c r="BD29" s="213">
        <v>5</v>
      </c>
      <c r="BE29" s="219" t="s">
        <v>95</v>
      </c>
      <c r="BF29" s="212">
        <v>10</v>
      </c>
      <c r="BG29" s="251" t="s">
        <v>104</v>
      </c>
      <c r="BH29" s="251" t="s">
        <v>128</v>
      </c>
      <c r="BI29" s="316" t="s">
        <v>348</v>
      </c>
      <c r="BJ29" s="238" t="s">
        <v>349</v>
      </c>
      <c r="BK29" s="301" t="s">
        <v>101</v>
      </c>
      <c r="BL29" s="301" t="s">
        <v>350</v>
      </c>
      <c r="BM29" s="331" t="s">
        <v>351</v>
      </c>
      <c r="BN29" s="300" t="s">
        <v>352</v>
      </c>
      <c r="BO29" s="168" t="s">
        <v>101</v>
      </c>
      <c r="BP29" s="168" t="s">
        <v>353</v>
      </c>
      <c r="BQ29" s="168" t="s">
        <v>101</v>
      </c>
      <c r="BR29" s="170" t="s">
        <v>354</v>
      </c>
      <c r="BS29" s="377" t="s">
        <v>101</v>
      </c>
      <c r="BT29" s="184" t="s">
        <v>355</v>
      </c>
      <c r="BU29" s="171"/>
      <c r="BV29" s="170"/>
      <c r="BW29" s="176"/>
      <c r="BX29" s="176"/>
      <c r="BY29" s="171"/>
      <c r="BZ29" s="207" t="s">
        <v>113</v>
      </c>
    </row>
    <row r="30" spans="1:130" ht="198" customHeight="1">
      <c r="A30" s="301" t="s">
        <v>356</v>
      </c>
      <c r="B30" s="236" t="s">
        <v>357</v>
      </c>
      <c r="C30" s="302" t="str">
        <f>VLOOKUP(A30,'Fórmulas '!$B$47:$C$68,2,FALSE)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D30" s="301" t="str">
        <f>VLOOKUP(A30,'Fórmulas '!$F$47:$G$67,2,FALSE)</f>
        <v> Profesional Universitario Coordinador de Equipo "CADA".</v>
      </c>
      <c r="E30" s="282" t="s">
        <v>358</v>
      </c>
      <c r="F30" s="213" t="s">
        <v>88</v>
      </c>
      <c r="G30" s="213" t="s">
        <v>88</v>
      </c>
      <c r="H30" s="213" t="s">
        <v>88</v>
      </c>
      <c r="I30" s="213" t="s">
        <v>88</v>
      </c>
      <c r="J30" s="213" t="s">
        <v>118</v>
      </c>
      <c r="K30" s="328" t="s">
        <v>359</v>
      </c>
      <c r="L30" s="326" t="s">
        <v>360</v>
      </c>
      <c r="M30" s="213" t="s">
        <v>88</v>
      </c>
      <c r="N30" s="213" t="s">
        <v>88</v>
      </c>
      <c r="O30" s="213" t="s">
        <v>92</v>
      </c>
      <c r="P30" s="213" t="s">
        <v>92</v>
      </c>
      <c r="Q30" s="213" t="s">
        <v>88</v>
      </c>
      <c r="R30" s="213" t="s">
        <v>92</v>
      </c>
      <c r="S30" s="213" t="s">
        <v>92</v>
      </c>
      <c r="T30" s="213" t="s">
        <v>92</v>
      </c>
      <c r="U30" s="213" t="s">
        <v>88</v>
      </c>
      <c r="V30" s="213" t="s">
        <v>92</v>
      </c>
      <c r="W30" s="213" t="s">
        <v>92</v>
      </c>
      <c r="X30" s="213" t="s">
        <v>88</v>
      </c>
      <c r="Y30" s="213" t="s">
        <v>92</v>
      </c>
      <c r="Z30" s="213" t="s">
        <v>92</v>
      </c>
      <c r="AA30" s="213" t="s">
        <v>88</v>
      </c>
      <c r="AB30" s="213" t="s">
        <v>92</v>
      </c>
      <c r="AC30" s="213" t="s">
        <v>92</v>
      </c>
      <c r="AD30" s="213" t="s">
        <v>92</v>
      </c>
      <c r="AE30" s="213" t="s">
        <v>92</v>
      </c>
      <c r="AF30" s="213">
        <v>6</v>
      </c>
      <c r="AG30" s="214" t="s">
        <v>122</v>
      </c>
      <c r="AH30" s="213">
        <v>1</v>
      </c>
      <c r="AI30" s="273" t="s">
        <v>223</v>
      </c>
      <c r="AJ30" s="216">
        <v>4</v>
      </c>
      <c r="AK30" s="217" t="s">
        <v>141</v>
      </c>
      <c r="AL30" s="307" t="s">
        <v>361</v>
      </c>
      <c r="AM30" s="304" t="s">
        <v>362</v>
      </c>
      <c r="AN30" s="327" t="s">
        <v>363</v>
      </c>
      <c r="AO30" s="213" t="s">
        <v>99</v>
      </c>
      <c r="AP30" s="213" t="s">
        <v>100</v>
      </c>
      <c r="AQ30" s="213" t="s">
        <v>102</v>
      </c>
      <c r="AR30" s="213" t="s">
        <v>102</v>
      </c>
      <c r="AS30" s="213" t="s">
        <v>101</v>
      </c>
      <c r="AT30" s="213" t="s">
        <v>102</v>
      </c>
      <c r="AU30" s="213" t="s">
        <v>102</v>
      </c>
      <c r="AV30" s="213" t="s">
        <v>102</v>
      </c>
      <c r="AW30" s="213" t="s">
        <v>102</v>
      </c>
      <c r="AX30" s="213">
        <v>85</v>
      </c>
      <c r="AY30" s="218" t="s">
        <v>163</v>
      </c>
      <c r="AZ30" s="213">
        <v>1</v>
      </c>
      <c r="BA30" s="214" t="s">
        <v>122</v>
      </c>
      <c r="BB30" s="216">
        <v>1</v>
      </c>
      <c r="BC30" s="271" t="s">
        <v>223</v>
      </c>
      <c r="BD30" s="213">
        <v>4</v>
      </c>
      <c r="BE30" s="260" t="s">
        <v>141</v>
      </c>
      <c r="BF30" s="212">
        <v>4</v>
      </c>
      <c r="BG30" s="213" t="s">
        <v>104</v>
      </c>
      <c r="BH30" s="213" t="s">
        <v>164</v>
      </c>
      <c r="BI30" s="316" t="s">
        <v>364</v>
      </c>
      <c r="BJ30" s="301" t="s">
        <v>365</v>
      </c>
      <c r="BK30" s="301" t="s">
        <v>101</v>
      </c>
      <c r="BL30" s="301" t="s">
        <v>366</v>
      </c>
      <c r="BM30" s="236" t="s">
        <v>101</v>
      </c>
      <c r="BN30" s="212" t="s">
        <v>367</v>
      </c>
      <c r="BO30" s="168" t="s">
        <v>101</v>
      </c>
      <c r="BP30" s="168" t="s">
        <v>368</v>
      </c>
      <c r="BQ30" s="168" t="s">
        <v>101</v>
      </c>
      <c r="BR30" s="206" t="s">
        <v>369</v>
      </c>
      <c r="BS30" s="378" t="s">
        <v>101</v>
      </c>
      <c r="BT30" s="184" t="s">
        <v>370</v>
      </c>
      <c r="BU30" s="171"/>
      <c r="BV30" s="170"/>
      <c r="BW30" s="176"/>
      <c r="BX30" s="176"/>
      <c r="BY30" s="171"/>
      <c r="BZ30" s="207" t="s">
        <v>113</v>
      </c>
    </row>
    <row r="31" spans="1:130" ht="140.25" customHeight="1">
      <c r="A31" s="301" t="s">
        <v>371</v>
      </c>
      <c r="B31" s="212" t="s">
        <v>372</v>
      </c>
      <c r="C31" s="302" t="str">
        <f>VLOOKUP(A31,'Fórmulas '!$B$47:$C$68,2,FALSE)</f>
        <v>Garantizar que contrataciones con clientes y proveedores de la entidad se realicen con calidad, oportunidad, eficiencia y cumpliendo de los términos legales.</v>
      </c>
      <c r="D31" s="301" t="str">
        <f>VLOOKUP(A31,'Fórmulas '!$F$47:$G$67,2,FALSE)</f>
        <v>Jefe de Oficina Jurídica</v>
      </c>
      <c r="E31" s="283" t="s">
        <v>373</v>
      </c>
      <c r="F31" s="220" t="s">
        <v>102</v>
      </c>
      <c r="G31" s="220" t="s">
        <v>102</v>
      </c>
      <c r="H31" s="220" t="s">
        <v>102</v>
      </c>
      <c r="I31" s="220" t="s">
        <v>102</v>
      </c>
      <c r="J31" s="220" t="s">
        <v>89</v>
      </c>
      <c r="K31" s="316" t="s">
        <v>374</v>
      </c>
      <c r="L31" s="316" t="s">
        <v>375</v>
      </c>
      <c r="M31" s="220" t="s">
        <v>88</v>
      </c>
      <c r="N31" s="220" t="s">
        <v>88</v>
      </c>
      <c r="O31" s="220" t="s">
        <v>88</v>
      </c>
      <c r="P31" s="220" t="s">
        <v>88</v>
      </c>
      <c r="Q31" s="220" t="s">
        <v>88</v>
      </c>
      <c r="R31" s="220" t="s">
        <v>88</v>
      </c>
      <c r="S31" s="220" t="s">
        <v>88</v>
      </c>
      <c r="T31" s="221" t="s">
        <v>88</v>
      </c>
      <c r="U31" s="220" t="s">
        <v>88</v>
      </c>
      <c r="V31" s="220" t="s">
        <v>88</v>
      </c>
      <c r="W31" s="220" t="s">
        <v>88</v>
      </c>
      <c r="X31" s="220" t="s">
        <v>88</v>
      </c>
      <c r="Y31" s="220" t="s">
        <v>88</v>
      </c>
      <c r="Z31" s="220" t="s">
        <v>88</v>
      </c>
      <c r="AA31" s="220" t="s">
        <v>88</v>
      </c>
      <c r="AB31" s="220" t="s">
        <v>92</v>
      </c>
      <c r="AC31" s="220" t="s">
        <v>88</v>
      </c>
      <c r="AD31" s="220" t="s">
        <v>92</v>
      </c>
      <c r="AE31" s="220" t="s">
        <v>92</v>
      </c>
      <c r="AF31" s="213">
        <v>16</v>
      </c>
      <c r="AG31" s="284" t="s">
        <v>93</v>
      </c>
      <c r="AH31" s="213">
        <v>3</v>
      </c>
      <c r="AI31" s="215" t="s">
        <v>94</v>
      </c>
      <c r="AJ31" s="216">
        <v>5</v>
      </c>
      <c r="AK31" s="232" t="s">
        <v>95</v>
      </c>
      <c r="AL31" s="307" t="s">
        <v>376</v>
      </c>
      <c r="AM31" s="304" t="s">
        <v>377</v>
      </c>
      <c r="AN31" s="327" t="s">
        <v>378</v>
      </c>
      <c r="AO31" s="220" t="s">
        <v>99</v>
      </c>
      <c r="AP31" s="220" t="s">
        <v>100</v>
      </c>
      <c r="AQ31" s="213" t="s">
        <v>102</v>
      </c>
      <c r="AR31" s="213" t="s">
        <v>102</v>
      </c>
      <c r="AS31" s="213" t="s">
        <v>101</v>
      </c>
      <c r="AT31" s="213" t="s">
        <v>102</v>
      </c>
      <c r="AU31" s="213" t="s">
        <v>102</v>
      </c>
      <c r="AV31" s="213" t="s">
        <v>102</v>
      </c>
      <c r="AW31" s="213" t="s">
        <v>102</v>
      </c>
      <c r="AX31" s="213">
        <v>85</v>
      </c>
      <c r="AY31" s="218" t="s">
        <v>163</v>
      </c>
      <c r="AZ31" s="213">
        <v>3</v>
      </c>
      <c r="BA31" s="214" t="s">
        <v>122</v>
      </c>
      <c r="BB31" s="216">
        <v>1</v>
      </c>
      <c r="BC31" s="219" t="s">
        <v>94</v>
      </c>
      <c r="BD31" s="213">
        <v>5</v>
      </c>
      <c r="BE31" s="260" t="s">
        <v>141</v>
      </c>
      <c r="BF31" s="212">
        <v>5</v>
      </c>
      <c r="BG31" s="220" t="s">
        <v>104</v>
      </c>
      <c r="BH31" s="220" t="s">
        <v>379</v>
      </c>
      <c r="BI31" s="316" t="s">
        <v>380</v>
      </c>
      <c r="BJ31" s="301" t="s">
        <v>381</v>
      </c>
      <c r="BK31" s="301" t="s">
        <v>101</v>
      </c>
      <c r="BL31" s="301" t="s">
        <v>382</v>
      </c>
      <c r="BM31" s="236" t="s">
        <v>101</v>
      </c>
      <c r="BN31" s="236" t="s">
        <v>383</v>
      </c>
      <c r="BO31" s="168" t="s">
        <v>101</v>
      </c>
      <c r="BP31" s="168" t="s">
        <v>311</v>
      </c>
      <c r="BQ31" s="168"/>
      <c r="BR31" s="170"/>
      <c r="BS31" s="377" t="s">
        <v>101</v>
      </c>
      <c r="BT31" s="184" t="s">
        <v>384</v>
      </c>
      <c r="BU31" s="171"/>
      <c r="BV31" s="170"/>
      <c r="BW31" s="176"/>
      <c r="BX31" s="176"/>
      <c r="BY31" s="171"/>
      <c r="BZ31" s="207" t="s">
        <v>113</v>
      </c>
    </row>
    <row r="32" spans="1:130" ht="171" customHeight="1">
      <c r="A32" s="301" t="s">
        <v>371</v>
      </c>
      <c r="B32" s="212" t="s">
        <v>385</v>
      </c>
      <c r="C32" s="302" t="str">
        <f>VLOOKUP(A32,'Fórmulas '!$B$47:$C$68,2,FALSE)</f>
        <v>Garantizar que contrataciones con clientes y proveedores de la entidad se realicen con calidad, oportunidad, eficiencia y cumpliendo de los términos legales.</v>
      </c>
      <c r="D32" s="301" t="str">
        <f>VLOOKUP(A32,'Fórmulas '!$F$47:$G$67,2,FALSE)</f>
        <v>Jefe de Oficina Jurídica</v>
      </c>
      <c r="E32" s="329" t="s">
        <v>386</v>
      </c>
      <c r="F32" s="220" t="s">
        <v>102</v>
      </c>
      <c r="G32" s="220" t="s">
        <v>102</v>
      </c>
      <c r="H32" s="220" t="s">
        <v>102</v>
      </c>
      <c r="I32" s="220" t="s">
        <v>102</v>
      </c>
      <c r="J32" s="220" t="s">
        <v>89</v>
      </c>
      <c r="K32" s="326" t="s">
        <v>387</v>
      </c>
      <c r="L32" s="316" t="s">
        <v>388</v>
      </c>
      <c r="M32" s="220" t="s">
        <v>88</v>
      </c>
      <c r="N32" s="220" t="s">
        <v>88</v>
      </c>
      <c r="O32" s="220" t="s">
        <v>88</v>
      </c>
      <c r="P32" s="220" t="s">
        <v>88</v>
      </c>
      <c r="Q32" s="220" t="s">
        <v>88</v>
      </c>
      <c r="R32" s="220" t="s">
        <v>88</v>
      </c>
      <c r="S32" s="220" t="s">
        <v>88</v>
      </c>
      <c r="T32" s="221" t="s">
        <v>88</v>
      </c>
      <c r="U32" s="221" t="s">
        <v>88</v>
      </c>
      <c r="V32" s="220" t="s">
        <v>88</v>
      </c>
      <c r="W32" s="220" t="s">
        <v>88</v>
      </c>
      <c r="X32" s="220" t="s">
        <v>88</v>
      </c>
      <c r="Y32" s="220" t="s">
        <v>88</v>
      </c>
      <c r="Z32" s="220" t="s">
        <v>88</v>
      </c>
      <c r="AA32" s="220" t="s">
        <v>88</v>
      </c>
      <c r="AB32" s="220" t="s">
        <v>92</v>
      </c>
      <c r="AC32" s="220" t="s">
        <v>88</v>
      </c>
      <c r="AD32" s="220" t="s">
        <v>92</v>
      </c>
      <c r="AE32" s="220" t="s">
        <v>92</v>
      </c>
      <c r="AF32" s="213">
        <v>16</v>
      </c>
      <c r="AG32" s="284" t="s">
        <v>93</v>
      </c>
      <c r="AH32" s="213">
        <v>3</v>
      </c>
      <c r="AI32" s="215" t="s">
        <v>94</v>
      </c>
      <c r="AJ32" s="216">
        <v>5</v>
      </c>
      <c r="AK32" s="232" t="s">
        <v>95</v>
      </c>
      <c r="AL32" s="330" t="s">
        <v>389</v>
      </c>
      <c r="AM32" s="342" t="s">
        <v>390</v>
      </c>
      <c r="AN32" s="230" t="s">
        <v>391</v>
      </c>
      <c r="AO32" s="220" t="s">
        <v>99</v>
      </c>
      <c r="AP32" s="220" t="s">
        <v>100</v>
      </c>
      <c r="AQ32" s="213" t="s">
        <v>102</v>
      </c>
      <c r="AR32" s="213" t="s">
        <v>102</v>
      </c>
      <c r="AS32" s="213" t="s">
        <v>101</v>
      </c>
      <c r="AT32" s="213" t="s">
        <v>102</v>
      </c>
      <c r="AU32" s="213" t="s">
        <v>102</v>
      </c>
      <c r="AV32" s="213" t="s">
        <v>102</v>
      </c>
      <c r="AW32" s="213" t="s">
        <v>102</v>
      </c>
      <c r="AX32" s="213">
        <v>85</v>
      </c>
      <c r="AY32" s="218" t="s">
        <v>163</v>
      </c>
      <c r="AZ32" s="213">
        <v>3</v>
      </c>
      <c r="BA32" s="214" t="s">
        <v>122</v>
      </c>
      <c r="BB32" s="216">
        <v>1</v>
      </c>
      <c r="BC32" s="219" t="s">
        <v>94</v>
      </c>
      <c r="BD32" s="213">
        <v>5</v>
      </c>
      <c r="BE32" s="260" t="s">
        <v>141</v>
      </c>
      <c r="BF32" s="212">
        <v>5</v>
      </c>
      <c r="BG32" s="220" t="s">
        <v>104</v>
      </c>
      <c r="BH32" s="220" t="s">
        <v>164</v>
      </c>
      <c r="BI32" s="326" t="s">
        <v>392</v>
      </c>
      <c r="BJ32" s="238" t="s">
        <v>393</v>
      </c>
      <c r="BK32" s="331" t="s">
        <v>101</v>
      </c>
      <c r="BL32" s="301" t="s">
        <v>394</v>
      </c>
      <c r="BM32" s="236" t="s">
        <v>101</v>
      </c>
      <c r="BN32" s="236" t="s">
        <v>395</v>
      </c>
      <c r="BO32" s="168" t="s">
        <v>101</v>
      </c>
      <c r="BP32" s="168" t="s">
        <v>311</v>
      </c>
      <c r="BQ32" s="168"/>
      <c r="BR32" s="170"/>
      <c r="BS32" s="169" t="s">
        <v>101</v>
      </c>
      <c r="BT32" s="170" t="s">
        <v>396</v>
      </c>
      <c r="BU32" s="174"/>
      <c r="BV32" s="170"/>
      <c r="BW32" s="172"/>
      <c r="BX32" s="172"/>
      <c r="BY32" s="171"/>
      <c r="BZ32" s="207" t="s">
        <v>113</v>
      </c>
    </row>
    <row r="33" spans="1:78" ht="143.25" customHeight="1">
      <c r="A33" s="301" t="s">
        <v>371</v>
      </c>
      <c r="B33" s="212" t="s">
        <v>397</v>
      </c>
      <c r="C33" s="302" t="str">
        <f>VLOOKUP(A33,'Fórmulas '!$B$47:$C$68,2,FALSE)</f>
        <v>Garantizar que contrataciones con clientes y proveedores de la entidad se realicen con calidad, oportunidad, eficiencia y cumpliendo de los términos legales.</v>
      </c>
      <c r="D33" s="301" t="str">
        <f>VLOOKUP(A33,'Fórmulas '!$F$47:$G$67,2,FALSE)</f>
        <v>Jefe de Oficina Jurídica</v>
      </c>
      <c r="E33" s="329" t="s">
        <v>398</v>
      </c>
      <c r="F33" s="220" t="s">
        <v>102</v>
      </c>
      <c r="G33" s="220" t="s">
        <v>102</v>
      </c>
      <c r="H33" s="220" t="s">
        <v>102</v>
      </c>
      <c r="I33" s="220" t="s">
        <v>102</v>
      </c>
      <c r="J33" s="220" t="s">
        <v>89</v>
      </c>
      <c r="K33" s="316" t="s">
        <v>399</v>
      </c>
      <c r="L33" s="326" t="s">
        <v>400</v>
      </c>
      <c r="M33" s="220" t="s">
        <v>88</v>
      </c>
      <c r="N33" s="220" t="s">
        <v>88</v>
      </c>
      <c r="O33" s="220" t="s">
        <v>88</v>
      </c>
      <c r="P33" s="220" t="s">
        <v>88</v>
      </c>
      <c r="Q33" s="220" t="s">
        <v>88</v>
      </c>
      <c r="R33" s="220" t="s">
        <v>88</v>
      </c>
      <c r="S33" s="221" t="s">
        <v>88</v>
      </c>
      <c r="T33" s="221" t="s">
        <v>88</v>
      </c>
      <c r="U33" s="220" t="s">
        <v>88</v>
      </c>
      <c r="V33" s="220" t="s">
        <v>88</v>
      </c>
      <c r="W33" s="220" t="s">
        <v>88</v>
      </c>
      <c r="X33" s="220" t="s">
        <v>88</v>
      </c>
      <c r="Y33" s="220" t="s">
        <v>88</v>
      </c>
      <c r="Z33" s="220" t="s">
        <v>88</v>
      </c>
      <c r="AA33" s="220" t="s">
        <v>88</v>
      </c>
      <c r="AB33" s="220" t="s">
        <v>92</v>
      </c>
      <c r="AC33" s="220" t="s">
        <v>88</v>
      </c>
      <c r="AD33" s="220" t="s">
        <v>92</v>
      </c>
      <c r="AE33" s="220" t="s">
        <v>92</v>
      </c>
      <c r="AF33" s="213">
        <v>16</v>
      </c>
      <c r="AG33" s="284" t="s">
        <v>93</v>
      </c>
      <c r="AH33" s="213">
        <v>3</v>
      </c>
      <c r="AI33" s="215" t="s">
        <v>94</v>
      </c>
      <c r="AJ33" s="216">
        <v>5</v>
      </c>
      <c r="AK33" s="232" t="s">
        <v>95</v>
      </c>
      <c r="AL33" s="340" t="s">
        <v>401</v>
      </c>
      <c r="AM33" s="285" t="s">
        <v>402</v>
      </c>
      <c r="AN33" s="341" t="s">
        <v>403</v>
      </c>
      <c r="AO33" s="213" t="s">
        <v>99</v>
      </c>
      <c r="AP33" s="220" t="s">
        <v>100</v>
      </c>
      <c r="AQ33" s="213" t="s">
        <v>102</v>
      </c>
      <c r="AR33" s="213" t="s">
        <v>102</v>
      </c>
      <c r="AS33" s="213" t="s">
        <v>101</v>
      </c>
      <c r="AT33" s="213" t="s">
        <v>102</v>
      </c>
      <c r="AU33" s="213" t="s">
        <v>102</v>
      </c>
      <c r="AV33" s="213" t="s">
        <v>102</v>
      </c>
      <c r="AW33" s="213" t="s">
        <v>102</v>
      </c>
      <c r="AX33" s="213">
        <v>85</v>
      </c>
      <c r="AY33" s="218" t="s">
        <v>163</v>
      </c>
      <c r="AZ33" s="213">
        <v>3</v>
      </c>
      <c r="BA33" s="214" t="s">
        <v>122</v>
      </c>
      <c r="BB33" s="216">
        <v>1</v>
      </c>
      <c r="BC33" s="219" t="s">
        <v>94</v>
      </c>
      <c r="BD33" s="213">
        <v>5</v>
      </c>
      <c r="BE33" s="260" t="s">
        <v>141</v>
      </c>
      <c r="BF33" s="212">
        <v>5</v>
      </c>
      <c r="BG33" s="220" t="s">
        <v>104</v>
      </c>
      <c r="BH33" s="220" t="s">
        <v>320</v>
      </c>
      <c r="BI33" s="326" t="s">
        <v>392</v>
      </c>
      <c r="BJ33" s="326" t="s">
        <v>393</v>
      </c>
      <c r="BK33" s="212" t="s">
        <v>101</v>
      </c>
      <c r="BL33" s="301" t="s">
        <v>404</v>
      </c>
      <c r="BM33" s="236" t="s">
        <v>101</v>
      </c>
      <c r="BN33" s="236" t="s">
        <v>405</v>
      </c>
      <c r="BO33" s="168" t="s">
        <v>101</v>
      </c>
      <c r="BP33" s="168" t="s">
        <v>311</v>
      </c>
      <c r="BQ33" s="168"/>
      <c r="BR33" s="170"/>
      <c r="BS33" s="169" t="s">
        <v>101</v>
      </c>
      <c r="BT33" s="170" t="s">
        <v>406</v>
      </c>
      <c r="BU33" s="174"/>
      <c r="BV33" s="170"/>
      <c r="BW33" s="172"/>
      <c r="BX33" s="172"/>
      <c r="BY33" s="171"/>
      <c r="BZ33" s="207" t="s">
        <v>113</v>
      </c>
    </row>
    <row r="34" spans="1:78" ht="137.25" customHeight="1">
      <c r="A34" s="331" t="s">
        <v>407</v>
      </c>
      <c r="B34" s="212" t="s">
        <v>408</v>
      </c>
      <c r="C34" s="302" t="str">
        <f>VLOOKUP(A34,'Fórmulas '!$B$47:$C$68,2,FALSE)</f>
        <v>Asegurar que la Plataforma TIC esté disponible, funcional, optimizada y actualizada para que satisfaga las necesidades de los procesos de la entidad.</v>
      </c>
      <c r="D34" s="301" t="str">
        <f>VLOOKUP(A34,'Fórmulas '!$F$47:$G$67,2,FALSE)</f>
        <v>Jefe de Oficina de Sistemas</v>
      </c>
      <c r="E34" s="333" t="s">
        <v>409</v>
      </c>
      <c r="F34" s="220" t="s">
        <v>102</v>
      </c>
      <c r="G34" s="213" t="s">
        <v>102</v>
      </c>
      <c r="H34" s="220" t="s">
        <v>101</v>
      </c>
      <c r="I34" s="220" t="s">
        <v>102</v>
      </c>
      <c r="J34" s="220" t="s">
        <v>89</v>
      </c>
      <c r="K34" s="238" t="s">
        <v>410</v>
      </c>
      <c r="L34" s="316" t="s">
        <v>411</v>
      </c>
      <c r="M34" s="220" t="s">
        <v>101</v>
      </c>
      <c r="N34" s="220" t="s">
        <v>101</v>
      </c>
      <c r="O34" s="220" t="s">
        <v>101</v>
      </c>
      <c r="P34" s="220" t="s">
        <v>101</v>
      </c>
      <c r="Q34" s="220" t="s">
        <v>102</v>
      </c>
      <c r="R34" s="220" t="s">
        <v>101</v>
      </c>
      <c r="S34" s="220" t="s">
        <v>101</v>
      </c>
      <c r="T34" s="220" t="s">
        <v>101</v>
      </c>
      <c r="U34" s="220" t="s">
        <v>102</v>
      </c>
      <c r="V34" s="220" t="s">
        <v>102</v>
      </c>
      <c r="W34" s="220" t="s">
        <v>101</v>
      </c>
      <c r="X34" s="220" t="s">
        <v>102</v>
      </c>
      <c r="Y34" s="220" t="s">
        <v>101</v>
      </c>
      <c r="Z34" s="220" t="s">
        <v>101</v>
      </c>
      <c r="AA34" s="220" t="s">
        <v>102</v>
      </c>
      <c r="AB34" s="220" t="s">
        <v>101</v>
      </c>
      <c r="AC34" s="220" t="s">
        <v>102</v>
      </c>
      <c r="AD34" s="220" t="s">
        <v>101</v>
      </c>
      <c r="AE34" s="220" t="s">
        <v>101</v>
      </c>
      <c r="AF34" s="213">
        <v>6</v>
      </c>
      <c r="AG34" s="284" t="s">
        <v>93</v>
      </c>
      <c r="AH34" s="213">
        <v>3</v>
      </c>
      <c r="AI34" s="273" t="s">
        <v>223</v>
      </c>
      <c r="AJ34" s="216">
        <v>4</v>
      </c>
      <c r="AK34" s="332" t="s">
        <v>95</v>
      </c>
      <c r="AL34" s="334" t="s">
        <v>412</v>
      </c>
      <c r="AM34" s="286" t="s">
        <v>413</v>
      </c>
      <c r="AN34" s="238" t="s">
        <v>414</v>
      </c>
      <c r="AO34" s="212" t="s">
        <v>99</v>
      </c>
      <c r="AP34" s="212" t="s">
        <v>100</v>
      </c>
      <c r="AQ34" s="213" t="s">
        <v>102</v>
      </c>
      <c r="AR34" s="213" t="s">
        <v>102</v>
      </c>
      <c r="AS34" s="213" t="s">
        <v>102</v>
      </c>
      <c r="AT34" s="213" t="s">
        <v>101</v>
      </c>
      <c r="AU34" s="213" t="s">
        <v>102</v>
      </c>
      <c r="AV34" s="213" t="s">
        <v>102</v>
      </c>
      <c r="AW34" s="213" t="s">
        <v>102</v>
      </c>
      <c r="AX34" s="213">
        <v>90</v>
      </c>
      <c r="AY34" s="218" t="s">
        <v>163</v>
      </c>
      <c r="AZ34" s="213">
        <v>3</v>
      </c>
      <c r="BA34" s="214" t="s">
        <v>122</v>
      </c>
      <c r="BB34" s="216">
        <v>1</v>
      </c>
      <c r="BC34" s="271" t="s">
        <v>223</v>
      </c>
      <c r="BD34" s="213">
        <v>4</v>
      </c>
      <c r="BE34" s="260" t="s">
        <v>141</v>
      </c>
      <c r="BF34" s="212">
        <v>4</v>
      </c>
      <c r="BG34" s="213" t="s">
        <v>104</v>
      </c>
      <c r="BH34" s="221" t="s">
        <v>105</v>
      </c>
      <c r="BI34" s="316" t="s">
        <v>415</v>
      </c>
      <c r="BJ34" s="326" t="s">
        <v>416</v>
      </c>
      <c r="BK34" s="331" t="s">
        <v>101</v>
      </c>
      <c r="BL34" s="237" t="s">
        <v>417</v>
      </c>
      <c r="BM34" s="236" t="s">
        <v>101</v>
      </c>
      <c r="BN34" s="212" t="s">
        <v>418</v>
      </c>
      <c r="BO34" s="168" t="s">
        <v>101</v>
      </c>
      <c r="BP34" s="168" t="s">
        <v>419</v>
      </c>
      <c r="BQ34" s="168" t="s">
        <v>101</v>
      </c>
      <c r="BR34" s="372" t="s">
        <v>420</v>
      </c>
      <c r="BS34" s="169" t="s">
        <v>101</v>
      </c>
      <c r="BT34" s="170" t="s">
        <v>421</v>
      </c>
      <c r="BU34" s="174"/>
      <c r="BV34" s="170"/>
      <c r="BW34" s="172"/>
      <c r="BX34" s="172"/>
      <c r="BY34" s="171"/>
      <c r="BZ34" s="207" t="s">
        <v>113</v>
      </c>
    </row>
    <row r="35" spans="1:78" ht="153" customHeight="1">
      <c r="A35" s="309" t="s">
        <v>422</v>
      </c>
      <c r="B35" s="287" t="s">
        <v>423</v>
      </c>
      <c r="C35" s="302" t="str">
        <f>VLOOKUP(A35,'Fórmulas '!$B$47:$C$68,2,FALSE)</f>
        <v>Realizar la planificación financiera, aplicación y custodia de los recursos financieros de la entidad y gestionar la transferencia de los mismos.</v>
      </c>
      <c r="D35" s="301" t="str">
        <f>VLOOKUP(A35,'Fórmulas '!$F$47:$G$67,2,FALSE)</f>
        <v>Subgerente Administrativo y Financiero</v>
      </c>
      <c r="E35" s="307" t="s">
        <v>424</v>
      </c>
      <c r="F35" s="288" t="s">
        <v>88</v>
      </c>
      <c r="G35" s="288" t="s">
        <v>88</v>
      </c>
      <c r="H35" s="288" t="s">
        <v>102</v>
      </c>
      <c r="I35" s="288" t="s">
        <v>102</v>
      </c>
      <c r="J35" s="288" t="s">
        <v>89</v>
      </c>
      <c r="K35" s="335" t="s">
        <v>425</v>
      </c>
      <c r="L35" s="289" t="s">
        <v>426</v>
      </c>
      <c r="M35" s="288" t="s">
        <v>88</v>
      </c>
      <c r="N35" s="288" t="s">
        <v>88</v>
      </c>
      <c r="O35" s="288" t="s">
        <v>427</v>
      </c>
      <c r="P35" s="288" t="s">
        <v>88</v>
      </c>
      <c r="Q35" s="288" t="s">
        <v>88</v>
      </c>
      <c r="R35" s="288" t="s">
        <v>88</v>
      </c>
      <c r="S35" s="288" t="s">
        <v>88</v>
      </c>
      <c r="T35" s="288" t="s">
        <v>88</v>
      </c>
      <c r="U35" s="288" t="s">
        <v>88</v>
      </c>
      <c r="V35" s="288" t="s">
        <v>88</v>
      </c>
      <c r="W35" s="288" t="s">
        <v>88</v>
      </c>
      <c r="X35" s="288" t="s">
        <v>88</v>
      </c>
      <c r="Y35" s="288" t="s">
        <v>88</v>
      </c>
      <c r="Z35" s="288" t="s">
        <v>88</v>
      </c>
      <c r="AA35" s="288" t="s">
        <v>88</v>
      </c>
      <c r="AB35" s="288" t="s">
        <v>158</v>
      </c>
      <c r="AC35" s="288" t="s">
        <v>88</v>
      </c>
      <c r="AD35" s="288" t="s">
        <v>88</v>
      </c>
      <c r="AE35" s="288" t="s">
        <v>158</v>
      </c>
      <c r="AF35" s="213">
        <v>17</v>
      </c>
      <c r="AG35" s="290" t="s">
        <v>93</v>
      </c>
      <c r="AH35" s="213">
        <v>3</v>
      </c>
      <c r="AI35" s="215" t="s">
        <v>94</v>
      </c>
      <c r="AJ35" s="216">
        <v>5</v>
      </c>
      <c r="AK35" s="232" t="s">
        <v>95</v>
      </c>
      <c r="AL35" s="307" t="s">
        <v>428</v>
      </c>
      <c r="AM35" s="324" t="s">
        <v>429</v>
      </c>
      <c r="AN35" s="291" t="s">
        <v>430</v>
      </c>
      <c r="AO35" s="288" t="s">
        <v>99</v>
      </c>
      <c r="AP35" s="288" t="s">
        <v>334</v>
      </c>
      <c r="AQ35" s="213" t="s">
        <v>102</v>
      </c>
      <c r="AR35" s="213" t="s">
        <v>102</v>
      </c>
      <c r="AS35" s="213" t="s">
        <v>101</v>
      </c>
      <c r="AT35" s="213" t="s">
        <v>102</v>
      </c>
      <c r="AU35" s="213" t="s">
        <v>102</v>
      </c>
      <c r="AV35" s="213" t="s">
        <v>102</v>
      </c>
      <c r="AW35" s="213" t="s">
        <v>102</v>
      </c>
      <c r="AX35" s="213">
        <v>85</v>
      </c>
      <c r="AY35" s="213" t="s">
        <v>163</v>
      </c>
      <c r="AZ35" s="213">
        <v>3</v>
      </c>
      <c r="BA35" s="214" t="s">
        <v>122</v>
      </c>
      <c r="BB35" s="216">
        <v>1</v>
      </c>
      <c r="BC35" s="219" t="s">
        <v>94</v>
      </c>
      <c r="BD35" s="213">
        <v>5</v>
      </c>
      <c r="BE35" s="260" t="s">
        <v>141</v>
      </c>
      <c r="BF35" s="216">
        <v>5</v>
      </c>
      <c r="BG35" s="288" t="s">
        <v>431</v>
      </c>
      <c r="BH35" s="288" t="s">
        <v>128</v>
      </c>
      <c r="BI35" s="336" t="s">
        <v>432</v>
      </c>
      <c r="BJ35" s="335" t="s">
        <v>433</v>
      </c>
      <c r="BK35" s="313" t="s">
        <v>101</v>
      </c>
      <c r="BL35" s="212" t="s">
        <v>434</v>
      </c>
      <c r="BM35" s="236" t="s">
        <v>101</v>
      </c>
      <c r="BN35" s="236" t="s">
        <v>435</v>
      </c>
      <c r="BO35" s="168" t="s">
        <v>101</v>
      </c>
      <c r="BP35" s="168" t="s">
        <v>436</v>
      </c>
      <c r="BQ35" s="168" t="s">
        <v>101</v>
      </c>
      <c r="BR35" s="100" t="s">
        <v>437</v>
      </c>
      <c r="BS35" s="201" t="s">
        <v>101</v>
      </c>
      <c r="BT35" s="173" t="s">
        <v>438</v>
      </c>
      <c r="BU35" s="188"/>
      <c r="BV35" s="185"/>
      <c r="BW35" s="188"/>
      <c r="BX35" s="188"/>
      <c r="BY35" s="187"/>
      <c r="BZ35" s="207" t="s">
        <v>113</v>
      </c>
    </row>
    <row r="36" spans="1:78" s="51" customFormat="1" ht="111.75" customHeight="1">
      <c r="A36" s="309" t="s">
        <v>422</v>
      </c>
      <c r="B36" s="287" t="s">
        <v>439</v>
      </c>
      <c r="C36" s="302" t="str">
        <f>VLOOKUP(A36,'Fórmulas '!$B$47:$C$68,2,FALSE)</f>
        <v>Realizar la planificación financiera, aplicación y custodia de los recursos financieros de la entidad y gestionar la transferencia de los mismos.</v>
      </c>
      <c r="D36" s="301" t="str">
        <f>VLOOKUP(A36,'Fórmulas '!$F$47:$G$67,2,FALSE)</f>
        <v>Subgerente Administrativo y Financiero</v>
      </c>
      <c r="E36" s="307" t="s">
        <v>440</v>
      </c>
      <c r="F36" s="288" t="s">
        <v>88</v>
      </c>
      <c r="G36" s="288" t="s">
        <v>88</v>
      </c>
      <c r="H36" s="288" t="s">
        <v>102</v>
      </c>
      <c r="I36" s="288" t="s">
        <v>102</v>
      </c>
      <c r="J36" s="288" t="s">
        <v>89</v>
      </c>
      <c r="K36" s="335" t="s">
        <v>441</v>
      </c>
      <c r="L36" s="323" t="s">
        <v>426</v>
      </c>
      <c r="M36" s="288" t="s">
        <v>88</v>
      </c>
      <c r="N36" s="288" t="s">
        <v>88</v>
      </c>
      <c r="O36" s="288" t="s">
        <v>88</v>
      </c>
      <c r="P36" s="288" t="s">
        <v>88</v>
      </c>
      <c r="Q36" s="288" t="s">
        <v>88</v>
      </c>
      <c r="R36" s="288" t="s">
        <v>88</v>
      </c>
      <c r="S36" s="288" t="s">
        <v>88</v>
      </c>
      <c r="T36" s="288" t="s">
        <v>88</v>
      </c>
      <c r="U36" s="288" t="s">
        <v>88</v>
      </c>
      <c r="V36" s="288" t="s">
        <v>88</v>
      </c>
      <c r="W36" s="288" t="s">
        <v>88</v>
      </c>
      <c r="X36" s="288" t="s">
        <v>88</v>
      </c>
      <c r="Y36" s="288" t="s">
        <v>88</v>
      </c>
      <c r="Z36" s="288" t="s">
        <v>88</v>
      </c>
      <c r="AA36" s="288" t="s">
        <v>88</v>
      </c>
      <c r="AB36" s="288" t="s">
        <v>158</v>
      </c>
      <c r="AC36" s="288" t="s">
        <v>88</v>
      </c>
      <c r="AD36" s="288" t="s">
        <v>88</v>
      </c>
      <c r="AE36" s="288" t="s">
        <v>158</v>
      </c>
      <c r="AF36" s="213">
        <v>17</v>
      </c>
      <c r="AG36" s="290" t="s">
        <v>93</v>
      </c>
      <c r="AH36" s="213">
        <v>3</v>
      </c>
      <c r="AI36" s="215" t="s">
        <v>94</v>
      </c>
      <c r="AJ36" s="216">
        <v>5</v>
      </c>
      <c r="AK36" s="232" t="s">
        <v>95</v>
      </c>
      <c r="AL36" s="307" t="s">
        <v>442</v>
      </c>
      <c r="AM36" s="292" t="s">
        <v>443</v>
      </c>
      <c r="AN36" s="291" t="s">
        <v>444</v>
      </c>
      <c r="AO36" s="251" t="s">
        <v>99</v>
      </c>
      <c r="AP36" s="251" t="s">
        <v>334</v>
      </c>
      <c r="AQ36" s="213" t="s">
        <v>102</v>
      </c>
      <c r="AR36" s="213" t="s">
        <v>102</v>
      </c>
      <c r="AS36" s="213" t="s">
        <v>101</v>
      </c>
      <c r="AT36" s="213" t="s">
        <v>102</v>
      </c>
      <c r="AU36" s="213" t="s">
        <v>102</v>
      </c>
      <c r="AV36" s="213" t="s">
        <v>102</v>
      </c>
      <c r="AW36" s="213" t="s">
        <v>102</v>
      </c>
      <c r="AX36" s="213">
        <v>85</v>
      </c>
      <c r="AY36" s="218" t="s">
        <v>163</v>
      </c>
      <c r="AZ36" s="213">
        <v>3</v>
      </c>
      <c r="BA36" s="214" t="s">
        <v>122</v>
      </c>
      <c r="BB36" s="216">
        <v>1</v>
      </c>
      <c r="BC36" s="219" t="s">
        <v>94</v>
      </c>
      <c r="BD36" s="213">
        <v>5</v>
      </c>
      <c r="BE36" s="260" t="s">
        <v>141</v>
      </c>
      <c r="BF36" s="212">
        <v>5</v>
      </c>
      <c r="BG36" s="251" t="s">
        <v>431</v>
      </c>
      <c r="BH36" s="251" t="s">
        <v>128</v>
      </c>
      <c r="BI36" s="323" t="s">
        <v>432</v>
      </c>
      <c r="BJ36" s="335" t="s">
        <v>445</v>
      </c>
      <c r="BK36" s="313" t="s">
        <v>101</v>
      </c>
      <c r="BL36" s="212" t="s">
        <v>434</v>
      </c>
      <c r="BM36" s="236" t="s">
        <v>101</v>
      </c>
      <c r="BN36" s="236" t="s">
        <v>446</v>
      </c>
      <c r="BO36" s="168" t="s">
        <v>101</v>
      </c>
      <c r="BP36" s="168" t="s">
        <v>447</v>
      </c>
      <c r="BQ36" s="168" t="s">
        <v>101</v>
      </c>
      <c r="BR36" s="100" t="s">
        <v>448</v>
      </c>
      <c r="BS36" s="201" t="s">
        <v>101</v>
      </c>
      <c r="BT36" s="173" t="s">
        <v>449</v>
      </c>
      <c r="BU36" s="188"/>
      <c r="BV36" s="185"/>
      <c r="BW36" s="172"/>
      <c r="BX36" s="172"/>
      <c r="BY36" s="187"/>
      <c r="BZ36" s="207" t="s">
        <v>113</v>
      </c>
    </row>
    <row r="37" spans="1:78" ht="105" customHeight="1">
      <c r="A37" s="309" t="s">
        <v>422</v>
      </c>
      <c r="B37" s="293" t="s">
        <v>450</v>
      </c>
      <c r="C37" s="302" t="str">
        <f>VLOOKUP(A37,'Fórmulas '!$B$47:$C$68,2,FALSE)</f>
        <v>Realizar la planificación financiera, aplicación y custodia de los recursos financieros de la entidad y gestionar la transferencia de los mismos.</v>
      </c>
      <c r="D37" s="301" t="str">
        <f>VLOOKUP(A37,'Fórmulas '!$F$47:$G$67,2,FALSE)</f>
        <v>Subgerente Administrativo y Financiero</v>
      </c>
      <c r="E37" s="294" t="s">
        <v>451</v>
      </c>
      <c r="F37" s="288" t="s">
        <v>88</v>
      </c>
      <c r="G37" s="288" t="s">
        <v>88</v>
      </c>
      <c r="H37" s="288" t="s">
        <v>102</v>
      </c>
      <c r="I37" s="288" t="s">
        <v>102</v>
      </c>
      <c r="J37" s="288" t="s">
        <v>89</v>
      </c>
      <c r="K37" s="295" t="s">
        <v>452</v>
      </c>
      <c r="L37" s="289" t="s">
        <v>426</v>
      </c>
      <c r="M37" s="288" t="s">
        <v>88</v>
      </c>
      <c r="N37" s="288" t="s">
        <v>88</v>
      </c>
      <c r="O37" s="288" t="s">
        <v>88</v>
      </c>
      <c r="P37" s="288" t="s">
        <v>88</v>
      </c>
      <c r="Q37" s="288" t="s">
        <v>88</v>
      </c>
      <c r="R37" s="288" t="s">
        <v>88</v>
      </c>
      <c r="S37" s="288" t="s">
        <v>88</v>
      </c>
      <c r="T37" s="288" t="s">
        <v>88</v>
      </c>
      <c r="U37" s="288" t="s">
        <v>88</v>
      </c>
      <c r="V37" s="288" t="s">
        <v>88</v>
      </c>
      <c r="W37" s="288" t="s">
        <v>88</v>
      </c>
      <c r="X37" s="288" t="s">
        <v>88</v>
      </c>
      <c r="Y37" s="288" t="s">
        <v>88</v>
      </c>
      <c r="Z37" s="288" t="s">
        <v>88</v>
      </c>
      <c r="AA37" s="288" t="s">
        <v>88</v>
      </c>
      <c r="AB37" s="288" t="s">
        <v>158</v>
      </c>
      <c r="AC37" s="288" t="s">
        <v>88</v>
      </c>
      <c r="AD37" s="288" t="s">
        <v>88</v>
      </c>
      <c r="AE37" s="288" t="s">
        <v>158</v>
      </c>
      <c r="AF37" s="213">
        <v>17</v>
      </c>
      <c r="AG37" s="290" t="s">
        <v>93</v>
      </c>
      <c r="AH37" s="213">
        <v>3</v>
      </c>
      <c r="AI37" s="215" t="s">
        <v>94</v>
      </c>
      <c r="AJ37" s="216">
        <v>5</v>
      </c>
      <c r="AK37" s="232" t="s">
        <v>95</v>
      </c>
      <c r="AL37" s="307" t="s">
        <v>453</v>
      </c>
      <c r="AM37" s="292" t="s">
        <v>454</v>
      </c>
      <c r="AN37" s="291" t="s">
        <v>455</v>
      </c>
      <c r="AO37" s="220" t="s">
        <v>99</v>
      </c>
      <c r="AP37" s="220" t="s">
        <v>334</v>
      </c>
      <c r="AQ37" s="213" t="s">
        <v>102</v>
      </c>
      <c r="AR37" s="213" t="s">
        <v>102</v>
      </c>
      <c r="AS37" s="213" t="s">
        <v>101</v>
      </c>
      <c r="AT37" s="213" t="s">
        <v>102</v>
      </c>
      <c r="AU37" s="213" t="s">
        <v>102</v>
      </c>
      <c r="AV37" s="213" t="s">
        <v>102</v>
      </c>
      <c r="AW37" s="213" t="s">
        <v>102</v>
      </c>
      <c r="AX37" s="213">
        <v>85</v>
      </c>
      <c r="AY37" s="218" t="s">
        <v>163</v>
      </c>
      <c r="AZ37" s="213">
        <v>3</v>
      </c>
      <c r="BA37" s="214" t="s">
        <v>122</v>
      </c>
      <c r="BB37" s="216">
        <v>1</v>
      </c>
      <c r="BC37" s="219" t="s">
        <v>94</v>
      </c>
      <c r="BD37" s="213">
        <v>5</v>
      </c>
      <c r="BE37" s="260" t="s">
        <v>141</v>
      </c>
      <c r="BF37" s="212">
        <v>5</v>
      </c>
      <c r="BG37" s="220" t="s">
        <v>431</v>
      </c>
      <c r="BH37" s="220" t="s">
        <v>128</v>
      </c>
      <c r="BI37" s="237" t="s">
        <v>456</v>
      </c>
      <c r="BJ37" s="238" t="s">
        <v>455</v>
      </c>
      <c r="BK37" s="212" t="s">
        <v>101</v>
      </c>
      <c r="BL37" s="212" t="s">
        <v>457</v>
      </c>
      <c r="BM37" s="236" t="s">
        <v>101</v>
      </c>
      <c r="BN37" s="212" t="s">
        <v>458</v>
      </c>
      <c r="BO37" s="168" t="s">
        <v>101</v>
      </c>
      <c r="BP37" s="364" t="s">
        <v>459</v>
      </c>
      <c r="BQ37" s="168" t="s">
        <v>101</v>
      </c>
      <c r="BR37" s="100" t="s">
        <v>460</v>
      </c>
      <c r="BS37" s="201" t="s">
        <v>101</v>
      </c>
      <c r="BT37" s="173" t="s">
        <v>461</v>
      </c>
      <c r="BU37" s="188"/>
      <c r="BV37" s="185"/>
      <c r="BW37" s="188"/>
      <c r="BX37" s="188"/>
      <c r="BY37" s="187"/>
      <c r="BZ37" s="207" t="s">
        <v>113</v>
      </c>
    </row>
    <row r="38" spans="1:78" ht="136.5" customHeight="1">
      <c r="A38" s="301" t="s">
        <v>422</v>
      </c>
      <c r="B38" s="293" t="s">
        <v>462</v>
      </c>
      <c r="C38" s="302" t="str">
        <f>VLOOKUP(A38,'Fórmulas '!$B$47:$C$68,2,FALSE)</f>
        <v>Realizar la planificación financiera, aplicación y custodia de los recursos financieros de la entidad y gestionar la transferencia de los mismos.</v>
      </c>
      <c r="D38" s="301" t="str">
        <f>VLOOKUP(A38,'Fórmulas '!$F$47:$G$67,2,FALSE)</f>
        <v>Subgerente Administrativo y Financiero</v>
      </c>
      <c r="E38" s="307" t="s">
        <v>463</v>
      </c>
      <c r="F38" s="288" t="s">
        <v>88</v>
      </c>
      <c r="G38" s="288" t="s">
        <v>88</v>
      </c>
      <c r="H38" s="288" t="s">
        <v>102</v>
      </c>
      <c r="I38" s="288" t="s">
        <v>102</v>
      </c>
      <c r="J38" s="288" t="s">
        <v>89</v>
      </c>
      <c r="K38" s="307" t="s">
        <v>452</v>
      </c>
      <c r="L38" s="289" t="s">
        <v>426</v>
      </c>
      <c r="M38" s="288" t="s">
        <v>88</v>
      </c>
      <c r="N38" s="288" t="s">
        <v>88</v>
      </c>
      <c r="O38" s="288" t="s">
        <v>88</v>
      </c>
      <c r="P38" s="288" t="s">
        <v>88</v>
      </c>
      <c r="Q38" s="288" t="s">
        <v>88</v>
      </c>
      <c r="R38" s="288" t="s">
        <v>88</v>
      </c>
      <c r="S38" s="288" t="s">
        <v>88</v>
      </c>
      <c r="T38" s="288" t="s">
        <v>88</v>
      </c>
      <c r="U38" s="288" t="s">
        <v>88</v>
      </c>
      <c r="V38" s="288" t="s">
        <v>88</v>
      </c>
      <c r="W38" s="288" t="s">
        <v>88</v>
      </c>
      <c r="X38" s="288" t="s">
        <v>88</v>
      </c>
      <c r="Y38" s="288" t="s">
        <v>88</v>
      </c>
      <c r="Z38" s="288" t="s">
        <v>88</v>
      </c>
      <c r="AA38" s="288" t="s">
        <v>88</v>
      </c>
      <c r="AB38" s="288" t="s">
        <v>158</v>
      </c>
      <c r="AC38" s="288" t="s">
        <v>88</v>
      </c>
      <c r="AD38" s="288" t="s">
        <v>88</v>
      </c>
      <c r="AE38" s="288" t="s">
        <v>158</v>
      </c>
      <c r="AF38" s="213">
        <v>17</v>
      </c>
      <c r="AG38" s="290" t="s">
        <v>93</v>
      </c>
      <c r="AH38" s="213">
        <v>3</v>
      </c>
      <c r="AI38" s="215" t="s">
        <v>94</v>
      </c>
      <c r="AJ38" s="216">
        <v>5</v>
      </c>
      <c r="AK38" s="232" t="s">
        <v>95</v>
      </c>
      <c r="AL38" s="307" t="s">
        <v>464</v>
      </c>
      <c r="AM38" s="337" t="s">
        <v>454</v>
      </c>
      <c r="AN38" s="291" t="s">
        <v>465</v>
      </c>
      <c r="AO38" s="220" t="s">
        <v>99</v>
      </c>
      <c r="AP38" s="220" t="s">
        <v>334</v>
      </c>
      <c r="AQ38" s="213" t="s">
        <v>102</v>
      </c>
      <c r="AR38" s="213" t="s">
        <v>102</v>
      </c>
      <c r="AS38" s="213" t="s">
        <v>101</v>
      </c>
      <c r="AT38" s="213" t="s">
        <v>102</v>
      </c>
      <c r="AU38" s="213" t="s">
        <v>102</v>
      </c>
      <c r="AV38" s="213" t="s">
        <v>102</v>
      </c>
      <c r="AW38" s="213" t="s">
        <v>102</v>
      </c>
      <c r="AX38" s="213">
        <v>85</v>
      </c>
      <c r="AY38" s="218" t="s">
        <v>163</v>
      </c>
      <c r="AZ38" s="213">
        <v>3</v>
      </c>
      <c r="BA38" s="214" t="s">
        <v>122</v>
      </c>
      <c r="BB38" s="216">
        <v>1</v>
      </c>
      <c r="BC38" s="219" t="s">
        <v>94</v>
      </c>
      <c r="BD38" s="213">
        <v>5</v>
      </c>
      <c r="BE38" s="260" t="s">
        <v>141</v>
      </c>
      <c r="BF38" s="212">
        <v>5</v>
      </c>
      <c r="BG38" s="220" t="s">
        <v>431</v>
      </c>
      <c r="BH38" s="220" t="s">
        <v>128</v>
      </c>
      <c r="BI38" s="338" t="s">
        <v>466</v>
      </c>
      <c r="BJ38" s="338" t="s">
        <v>467</v>
      </c>
      <c r="BK38" s="337" t="s">
        <v>101</v>
      </c>
      <c r="BL38" s="337" t="s">
        <v>468</v>
      </c>
      <c r="BM38" s="236" t="s">
        <v>101</v>
      </c>
      <c r="BN38" s="236" t="s">
        <v>469</v>
      </c>
      <c r="BO38" s="168" t="s">
        <v>101</v>
      </c>
      <c r="BP38" s="168" t="s">
        <v>470</v>
      </c>
      <c r="BQ38" s="168" t="s">
        <v>101</v>
      </c>
      <c r="BR38" s="100" t="s">
        <v>471</v>
      </c>
      <c r="BS38" s="201" t="s">
        <v>101</v>
      </c>
      <c r="BT38" s="182" t="s">
        <v>472</v>
      </c>
      <c r="BU38" s="180"/>
      <c r="BV38" s="181"/>
      <c r="BW38" s="186"/>
      <c r="BX38" s="186"/>
      <c r="BY38" s="186"/>
      <c r="BZ38" s="207" t="s">
        <v>113</v>
      </c>
    </row>
    <row r="39" spans="1:78" s="179" customFormat="1" ht="120.75" customHeight="1">
      <c r="A39" s="301" t="s">
        <v>422</v>
      </c>
      <c r="B39" s="293" t="s">
        <v>473</v>
      </c>
      <c r="C39" s="302" t="str">
        <f>VLOOKUP(A39,'Fórmulas '!$B$47:$C$68,2,FALSE)</f>
        <v>Realizar la planificación financiera, aplicación y custodia de los recursos financieros de la entidad y gestionar la transferencia de los mismos.</v>
      </c>
      <c r="D39" s="301" t="str">
        <f>VLOOKUP(A39,'Fórmulas '!$F$47:$G$67,2,FALSE)</f>
        <v>Subgerente Administrativo y Financiero</v>
      </c>
      <c r="E39" s="307" t="s">
        <v>451</v>
      </c>
      <c r="F39" s="288" t="s">
        <v>88</v>
      </c>
      <c r="G39" s="288" t="s">
        <v>88</v>
      </c>
      <c r="H39" s="288" t="s">
        <v>102</v>
      </c>
      <c r="I39" s="288" t="s">
        <v>102</v>
      </c>
      <c r="J39" s="288" t="s">
        <v>89</v>
      </c>
      <c r="K39" s="295" t="s">
        <v>452</v>
      </c>
      <c r="L39" s="288" t="s">
        <v>426</v>
      </c>
      <c r="M39" s="288" t="s">
        <v>88</v>
      </c>
      <c r="N39" s="288" t="s">
        <v>88</v>
      </c>
      <c r="O39" s="288" t="s">
        <v>88</v>
      </c>
      <c r="P39" s="288" t="s">
        <v>88</v>
      </c>
      <c r="Q39" s="288" t="s">
        <v>88</v>
      </c>
      <c r="R39" s="288" t="s">
        <v>88</v>
      </c>
      <c r="S39" s="288" t="s">
        <v>88</v>
      </c>
      <c r="T39" s="288" t="s">
        <v>88</v>
      </c>
      <c r="U39" s="288" t="s">
        <v>88</v>
      </c>
      <c r="V39" s="288" t="s">
        <v>88</v>
      </c>
      <c r="W39" s="288" t="s">
        <v>88</v>
      </c>
      <c r="X39" s="288" t="s">
        <v>88</v>
      </c>
      <c r="Y39" s="288" t="s">
        <v>88</v>
      </c>
      <c r="Z39" s="288" t="s">
        <v>88</v>
      </c>
      <c r="AA39" s="288" t="s">
        <v>88</v>
      </c>
      <c r="AB39" s="288" t="s">
        <v>158</v>
      </c>
      <c r="AC39" s="288" t="s">
        <v>88</v>
      </c>
      <c r="AD39" s="288" t="s">
        <v>88</v>
      </c>
      <c r="AE39" s="288" t="s">
        <v>158</v>
      </c>
      <c r="AF39" s="213">
        <v>17</v>
      </c>
      <c r="AG39" s="290" t="s">
        <v>93</v>
      </c>
      <c r="AH39" s="213">
        <v>3</v>
      </c>
      <c r="AI39" s="215" t="s">
        <v>94</v>
      </c>
      <c r="AJ39" s="216">
        <v>5</v>
      </c>
      <c r="AK39" s="232" t="s">
        <v>95</v>
      </c>
      <c r="AL39" s="338" t="s">
        <v>474</v>
      </c>
      <c r="AM39" s="292" t="s">
        <v>475</v>
      </c>
      <c r="AN39" s="291" t="s">
        <v>476</v>
      </c>
      <c r="AO39" s="220" t="s">
        <v>99</v>
      </c>
      <c r="AP39" s="220" t="s">
        <v>334</v>
      </c>
      <c r="AQ39" s="213" t="s">
        <v>102</v>
      </c>
      <c r="AR39" s="213" t="s">
        <v>102</v>
      </c>
      <c r="AS39" s="213" t="s">
        <v>101</v>
      </c>
      <c r="AT39" s="213" t="s">
        <v>102</v>
      </c>
      <c r="AU39" s="213" t="s">
        <v>102</v>
      </c>
      <c r="AV39" s="213" t="s">
        <v>102</v>
      </c>
      <c r="AW39" s="213" t="s">
        <v>102</v>
      </c>
      <c r="AX39" s="213">
        <v>85</v>
      </c>
      <c r="AY39" s="218" t="s">
        <v>163</v>
      </c>
      <c r="AZ39" s="213">
        <v>3</v>
      </c>
      <c r="BA39" s="214" t="s">
        <v>122</v>
      </c>
      <c r="BB39" s="216">
        <v>1</v>
      </c>
      <c r="BC39" s="219" t="s">
        <v>94</v>
      </c>
      <c r="BD39" s="213">
        <v>5</v>
      </c>
      <c r="BE39" s="260" t="s">
        <v>141</v>
      </c>
      <c r="BF39" s="212">
        <v>5</v>
      </c>
      <c r="BG39" s="220" t="s">
        <v>431</v>
      </c>
      <c r="BH39" s="220" t="s">
        <v>128</v>
      </c>
      <c r="BI39" s="338" t="s">
        <v>432</v>
      </c>
      <c r="BJ39" s="338" t="s">
        <v>445</v>
      </c>
      <c r="BK39" s="244" t="s">
        <v>101</v>
      </c>
      <c r="BL39" s="212" t="s">
        <v>457</v>
      </c>
      <c r="BM39" s="236" t="s">
        <v>101</v>
      </c>
      <c r="BN39" s="236" t="s">
        <v>477</v>
      </c>
      <c r="BO39" s="168" t="s">
        <v>101</v>
      </c>
      <c r="BP39" s="168" t="s">
        <v>478</v>
      </c>
      <c r="BQ39" s="168" t="s">
        <v>101</v>
      </c>
      <c r="BR39" s="145" t="s">
        <v>479</v>
      </c>
      <c r="BS39" s="201" t="s">
        <v>101</v>
      </c>
      <c r="BT39" s="182" t="s">
        <v>480</v>
      </c>
      <c r="BU39" s="180"/>
      <c r="BV39" s="181"/>
      <c r="BW39" s="180"/>
      <c r="BX39" s="180"/>
      <c r="BY39" s="180"/>
      <c r="BZ39" s="207" t="s">
        <v>113</v>
      </c>
    </row>
    <row r="40" spans="1:78" ht="180.75" customHeight="1">
      <c r="A40" s="301" t="s">
        <v>481</v>
      </c>
      <c r="B40" s="212" t="s">
        <v>482</v>
      </c>
      <c r="C40" s="302" t="str">
        <f>VLOOKUP(A40,'Fórmulas '!$B$47:$C$68,2,FALSE)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D40" s="301" t="str">
        <f>VLOOKUP(A40,'Fórmulas '!$F$47:$G$67,2,FALSE)</f>
        <v>Coordinador de Infraestructura Física</v>
      </c>
      <c r="E40" s="329" t="s">
        <v>483</v>
      </c>
      <c r="F40" s="213" t="s">
        <v>88</v>
      </c>
      <c r="G40" s="213" t="s">
        <v>88</v>
      </c>
      <c r="H40" s="213" t="s">
        <v>88</v>
      </c>
      <c r="I40" s="213" t="s">
        <v>88</v>
      </c>
      <c r="J40" s="213" t="s">
        <v>118</v>
      </c>
      <c r="K40" s="212" t="s">
        <v>484</v>
      </c>
      <c r="L40" s="307" t="s">
        <v>485</v>
      </c>
      <c r="M40" s="213" t="s">
        <v>88</v>
      </c>
      <c r="N40" s="213" t="s">
        <v>102</v>
      </c>
      <c r="O40" s="296" t="s">
        <v>117</v>
      </c>
      <c r="P40" s="209" t="s">
        <v>486</v>
      </c>
      <c r="Q40" s="213" t="s">
        <v>102</v>
      </c>
      <c r="R40" s="213" t="s">
        <v>102</v>
      </c>
      <c r="S40" s="213" t="s">
        <v>102</v>
      </c>
      <c r="T40" s="213" t="s">
        <v>102</v>
      </c>
      <c r="U40" s="213" t="s">
        <v>92</v>
      </c>
      <c r="V40" s="213" t="s">
        <v>102</v>
      </c>
      <c r="W40" s="213" t="s">
        <v>102</v>
      </c>
      <c r="X40" s="213" t="s">
        <v>102</v>
      </c>
      <c r="Y40" s="213" t="s">
        <v>102</v>
      </c>
      <c r="Z40" s="213" t="s">
        <v>88</v>
      </c>
      <c r="AA40" s="213" t="s">
        <v>102</v>
      </c>
      <c r="AB40" s="213" t="s">
        <v>92</v>
      </c>
      <c r="AC40" s="213" t="s">
        <v>88</v>
      </c>
      <c r="AD40" s="213" t="s">
        <v>102</v>
      </c>
      <c r="AE40" s="213" t="s">
        <v>92</v>
      </c>
      <c r="AF40" s="213">
        <v>16</v>
      </c>
      <c r="AG40" s="273" t="s">
        <v>159</v>
      </c>
      <c r="AH40" s="213">
        <v>4</v>
      </c>
      <c r="AI40" s="215" t="s">
        <v>94</v>
      </c>
      <c r="AJ40" s="216">
        <v>5</v>
      </c>
      <c r="AK40" s="232" t="s">
        <v>95</v>
      </c>
      <c r="AL40" s="308" t="s">
        <v>487</v>
      </c>
      <c r="AM40" s="329" t="s">
        <v>488</v>
      </c>
      <c r="AN40" s="326" t="s">
        <v>489</v>
      </c>
      <c r="AO40" s="212" t="s">
        <v>99</v>
      </c>
      <c r="AP40" s="211" t="s">
        <v>100</v>
      </c>
      <c r="AQ40" s="213" t="s">
        <v>102</v>
      </c>
      <c r="AR40" s="213" t="s">
        <v>102</v>
      </c>
      <c r="AS40" s="213" t="s">
        <v>101</v>
      </c>
      <c r="AT40" s="213" t="s">
        <v>102</v>
      </c>
      <c r="AU40" s="213" t="s">
        <v>102</v>
      </c>
      <c r="AV40" s="213" t="s">
        <v>102</v>
      </c>
      <c r="AW40" s="213" t="s">
        <v>102</v>
      </c>
      <c r="AX40" s="213">
        <v>85</v>
      </c>
      <c r="AY40" s="218" t="s">
        <v>163</v>
      </c>
      <c r="AZ40" s="213">
        <v>4</v>
      </c>
      <c r="BA40" s="281" t="s">
        <v>267</v>
      </c>
      <c r="BB40" s="216">
        <v>2</v>
      </c>
      <c r="BC40" s="219" t="s">
        <v>94</v>
      </c>
      <c r="BD40" s="213">
        <v>5</v>
      </c>
      <c r="BE40" s="219" t="s">
        <v>95</v>
      </c>
      <c r="BF40" s="211">
        <v>10</v>
      </c>
      <c r="BG40" s="213" t="s">
        <v>104</v>
      </c>
      <c r="BH40" s="213" t="s">
        <v>490</v>
      </c>
      <c r="BI40" s="302" t="s">
        <v>491</v>
      </c>
      <c r="BJ40" s="256" t="s">
        <v>492</v>
      </c>
      <c r="BK40" s="301" t="s">
        <v>101</v>
      </c>
      <c r="BL40" s="339" t="s">
        <v>493</v>
      </c>
      <c r="BM40" s="236" t="s">
        <v>101</v>
      </c>
      <c r="BN40" s="339" t="s">
        <v>494</v>
      </c>
      <c r="BO40" s="168" t="s">
        <v>101</v>
      </c>
      <c r="BP40" s="168" t="s">
        <v>495</v>
      </c>
      <c r="BQ40" s="168" t="s">
        <v>101</v>
      </c>
      <c r="BR40" s="369" t="s">
        <v>496</v>
      </c>
      <c r="BS40" s="201" t="s">
        <v>101</v>
      </c>
      <c r="BT40" s="376" t="s">
        <v>497</v>
      </c>
      <c r="BU40" s="171"/>
      <c r="BV40" s="169"/>
      <c r="BW40" s="167"/>
      <c r="BX40" s="172"/>
      <c r="BY40" s="178"/>
      <c r="BZ40" s="207" t="s">
        <v>113</v>
      </c>
    </row>
    <row r="41" spans="1:78" ht="129.75" customHeight="1">
      <c r="A41" s="301" t="s">
        <v>498</v>
      </c>
      <c r="B41" s="212" t="s">
        <v>499</v>
      </c>
      <c r="C41" s="302" t="str">
        <f>VLOOKUP(A41,'Fórmulas '!$B$47:$C$68,2,FALSE)</f>
        <v>Asegurar un ambiente de control que le permita a la entidad disponer de las condiciones mínimas para el ejercicio del control interno fundamentada en la información, el control y la evaluación, para la toma de decisiones y la mejora continua.</v>
      </c>
      <c r="D41" s="301" t="str">
        <f>VLOOKUP(A41,'Fórmulas '!$F$47:$G$67,2,FALSE)</f>
        <v>Jefe de Control Interno</v>
      </c>
      <c r="E41" s="244" t="s">
        <v>500</v>
      </c>
      <c r="F41" s="220" t="s">
        <v>102</v>
      </c>
      <c r="G41" s="220" t="s">
        <v>102</v>
      </c>
      <c r="H41" s="220" t="s">
        <v>102</v>
      </c>
      <c r="I41" s="220" t="s">
        <v>102</v>
      </c>
      <c r="J41" s="220" t="s">
        <v>89</v>
      </c>
      <c r="K41" s="297" t="s">
        <v>501</v>
      </c>
      <c r="L41" s="316" t="s">
        <v>502</v>
      </c>
      <c r="M41" s="220" t="s">
        <v>102</v>
      </c>
      <c r="N41" s="220" t="s">
        <v>102</v>
      </c>
      <c r="O41" s="220" t="s">
        <v>101</v>
      </c>
      <c r="P41" s="220" t="s">
        <v>101</v>
      </c>
      <c r="Q41" s="220" t="s">
        <v>102</v>
      </c>
      <c r="R41" s="220" t="s">
        <v>102</v>
      </c>
      <c r="S41" s="220" t="s">
        <v>102</v>
      </c>
      <c r="T41" s="220" t="s">
        <v>101</v>
      </c>
      <c r="U41" s="220" t="s">
        <v>102</v>
      </c>
      <c r="V41" s="220" t="s">
        <v>102</v>
      </c>
      <c r="W41" s="220" t="s">
        <v>102</v>
      </c>
      <c r="X41" s="220" t="s">
        <v>102</v>
      </c>
      <c r="Y41" s="220" t="s">
        <v>102</v>
      </c>
      <c r="Z41" s="220" t="s">
        <v>102</v>
      </c>
      <c r="AA41" s="220" t="s">
        <v>102</v>
      </c>
      <c r="AB41" s="220" t="s">
        <v>101</v>
      </c>
      <c r="AC41" s="220" t="s">
        <v>102</v>
      </c>
      <c r="AD41" s="220" t="s">
        <v>101</v>
      </c>
      <c r="AE41" s="220" t="s">
        <v>101</v>
      </c>
      <c r="AF41" s="213">
        <v>13</v>
      </c>
      <c r="AG41" s="227" t="s">
        <v>122</v>
      </c>
      <c r="AH41" s="213">
        <v>1</v>
      </c>
      <c r="AI41" s="215" t="s">
        <v>94</v>
      </c>
      <c r="AJ41" s="216">
        <v>5</v>
      </c>
      <c r="AK41" s="232" t="s">
        <v>95</v>
      </c>
      <c r="AL41" s="308" t="s">
        <v>503</v>
      </c>
      <c r="AM41" s="298" t="s">
        <v>504</v>
      </c>
      <c r="AN41" s="253" t="s">
        <v>505</v>
      </c>
      <c r="AO41" s="220" t="s">
        <v>99</v>
      </c>
      <c r="AP41" s="220" t="s">
        <v>100</v>
      </c>
      <c r="AQ41" s="213" t="s">
        <v>102</v>
      </c>
      <c r="AR41" s="213" t="s">
        <v>102</v>
      </c>
      <c r="AS41" s="213" t="s">
        <v>101</v>
      </c>
      <c r="AT41" s="213" t="s">
        <v>102</v>
      </c>
      <c r="AU41" s="213" t="s">
        <v>102</v>
      </c>
      <c r="AV41" s="213" t="s">
        <v>102</v>
      </c>
      <c r="AW41" s="213" t="s">
        <v>102</v>
      </c>
      <c r="AX41" s="213">
        <v>85</v>
      </c>
      <c r="AY41" s="218" t="s">
        <v>163</v>
      </c>
      <c r="AZ41" s="213">
        <v>1</v>
      </c>
      <c r="BA41" s="214" t="s">
        <v>122</v>
      </c>
      <c r="BB41" s="216">
        <v>1</v>
      </c>
      <c r="BC41" s="299" t="s">
        <v>94</v>
      </c>
      <c r="BD41" s="220">
        <v>5</v>
      </c>
      <c r="BE41" s="219" t="s">
        <v>95</v>
      </c>
      <c r="BF41" s="212">
        <v>5</v>
      </c>
      <c r="BG41" s="220" t="s">
        <v>104</v>
      </c>
      <c r="BH41" s="220" t="s">
        <v>164</v>
      </c>
      <c r="BI41" s="316" t="s">
        <v>506</v>
      </c>
      <c r="BJ41" s="316" t="s">
        <v>507</v>
      </c>
      <c r="BK41" s="236" t="s">
        <v>101</v>
      </c>
      <c r="BL41" s="300" t="s">
        <v>508</v>
      </c>
      <c r="BM41" s="236" t="s">
        <v>101</v>
      </c>
      <c r="BN41" s="353" t="s">
        <v>509</v>
      </c>
      <c r="BO41" s="168" t="s">
        <v>101</v>
      </c>
      <c r="BP41" s="168" t="s">
        <v>510</v>
      </c>
      <c r="BQ41" s="168" t="s">
        <v>101</v>
      </c>
      <c r="BR41" s="364" t="s">
        <v>511</v>
      </c>
      <c r="BS41" s="201" t="s">
        <v>101</v>
      </c>
      <c r="BT41" s="364" t="s">
        <v>512</v>
      </c>
      <c r="BU41" s="167"/>
      <c r="BV41" s="177"/>
      <c r="BW41" s="167"/>
      <c r="BX41" s="172"/>
      <c r="BY41" s="174"/>
      <c r="BZ41" s="207" t="s">
        <v>113</v>
      </c>
    </row>
    <row r="42" spans="1:78" ht="217.5" customHeight="1">
      <c r="A42" s="301" t="s">
        <v>498</v>
      </c>
      <c r="B42" s="212" t="s">
        <v>513</v>
      </c>
      <c r="C42" s="302" t="str">
        <f>VLOOKUP(A42,'Fórmulas '!$B$47:$C$68,2,FALSE)</f>
        <v>Asegurar un ambiente de control que le permita a la entidad disponer de las condiciones mínimas para el ejercicio del control interno fundamentada en la información, el control y la evaluación, para la toma de decisiones y la mejora continua.</v>
      </c>
      <c r="D42" s="301" t="str">
        <f>VLOOKUP(A42,'Fórmulas '!$F$47:$G$67,2,FALSE)</f>
        <v>Jefe de Control Interno</v>
      </c>
      <c r="E42" s="329" t="s">
        <v>500</v>
      </c>
      <c r="F42" s="220" t="s">
        <v>102</v>
      </c>
      <c r="G42" s="220" t="s">
        <v>102</v>
      </c>
      <c r="H42" s="220" t="s">
        <v>102</v>
      </c>
      <c r="I42" s="220" t="s">
        <v>102</v>
      </c>
      <c r="J42" s="220" t="s">
        <v>89</v>
      </c>
      <c r="K42" s="297" t="s">
        <v>514</v>
      </c>
      <c r="L42" s="316" t="s">
        <v>502</v>
      </c>
      <c r="M42" s="220" t="s">
        <v>102</v>
      </c>
      <c r="N42" s="220" t="s">
        <v>102</v>
      </c>
      <c r="O42" s="220" t="s">
        <v>101</v>
      </c>
      <c r="P42" s="220" t="s">
        <v>101</v>
      </c>
      <c r="Q42" s="220" t="s">
        <v>102</v>
      </c>
      <c r="R42" s="220" t="s">
        <v>102</v>
      </c>
      <c r="S42" s="220" t="s">
        <v>102</v>
      </c>
      <c r="T42" s="220" t="s">
        <v>101</v>
      </c>
      <c r="U42" s="220" t="s">
        <v>102</v>
      </c>
      <c r="V42" s="220" t="s">
        <v>102</v>
      </c>
      <c r="W42" s="220" t="s">
        <v>102</v>
      </c>
      <c r="X42" s="220" t="s">
        <v>102</v>
      </c>
      <c r="Y42" s="220" t="s">
        <v>102</v>
      </c>
      <c r="Z42" s="220" t="s">
        <v>102</v>
      </c>
      <c r="AA42" s="220" t="s">
        <v>102</v>
      </c>
      <c r="AB42" s="220" t="s">
        <v>101</v>
      </c>
      <c r="AC42" s="220" t="s">
        <v>102</v>
      </c>
      <c r="AD42" s="220" t="s">
        <v>101</v>
      </c>
      <c r="AE42" s="220" t="s">
        <v>101</v>
      </c>
      <c r="AF42" s="213">
        <v>13</v>
      </c>
      <c r="AG42" s="227" t="s">
        <v>122</v>
      </c>
      <c r="AH42" s="213">
        <v>1</v>
      </c>
      <c r="AI42" s="215" t="s">
        <v>94</v>
      </c>
      <c r="AJ42" s="216">
        <v>5</v>
      </c>
      <c r="AK42" s="232" t="s">
        <v>95</v>
      </c>
      <c r="AL42" s="308" t="s">
        <v>515</v>
      </c>
      <c r="AM42" s="298" t="s">
        <v>504</v>
      </c>
      <c r="AN42" s="316" t="s">
        <v>516</v>
      </c>
      <c r="AO42" s="220" t="s">
        <v>99</v>
      </c>
      <c r="AP42" s="220" t="s">
        <v>266</v>
      </c>
      <c r="AQ42" s="213" t="s">
        <v>102</v>
      </c>
      <c r="AR42" s="213" t="s">
        <v>102</v>
      </c>
      <c r="AS42" s="213" t="s">
        <v>101</v>
      </c>
      <c r="AT42" s="213" t="s">
        <v>102</v>
      </c>
      <c r="AU42" s="213" t="s">
        <v>102</v>
      </c>
      <c r="AV42" s="213" t="s">
        <v>102</v>
      </c>
      <c r="AW42" s="213" t="s">
        <v>102</v>
      </c>
      <c r="AX42" s="213">
        <v>85</v>
      </c>
      <c r="AY42" s="218" t="s">
        <v>163</v>
      </c>
      <c r="AZ42" s="213">
        <v>1</v>
      </c>
      <c r="BA42" s="214" t="s">
        <v>122</v>
      </c>
      <c r="BB42" s="216">
        <v>1</v>
      </c>
      <c r="BC42" s="299" t="s">
        <v>94</v>
      </c>
      <c r="BD42" s="220">
        <v>5</v>
      </c>
      <c r="BE42" s="219" t="s">
        <v>95</v>
      </c>
      <c r="BF42" s="212">
        <v>5</v>
      </c>
      <c r="BG42" s="220" t="s">
        <v>104</v>
      </c>
      <c r="BH42" s="220" t="s">
        <v>164</v>
      </c>
      <c r="BI42" s="228" t="s">
        <v>517</v>
      </c>
      <c r="BJ42" s="238" t="s">
        <v>518</v>
      </c>
      <c r="BK42" s="212" t="s">
        <v>101</v>
      </c>
      <c r="BL42" s="238" t="s">
        <v>519</v>
      </c>
      <c r="BM42" s="236" t="s">
        <v>101</v>
      </c>
      <c r="BN42" s="238" t="s">
        <v>520</v>
      </c>
      <c r="BO42" s="168" t="s">
        <v>101</v>
      </c>
      <c r="BP42" s="168" t="s">
        <v>521</v>
      </c>
      <c r="BQ42" s="168" t="s">
        <v>101</v>
      </c>
      <c r="BR42" s="364" t="s">
        <v>522</v>
      </c>
      <c r="BS42" s="201" t="s">
        <v>101</v>
      </c>
      <c r="BT42" s="170" t="s">
        <v>512</v>
      </c>
      <c r="BU42" s="171"/>
      <c r="BV42" s="169"/>
      <c r="BW42" s="171"/>
      <c r="BX42" s="175"/>
      <c r="BY42" s="174"/>
      <c r="BZ42" s="207" t="s">
        <v>113</v>
      </c>
    </row>
    <row r="43" spans="1:78" ht="230.25" customHeight="1">
      <c r="A43" s="301" t="s">
        <v>523</v>
      </c>
      <c r="B43" s="212" t="s">
        <v>524</v>
      </c>
      <c r="C43" s="302" t="str">
        <f>VLOOKUP(A43,'Fórmulas '!$B$47:$C$68,2,FALSE)</f>
        <v>Identificar y desarrollar las potencialidades de mejora en los procesos institucionales a partir del seguimiento y evaluación de la gestión.</v>
      </c>
      <c r="D43" s="301" t="str">
        <f>VLOOKUP(A43,'Fórmulas '!$F$47:$G$67,2,FALSE)</f>
        <v>Jefe Oficina Asesora de Planeación</v>
      </c>
      <c r="E43" s="253" t="s">
        <v>525</v>
      </c>
      <c r="F43" s="220" t="s">
        <v>117</v>
      </c>
      <c r="G43" s="220" t="s">
        <v>117</v>
      </c>
      <c r="H43" s="220" t="s">
        <v>117</v>
      </c>
      <c r="I43" s="220" t="s">
        <v>117</v>
      </c>
      <c r="J43" s="220" t="s">
        <v>118</v>
      </c>
      <c r="K43" s="237" t="s">
        <v>526</v>
      </c>
      <c r="L43" s="253" t="s">
        <v>527</v>
      </c>
      <c r="M43" s="220" t="s">
        <v>88</v>
      </c>
      <c r="N43" s="220" t="s">
        <v>88</v>
      </c>
      <c r="O43" s="220" t="s">
        <v>92</v>
      </c>
      <c r="P43" s="220" t="s">
        <v>92</v>
      </c>
      <c r="Q43" s="220" t="s">
        <v>88</v>
      </c>
      <c r="R43" s="220" t="s">
        <v>88</v>
      </c>
      <c r="S43" s="220" t="s">
        <v>88</v>
      </c>
      <c r="T43" s="221" t="s">
        <v>92</v>
      </c>
      <c r="U43" s="220" t="s">
        <v>88</v>
      </c>
      <c r="V43" s="220" t="s">
        <v>88</v>
      </c>
      <c r="W43" s="220" t="s">
        <v>88</v>
      </c>
      <c r="X43" s="220" t="s">
        <v>88</v>
      </c>
      <c r="Y43" s="220" t="s">
        <v>92</v>
      </c>
      <c r="Z43" s="220" t="s">
        <v>88</v>
      </c>
      <c r="AA43" s="220" t="s">
        <v>88</v>
      </c>
      <c r="AB43" s="220" t="s">
        <v>92</v>
      </c>
      <c r="AC43" s="220" t="s">
        <v>88</v>
      </c>
      <c r="AD43" s="220" t="s">
        <v>92</v>
      </c>
      <c r="AE43" s="220" t="s">
        <v>92</v>
      </c>
      <c r="AF43" s="213">
        <v>12</v>
      </c>
      <c r="AG43" s="229" t="s">
        <v>267</v>
      </c>
      <c r="AH43" s="213">
        <v>2</v>
      </c>
      <c r="AI43" s="215" t="s">
        <v>94</v>
      </c>
      <c r="AJ43" s="216">
        <v>5</v>
      </c>
      <c r="AK43" s="232" t="s">
        <v>95</v>
      </c>
      <c r="AL43" s="297" t="s">
        <v>528</v>
      </c>
      <c r="AM43" s="298" t="s">
        <v>529</v>
      </c>
      <c r="AN43" s="300" t="s">
        <v>530</v>
      </c>
      <c r="AO43" s="220" t="s">
        <v>99</v>
      </c>
      <c r="AP43" s="220" t="s">
        <v>100</v>
      </c>
      <c r="AQ43" s="213" t="s">
        <v>102</v>
      </c>
      <c r="AR43" s="213" t="s">
        <v>102</v>
      </c>
      <c r="AS43" s="213" t="s">
        <v>101</v>
      </c>
      <c r="AT43" s="213" t="s">
        <v>102</v>
      </c>
      <c r="AU43" s="213" t="s">
        <v>102</v>
      </c>
      <c r="AV43" s="213" t="s">
        <v>102</v>
      </c>
      <c r="AW43" s="213" t="s">
        <v>102</v>
      </c>
      <c r="AX43" s="213">
        <v>85</v>
      </c>
      <c r="AY43" s="218" t="s">
        <v>163</v>
      </c>
      <c r="AZ43" s="213">
        <v>2</v>
      </c>
      <c r="BA43" s="214" t="s">
        <v>122</v>
      </c>
      <c r="BB43" s="216">
        <v>1</v>
      </c>
      <c r="BC43" s="299" t="s">
        <v>94</v>
      </c>
      <c r="BD43" s="220">
        <v>5</v>
      </c>
      <c r="BE43" s="260" t="s">
        <v>141</v>
      </c>
      <c r="BF43" s="236">
        <f t="shared" si="3"/>
        <v>5</v>
      </c>
      <c r="BG43" s="212">
        <v>5</v>
      </c>
      <c r="BH43" s="220" t="s">
        <v>431</v>
      </c>
      <c r="BI43" s="220" t="s">
        <v>227</v>
      </c>
      <c r="BJ43" s="228" t="s">
        <v>531</v>
      </c>
      <c r="BK43" s="331" t="s">
        <v>101</v>
      </c>
      <c r="BL43" s="263" t="s">
        <v>532</v>
      </c>
      <c r="BM43" s="236" t="s">
        <v>101</v>
      </c>
      <c r="BN43" s="355" t="s">
        <v>533</v>
      </c>
      <c r="BO43" s="168" t="s">
        <v>101</v>
      </c>
      <c r="BP43" s="168" t="s">
        <v>534</v>
      </c>
      <c r="BQ43" s="168" t="s">
        <v>101</v>
      </c>
      <c r="BR43" s="371" t="s">
        <v>535</v>
      </c>
      <c r="BS43" s="201" t="s">
        <v>101</v>
      </c>
      <c r="BT43" s="170" t="s">
        <v>536</v>
      </c>
      <c r="BU43" s="171"/>
      <c r="BV43" s="170"/>
      <c r="BW43" s="172"/>
      <c r="BX43" s="172"/>
      <c r="BY43" s="171"/>
      <c r="BZ43" s="207" t="s">
        <v>113</v>
      </c>
    </row>
    <row r="44" spans="1:78" ht="24" customHeight="1">
      <c r="A44" s="170"/>
      <c r="B44" s="236"/>
      <c r="C44" s="302"/>
      <c r="D44" s="301"/>
      <c r="E44" s="329"/>
      <c r="F44" s="331"/>
      <c r="G44" s="331"/>
      <c r="H44" s="331"/>
      <c r="I44" s="331"/>
      <c r="J44" s="331"/>
      <c r="K44" s="238"/>
      <c r="L44" s="238"/>
      <c r="M44" s="331"/>
      <c r="N44" s="331"/>
      <c r="O44" s="331"/>
      <c r="P44" s="331"/>
      <c r="Q44" s="331"/>
      <c r="R44" s="331"/>
      <c r="S44" s="331"/>
      <c r="T44" s="331"/>
      <c r="U44" s="331"/>
      <c r="V44" s="331"/>
      <c r="W44" s="331"/>
      <c r="X44" s="331"/>
      <c r="Y44" s="331"/>
      <c r="Z44" s="331"/>
      <c r="AA44" s="331"/>
      <c r="AB44" s="331"/>
      <c r="AC44" s="331"/>
      <c r="AD44" s="331"/>
      <c r="AE44" s="331"/>
      <c r="AF44" s="213"/>
      <c r="AG44" s="356"/>
      <c r="AH44" s="213"/>
      <c r="AI44" s="213"/>
      <c r="AJ44" s="234"/>
      <c r="AK44" s="313"/>
      <c r="AL44" s="297"/>
      <c r="AM44" s="310"/>
      <c r="AN44" s="270"/>
      <c r="AO44" s="331"/>
      <c r="AP44" s="331"/>
      <c r="AQ44" s="213"/>
      <c r="AR44" s="213"/>
      <c r="AS44" s="213"/>
      <c r="AT44" s="213"/>
      <c r="AU44" s="213"/>
      <c r="AV44" s="213"/>
      <c r="AW44" s="213"/>
      <c r="AX44" s="213"/>
      <c r="AY44" s="218"/>
      <c r="AZ44" s="213"/>
      <c r="BA44" s="213"/>
      <c r="BB44" s="234"/>
      <c r="BC44" s="235"/>
      <c r="BD44" s="213"/>
      <c r="BE44" s="235"/>
      <c r="BF44" s="236"/>
      <c r="BG44" s="331"/>
      <c r="BH44" s="331"/>
      <c r="BI44" s="302"/>
      <c r="BJ44" s="234"/>
      <c r="BK44" s="234"/>
      <c r="BL44" s="234"/>
      <c r="BM44" s="236"/>
      <c r="BN44" s="236"/>
      <c r="BO44" s="167"/>
      <c r="BP44" s="168"/>
      <c r="BQ44" s="168"/>
      <c r="BR44" s="177"/>
      <c r="BS44" s="168"/>
      <c r="BT44" s="168"/>
      <c r="BU44" s="167"/>
      <c r="BV44" s="168"/>
      <c r="BW44" s="224"/>
      <c r="BX44" s="224"/>
      <c r="BY44" s="167"/>
      <c r="BZ44" s="207"/>
    </row>
    <row r="45" spans="1:78" ht="24" customHeight="1">
      <c r="A45" s="170"/>
      <c r="B45" s="236"/>
      <c r="C45" s="302"/>
      <c r="D45" s="301"/>
      <c r="E45" s="329"/>
      <c r="F45" s="331"/>
      <c r="G45" s="331"/>
      <c r="H45" s="331"/>
      <c r="I45" s="331"/>
      <c r="J45" s="331"/>
      <c r="K45" s="238"/>
      <c r="L45" s="238"/>
      <c r="M45" s="331"/>
      <c r="N45" s="331"/>
      <c r="O45" s="331"/>
      <c r="P45" s="331"/>
      <c r="Q45" s="331"/>
      <c r="R45" s="331"/>
      <c r="S45" s="331"/>
      <c r="T45" s="331"/>
      <c r="U45" s="331"/>
      <c r="V45" s="331"/>
      <c r="W45" s="331"/>
      <c r="X45" s="331"/>
      <c r="Y45" s="331"/>
      <c r="Z45" s="331"/>
      <c r="AA45" s="331"/>
      <c r="AB45" s="331"/>
      <c r="AC45" s="331"/>
      <c r="AD45" s="331"/>
      <c r="AE45" s="331"/>
      <c r="AF45" s="213"/>
      <c r="AG45" s="356"/>
      <c r="AH45" s="213"/>
      <c r="AI45" s="213"/>
      <c r="AJ45" s="234"/>
      <c r="AK45" s="313"/>
      <c r="AL45" s="297"/>
      <c r="AM45" s="310"/>
      <c r="AN45" s="270"/>
      <c r="AO45" s="331"/>
      <c r="AP45" s="331"/>
      <c r="AQ45" s="213"/>
      <c r="AR45" s="213"/>
      <c r="AS45" s="213"/>
      <c r="AT45" s="213"/>
      <c r="AU45" s="213"/>
      <c r="AV45" s="213"/>
      <c r="AW45" s="213"/>
      <c r="AX45" s="213"/>
      <c r="AY45" s="218"/>
      <c r="AZ45" s="213"/>
      <c r="BA45" s="213"/>
      <c r="BB45" s="234"/>
      <c r="BC45" s="235"/>
      <c r="BD45" s="213"/>
      <c r="BE45" s="235"/>
      <c r="BF45" s="236"/>
      <c r="BG45" s="331"/>
      <c r="BH45" s="331"/>
      <c r="BI45" s="302"/>
      <c r="BJ45" s="234"/>
      <c r="BK45" s="234"/>
      <c r="BL45" s="234"/>
      <c r="BM45" s="236"/>
      <c r="BN45" s="236"/>
      <c r="BO45" s="167"/>
      <c r="BP45" s="168"/>
      <c r="BQ45" s="168"/>
      <c r="BR45" s="177"/>
      <c r="BS45" s="168"/>
      <c r="BT45" s="168"/>
      <c r="BU45" s="167"/>
      <c r="BV45" s="168"/>
      <c r="BW45" s="224"/>
      <c r="BX45" s="224"/>
      <c r="BY45" s="167"/>
      <c r="BZ45" s="207"/>
    </row>
    <row r="46" spans="1:78" ht="24" customHeight="1">
      <c r="A46" s="170"/>
      <c r="B46" s="236"/>
      <c r="C46" s="302"/>
      <c r="D46" s="301"/>
      <c r="E46" s="329"/>
      <c r="F46" s="331"/>
      <c r="G46" s="331"/>
      <c r="H46" s="331"/>
      <c r="I46" s="331"/>
      <c r="J46" s="331"/>
      <c r="K46" s="238"/>
      <c r="L46" s="238"/>
      <c r="M46" s="331"/>
      <c r="N46" s="331"/>
      <c r="O46" s="331"/>
      <c r="P46" s="331"/>
      <c r="Q46" s="331"/>
      <c r="R46" s="331"/>
      <c r="S46" s="331"/>
      <c r="T46" s="331"/>
      <c r="U46" s="331"/>
      <c r="V46" s="331"/>
      <c r="W46" s="331"/>
      <c r="X46" s="331"/>
      <c r="Y46" s="331"/>
      <c r="Z46" s="331"/>
      <c r="AA46" s="331"/>
      <c r="AB46" s="331"/>
      <c r="AC46" s="331"/>
      <c r="AD46" s="331"/>
      <c r="AE46" s="331"/>
      <c r="AF46" s="213"/>
      <c r="AG46" s="356"/>
      <c r="AH46" s="213"/>
      <c r="AI46" s="213"/>
      <c r="AJ46" s="234"/>
      <c r="AK46" s="313"/>
      <c r="AL46" s="297"/>
      <c r="AM46" s="310"/>
      <c r="AN46" s="270"/>
      <c r="AO46" s="331"/>
      <c r="AP46" s="331"/>
      <c r="AQ46" s="213"/>
      <c r="AR46" s="213"/>
      <c r="AS46" s="213"/>
      <c r="AT46" s="213"/>
      <c r="AU46" s="213"/>
      <c r="AV46" s="213"/>
      <c r="AW46" s="213"/>
      <c r="AX46" s="213"/>
      <c r="AY46" s="218"/>
      <c r="AZ46" s="213"/>
      <c r="BA46" s="213"/>
      <c r="BB46" s="234"/>
      <c r="BC46" s="235"/>
      <c r="BD46" s="213"/>
      <c r="BE46" s="235"/>
      <c r="BF46" s="236"/>
      <c r="BG46" s="331"/>
      <c r="BH46" s="331"/>
      <c r="BI46" s="302"/>
      <c r="BJ46" s="234"/>
      <c r="BK46" s="234"/>
      <c r="BL46" s="234"/>
      <c r="BM46" s="236"/>
      <c r="BN46" s="236"/>
      <c r="BO46" s="167"/>
      <c r="BP46" s="168"/>
      <c r="BQ46" s="168"/>
      <c r="BR46" s="177"/>
      <c r="BS46" s="168"/>
      <c r="BT46" s="168"/>
      <c r="BU46" s="167"/>
      <c r="BV46" s="168"/>
      <c r="BW46" s="224"/>
      <c r="BX46" s="224"/>
      <c r="BY46" s="167"/>
      <c r="BZ46" s="207"/>
    </row>
    <row r="47" spans="1:78" ht="24" customHeight="1">
      <c r="A47" s="170"/>
      <c r="B47" s="236"/>
      <c r="C47" s="302"/>
      <c r="D47" s="301"/>
      <c r="E47" s="329"/>
      <c r="F47" s="331"/>
      <c r="G47" s="331"/>
      <c r="H47" s="331"/>
      <c r="I47" s="331"/>
      <c r="J47" s="331"/>
      <c r="K47" s="238"/>
      <c r="L47" s="238"/>
      <c r="M47" s="331"/>
      <c r="N47" s="331"/>
      <c r="O47" s="331"/>
      <c r="P47" s="331"/>
      <c r="Q47" s="331"/>
      <c r="R47" s="331"/>
      <c r="S47" s="331"/>
      <c r="T47" s="331"/>
      <c r="U47" s="331"/>
      <c r="V47" s="331"/>
      <c r="W47" s="331"/>
      <c r="X47" s="331"/>
      <c r="Y47" s="331"/>
      <c r="Z47" s="331"/>
      <c r="AA47" s="331"/>
      <c r="AB47" s="331"/>
      <c r="AC47" s="331"/>
      <c r="AD47" s="331"/>
      <c r="AE47" s="331"/>
      <c r="AF47" s="213"/>
      <c r="AG47" s="356"/>
      <c r="AH47" s="213"/>
      <c r="AI47" s="213"/>
      <c r="AJ47" s="234"/>
      <c r="AK47" s="313"/>
      <c r="AL47" s="297"/>
      <c r="AM47" s="310"/>
      <c r="AN47" s="270"/>
      <c r="AO47" s="331"/>
      <c r="AP47" s="331"/>
      <c r="AQ47" s="213"/>
      <c r="AR47" s="213"/>
      <c r="AS47" s="213"/>
      <c r="AT47" s="213"/>
      <c r="AU47" s="213"/>
      <c r="AV47" s="213"/>
      <c r="AW47" s="213"/>
      <c r="AX47" s="213"/>
      <c r="AY47" s="218"/>
      <c r="AZ47" s="213"/>
      <c r="BA47" s="213"/>
      <c r="BB47" s="234"/>
      <c r="BC47" s="235"/>
      <c r="BD47" s="213"/>
      <c r="BE47" s="235"/>
      <c r="BF47" s="236"/>
      <c r="BG47" s="331"/>
      <c r="BH47" s="331"/>
      <c r="BI47" s="302"/>
      <c r="BJ47" s="234"/>
      <c r="BK47" s="234"/>
      <c r="BL47" s="234"/>
      <c r="BM47" s="236"/>
      <c r="BN47" s="236"/>
      <c r="BO47" s="167"/>
      <c r="BP47" s="168"/>
      <c r="BQ47" s="168"/>
      <c r="BR47" s="177"/>
      <c r="BS47" s="168"/>
      <c r="BT47" s="168"/>
      <c r="BU47" s="167"/>
      <c r="BV47" s="168"/>
      <c r="BW47" s="224"/>
      <c r="BX47" s="224"/>
      <c r="BY47" s="167"/>
      <c r="BZ47" s="207"/>
    </row>
    <row r="48" spans="1:78" ht="24" customHeight="1">
      <c r="A48" s="170"/>
      <c r="B48" s="236"/>
      <c r="C48" s="302"/>
      <c r="D48" s="301"/>
      <c r="E48" s="329"/>
      <c r="F48" s="331"/>
      <c r="G48" s="331"/>
      <c r="H48" s="331"/>
      <c r="I48" s="331"/>
      <c r="J48" s="331"/>
      <c r="K48" s="238"/>
      <c r="L48" s="238"/>
      <c r="M48" s="331"/>
      <c r="N48" s="331"/>
      <c r="O48" s="331"/>
      <c r="P48" s="331"/>
      <c r="Q48" s="331"/>
      <c r="R48" s="331"/>
      <c r="S48" s="331"/>
      <c r="T48" s="331"/>
      <c r="U48" s="331"/>
      <c r="V48" s="331"/>
      <c r="W48" s="331"/>
      <c r="X48" s="331"/>
      <c r="Y48" s="331"/>
      <c r="Z48" s="331"/>
      <c r="AA48" s="331"/>
      <c r="AB48" s="331"/>
      <c r="AC48" s="331"/>
      <c r="AD48" s="331"/>
      <c r="AE48" s="331"/>
      <c r="AF48" s="213"/>
      <c r="AG48" s="356"/>
      <c r="AH48" s="213"/>
      <c r="AI48" s="213"/>
      <c r="AJ48" s="234"/>
      <c r="AK48" s="313"/>
      <c r="AL48" s="297"/>
      <c r="AM48" s="310"/>
      <c r="AN48" s="270"/>
      <c r="AO48" s="331"/>
      <c r="AP48" s="331"/>
      <c r="AQ48" s="213"/>
      <c r="AR48" s="213"/>
      <c r="AS48" s="213"/>
      <c r="AT48" s="213"/>
      <c r="AU48" s="213"/>
      <c r="AV48" s="213"/>
      <c r="AW48" s="213"/>
      <c r="AX48" s="213"/>
      <c r="AY48" s="218"/>
      <c r="AZ48" s="213"/>
      <c r="BA48" s="213"/>
      <c r="BB48" s="234"/>
      <c r="BC48" s="235"/>
      <c r="BD48" s="213"/>
      <c r="BE48" s="235"/>
      <c r="BF48" s="236"/>
      <c r="BG48" s="331"/>
      <c r="BH48" s="331"/>
      <c r="BI48" s="302"/>
      <c r="BJ48" s="234"/>
      <c r="BK48" s="234"/>
      <c r="BL48" s="234"/>
      <c r="BM48" s="236"/>
      <c r="BN48" s="236"/>
      <c r="BO48" s="167"/>
      <c r="BP48" s="168"/>
      <c r="BQ48" s="168"/>
      <c r="BR48" s="177"/>
      <c r="BS48" s="168"/>
      <c r="BT48" s="168"/>
      <c r="BU48" s="167"/>
      <c r="BV48" s="168"/>
      <c r="BW48" s="224"/>
      <c r="BX48" s="224"/>
      <c r="BY48" s="167"/>
      <c r="BZ48" s="207"/>
    </row>
    <row r="49" spans="1:78" ht="24" customHeight="1">
      <c r="A49" s="170"/>
      <c r="B49" s="236"/>
      <c r="C49" s="302"/>
      <c r="D49" s="301"/>
      <c r="E49" s="329"/>
      <c r="F49" s="331"/>
      <c r="G49" s="331"/>
      <c r="H49" s="331"/>
      <c r="I49" s="331"/>
      <c r="J49" s="331"/>
      <c r="K49" s="238"/>
      <c r="L49" s="238"/>
      <c r="M49" s="331"/>
      <c r="N49" s="331"/>
      <c r="O49" s="331"/>
      <c r="P49" s="331"/>
      <c r="Q49" s="331"/>
      <c r="R49" s="331"/>
      <c r="S49" s="331"/>
      <c r="T49" s="331"/>
      <c r="U49" s="331"/>
      <c r="V49" s="331"/>
      <c r="W49" s="331"/>
      <c r="X49" s="331"/>
      <c r="Y49" s="331"/>
      <c r="Z49" s="331"/>
      <c r="AA49" s="331"/>
      <c r="AB49" s="331"/>
      <c r="AC49" s="331"/>
      <c r="AD49" s="331"/>
      <c r="AE49" s="331"/>
      <c r="AF49" s="213"/>
      <c r="AG49" s="356"/>
      <c r="AH49" s="213"/>
      <c r="AI49" s="213"/>
      <c r="AJ49" s="234"/>
      <c r="AK49" s="313"/>
      <c r="AL49" s="297"/>
      <c r="AM49" s="310"/>
      <c r="AN49" s="270"/>
      <c r="AO49" s="331"/>
      <c r="AP49" s="331"/>
      <c r="AQ49" s="213"/>
      <c r="AR49" s="213"/>
      <c r="AS49" s="213"/>
      <c r="AT49" s="213"/>
      <c r="AU49" s="213"/>
      <c r="AV49" s="213"/>
      <c r="AW49" s="213"/>
      <c r="AX49" s="213"/>
      <c r="AY49" s="218"/>
      <c r="AZ49" s="213"/>
      <c r="BA49" s="213"/>
      <c r="BB49" s="234"/>
      <c r="BC49" s="235"/>
      <c r="BD49" s="213"/>
      <c r="BE49" s="235"/>
      <c r="BF49" s="236"/>
      <c r="BG49" s="331"/>
      <c r="BH49" s="331"/>
      <c r="BI49" s="302"/>
      <c r="BJ49" s="234"/>
      <c r="BK49" s="234"/>
      <c r="BL49" s="234"/>
      <c r="BM49" s="236"/>
      <c r="BN49" s="236"/>
      <c r="BO49" s="167"/>
      <c r="BP49" s="168"/>
      <c r="BQ49" s="168"/>
      <c r="BR49" s="177"/>
      <c r="BS49" s="168"/>
      <c r="BT49" s="168"/>
      <c r="BU49" s="167"/>
      <c r="BV49" s="168"/>
      <c r="BW49" s="224"/>
      <c r="BX49" s="224"/>
      <c r="BY49" s="167"/>
      <c r="BZ49" s="207"/>
    </row>
    <row r="50" spans="1:78" ht="24" customHeight="1">
      <c r="A50" s="170"/>
      <c r="B50" s="236"/>
      <c r="C50" s="302"/>
      <c r="D50" s="301"/>
      <c r="E50" s="329"/>
      <c r="F50" s="331"/>
      <c r="G50" s="331"/>
      <c r="H50" s="331"/>
      <c r="I50" s="331"/>
      <c r="J50" s="331"/>
      <c r="K50" s="238"/>
      <c r="L50" s="238"/>
      <c r="M50" s="331"/>
      <c r="N50" s="331"/>
      <c r="O50" s="331"/>
      <c r="P50" s="331"/>
      <c r="Q50" s="331"/>
      <c r="R50" s="331"/>
      <c r="S50" s="331"/>
      <c r="T50" s="331"/>
      <c r="U50" s="331"/>
      <c r="V50" s="331"/>
      <c r="W50" s="331"/>
      <c r="X50" s="331"/>
      <c r="Y50" s="331"/>
      <c r="Z50" s="331"/>
      <c r="AA50" s="331"/>
      <c r="AB50" s="331"/>
      <c r="AC50" s="331"/>
      <c r="AD50" s="331"/>
      <c r="AE50" s="331"/>
      <c r="AF50" s="213"/>
      <c r="AG50" s="356"/>
      <c r="AH50" s="213"/>
      <c r="AI50" s="213"/>
      <c r="AJ50" s="234"/>
      <c r="AK50" s="313"/>
      <c r="AL50" s="297"/>
      <c r="AM50" s="310"/>
      <c r="AN50" s="270"/>
      <c r="AO50" s="331"/>
      <c r="AP50" s="331"/>
      <c r="AQ50" s="213"/>
      <c r="AR50" s="213"/>
      <c r="AS50" s="213"/>
      <c r="AT50" s="213"/>
      <c r="AU50" s="213"/>
      <c r="AV50" s="213"/>
      <c r="AW50" s="213"/>
      <c r="AX50" s="213"/>
      <c r="AY50" s="218"/>
      <c r="AZ50" s="213"/>
      <c r="BA50" s="213"/>
      <c r="BB50" s="234"/>
      <c r="BC50" s="235"/>
      <c r="BD50" s="213"/>
      <c r="BE50" s="235"/>
      <c r="BF50" s="236"/>
      <c r="BG50" s="331"/>
      <c r="BH50" s="331"/>
      <c r="BI50" s="302"/>
      <c r="BJ50" s="234"/>
      <c r="BK50" s="234"/>
      <c r="BL50" s="234"/>
      <c r="BM50" s="236"/>
      <c r="BN50" s="236"/>
      <c r="BO50" s="167"/>
      <c r="BP50" s="168"/>
      <c r="BQ50" s="168"/>
      <c r="BR50" s="177"/>
      <c r="BS50" s="168"/>
      <c r="BT50" s="168"/>
      <c r="BU50" s="167"/>
      <c r="BV50" s="168"/>
      <c r="BW50" s="224"/>
      <c r="BX50" s="224"/>
      <c r="BY50" s="167"/>
      <c r="BZ50" s="207"/>
    </row>
    <row r="51" spans="1:78" ht="24" customHeight="1">
      <c r="A51" s="170"/>
      <c r="B51" s="236"/>
      <c r="C51" s="302" t="e">
        <f>VLOOKUP(A51,'Fórmulas '!$B$47:$C$68,2,FALSE)</f>
        <v>#N/A</v>
      </c>
      <c r="D51" s="301" t="e">
        <f>VLOOKUP(A51,'Fórmulas '!$F$47:$G$67,2,FALSE)</f>
        <v>#N/A</v>
      </c>
      <c r="E51" s="329"/>
      <c r="F51" s="331"/>
      <c r="G51" s="331"/>
      <c r="H51" s="331"/>
      <c r="I51" s="331"/>
      <c r="J51" s="331"/>
      <c r="K51" s="302"/>
      <c r="L51" s="302"/>
      <c r="M51" s="331"/>
      <c r="N51" s="331"/>
      <c r="O51" s="331"/>
      <c r="P51" s="331"/>
      <c r="Q51" s="331"/>
      <c r="R51" s="331"/>
      <c r="S51" s="331"/>
      <c r="T51" s="331"/>
      <c r="U51" s="331"/>
      <c r="V51" s="331"/>
      <c r="W51" s="331"/>
      <c r="X51" s="331"/>
      <c r="Y51" s="331"/>
      <c r="Z51" s="331"/>
      <c r="AA51" s="331"/>
      <c r="AB51" s="331"/>
      <c r="AC51" s="331"/>
      <c r="AD51" s="331"/>
      <c r="AE51" s="331"/>
      <c r="AF51" s="213">
        <f t="shared" ref="AF51" si="5">+COUNTIF(M51:AE51,"SI")</f>
        <v>0</v>
      </c>
      <c r="AG51" s="356"/>
      <c r="AH51" s="213" t="str">
        <f>IFERROR(VLOOKUP(AG51,'[1]Fórmulas '!$B$26:$C$30,2,0),"")</f>
        <v/>
      </c>
      <c r="AI51" s="213"/>
      <c r="AJ51" s="234" t="str">
        <f>+IFERROR(VLOOKUP(AI51,'[1]Fórmulas '!$E$28:$F$30,2,),"")</f>
        <v/>
      </c>
      <c r="AK51" s="313" t="str">
        <f>IFERROR(VLOOKUP(CONCATENATE(AH51,AJ51),'[1]Fórmulas '!$J$47:$K$71,2,),"")</f>
        <v/>
      </c>
      <c r="AL51" s="362"/>
      <c r="AM51" s="302"/>
      <c r="AN51" s="302"/>
      <c r="AO51" s="331"/>
      <c r="AP51" s="331"/>
      <c r="AQ51" s="213"/>
      <c r="AR51" s="213"/>
      <c r="AS51" s="213"/>
      <c r="AT51" s="213"/>
      <c r="AU51" s="213"/>
      <c r="AV51" s="213"/>
      <c r="AW51" s="213"/>
      <c r="AX51" s="213">
        <f t="shared" ref="AX51" si="6">IF(AQ51="SI",15,0) + IF(AR51="SI",5,0) + IF(AS51="SI",15,0) + IF(AT51="SI",10,0) + IF(AU51="SI",15,0) + IF(AV51="SI",10,0) + IF(AW51="SI",30,0)</f>
        <v>0</v>
      </c>
      <c r="AY51" s="218" t="str">
        <f t="shared" ref="AY51" si="7">IF(AX51=" "," ",IF(AX51&lt;=50,"DISMINUYE CERO PUNTOS",IF(AX51&lt;=75,"DISMINUYE UN PUNTO",IF(AX51&lt;=100,"DISMINUYE DOS PUNTOS"))))</f>
        <v>DISMINUYE CERO PUNTOS</v>
      </c>
      <c r="AZ51" s="213"/>
      <c r="BA51" s="213" t="str">
        <f t="shared" si="4"/>
        <v>CASI SEGURO</v>
      </c>
      <c r="BB51" s="234" t="str">
        <f t="shared" si="0"/>
        <v/>
      </c>
      <c r="BC51" s="235">
        <f t="shared" si="1"/>
        <v>0</v>
      </c>
      <c r="BD51" s="213" t="str">
        <f t="shared" si="2"/>
        <v/>
      </c>
      <c r="BE51" s="235" t="str">
        <f>IFERROR(VLOOKUP(CONCATENATE(BB51,BD51),'[1]Fórmulas '!$J$47:$K$71,2,),"")</f>
        <v/>
      </c>
      <c r="BF51" s="236" t="str">
        <f t="shared" si="3"/>
        <v/>
      </c>
      <c r="BG51" s="331"/>
      <c r="BH51" s="331"/>
      <c r="BI51" s="302"/>
      <c r="BJ51" s="302"/>
      <c r="BK51" s="236"/>
      <c r="BL51" s="236"/>
      <c r="BM51" s="236"/>
      <c r="BN51" s="236"/>
      <c r="BO51" s="167"/>
      <c r="BP51" s="168"/>
      <c r="BQ51" s="168"/>
      <c r="BR51" s="168"/>
      <c r="BS51" s="168"/>
      <c r="BT51" s="168"/>
      <c r="BU51" s="167"/>
      <c r="BV51" s="168"/>
      <c r="BW51" s="167"/>
      <c r="BX51" s="167"/>
      <c r="BY51" s="167"/>
      <c r="BZ51" s="207"/>
    </row>
  </sheetData>
  <autoFilter ref="A11:DZ43" xr:uid="{00000000-0009-0000-0000-000000000000}">
    <filterColumn colId="49" showButton="0"/>
  </autoFilter>
  <mergeCells count="33">
    <mergeCell ref="BZ8:BZ11"/>
    <mergeCell ref="BX2:BY5"/>
    <mergeCell ref="BK8:BV8"/>
    <mergeCell ref="BH10:BH11"/>
    <mergeCell ref="BI10:BI11"/>
    <mergeCell ref="BJ10:BJ11"/>
    <mergeCell ref="BK9:BL10"/>
    <mergeCell ref="BS9:BT10"/>
    <mergeCell ref="BM9:BN10"/>
    <mergeCell ref="BO9:BP10"/>
    <mergeCell ref="BQ9:BR10"/>
    <mergeCell ref="BY8:BY11"/>
    <mergeCell ref="BC10:BC11"/>
    <mergeCell ref="BW2:BW5"/>
    <mergeCell ref="BD10:BD11"/>
    <mergeCell ref="BX10:BX11"/>
    <mergeCell ref="BF10:BF11"/>
    <mergeCell ref="AL8:BF8"/>
    <mergeCell ref="BU9:BV10"/>
    <mergeCell ref="BE10:BE11"/>
    <mergeCell ref="BW10:BW11"/>
    <mergeCell ref="E2:BV5"/>
    <mergeCell ref="A8:L10"/>
    <mergeCell ref="M8:AK10"/>
    <mergeCell ref="A2:D5"/>
    <mergeCell ref="BW8:BX9"/>
    <mergeCell ref="BG10:BG11"/>
    <mergeCell ref="AL9:AP10"/>
    <mergeCell ref="AQ9:AY9"/>
    <mergeCell ref="AQ10:AW10"/>
    <mergeCell ref="AX10:AY11"/>
    <mergeCell ref="AZ10:AZ11"/>
    <mergeCell ref="BB10:BB11"/>
  </mergeCells>
  <conditionalFormatting sqref="AG44:AG51">
    <cfRule type="containsText" dxfId="101" priority="1" operator="containsText" text="CASI SEGURO">
      <formula>NOT(ISERROR(SEARCH("CASI SEGURO",AG44)))</formula>
    </cfRule>
    <cfRule type="containsText" dxfId="100" priority="2" operator="containsText" text="PROBABLE'">
      <formula>NOT(ISERROR(SEARCH("PROBABLE'",AG44)))</formula>
    </cfRule>
    <cfRule type="containsText" dxfId="99" priority="3" operator="containsText" text="POSIBLE">
      <formula>NOT(ISERROR(SEARCH("POSIBLE",AG44)))</formula>
    </cfRule>
    <cfRule type="containsText" dxfId="98" priority="4" operator="containsText" text="IMPROBABLE">
      <formula>NOT(ISERROR(SEARCH("IMPROBABLE",AG44)))</formula>
    </cfRule>
    <cfRule type="containsText" dxfId="97" priority="5" operator="containsText" text="RARA VEZ">
      <formula>NOT(ISERROR(SEARCH("RARA VEZ",AG44)))</formula>
    </cfRule>
  </conditionalFormatting>
  <conditionalFormatting sqref="AI44:AI51">
    <cfRule type="cellIs" dxfId="96" priority="14" operator="equal">
      <formula>"CATASTRÓFICO"</formula>
    </cfRule>
    <cfRule type="cellIs" dxfId="95" priority="15" operator="equal">
      <formula>"MAYOR"</formula>
    </cfRule>
    <cfRule type="cellIs" dxfId="94" priority="16" operator="equal">
      <formula>"MODERADO"</formula>
    </cfRule>
  </conditionalFormatting>
  <conditionalFormatting sqref="AK44:AK51">
    <cfRule type="containsText" dxfId="93" priority="17" operator="containsText" text="BAJO">
      <formula>NOT(ISERROR(SEARCH("BAJO",AK44)))</formula>
    </cfRule>
    <cfRule type="containsText" dxfId="92" priority="18" operator="containsText" text="MODERADO">
      <formula>NOT(ISERROR(SEARCH("MODERADO",AK44)))</formula>
    </cfRule>
    <cfRule type="containsText" dxfId="91" priority="19" operator="containsText" text="ALTO">
      <formula>NOT(ISERROR(SEARCH("ALTO",AK44)))</formula>
    </cfRule>
    <cfRule type="containsText" dxfId="90" priority="20" operator="containsText" text="EXTREMO">
      <formula>NOT(ISERROR(SEARCH("EXTREMO",AK44)))</formula>
    </cfRule>
  </conditionalFormatting>
  <conditionalFormatting sqref="BA12 BA15 BA26 BA28 BA44:BA51">
    <cfRule type="containsText" dxfId="89" priority="6" operator="containsText" text="CASI SEGURO">
      <formula>NOT(ISERROR(SEARCH("CASI SEGURO",BA12)))</formula>
    </cfRule>
    <cfRule type="containsText" dxfId="88" priority="7" operator="containsText" text="PROBABLE'">
      <formula>NOT(ISERROR(SEARCH("PROBABLE'",BA12)))</formula>
    </cfRule>
    <cfRule type="containsText" dxfId="87" priority="8" operator="containsText" text="POSIBLE">
      <formula>NOT(ISERROR(SEARCH("POSIBLE",BA12)))</formula>
    </cfRule>
    <cfRule type="containsText" dxfId="86" priority="9" stopIfTrue="1" operator="containsText" text="IMPROBABLE">
      <formula>NOT(ISERROR(SEARCH("IMPROBABLE",BA12)))</formula>
    </cfRule>
    <cfRule type="containsText" dxfId="85" priority="10" operator="containsText" text="RARA VEZ">
      <formula>NOT(ISERROR(SEARCH("RARA VEZ",BA12)))</formula>
    </cfRule>
  </conditionalFormatting>
  <conditionalFormatting sqref="BC12 BC15 BC26 BC28 BC44:BC51">
    <cfRule type="containsText" dxfId="84" priority="11" operator="containsText" text="MODERADO">
      <formula>NOT(ISERROR(SEARCH("MODERADO",BC12)))</formula>
    </cfRule>
    <cfRule type="containsText" dxfId="83" priority="12" operator="containsText" text="MAYO">
      <formula>NOT(ISERROR(SEARCH("MAYO",BC12)))</formula>
    </cfRule>
    <cfRule type="containsText" dxfId="82" priority="13" operator="containsText" text="CATASTRÓFICO">
      <formula>NOT(ISERROR(SEARCH("CATASTRÓFICO",BC12)))</formula>
    </cfRule>
  </conditionalFormatting>
  <conditionalFormatting sqref="BE12 BE15 BE26 BE28 BE44:BE51">
    <cfRule type="containsText" dxfId="81" priority="21" operator="containsText" text="BAJO">
      <formula>NOT(ISERROR(SEARCH("BAJO",BE12)))</formula>
    </cfRule>
    <cfRule type="containsText" dxfId="80" priority="22" operator="containsText" text="MODERADO">
      <formula>NOT(ISERROR(SEARCH("MODERADO",BE12)))</formula>
    </cfRule>
    <cfRule type="containsText" dxfId="79" priority="23" operator="containsText" text="ALTO">
      <formula>NOT(ISERROR(SEARCH("ALTO",BE12)))</formula>
    </cfRule>
    <cfRule type="containsText" dxfId="78" priority="24" operator="containsText" text="EXTREMO">
      <formula>NOT(ISERROR(SEARCH("EXTREMO",BE12)))</formula>
    </cfRule>
  </conditionalFormatting>
  <dataValidations count="3">
    <dataValidation type="list" allowBlank="1" showInputMessage="1" showErrorMessage="1" sqref="AS52:AS1048576" xr:uid="{00000000-0002-0000-0000-000000000000}">
      <formula1>#REF!</formula1>
    </dataValidation>
    <dataValidation type="list" allowBlank="1" showInputMessage="1" showErrorMessage="1" sqref="AQ44:AW51" xr:uid="{00000000-0002-0000-0000-000001000000}">
      <formula1>"SI,NO"</formula1>
    </dataValidation>
    <dataValidation type="list" allowBlank="1" showInputMessage="1" showErrorMessage="1" sqref="BZ12:BZ51" xr:uid="{00000000-0002-0000-0000-000002000000}">
      <formula1>"ACTIVO, INACTIVO"</formula1>
    </dataValidation>
  </dataValidations>
  <hyperlinks>
    <hyperlink ref="AN23" r:id="rId1" display="https://indeportesantioquia.sharepoint.com/:f:/r/sites/SGC2/Documentos compartidos/3.1 Evidencias deRriegos/Gesti%C3%B3n de los Recursos/Evidencia de Riesgos 2025/Riesgos de Corrupci%C3%B3n 2025?csf=1&amp;web=1&amp;e=UZsiVN" xr:uid="{00000000-0004-0000-0000-000000000000}"/>
    <hyperlink ref="AN24" r:id="rId2" display="https://indeportesantioquia.sharepoint.com/:f:/r/sites/SGC2/Documentos compartidos/3.1 Evidencias deRriegos/Gesti%C3%B3n de los Recursos/Evidencia de Riesgos 2025/Riesgos de Corrupci%C3%B3n 2025?csf=1&amp;web=1&amp;e=UZsiVN" xr:uid="{00000000-0004-0000-0000-000001000000}"/>
    <hyperlink ref="AN25" r:id="rId3" display="https://indeportesantioquia.sharepoint.com/:f:/r/sites/SGC2/Documentos compartidos/3.1 Evidencias deRriegos/Gesti%C3%B3n de los Recursos/Evidencia de Riesgos 2025/Riesgos de Corrupci%C3%B3n 2025?csf=1&amp;web=1&amp;e=UZsiVN" xr:uid="{00000000-0004-0000-0000-000002000000}"/>
    <hyperlink ref="AN35" r:id="rId4" display="https://indeportesantioquia.sharepoint.com/:f:/r/sites/SGC2/Documentos compartidos/3.1 Evidencias deRriegos/Gesti%C3%B3n financiera/Evidencia de Riesgos 2025/Riesgos de Corrupci%C3%B3n 2025/RC1?csf=1&amp;web=1&amp;e=pHKpT9" xr:uid="{00000000-0004-0000-0000-000003000000}"/>
    <hyperlink ref="AN36" r:id="rId5" display="https://indeportesantioquia.sharepoint.com/:f:/r/sites/SGC2/Documentos compartidos/3.1 Evidencias deRriegos/Gesti%C3%B3n financiera/Evidencia de Riesgos 2025/Riesgos de Corrupci%C3%B3n 2025/RC1?csf=1&amp;web=1&amp;e=pHKpT9" xr:uid="{00000000-0004-0000-0000-000004000000}"/>
    <hyperlink ref="AN37" r:id="rId6" display="https://indeportesantioquia.sharepoint.com/:f:/r/sites/SGC2/Documentos compartidos/3.1 Evidencias deRriegos/Gesti%C3%B3n financiera/Evidencia de Riesgos 2025/Riesgos de Corrupci%C3%B3n 2025/RC2?csf=1&amp;web=1&amp;e=7ULGUw" xr:uid="{00000000-0004-0000-0000-000005000000}"/>
    <hyperlink ref="AN38" r:id="rId7" display="https://indeportesantioquia.sharepoint.com/:f:/r/sites/SGC2/Documentos compartidos/3.1 Evidencias deRriegos/Gesti%C3%B3n financiera/Evidencia de Riesgos 2025/Riesgos de Corrupci%C3%B3n 2025/RC2?csf=1&amp;web=1&amp;e=7ULGUw" xr:uid="{00000000-0004-0000-0000-000006000000}"/>
    <hyperlink ref="AN39" r:id="rId8" display="https://indeportesantioquia.sharepoint.com/:f:/r/sites/SGC2/Documentos compartidos/3.1 Evidencias deRriegos/Gesti%C3%B3n financiera/Evidencia de Riesgos 2025/Riesgos de Corrupci%C3%B3n 2025/RC2?csf=1&amp;web=1&amp;e=7ULGUw" xr:uid="{00000000-0004-0000-0000-000007000000}"/>
  </hyperlinks>
  <pageMargins left="0.23622047244094491" right="0.23622047244094491" top="0.74803149606299213" bottom="0.74803149606299213" header="0.31496062992125984" footer="0.31496062992125984"/>
  <pageSetup paperSize="5" scale="10" orientation="landscape" horizontalDpi="4294967293" r:id="rId9"/>
  <drawing r:id="rId10"/>
  <legacyDrawing r:id="rId11"/>
  <oleObjects>
    <mc:AlternateContent xmlns:mc="http://schemas.openxmlformats.org/markup-compatibility/2006">
      <mc:Choice Requires="x14">
        <oleObject progId="PBrush" shapeId="10258" r:id="rId12">
          <objectPr defaultSize="0" autoPict="0" r:id="rId13">
            <anchor moveWithCells="1" sizeWithCells="1">
              <from>
                <xdr:col>0</xdr:col>
                <xdr:colOff>1333500</xdr:colOff>
                <xdr:row>1</xdr:row>
                <xdr:rowOff>57150</xdr:rowOff>
              </from>
              <to>
                <xdr:col>3</xdr:col>
                <xdr:colOff>85725</xdr:colOff>
                <xdr:row>4</xdr:row>
                <xdr:rowOff>304800</xdr:rowOff>
              </to>
            </anchor>
          </objectPr>
        </oleObject>
      </mc:Choice>
      <mc:Fallback>
        <oleObject progId="PBrush" shapeId="10258" r:id="rId12"/>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3000000}">
          <x14:formula1>
            <xm:f>'Fórmulas '!$B$26:$B$30</xm:f>
          </x14:formula1>
          <xm:sqref>AG44:AG1048576</xm:sqref>
        </x14:dataValidation>
        <x14:dataValidation type="list" allowBlank="1" showInputMessage="1" showErrorMessage="1" xr:uid="{00000000-0002-0000-0000-000004000000}">
          <x14:formula1>
            <xm:f>'Fórmulas '!$AA$5:$AA$7</xm:f>
          </x14:formula1>
          <xm:sqref>BK28:BK32 BK34:BK36 BK38 BK40:BK41 BK43:BK1048576 BO12:BO51 BM12:BM26 BU12:BU1048576 BQ12:BQ51 BM30:BM51 BS12:BS1048576</xm:sqref>
        </x14:dataValidation>
        <x14:dataValidation type="list" allowBlank="1" showInputMessage="1" showErrorMessage="1" xr:uid="{00000000-0002-0000-0000-000005000000}">
          <x14:formula1>
            <xm:f>'Fórmulas '!$Q$10:$Q$11</xm:f>
          </x14:formula1>
          <xm:sqref>AO44:AO1048576</xm:sqref>
        </x14:dataValidation>
        <x14:dataValidation type="list" allowBlank="1" showInputMessage="1" showErrorMessage="1" xr:uid="{00000000-0002-0000-0000-000006000000}">
          <x14:formula1>
            <xm:f>'Fórmulas '!$Q$5:$Q$7</xm:f>
          </x14:formula1>
          <xm:sqref>AP44:AP1048576</xm:sqref>
        </x14:dataValidation>
        <x14:dataValidation type="list" allowBlank="1" showInputMessage="1" showErrorMessage="1" xr:uid="{00000000-0002-0000-0000-000007000000}">
          <x14:formula1>
            <xm:f>'Fórmulas '!$Y$6:$Y$8</xm:f>
          </x14:formula1>
          <xm:sqref>BG44:BG1048576</xm:sqref>
        </x14:dataValidation>
        <x14:dataValidation type="list" allowBlank="1" showInputMessage="1" showErrorMessage="1" xr:uid="{00000000-0002-0000-0000-000008000000}">
          <x14:formula1>
            <xm:f>'Fórmulas '!$B$13:$B$22</xm:f>
          </x14:formula1>
          <xm:sqref>BH44:BH1048576</xm:sqref>
        </x14:dataValidation>
        <x14:dataValidation type="list" allowBlank="1" showInputMessage="1" showErrorMessage="1" xr:uid="{00000000-0002-0000-0000-000009000000}">
          <x14:formula1>
            <xm:f>'Fórmulas '!$B$47:$B$68</xm:f>
          </x14:formula1>
          <xm:sqref>B52:B1048576 A12:A1048576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pageSetUpPr fitToPage="1"/>
  </sheetPr>
  <dimension ref="A1:DS44"/>
  <sheetViews>
    <sheetView showGridLines="0" topLeftCell="BP8" zoomScale="70" zoomScaleNormal="70" workbookViewId="0">
      <pane ySplit="4" topLeftCell="A18" activePane="bottomLeft" state="frozen"/>
      <selection pane="bottomLeft" activeCell="BR16" sqref="BR16:BR18"/>
      <selection activeCell="AG8" sqref="AG8"/>
    </sheetView>
  </sheetViews>
  <sheetFormatPr defaultColWidth="11.5703125" defaultRowHeight="15"/>
  <cols>
    <col min="1" max="1" width="21.42578125" customWidth="1"/>
    <col min="2" max="2" width="44.85546875" customWidth="1"/>
    <col min="3" max="3" width="19.7109375" customWidth="1"/>
    <col min="4" max="4" width="34.28515625" customWidth="1"/>
    <col min="5" max="5" width="14.5703125" style="2" bestFit="1" customWidth="1"/>
    <col min="6" max="6" width="13.7109375" style="2" bestFit="1" customWidth="1"/>
    <col min="7" max="7" width="20" style="2" bestFit="1" customWidth="1"/>
    <col min="8" max="8" width="15.7109375" style="2" bestFit="1" customWidth="1"/>
    <col min="9" max="9" width="16.5703125" style="2" customWidth="1"/>
    <col min="10" max="10" width="21.28515625" style="2" customWidth="1"/>
    <col min="11" max="11" width="23.5703125" style="2" customWidth="1"/>
    <col min="12" max="13" width="16.85546875" style="2" customWidth="1"/>
    <col min="14" max="14" width="15.42578125" style="2" customWidth="1"/>
    <col min="15" max="15" width="17.7109375" style="2" customWidth="1"/>
    <col min="16" max="30" width="11.5703125" style="2" customWidth="1"/>
    <col min="31" max="31" width="24.42578125" style="2" customWidth="1"/>
    <col min="32" max="32" width="21.28515625" style="2" customWidth="1"/>
    <col min="33" max="33" width="16.85546875" style="2" customWidth="1"/>
    <col min="34" max="34" width="18.7109375" style="2" customWidth="1"/>
    <col min="35" max="35" width="13.5703125" style="2" customWidth="1"/>
    <col min="36" max="36" width="13.85546875" style="2" customWidth="1"/>
    <col min="37" max="37" width="31.140625" style="2" customWidth="1"/>
    <col min="38" max="38" width="28.85546875" style="2" customWidth="1"/>
    <col min="39" max="39" width="22" style="2" customWidth="1"/>
    <col min="40" max="40" width="19.28515625" style="2" customWidth="1"/>
    <col min="41" max="41" width="17.5703125" style="2" customWidth="1"/>
    <col min="42" max="42" width="18.42578125" style="2" customWidth="1"/>
    <col min="43" max="43" width="19.28515625" style="2" customWidth="1"/>
    <col min="44" max="48" width="11.5703125" style="2" customWidth="1"/>
    <col min="49" max="49" width="10.28515625" style="2" customWidth="1"/>
    <col min="50" max="50" width="23.140625" style="2" customWidth="1"/>
    <col min="51" max="51" width="11.5703125" style="2" customWidth="1"/>
    <col min="52" max="52" width="16" style="2" customWidth="1"/>
    <col min="53" max="53" width="11.5703125" style="2" customWidth="1"/>
    <col min="54" max="54" width="17.85546875" style="2" customWidth="1"/>
    <col min="55" max="56" width="11.5703125" style="2" customWidth="1"/>
    <col min="57" max="57" width="18" style="2" customWidth="1"/>
    <col min="58" max="58" width="20.7109375" style="2" customWidth="1"/>
    <col min="59" max="61" width="21.42578125" style="2" customWidth="1"/>
    <col min="62" max="62" width="41.42578125" style="2" customWidth="1"/>
    <col min="63" max="63" width="24.7109375" style="58" customWidth="1"/>
    <col min="64" max="64" width="42.7109375" customWidth="1"/>
    <col min="65" max="67" width="32.28515625" customWidth="1"/>
    <col min="68" max="68" width="33.5703125" customWidth="1"/>
    <col min="69" max="69" width="34.85546875" customWidth="1"/>
    <col min="70" max="70" width="35.5703125" customWidth="1"/>
  </cols>
  <sheetData>
    <row r="1" spans="1:70">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c r="A2" s="401"/>
      <c r="B2" s="402"/>
      <c r="C2" s="403"/>
      <c r="D2" s="390" t="s">
        <v>0</v>
      </c>
      <c r="E2" s="391"/>
      <c r="F2" s="391"/>
      <c r="G2" s="391"/>
      <c r="H2" s="391"/>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2"/>
      <c r="BP2" s="435" t="s">
        <v>1</v>
      </c>
      <c r="BQ2" s="432" t="s">
        <v>537</v>
      </c>
    </row>
    <row r="3" spans="1:70" ht="14.45" customHeight="1">
      <c r="A3" s="404"/>
      <c r="B3" s="405"/>
      <c r="C3" s="406"/>
      <c r="D3" s="393"/>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5"/>
      <c r="BP3" s="436"/>
      <c r="BQ3" s="433"/>
    </row>
    <row r="4" spans="1:70" ht="14.45" customHeight="1">
      <c r="A4" s="404"/>
      <c r="B4" s="405"/>
      <c r="C4" s="406"/>
      <c r="D4" s="393"/>
      <c r="E4" s="394"/>
      <c r="F4" s="394"/>
      <c r="G4" s="394"/>
      <c r="H4" s="394"/>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5"/>
      <c r="BP4" s="436"/>
      <c r="BQ4" s="433"/>
    </row>
    <row r="5" spans="1:70" ht="28.15" customHeight="1">
      <c r="A5" s="407"/>
      <c r="B5" s="408"/>
      <c r="C5" s="409"/>
      <c r="D5" s="396"/>
      <c r="E5" s="397"/>
      <c r="F5" s="397"/>
      <c r="G5" s="397"/>
      <c r="H5" s="397"/>
      <c r="I5" s="397"/>
      <c r="J5" s="397"/>
      <c r="K5" s="397"/>
      <c r="L5" s="397"/>
      <c r="M5" s="397"/>
      <c r="N5" s="397"/>
      <c r="O5" s="397"/>
      <c r="P5" s="397"/>
      <c r="Q5" s="397"/>
      <c r="R5" s="397"/>
      <c r="S5" s="397"/>
      <c r="T5" s="397"/>
      <c r="U5" s="397"/>
      <c r="V5" s="397"/>
      <c r="W5" s="397"/>
      <c r="X5" s="397"/>
      <c r="Y5" s="397"/>
      <c r="Z5" s="397"/>
      <c r="AA5" s="397"/>
      <c r="AB5" s="397"/>
      <c r="AC5" s="397"/>
      <c r="AD5" s="397"/>
      <c r="AE5" s="397"/>
      <c r="AF5" s="397"/>
      <c r="AG5" s="397"/>
      <c r="AH5" s="397"/>
      <c r="AI5" s="397"/>
      <c r="AJ5" s="397"/>
      <c r="AK5" s="397"/>
      <c r="AL5" s="397"/>
      <c r="AM5" s="397"/>
      <c r="AN5" s="397"/>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8"/>
      <c r="BP5" s="437"/>
      <c r="BQ5" s="434"/>
    </row>
    <row r="6" spans="1:70">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c r="A8" s="399" t="s">
        <v>3</v>
      </c>
      <c r="B8" s="399"/>
      <c r="C8" s="399"/>
      <c r="D8" s="399"/>
      <c r="E8" s="399"/>
      <c r="F8" s="399"/>
      <c r="G8" s="399"/>
      <c r="H8" s="399"/>
      <c r="I8" s="399"/>
      <c r="J8" s="399"/>
      <c r="K8" s="399"/>
      <c r="L8" s="440" t="s">
        <v>4</v>
      </c>
      <c r="M8" s="440"/>
      <c r="N8" s="440"/>
      <c r="O8" s="440"/>
      <c r="P8" s="440"/>
      <c r="Q8" s="440"/>
      <c r="R8" s="440"/>
      <c r="S8" s="440"/>
      <c r="T8" s="440"/>
      <c r="U8" s="440"/>
      <c r="V8" s="440"/>
      <c r="W8" s="440"/>
      <c r="X8" s="440"/>
      <c r="Y8" s="440"/>
      <c r="Z8" s="440"/>
      <c r="AA8" s="440"/>
      <c r="AB8" s="440"/>
      <c r="AC8" s="440"/>
      <c r="AD8" s="440"/>
      <c r="AE8" s="440"/>
      <c r="AF8" s="440"/>
      <c r="AG8" s="440"/>
      <c r="AH8" s="440"/>
      <c r="AI8" s="440"/>
      <c r="AJ8" s="440"/>
      <c r="AK8" s="442"/>
      <c r="AL8" s="442"/>
      <c r="AM8" s="442"/>
      <c r="AN8" s="442"/>
      <c r="AO8" s="442"/>
      <c r="AP8" s="442"/>
      <c r="AQ8" s="442"/>
      <c r="AR8" s="442"/>
      <c r="AS8" s="442"/>
      <c r="AT8" s="442"/>
      <c r="AU8" s="442"/>
      <c r="AV8" s="442"/>
      <c r="AW8" s="442"/>
      <c r="AX8" s="442"/>
      <c r="AY8" s="442"/>
      <c r="AZ8" s="442"/>
      <c r="BA8" s="442"/>
      <c r="BB8" s="442"/>
      <c r="BC8" s="442"/>
      <c r="BD8" s="442"/>
      <c r="BE8" s="442"/>
      <c r="BF8" s="130"/>
      <c r="BG8" s="130"/>
      <c r="BH8" s="130"/>
      <c r="BI8" s="130"/>
      <c r="BJ8" s="430" t="s">
        <v>538</v>
      </c>
      <c r="BK8" s="430"/>
      <c r="BL8" s="430"/>
      <c r="BM8" s="430"/>
      <c r="BN8" s="144"/>
      <c r="BO8" s="144"/>
      <c r="BP8" s="410" t="s">
        <v>6</v>
      </c>
      <c r="BQ8" s="410"/>
      <c r="BR8" s="427" t="s">
        <v>7</v>
      </c>
    </row>
    <row r="9" spans="1:70" ht="14.45" customHeight="1">
      <c r="A9" s="399"/>
      <c r="B9" s="399"/>
      <c r="C9" s="399"/>
      <c r="D9" s="399"/>
      <c r="E9" s="399"/>
      <c r="F9" s="399"/>
      <c r="G9" s="399"/>
      <c r="H9" s="399"/>
      <c r="I9" s="399"/>
      <c r="J9" s="399"/>
      <c r="K9" s="399"/>
      <c r="L9" s="440"/>
      <c r="M9" s="440"/>
      <c r="N9" s="440"/>
      <c r="O9" s="440"/>
      <c r="P9" s="440"/>
      <c r="Q9" s="440"/>
      <c r="R9" s="440"/>
      <c r="S9" s="440"/>
      <c r="T9" s="440"/>
      <c r="U9" s="440"/>
      <c r="V9" s="440"/>
      <c r="W9" s="440"/>
      <c r="X9" s="440"/>
      <c r="Y9" s="440"/>
      <c r="Z9" s="440"/>
      <c r="AA9" s="440"/>
      <c r="AB9" s="440"/>
      <c r="AC9" s="440"/>
      <c r="AD9" s="440"/>
      <c r="AE9" s="440"/>
      <c r="AF9" s="440"/>
      <c r="AG9" s="440"/>
      <c r="AH9" s="440"/>
      <c r="AI9" s="440"/>
      <c r="AJ9" s="440"/>
      <c r="AK9" s="441"/>
      <c r="AL9" s="441"/>
      <c r="AM9" s="441"/>
      <c r="AN9" s="441"/>
      <c r="AO9" s="441"/>
      <c r="AP9" s="442" t="s">
        <v>9</v>
      </c>
      <c r="AQ9" s="442"/>
      <c r="AR9" s="442"/>
      <c r="AS9" s="442"/>
      <c r="AT9" s="442"/>
      <c r="AU9" s="442"/>
      <c r="AV9" s="442"/>
      <c r="AW9" s="442"/>
      <c r="AX9" s="442"/>
      <c r="AY9" s="33"/>
      <c r="AZ9" s="33"/>
      <c r="BA9" s="33"/>
      <c r="BB9" s="33"/>
      <c r="BC9" s="33"/>
      <c r="BD9" s="33"/>
      <c r="BE9" s="33"/>
      <c r="BF9" s="33"/>
      <c r="BG9" s="33"/>
      <c r="BH9" s="33"/>
      <c r="BI9" s="33"/>
      <c r="BJ9" s="3" t="s">
        <v>539</v>
      </c>
      <c r="BK9" s="3"/>
      <c r="BL9" s="428" t="s">
        <v>540</v>
      </c>
      <c r="BM9" s="428"/>
      <c r="BN9" s="428" t="s">
        <v>541</v>
      </c>
      <c r="BO9" s="428"/>
      <c r="BP9" s="410"/>
      <c r="BQ9" s="410"/>
      <c r="BR9" s="427"/>
    </row>
    <row r="10" spans="1:70" ht="14.45" customHeight="1">
      <c r="A10" s="399"/>
      <c r="B10" s="399"/>
      <c r="C10" s="399"/>
      <c r="D10" s="399"/>
      <c r="E10" s="399"/>
      <c r="F10" s="399"/>
      <c r="G10" s="399"/>
      <c r="H10" s="399"/>
      <c r="I10" s="399"/>
      <c r="J10" s="399"/>
      <c r="K10" s="399"/>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1"/>
      <c r="AL10" s="441"/>
      <c r="AM10" s="441"/>
      <c r="AN10" s="441"/>
      <c r="AO10" s="441"/>
      <c r="AP10" s="443" t="s">
        <v>9</v>
      </c>
      <c r="AQ10" s="443"/>
      <c r="AR10" s="443"/>
      <c r="AS10" s="443"/>
      <c r="AT10" s="443"/>
      <c r="AU10" s="443"/>
      <c r="AV10" s="443"/>
      <c r="AW10" s="444" t="s">
        <v>16</v>
      </c>
      <c r="AX10" s="444"/>
      <c r="AY10" s="445" t="s">
        <v>17</v>
      </c>
      <c r="AZ10" s="129"/>
      <c r="BA10" s="445" t="s">
        <v>18</v>
      </c>
      <c r="BB10" s="445" t="s">
        <v>19</v>
      </c>
      <c r="BC10" s="445" t="s">
        <v>20</v>
      </c>
      <c r="BD10" s="445" t="s">
        <v>21</v>
      </c>
      <c r="BE10" s="445" t="s">
        <v>22</v>
      </c>
      <c r="BF10" s="445" t="s">
        <v>23</v>
      </c>
      <c r="BG10" s="445" t="s">
        <v>24</v>
      </c>
      <c r="BH10" s="445" t="s">
        <v>25</v>
      </c>
      <c r="BI10" s="445" t="s">
        <v>26</v>
      </c>
      <c r="BJ10" s="438" t="s">
        <v>542</v>
      </c>
      <c r="BK10" s="438" t="s">
        <v>543</v>
      </c>
      <c r="BL10" s="429" t="s">
        <v>544</v>
      </c>
      <c r="BM10" s="429" t="s">
        <v>543</v>
      </c>
      <c r="BN10" s="431" t="s">
        <v>545</v>
      </c>
      <c r="BO10" s="431" t="s">
        <v>543</v>
      </c>
      <c r="BP10" s="385" t="s">
        <v>27</v>
      </c>
      <c r="BQ10" s="385" t="s">
        <v>28</v>
      </c>
      <c r="BR10" s="427"/>
    </row>
    <row r="11" spans="1:70" ht="135" customHeight="1">
      <c r="A11" s="4" t="s">
        <v>29</v>
      </c>
      <c r="B11" s="4" t="s">
        <v>31</v>
      </c>
      <c r="C11" s="4" t="s">
        <v>32</v>
      </c>
      <c r="D11" s="4" t="s">
        <v>33</v>
      </c>
      <c r="E11" s="4" t="s">
        <v>34</v>
      </c>
      <c r="F11" s="4" t="s">
        <v>35</v>
      </c>
      <c r="G11" s="4" t="s">
        <v>36</v>
      </c>
      <c r="H11" s="4" t="s">
        <v>37</v>
      </c>
      <c r="I11" s="4" t="s">
        <v>38</v>
      </c>
      <c r="J11" s="4" t="s">
        <v>39</v>
      </c>
      <c r="K11" s="4" t="s">
        <v>40</v>
      </c>
      <c r="L11" s="5" t="s">
        <v>41</v>
      </c>
      <c r="M11" s="5" t="s">
        <v>42</v>
      </c>
      <c r="N11" s="5" t="s">
        <v>43</v>
      </c>
      <c r="O11" s="5" t="s">
        <v>44</v>
      </c>
      <c r="P11" s="5" t="s">
        <v>45</v>
      </c>
      <c r="Q11" s="5" t="s">
        <v>46</v>
      </c>
      <c r="R11" s="5" t="s">
        <v>47</v>
      </c>
      <c r="S11" s="5" t="s">
        <v>48</v>
      </c>
      <c r="T11" s="5" t="s">
        <v>49</v>
      </c>
      <c r="U11" s="5" t="s">
        <v>50</v>
      </c>
      <c r="V11" s="5" t="s">
        <v>51</v>
      </c>
      <c r="W11" s="5" t="s">
        <v>52</v>
      </c>
      <c r="X11" s="5" t="s">
        <v>53</v>
      </c>
      <c r="Y11" s="5" t="s">
        <v>54</v>
      </c>
      <c r="Z11" s="5" t="s">
        <v>55</v>
      </c>
      <c r="AA11" s="5" t="s">
        <v>56</v>
      </c>
      <c r="AB11" s="5" t="s">
        <v>57</v>
      </c>
      <c r="AC11" s="5" t="s">
        <v>58</v>
      </c>
      <c r="AD11" s="5" t="s">
        <v>59</v>
      </c>
      <c r="AE11" s="6" t="s">
        <v>60</v>
      </c>
      <c r="AF11" s="6" t="s">
        <v>61</v>
      </c>
      <c r="AG11" s="6" t="s">
        <v>18</v>
      </c>
      <c r="AH11" s="6" t="s">
        <v>546</v>
      </c>
      <c r="AI11" s="6" t="s">
        <v>20</v>
      </c>
      <c r="AJ11" s="7" t="s">
        <v>63</v>
      </c>
      <c r="AK11" s="129" t="s">
        <v>547</v>
      </c>
      <c r="AL11" s="129" t="s">
        <v>65</v>
      </c>
      <c r="AM11" s="129" t="s">
        <v>66</v>
      </c>
      <c r="AN11" s="129" t="s">
        <v>67</v>
      </c>
      <c r="AO11" s="129" t="s">
        <v>68</v>
      </c>
      <c r="AP11" s="129" t="s">
        <v>69</v>
      </c>
      <c r="AQ11" s="129" t="s">
        <v>70</v>
      </c>
      <c r="AR11" s="129" t="s">
        <v>71</v>
      </c>
      <c r="AS11" s="129" t="s">
        <v>72</v>
      </c>
      <c r="AT11" s="129" t="s">
        <v>73</v>
      </c>
      <c r="AU11" s="129" t="s">
        <v>74</v>
      </c>
      <c r="AV11" s="129" t="s">
        <v>75</v>
      </c>
      <c r="AW11" s="444"/>
      <c r="AX11" s="444"/>
      <c r="AY11" s="445"/>
      <c r="AZ11" s="129" t="s">
        <v>76</v>
      </c>
      <c r="BA11" s="445"/>
      <c r="BB11" s="445"/>
      <c r="BC11" s="445"/>
      <c r="BD11" s="445"/>
      <c r="BE11" s="445"/>
      <c r="BF11" s="445"/>
      <c r="BG11" s="445"/>
      <c r="BH11" s="445"/>
      <c r="BI11" s="445"/>
      <c r="BJ11" s="439"/>
      <c r="BK11" s="439"/>
      <c r="BL11" s="429"/>
      <c r="BM11" s="429"/>
      <c r="BN11" s="431"/>
      <c r="BO11" s="431"/>
      <c r="BP11" s="385"/>
      <c r="BQ11" s="385"/>
      <c r="BR11" s="427"/>
    </row>
    <row r="12" spans="1:70" s="58" customFormat="1" ht="286.89999999999998" hidden="1" customHeight="1">
      <c r="A12" s="49" t="s">
        <v>85</v>
      </c>
      <c r="B12" s="57"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49" t="str">
        <f>VLOOKUP(A12,'Fórmulas '!$F$47:$G$66,2,FALSE)</f>
        <v>Jefe Oficina Asesora de Planeación</v>
      </c>
      <c r="D12" s="90" t="s">
        <v>548</v>
      </c>
      <c r="E12" s="55" t="s">
        <v>102</v>
      </c>
      <c r="F12" s="55" t="s">
        <v>102</v>
      </c>
      <c r="G12" s="55" t="s">
        <v>102</v>
      </c>
      <c r="H12" s="55" t="s">
        <v>102</v>
      </c>
      <c r="I12" s="55" t="s">
        <v>89</v>
      </c>
      <c r="J12" s="57" t="s">
        <v>549</v>
      </c>
      <c r="K12" s="57" t="s">
        <v>222</v>
      </c>
      <c r="L12" s="55" t="s">
        <v>102</v>
      </c>
      <c r="M12" s="55" t="s">
        <v>101</v>
      </c>
      <c r="N12" s="128" t="s">
        <v>102</v>
      </c>
      <c r="O12" s="55" t="s">
        <v>102</v>
      </c>
      <c r="P12" s="55" t="s">
        <v>102</v>
      </c>
      <c r="Q12" s="55" t="s">
        <v>101</v>
      </c>
      <c r="R12" s="55" t="s">
        <v>101</v>
      </c>
      <c r="S12" s="55" t="s">
        <v>101</v>
      </c>
      <c r="T12" s="55" t="s">
        <v>101</v>
      </c>
      <c r="U12" s="55" t="s">
        <v>102</v>
      </c>
      <c r="V12" s="55" t="s">
        <v>102</v>
      </c>
      <c r="W12" s="55" t="s">
        <v>102</v>
      </c>
      <c r="X12" s="55" t="s">
        <v>101</v>
      </c>
      <c r="Y12" s="55" t="s">
        <v>101</v>
      </c>
      <c r="Z12" s="55" t="s">
        <v>102</v>
      </c>
      <c r="AA12" s="55" t="s">
        <v>101</v>
      </c>
      <c r="AB12" s="55" t="s">
        <v>102</v>
      </c>
      <c r="AC12" s="55" t="s">
        <v>101</v>
      </c>
      <c r="AD12" s="55" t="s">
        <v>101</v>
      </c>
      <c r="AE12" s="55">
        <f>+COUNTIF(L12:AD12,"SI")</f>
        <v>9</v>
      </c>
      <c r="AF12" s="55" t="s">
        <v>93</v>
      </c>
      <c r="AG12" s="55">
        <f>IFERROR(VLOOKUP(AF12,'Fórmulas '!$B$26:$C$30,2,0),"")</f>
        <v>3</v>
      </c>
      <c r="AH12" s="55" t="str">
        <f>IF(AE12&lt;=5,"MODERADO",IF(AE12&lt;=11,"MAYOR","CATASTRÓFICO"))</f>
        <v>MAYOR</v>
      </c>
      <c r="AI12" s="65">
        <f>+IFERROR(VLOOKUP(AH12,'Fórmulas '!$E$28:$F$30,2,),"")</f>
        <v>4</v>
      </c>
      <c r="AJ12" s="66" t="str">
        <f>IFERROR(VLOOKUP(CONCATENATE(AG12,AI12),'Fórmulas '!$J$47:$K$71,2,),"")</f>
        <v>EXTREMO</v>
      </c>
      <c r="AK12" s="112" t="s">
        <v>550</v>
      </c>
      <c r="AL12" s="57" t="s">
        <v>551</v>
      </c>
      <c r="AM12" s="57" t="s">
        <v>552</v>
      </c>
      <c r="AN12" s="59" t="s">
        <v>99</v>
      </c>
      <c r="AO12" s="59" t="s">
        <v>100</v>
      </c>
      <c r="AP12" s="55">
        <v>0</v>
      </c>
      <c r="AQ12" s="55">
        <v>5</v>
      </c>
      <c r="AR12" s="55">
        <v>0</v>
      </c>
      <c r="AS12" s="55">
        <v>10</v>
      </c>
      <c r="AT12" s="55">
        <v>15</v>
      </c>
      <c r="AU12" s="55">
        <v>0</v>
      </c>
      <c r="AV12" s="55">
        <v>0</v>
      </c>
      <c r="AW12" s="55">
        <f>SUM(AP12:AV12)</f>
        <v>30</v>
      </c>
      <c r="AX12" s="121" t="str">
        <f>IF(AW12=" "," ",IF(AW12&lt;=50,"DISMINUYE CERO PUNTOS",IF(AW12&lt;=75,"DISMINUYE UN PUNTO",IF(AW12&lt;=100,"DISMINUYE DOS PUNTOS"))))</f>
        <v>DISMINUYE CERO PUNTOS</v>
      </c>
      <c r="AY12" s="55">
        <f>+AG12</f>
        <v>3</v>
      </c>
      <c r="AZ12" s="55" t="str">
        <f>IF(BA12=1,"RARA VEZ",IF(BA12=2,"IMPROBABLE",IF(BA12=3,"POSIBLE",IF(BA12=4,"PROBABLE'","CASI SEGURO"))))</f>
        <v>POSIBLE</v>
      </c>
      <c r="BA12" s="65">
        <f>IF(AG12&lt;=2,1,IF(AX12="DISMINUYE CERO PUNTOS",AG12,IF(AX12="DISMINUYE UN PUNTO",AG12-1,AG12-2)))</f>
        <v>3</v>
      </c>
      <c r="BB12" s="103" t="str">
        <f>AH12</f>
        <v>MAYOR</v>
      </c>
      <c r="BC12" s="55">
        <f>AI12</f>
        <v>4</v>
      </c>
      <c r="BD12" s="103" t="str">
        <f>IFERROR(VLOOKUP(CONCATENATE(BA12,BC12),'Fórmulas '!$J$47:$K$71,2,),"")</f>
        <v>EXTREMO</v>
      </c>
      <c r="BE12" s="59" t="s">
        <v>553</v>
      </c>
      <c r="BF12" s="55" t="s">
        <v>104</v>
      </c>
      <c r="BG12" s="55" t="s">
        <v>554</v>
      </c>
      <c r="BH12" s="57" t="s">
        <v>555</v>
      </c>
      <c r="BI12" s="57" t="s">
        <v>556</v>
      </c>
      <c r="BJ12" s="57" t="s">
        <v>557</v>
      </c>
      <c r="BK12" s="57" t="s">
        <v>558</v>
      </c>
      <c r="BL12" s="57" t="s">
        <v>559</v>
      </c>
      <c r="BM12" s="57" t="s">
        <v>560</v>
      </c>
      <c r="BN12" s="57"/>
      <c r="BO12" s="57"/>
      <c r="BP12" s="57" t="s">
        <v>561</v>
      </c>
      <c r="BQ12" s="57" t="s">
        <v>562</v>
      </c>
      <c r="BR12" s="57" t="s">
        <v>563</v>
      </c>
    </row>
    <row r="13" spans="1:70" ht="284.45" hidden="1" customHeight="1">
      <c r="A13" s="49" t="s">
        <v>523</v>
      </c>
      <c r="B13" s="57" t="str">
        <f>VLOOKUP(A13,'Fórmulas '!$B$47:$C$66,2,FALSE)</f>
        <v>Identificar y desarrollar las potencialidades de mejora en los procesos institucionales a partir del seguimiento y evaluación de la gestión.</v>
      </c>
      <c r="C13" s="49" t="str">
        <f>VLOOKUP(A13,'Fórmulas '!$F$47:$G$66,2,FALSE)</f>
        <v>Jefe Oficina Asesora de Planeación</v>
      </c>
      <c r="D13" s="91" t="s">
        <v>564</v>
      </c>
      <c r="E13" s="9" t="s">
        <v>102</v>
      </c>
      <c r="F13" s="55" t="s">
        <v>102</v>
      </c>
      <c r="G13" s="9" t="s">
        <v>102</v>
      </c>
      <c r="H13" s="9" t="s">
        <v>102</v>
      </c>
      <c r="I13" s="9" t="s">
        <v>89</v>
      </c>
      <c r="J13" s="57" t="s">
        <v>565</v>
      </c>
      <c r="K13" s="57" t="s">
        <v>527</v>
      </c>
      <c r="L13" s="9" t="s">
        <v>102</v>
      </c>
      <c r="M13" s="9" t="s">
        <v>102</v>
      </c>
      <c r="N13" s="9" t="s">
        <v>102</v>
      </c>
      <c r="O13" s="9" t="s">
        <v>101</v>
      </c>
      <c r="P13" s="9" t="s">
        <v>101</v>
      </c>
      <c r="Q13" s="9" t="s">
        <v>101</v>
      </c>
      <c r="R13" s="9" t="s">
        <v>102</v>
      </c>
      <c r="S13" s="9" t="s">
        <v>101</v>
      </c>
      <c r="T13" s="9" t="s">
        <v>101</v>
      </c>
      <c r="U13" s="9" t="s">
        <v>101</v>
      </c>
      <c r="V13" s="9" t="s">
        <v>101</v>
      </c>
      <c r="W13" s="9" t="s">
        <v>102</v>
      </c>
      <c r="X13" s="9" t="s">
        <v>101</v>
      </c>
      <c r="Y13" s="9" t="s">
        <v>101</v>
      </c>
      <c r="Z13" s="9" t="s">
        <v>158</v>
      </c>
      <c r="AA13" s="9" t="s">
        <v>101</v>
      </c>
      <c r="AB13" s="9" t="s">
        <v>101</v>
      </c>
      <c r="AC13" s="9" t="s">
        <v>101</v>
      </c>
      <c r="AD13" s="9" t="s">
        <v>101</v>
      </c>
      <c r="AE13" s="55">
        <f t="shared" ref="AE13:AE44" si="0">+COUNTIF(L13:AD13,"SI")</f>
        <v>5</v>
      </c>
      <c r="AF13" s="9" t="s">
        <v>122</v>
      </c>
      <c r="AG13" s="55">
        <f>IFERROR(VLOOKUP(AF13,'Fórmulas '!$B$26:$C$30,2,0),"")</f>
        <v>1</v>
      </c>
      <c r="AH13" s="55" t="str">
        <f>IF(AE13&lt;=5,"MODERADO",IF(AE13&lt;=11,"MAYOR","CATASTRÓFICO"))</f>
        <v>MODERADO</v>
      </c>
      <c r="AI13" s="65">
        <f>+IFERROR(VLOOKUP(AH13,'Fórmulas '!$E$28:$F$30,2,),"")</f>
        <v>3</v>
      </c>
      <c r="AJ13" s="66" t="str">
        <f>IFERROR(VLOOKUP(CONCATENATE(AG13,AI13),'Fórmulas '!$J$47:$K$71,2,),"")</f>
        <v>MODERADO</v>
      </c>
      <c r="AK13" s="112" t="s">
        <v>566</v>
      </c>
      <c r="AL13" s="107" t="s">
        <v>567</v>
      </c>
      <c r="AM13" s="9" t="s">
        <v>568</v>
      </c>
      <c r="AN13" s="107" t="s">
        <v>99</v>
      </c>
      <c r="AO13" s="59" t="s">
        <v>100</v>
      </c>
      <c r="AP13" s="9">
        <v>15</v>
      </c>
      <c r="AQ13" s="9">
        <v>5</v>
      </c>
      <c r="AR13" s="9">
        <v>0</v>
      </c>
      <c r="AS13" s="9">
        <v>10</v>
      </c>
      <c r="AT13" s="9">
        <v>15</v>
      </c>
      <c r="AU13" s="9">
        <v>10</v>
      </c>
      <c r="AV13" s="9">
        <v>30</v>
      </c>
      <c r="AW13" s="55">
        <f>SUM(AP13:AV13)</f>
        <v>85</v>
      </c>
      <c r="AX13" s="121" t="str">
        <f t="shared" ref="AX13:AX44" si="1">IF(AW13=" "," ",IF(AW13&lt;=50,"DISMINUYE CERO PUNTOS",IF(AW13&lt;=75,"DISMINUYE UN PUNTO",IF(AW13&lt;=100,"DISMINUYE DOS PUNTOS"))))</f>
        <v>DISMINUYE DOS PUNTOS</v>
      </c>
      <c r="AY13" s="55">
        <f>+AG13</f>
        <v>1</v>
      </c>
      <c r="AZ13" s="55" t="str">
        <f t="shared" ref="AZ13:AZ44" si="2">IF(BA13=1,"RARA VEZ",IF(BA13=2,"IMPROBABLE",IF(BA13=3,"POSIBLE",IF(BA13=4,"PROBABLE'","CASI SEGURO"))))</f>
        <v>RARA VEZ</v>
      </c>
      <c r="BA13" s="65">
        <f t="shared" ref="BA13:BA44" si="3">IF(AG13&lt;=2,1,IF(AX13="DISMINUYE CERO PUNTOS",AG13,IF(AX13="DISMINUYE UN PUNTO",AG13-1,AG13-2)))</f>
        <v>1</v>
      </c>
      <c r="BB13" s="103" t="str">
        <f t="shared" ref="BB13:BB44" si="4">AH13</f>
        <v>MODERADO</v>
      </c>
      <c r="BC13" s="55">
        <f t="shared" ref="BC13:BC44" si="5">AI13</f>
        <v>3</v>
      </c>
      <c r="BD13" s="103" t="str">
        <f>IFERROR(VLOOKUP(CONCATENATE(BA13,BC13),'Fórmulas '!$J$47:$K$71,2,),"")</f>
        <v>MODERADO</v>
      </c>
      <c r="BE13" s="59">
        <f>IFERROR(BC13*BA13,"")</f>
        <v>3</v>
      </c>
      <c r="BF13" s="55" t="s">
        <v>569</v>
      </c>
      <c r="BG13" s="9" t="s">
        <v>227</v>
      </c>
      <c r="BH13" s="57" t="s">
        <v>531</v>
      </c>
      <c r="BI13" s="9" t="s">
        <v>570</v>
      </c>
      <c r="BJ13" s="131" t="s">
        <v>571</v>
      </c>
      <c r="BK13" s="57"/>
      <c r="BL13" s="50" t="s">
        <v>572</v>
      </c>
      <c r="BM13" s="57" t="s">
        <v>558</v>
      </c>
      <c r="BN13" s="10"/>
      <c r="BO13" s="10"/>
      <c r="BP13" s="50" t="s">
        <v>573</v>
      </c>
      <c r="BQ13" s="132" t="s">
        <v>574</v>
      </c>
      <c r="BR13" s="21" t="s">
        <v>575</v>
      </c>
    </row>
    <row r="14" spans="1:70" ht="151.9" hidden="1" customHeight="1">
      <c r="A14" s="49" t="s">
        <v>114</v>
      </c>
      <c r="B14" s="57" t="str">
        <f>VLOOKUP(A14,'Fórmulas '!$B$47:$C$66,2,FALSE)</f>
        <v>Fortalecer la imagen institucional de Indeportes Antioquia, como referente social del deporte en el departamento.</v>
      </c>
      <c r="C14" s="49" t="str">
        <f>VLOOKUP(A14,'Fórmulas '!$F$47:$G$66,2,FALSE)</f>
        <v>Jefe Oficina de Comunicaciones</v>
      </c>
      <c r="D14" s="89" t="s">
        <v>576</v>
      </c>
      <c r="E14" s="49" t="s">
        <v>102</v>
      </c>
      <c r="F14" s="49" t="s">
        <v>102</v>
      </c>
      <c r="G14" s="49" t="s">
        <v>102</v>
      </c>
      <c r="H14" s="49" t="s">
        <v>102</v>
      </c>
      <c r="I14" s="49" t="s">
        <v>89</v>
      </c>
      <c r="J14" s="102" t="s">
        <v>577</v>
      </c>
      <c r="K14" s="101" t="s">
        <v>120</v>
      </c>
      <c r="L14" s="59" t="s">
        <v>102</v>
      </c>
      <c r="M14" s="59" t="s">
        <v>101</v>
      </c>
      <c r="N14" s="59" t="s">
        <v>101</v>
      </c>
      <c r="O14" s="59" t="s">
        <v>101</v>
      </c>
      <c r="P14" s="59" t="s">
        <v>102</v>
      </c>
      <c r="Q14" s="100" t="s">
        <v>102</v>
      </c>
      <c r="R14" s="59" t="s">
        <v>101</v>
      </c>
      <c r="S14" s="59" t="s">
        <v>101</v>
      </c>
      <c r="T14" s="100" t="s">
        <v>102</v>
      </c>
      <c r="U14" s="59" t="s">
        <v>102</v>
      </c>
      <c r="V14" s="59" t="s">
        <v>102</v>
      </c>
      <c r="W14" s="59" t="s">
        <v>102</v>
      </c>
      <c r="X14" s="100" t="s">
        <v>102</v>
      </c>
      <c r="Y14" s="59" t="s">
        <v>102</v>
      </c>
      <c r="Z14" s="59" t="s">
        <v>102</v>
      </c>
      <c r="AA14" s="59" t="s">
        <v>101</v>
      </c>
      <c r="AB14" s="59" t="s">
        <v>102</v>
      </c>
      <c r="AC14" s="59" t="s">
        <v>102</v>
      </c>
      <c r="AD14" s="59" t="s">
        <v>101</v>
      </c>
      <c r="AE14" s="55">
        <f t="shared" si="0"/>
        <v>12</v>
      </c>
      <c r="AF14" s="105" t="s">
        <v>267</v>
      </c>
      <c r="AG14" s="55">
        <f>IFERROR(VLOOKUP(AF14,'Fórmulas '!$B$26:$C$30,2,0),"")</f>
        <v>2</v>
      </c>
      <c r="AH14" s="55" t="str">
        <f>IF(AE14&lt;=5,"MODERADO",IF(AE14&lt;=11,"MAYOR","CATASTRÓFICO"))</f>
        <v>CATASTRÓFICO</v>
      </c>
      <c r="AI14" s="65">
        <f>+IFERROR(VLOOKUP(AH14,'Fórmulas '!$E$28:$F$30,2,),"")</f>
        <v>5</v>
      </c>
      <c r="AJ14" s="66" t="str">
        <f>IFERROR(VLOOKUP(CONCATENATE(AG14,AI14),'Fórmulas '!$J$47:$K$71,2,),"")</f>
        <v>EXTREMO</v>
      </c>
      <c r="AK14" s="113" t="s">
        <v>578</v>
      </c>
      <c r="AL14" s="107" t="s">
        <v>579</v>
      </c>
      <c r="AM14" s="59" t="s">
        <v>580</v>
      </c>
      <c r="AN14" s="106" t="s">
        <v>99</v>
      </c>
      <c r="AO14" s="59" t="s">
        <v>334</v>
      </c>
      <c r="AP14" s="65">
        <v>0</v>
      </c>
      <c r="AQ14" s="65">
        <v>5</v>
      </c>
      <c r="AR14" s="59">
        <v>0</v>
      </c>
      <c r="AS14" s="59">
        <v>10</v>
      </c>
      <c r="AT14" s="59">
        <v>15</v>
      </c>
      <c r="AU14" s="59">
        <v>10</v>
      </c>
      <c r="AV14" s="59">
        <v>30</v>
      </c>
      <c r="AW14" s="65">
        <f>SUM(AP14:AV14)</f>
        <v>70</v>
      </c>
      <c r="AX14" s="121" t="str">
        <f t="shared" si="1"/>
        <v>DISMINUYE UN PUNTO</v>
      </c>
      <c r="AY14" s="55">
        <f t="shared" ref="AY14:AY18" si="6">AG14</f>
        <v>2</v>
      </c>
      <c r="AZ14" s="55" t="str">
        <f t="shared" si="2"/>
        <v>RARA VEZ</v>
      </c>
      <c r="BA14" s="65">
        <f t="shared" si="3"/>
        <v>1</v>
      </c>
      <c r="BB14" s="103" t="str">
        <f t="shared" si="4"/>
        <v>CATASTRÓFICO</v>
      </c>
      <c r="BC14" s="55">
        <f t="shared" si="5"/>
        <v>5</v>
      </c>
      <c r="BD14" s="103" t="str">
        <f>IFERROR(VLOOKUP(CONCATENATE(BA14,BC14),'Fórmulas '!$J$47:$K$71,2,),"")</f>
        <v>ALTO</v>
      </c>
      <c r="BE14" s="59">
        <f>IFERROR(BC14*BA14,"")</f>
        <v>5</v>
      </c>
      <c r="BF14" s="59" t="s">
        <v>104</v>
      </c>
      <c r="BG14" s="65" t="s">
        <v>128</v>
      </c>
      <c r="BH14" s="57" t="s">
        <v>581</v>
      </c>
      <c r="BI14" s="59" t="s">
        <v>130</v>
      </c>
      <c r="BJ14" s="65" t="s">
        <v>582</v>
      </c>
      <c r="BK14" s="57" t="s">
        <v>558</v>
      </c>
      <c r="BL14" s="133"/>
      <c r="BM14" s="133"/>
      <c r="BN14" s="134"/>
      <c r="BO14" s="133"/>
      <c r="BP14" s="135"/>
      <c r="BQ14" s="136" t="s">
        <v>583</v>
      </c>
      <c r="BR14" s="137"/>
    </row>
    <row r="15" spans="1:70" ht="390" hidden="1">
      <c r="A15" s="49" t="s">
        <v>584</v>
      </c>
      <c r="B15" s="57" t="e">
        <f>VLOOKUP(A15,'Fórmulas '!$B$47:$C$66,2,FALSE)</f>
        <v>#N/A</v>
      </c>
      <c r="C15" s="49" t="e">
        <f>VLOOKUP(A15,'Fórmulas '!$F$47:$G$66,2,FALSE)</f>
        <v>#N/A</v>
      </c>
      <c r="D15" s="70" t="s">
        <v>585</v>
      </c>
      <c r="E15" s="66" t="s">
        <v>88</v>
      </c>
      <c r="F15" s="66" t="s">
        <v>88</v>
      </c>
      <c r="G15" s="68" t="s">
        <v>88</v>
      </c>
      <c r="H15" s="68" t="s">
        <v>88</v>
      </c>
      <c r="I15" s="68" t="s">
        <v>89</v>
      </c>
      <c r="J15" s="71" t="s">
        <v>586</v>
      </c>
      <c r="K15" s="72" t="s">
        <v>587</v>
      </c>
      <c r="L15" s="66" t="s">
        <v>88</v>
      </c>
      <c r="M15" s="66" t="s">
        <v>88</v>
      </c>
      <c r="N15" s="66" t="s">
        <v>88</v>
      </c>
      <c r="O15" s="66" t="s">
        <v>88</v>
      </c>
      <c r="P15" s="66" t="s">
        <v>88</v>
      </c>
      <c r="Q15" s="66" t="s">
        <v>92</v>
      </c>
      <c r="R15" s="66" t="s">
        <v>88</v>
      </c>
      <c r="S15" s="66" t="s">
        <v>92</v>
      </c>
      <c r="T15" s="66" t="s">
        <v>92</v>
      </c>
      <c r="U15" s="66" t="s">
        <v>88</v>
      </c>
      <c r="V15" s="66" t="s">
        <v>88</v>
      </c>
      <c r="W15" s="66" t="s">
        <v>88</v>
      </c>
      <c r="X15" s="66" t="s">
        <v>88</v>
      </c>
      <c r="Y15" s="66" t="s">
        <v>88</v>
      </c>
      <c r="Z15" s="66" t="s">
        <v>88</v>
      </c>
      <c r="AA15" s="66" t="s">
        <v>92</v>
      </c>
      <c r="AB15" s="66" t="s">
        <v>88</v>
      </c>
      <c r="AC15" s="66" t="s">
        <v>88</v>
      </c>
      <c r="AD15" s="66" t="s">
        <v>92</v>
      </c>
      <c r="AE15" s="55">
        <f t="shared" si="0"/>
        <v>14</v>
      </c>
      <c r="AF15" s="66" t="s">
        <v>159</v>
      </c>
      <c r="AG15" s="55">
        <f>IFERROR(VLOOKUP(AF15,'Fórmulas '!$B$26:$C$30,2,0),"")</f>
        <v>4</v>
      </c>
      <c r="AH15" s="55" t="str">
        <f t="shared" ref="AH15:AH44" si="7">IF(AE15&lt;=5,"MODERADO",IF(AE15&lt;=11,"MAYOR","CATASTRÓFICO"))</f>
        <v>CATASTRÓFICO</v>
      </c>
      <c r="AI15" s="65">
        <f>+IFERROR(VLOOKUP(AH15,'Fórmulas '!$E$28:$F$30,2,),"")</f>
        <v>5</v>
      </c>
      <c r="AJ15" s="66" t="str">
        <f>IFERROR(VLOOKUP(CONCATENATE(AG15,AI15),'Fórmulas '!$J$47:$K$71,2,),"")</f>
        <v>EXTREMO</v>
      </c>
      <c r="AK15" s="114" t="s">
        <v>588</v>
      </c>
      <c r="AL15" s="71" t="s">
        <v>589</v>
      </c>
      <c r="AM15" s="71" t="s">
        <v>590</v>
      </c>
      <c r="AN15" s="66" t="s">
        <v>99</v>
      </c>
      <c r="AO15" s="66" t="s">
        <v>100</v>
      </c>
      <c r="AP15" s="66">
        <v>0</v>
      </c>
      <c r="AQ15" s="66">
        <v>5</v>
      </c>
      <c r="AR15" s="66">
        <v>0</v>
      </c>
      <c r="AS15" s="66">
        <v>10</v>
      </c>
      <c r="AT15" s="66">
        <v>15</v>
      </c>
      <c r="AU15" s="66">
        <v>0</v>
      </c>
      <c r="AV15" s="66">
        <v>0</v>
      </c>
      <c r="AW15" s="66">
        <f t="shared" ref="AW15:AW18" si="8">SUM(AP15:AV15)</f>
        <v>30</v>
      </c>
      <c r="AX15" s="121" t="str">
        <f t="shared" si="1"/>
        <v>DISMINUYE CERO PUNTOS</v>
      </c>
      <c r="AY15" s="55">
        <f t="shared" si="6"/>
        <v>4</v>
      </c>
      <c r="AZ15" s="55" t="str">
        <f t="shared" si="2"/>
        <v>PROBABLE'</v>
      </c>
      <c r="BA15" s="65">
        <f t="shared" si="3"/>
        <v>4</v>
      </c>
      <c r="BB15" s="103" t="str">
        <f t="shared" si="4"/>
        <v>CATASTRÓFICO</v>
      </c>
      <c r="BC15" s="55">
        <f t="shared" si="5"/>
        <v>5</v>
      </c>
      <c r="BD15" s="103" t="str">
        <f>IFERROR(VLOOKUP(CONCATENATE(BA15,BC15),'Fórmulas '!$J$47:$K$71,2,),"")</f>
        <v>EXTREMO</v>
      </c>
      <c r="BE15" s="68">
        <f t="shared" ref="BE15:BE18" si="9">IFERROR(BC15*BA15,"")</f>
        <v>20</v>
      </c>
      <c r="BF15" s="66" t="s">
        <v>104</v>
      </c>
      <c r="BG15" s="66" t="s">
        <v>145</v>
      </c>
      <c r="BH15" s="72" t="s">
        <v>591</v>
      </c>
      <c r="BI15" s="71" t="s">
        <v>592</v>
      </c>
      <c r="BJ15" s="131" t="s">
        <v>593</v>
      </c>
      <c r="BK15" s="71" t="s">
        <v>594</v>
      </c>
      <c r="BL15" s="163" t="s">
        <v>595</v>
      </c>
      <c r="BM15" s="158" t="s">
        <v>594</v>
      </c>
      <c r="BN15" s="69"/>
      <c r="BO15" s="52"/>
      <c r="BP15" s="67"/>
      <c r="BQ15" s="69"/>
      <c r="BR15" s="67"/>
    </row>
    <row r="16" spans="1:70" ht="177" customHeight="1">
      <c r="A16" s="68" t="s">
        <v>153</v>
      </c>
      <c r="B16" s="57"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49" t="str">
        <f>VLOOKUP(A16,'Fórmulas '!$F$47:$G$66,2,FALSE)</f>
        <v>Subgerente de Altos Logros -  Jefe de Oficina de Medicina Deportiva</v>
      </c>
      <c r="D16" s="70" t="s">
        <v>596</v>
      </c>
      <c r="E16" s="66" t="s">
        <v>88</v>
      </c>
      <c r="F16" s="66" t="s">
        <v>88</v>
      </c>
      <c r="G16" s="68" t="s">
        <v>88</v>
      </c>
      <c r="H16" s="68" t="s">
        <v>88</v>
      </c>
      <c r="I16" s="68" t="s">
        <v>89</v>
      </c>
      <c r="J16" s="71" t="s">
        <v>156</v>
      </c>
      <c r="K16" s="72" t="s">
        <v>157</v>
      </c>
      <c r="L16" s="66" t="s">
        <v>88</v>
      </c>
      <c r="M16" s="66" t="s">
        <v>88</v>
      </c>
      <c r="N16" s="66" t="s">
        <v>88</v>
      </c>
      <c r="O16" s="66" t="s">
        <v>88</v>
      </c>
      <c r="P16" s="66" t="s">
        <v>88</v>
      </c>
      <c r="Q16" s="66" t="s">
        <v>88</v>
      </c>
      <c r="R16" s="66" t="s">
        <v>88</v>
      </c>
      <c r="S16" s="66" t="s">
        <v>88</v>
      </c>
      <c r="T16" s="66" t="s">
        <v>158</v>
      </c>
      <c r="U16" s="66" t="s">
        <v>88</v>
      </c>
      <c r="V16" s="66" t="s">
        <v>88</v>
      </c>
      <c r="W16" s="66" t="s">
        <v>88</v>
      </c>
      <c r="X16" s="66" t="s">
        <v>88</v>
      </c>
      <c r="Y16" s="66" t="s">
        <v>88</v>
      </c>
      <c r="Z16" s="66" t="s">
        <v>88</v>
      </c>
      <c r="AA16" s="66" t="s">
        <v>158</v>
      </c>
      <c r="AB16" s="66" t="s">
        <v>88</v>
      </c>
      <c r="AC16" s="66" t="s">
        <v>88</v>
      </c>
      <c r="AD16" s="66" t="s">
        <v>158</v>
      </c>
      <c r="AE16" s="55">
        <f t="shared" si="0"/>
        <v>16</v>
      </c>
      <c r="AF16" s="66" t="s">
        <v>159</v>
      </c>
      <c r="AG16" s="55">
        <f>IFERROR(VLOOKUP(AF16,'Fórmulas '!$B$26:$C$30,2,0),"")</f>
        <v>4</v>
      </c>
      <c r="AH16" s="55" t="str">
        <f t="shared" si="7"/>
        <v>CATASTRÓFICO</v>
      </c>
      <c r="AI16" s="65">
        <f>+IFERROR(VLOOKUP(AH16,'Fórmulas '!$E$28:$F$30,2,),"")</f>
        <v>5</v>
      </c>
      <c r="AJ16" s="66" t="str">
        <f>IFERROR(VLOOKUP(CONCATENATE(AG16,AI16),'Fórmulas '!$J$47:$K$71,2,),"")</f>
        <v>EXTREMO</v>
      </c>
      <c r="AK16" s="70" t="s">
        <v>597</v>
      </c>
      <c r="AL16" s="73" t="s">
        <v>598</v>
      </c>
      <c r="AM16" s="72" t="s">
        <v>599</v>
      </c>
      <c r="AN16" s="73" t="s">
        <v>99</v>
      </c>
      <c r="AO16" s="66" t="s">
        <v>100</v>
      </c>
      <c r="AP16" s="66">
        <v>15</v>
      </c>
      <c r="AQ16" s="66">
        <v>5</v>
      </c>
      <c r="AR16" s="66">
        <v>0</v>
      </c>
      <c r="AS16" s="66">
        <v>10</v>
      </c>
      <c r="AT16" s="66">
        <v>15</v>
      </c>
      <c r="AU16" s="66">
        <v>10</v>
      </c>
      <c r="AV16" s="66">
        <v>30</v>
      </c>
      <c r="AW16" s="66">
        <f t="shared" si="8"/>
        <v>85</v>
      </c>
      <c r="AX16" s="121" t="str">
        <f t="shared" si="1"/>
        <v>DISMINUYE DOS PUNTOS</v>
      </c>
      <c r="AY16" s="55">
        <f t="shared" si="6"/>
        <v>4</v>
      </c>
      <c r="AZ16" s="55" t="str">
        <f t="shared" si="2"/>
        <v>IMPROBABLE</v>
      </c>
      <c r="BA16" s="65">
        <f t="shared" si="3"/>
        <v>2</v>
      </c>
      <c r="BB16" s="103" t="str">
        <f t="shared" si="4"/>
        <v>CATASTRÓFICO</v>
      </c>
      <c r="BC16" s="55">
        <f t="shared" si="5"/>
        <v>5</v>
      </c>
      <c r="BD16" s="103" t="str">
        <f>IFERROR(VLOOKUP(CONCATENATE(BA16,BC16),'Fórmulas '!$J$47:$K$71,2,),"")</f>
        <v>EXTREMO</v>
      </c>
      <c r="BE16" s="68">
        <f t="shared" si="9"/>
        <v>10</v>
      </c>
      <c r="BF16" s="66" t="s">
        <v>104</v>
      </c>
      <c r="BG16" s="66" t="s">
        <v>600</v>
      </c>
      <c r="BH16" s="122" t="s">
        <v>601</v>
      </c>
      <c r="BI16" s="74" t="s">
        <v>166</v>
      </c>
      <c r="BJ16" s="74" t="s">
        <v>602</v>
      </c>
      <c r="BK16" s="74" t="s">
        <v>603</v>
      </c>
      <c r="BL16" s="72" t="s">
        <v>604</v>
      </c>
      <c r="BM16" s="71" t="s">
        <v>603</v>
      </c>
      <c r="BN16" s="72" t="s">
        <v>604</v>
      </c>
      <c r="BO16" s="71" t="s">
        <v>603</v>
      </c>
      <c r="BP16" s="72" t="s">
        <v>605</v>
      </c>
      <c r="BQ16" s="72" t="s">
        <v>606</v>
      </c>
      <c r="BR16" s="72" t="s">
        <v>607</v>
      </c>
    </row>
    <row r="17" spans="1:123" ht="200.45" customHeight="1">
      <c r="A17" s="68" t="s">
        <v>153</v>
      </c>
      <c r="B17" s="57"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49" t="str">
        <f>VLOOKUP(A17,'Fórmulas '!$F$47:$G$66,2,FALSE)</f>
        <v>Subgerente de Altos Logros -  Jefe de Oficina de Medicina Deportiva</v>
      </c>
      <c r="D17" s="70" t="s">
        <v>608</v>
      </c>
      <c r="E17" s="66" t="s">
        <v>88</v>
      </c>
      <c r="F17" s="66" t="s">
        <v>102</v>
      </c>
      <c r="G17" s="68" t="s">
        <v>102</v>
      </c>
      <c r="H17" s="68" t="s">
        <v>102</v>
      </c>
      <c r="I17" s="68" t="s">
        <v>89</v>
      </c>
      <c r="J17" s="71" t="s">
        <v>609</v>
      </c>
      <c r="K17" s="72" t="s">
        <v>610</v>
      </c>
      <c r="L17" s="66" t="s">
        <v>88</v>
      </c>
      <c r="M17" s="66" t="s">
        <v>88</v>
      </c>
      <c r="N17" s="66" t="s">
        <v>88</v>
      </c>
      <c r="O17" s="66" t="s">
        <v>158</v>
      </c>
      <c r="P17" s="66" t="s">
        <v>88</v>
      </c>
      <c r="Q17" s="66" t="s">
        <v>158</v>
      </c>
      <c r="R17" s="66" t="s">
        <v>158</v>
      </c>
      <c r="S17" s="66" t="s">
        <v>158</v>
      </c>
      <c r="T17" s="66" t="s">
        <v>102</v>
      </c>
      <c r="U17" s="66" t="s">
        <v>102</v>
      </c>
      <c r="V17" s="66" t="s">
        <v>158</v>
      </c>
      <c r="W17" s="66" t="s">
        <v>101</v>
      </c>
      <c r="X17" s="66" t="s">
        <v>158</v>
      </c>
      <c r="Y17" s="66" t="s">
        <v>158</v>
      </c>
      <c r="Z17" s="66" t="s">
        <v>158</v>
      </c>
      <c r="AA17" s="66" t="s">
        <v>158</v>
      </c>
      <c r="AB17" s="66" t="s">
        <v>158</v>
      </c>
      <c r="AC17" s="66" t="s">
        <v>158</v>
      </c>
      <c r="AD17" s="66" t="s">
        <v>158</v>
      </c>
      <c r="AE17" s="55">
        <f t="shared" si="0"/>
        <v>6</v>
      </c>
      <c r="AF17" s="66" t="s">
        <v>159</v>
      </c>
      <c r="AG17" s="55">
        <f>IFERROR(VLOOKUP(AF17,'Fórmulas '!$B$26:$C$30,2,0),"")</f>
        <v>4</v>
      </c>
      <c r="AH17" s="55" t="str">
        <f t="shared" si="7"/>
        <v>MAYOR</v>
      </c>
      <c r="AI17" s="65">
        <f>+IFERROR(VLOOKUP(AH17,'Fórmulas '!$E$28:$F$30,2,),"")</f>
        <v>4</v>
      </c>
      <c r="AJ17" s="66" t="str">
        <f>IFERROR(VLOOKUP(CONCATENATE(AG17,AI17),'Fórmulas '!$J$47:$K$71,2,),"")</f>
        <v>EXTREMO</v>
      </c>
      <c r="AK17" s="70" t="s">
        <v>611</v>
      </c>
      <c r="AL17" s="73" t="s">
        <v>598</v>
      </c>
      <c r="AM17" s="72" t="s">
        <v>612</v>
      </c>
      <c r="AN17" s="66" t="s">
        <v>99</v>
      </c>
      <c r="AO17" s="66" t="s">
        <v>100</v>
      </c>
      <c r="AP17" s="66">
        <v>15</v>
      </c>
      <c r="AQ17" s="66">
        <v>5</v>
      </c>
      <c r="AR17" s="66">
        <v>0</v>
      </c>
      <c r="AS17" s="66">
        <v>10</v>
      </c>
      <c r="AT17" s="66">
        <v>15</v>
      </c>
      <c r="AU17" s="66">
        <v>10</v>
      </c>
      <c r="AV17" s="66">
        <v>30</v>
      </c>
      <c r="AW17" s="66">
        <f t="shared" si="8"/>
        <v>85</v>
      </c>
      <c r="AX17" s="121" t="str">
        <f t="shared" si="1"/>
        <v>DISMINUYE DOS PUNTOS</v>
      </c>
      <c r="AY17" s="55">
        <f t="shared" si="6"/>
        <v>4</v>
      </c>
      <c r="AZ17" s="55" t="str">
        <f t="shared" si="2"/>
        <v>IMPROBABLE</v>
      </c>
      <c r="BA17" s="65">
        <f t="shared" si="3"/>
        <v>2</v>
      </c>
      <c r="BB17" s="103" t="str">
        <f t="shared" si="4"/>
        <v>MAYOR</v>
      </c>
      <c r="BC17" s="55">
        <f t="shared" si="5"/>
        <v>4</v>
      </c>
      <c r="BD17" s="103" t="str">
        <f>IFERROR(VLOOKUP(CONCATENATE(BA17,BC17),'Fórmulas '!$J$47:$K$71,2,),"")</f>
        <v>ALTO</v>
      </c>
      <c r="BE17" s="68">
        <f t="shared" si="9"/>
        <v>8</v>
      </c>
      <c r="BF17" s="66" t="s">
        <v>104</v>
      </c>
      <c r="BG17" s="66" t="s">
        <v>613</v>
      </c>
      <c r="BH17" s="72" t="s">
        <v>614</v>
      </c>
      <c r="BI17" s="72" t="s">
        <v>615</v>
      </c>
      <c r="BJ17" s="72" t="s">
        <v>616</v>
      </c>
      <c r="BK17" s="71" t="s">
        <v>617</v>
      </c>
      <c r="BL17" s="72" t="s">
        <v>618</v>
      </c>
      <c r="BM17" s="71" t="s">
        <v>619</v>
      </c>
      <c r="BN17" s="72" t="s">
        <v>618</v>
      </c>
      <c r="BO17" s="71" t="s">
        <v>619</v>
      </c>
      <c r="BP17" s="72" t="s">
        <v>620</v>
      </c>
      <c r="BQ17" s="72" t="s">
        <v>606</v>
      </c>
      <c r="BR17" s="72" t="s">
        <v>607</v>
      </c>
    </row>
    <row r="18" spans="1:123" ht="187.9" customHeight="1">
      <c r="A18" s="68" t="s">
        <v>153</v>
      </c>
      <c r="B18" s="57"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49" t="str">
        <f>VLOOKUP(A18,'Fórmulas '!$F$47:$G$66,2,FALSE)</f>
        <v>Subgerente de Altos Logros -  Jefe de Oficina de Medicina Deportiva</v>
      </c>
      <c r="D18" s="70" t="s">
        <v>621</v>
      </c>
      <c r="E18" s="66" t="s">
        <v>88</v>
      </c>
      <c r="F18" s="66" t="s">
        <v>88</v>
      </c>
      <c r="G18" s="68" t="s">
        <v>88</v>
      </c>
      <c r="H18" s="68" t="s">
        <v>88</v>
      </c>
      <c r="I18" s="68" t="s">
        <v>89</v>
      </c>
      <c r="J18" s="71" t="s">
        <v>622</v>
      </c>
      <c r="K18" s="72" t="s">
        <v>623</v>
      </c>
      <c r="L18" s="66" t="s">
        <v>88</v>
      </c>
      <c r="M18" s="66" t="s">
        <v>88</v>
      </c>
      <c r="N18" s="66" t="s">
        <v>88</v>
      </c>
      <c r="O18" s="66" t="s">
        <v>88</v>
      </c>
      <c r="P18" s="66" t="s">
        <v>88</v>
      </c>
      <c r="Q18" s="66" t="s">
        <v>88</v>
      </c>
      <c r="R18" s="66" t="s">
        <v>88</v>
      </c>
      <c r="S18" s="66" t="s">
        <v>88</v>
      </c>
      <c r="T18" s="66" t="s">
        <v>158</v>
      </c>
      <c r="U18" s="66" t="s">
        <v>88</v>
      </c>
      <c r="V18" s="66" t="s">
        <v>88</v>
      </c>
      <c r="W18" s="66" t="s">
        <v>88</v>
      </c>
      <c r="X18" s="66" t="s">
        <v>88</v>
      </c>
      <c r="Y18" s="66" t="s">
        <v>88</v>
      </c>
      <c r="Z18" s="66" t="s">
        <v>88</v>
      </c>
      <c r="AA18" s="66" t="s">
        <v>158</v>
      </c>
      <c r="AB18" s="66" t="s">
        <v>88</v>
      </c>
      <c r="AC18" s="66" t="s">
        <v>88</v>
      </c>
      <c r="AD18" s="66" t="s">
        <v>158</v>
      </c>
      <c r="AE18" s="55">
        <f t="shared" si="0"/>
        <v>16</v>
      </c>
      <c r="AF18" s="66" t="s">
        <v>93</v>
      </c>
      <c r="AG18" s="55">
        <f>IFERROR(VLOOKUP(AF18,'Fórmulas '!$B$26:$C$30,2,0),"")</f>
        <v>3</v>
      </c>
      <c r="AH18" s="55" t="str">
        <f t="shared" si="7"/>
        <v>CATASTRÓFICO</v>
      </c>
      <c r="AI18" s="65">
        <f>+IFERROR(VLOOKUP(AH18,'Fórmulas '!$E$28:$F$30,2,),"")</f>
        <v>5</v>
      </c>
      <c r="AJ18" s="66" t="str">
        <f>IFERROR(VLOOKUP(CONCATENATE(AG18,AI18),'Fórmulas '!$J$47:$K$71,2,),"")</f>
        <v>EXTREMO</v>
      </c>
      <c r="AK18" s="70" t="s">
        <v>624</v>
      </c>
      <c r="AL18" s="71" t="s">
        <v>625</v>
      </c>
      <c r="AM18" s="72" t="s">
        <v>626</v>
      </c>
      <c r="AN18" s="66" t="s">
        <v>99</v>
      </c>
      <c r="AO18" s="66" t="s">
        <v>100</v>
      </c>
      <c r="AP18" s="66">
        <v>15</v>
      </c>
      <c r="AQ18" s="66">
        <v>5</v>
      </c>
      <c r="AR18" s="66">
        <v>0</v>
      </c>
      <c r="AS18" s="66">
        <v>10</v>
      </c>
      <c r="AT18" s="66">
        <v>15</v>
      </c>
      <c r="AU18" s="66">
        <v>10</v>
      </c>
      <c r="AV18" s="66">
        <v>30</v>
      </c>
      <c r="AW18" s="66">
        <f t="shared" si="8"/>
        <v>85</v>
      </c>
      <c r="AX18" s="121" t="str">
        <f t="shared" si="1"/>
        <v>DISMINUYE DOS PUNTOS</v>
      </c>
      <c r="AY18" s="55">
        <f t="shared" si="6"/>
        <v>3</v>
      </c>
      <c r="AZ18" s="55" t="str">
        <f t="shared" si="2"/>
        <v>RARA VEZ</v>
      </c>
      <c r="BA18" s="65">
        <f t="shared" si="3"/>
        <v>1</v>
      </c>
      <c r="BB18" s="103" t="str">
        <f t="shared" si="4"/>
        <v>CATASTRÓFICO</v>
      </c>
      <c r="BC18" s="55">
        <f t="shared" si="5"/>
        <v>5</v>
      </c>
      <c r="BD18" s="103" t="str">
        <f>IFERROR(VLOOKUP(CONCATENATE(BA18,BC18),'Fórmulas '!$J$47:$K$71,2,),"")</f>
        <v>ALTO</v>
      </c>
      <c r="BE18" s="68">
        <f t="shared" si="9"/>
        <v>5</v>
      </c>
      <c r="BF18" s="66" t="s">
        <v>104</v>
      </c>
      <c r="BG18" s="66" t="s">
        <v>627</v>
      </c>
      <c r="BH18" s="122" t="s">
        <v>628</v>
      </c>
      <c r="BI18" s="74" t="s">
        <v>629</v>
      </c>
      <c r="BJ18" s="72" t="s">
        <v>630</v>
      </c>
      <c r="BK18" s="71" t="s">
        <v>631</v>
      </c>
      <c r="BL18" s="71" t="s">
        <v>632</v>
      </c>
      <c r="BM18" s="72" t="s">
        <v>633</v>
      </c>
      <c r="BN18" s="71" t="s">
        <v>632</v>
      </c>
      <c r="BO18" s="72" t="s">
        <v>633</v>
      </c>
      <c r="BP18" s="72" t="s">
        <v>634</v>
      </c>
      <c r="BQ18" s="71" t="s">
        <v>635</v>
      </c>
      <c r="BR18" s="72" t="s">
        <v>607</v>
      </c>
    </row>
    <row r="19" spans="1:123" ht="120" hidden="1">
      <c r="A19" s="77" t="s">
        <v>187</v>
      </c>
      <c r="B19" s="57"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49" t="str">
        <f>VLOOKUP(A19,'Fórmulas '!$F$47:$G$66,2,FALSE)</f>
        <v>Subgerente de Fomento y Desarrollo Deportivo</v>
      </c>
      <c r="D19" s="70" t="s">
        <v>636</v>
      </c>
      <c r="E19" s="79" t="s">
        <v>88</v>
      </c>
      <c r="F19" s="79" t="s">
        <v>88</v>
      </c>
      <c r="G19" s="78" t="s">
        <v>88</v>
      </c>
      <c r="H19" s="78" t="s">
        <v>88</v>
      </c>
      <c r="I19" s="78" t="s">
        <v>89</v>
      </c>
      <c r="J19" s="78" t="s">
        <v>637</v>
      </c>
      <c r="K19" s="78" t="s">
        <v>191</v>
      </c>
      <c r="L19" s="138" t="s">
        <v>92</v>
      </c>
      <c r="M19" s="138" t="s">
        <v>88</v>
      </c>
      <c r="N19" s="138" t="s">
        <v>88</v>
      </c>
      <c r="O19" s="138" t="s">
        <v>88</v>
      </c>
      <c r="P19" s="138" t="s">
        <v>88</v>
      </c>
      <c r="Q19" s="138" t="s">
        <v>92</v>
      </c>
      <c r="R19" s="138" t="s">
        <v>88</v>
      </c>
      <c r="S19" s="138" t="s">
        <v>88</v>
      </c>
      <c r="T19" s="138" t="s">
        <v>92</v>
      </c>
      <c r="U19" s="138" t="s">
        <v>88</v>
      </c>
      <c r="V19" s="79" t="s">
        <v>88</v>
      </c>
      <c r="W19" s="79" t="s">
        <v>88</v>
      </c>
      <c r="X19" s="79" t="s">
        <v>88</v>
      </c>
      <c r="Y19" s="79" t="s">
        <v>88</v>
      </c>
      <c r="Z19" s="79" t="s">
        <v>88</v>
      </c>
      <c r="AA19" s="79" t="s">
        <v>92</v>
      </c>
      <c r="AB19" s="79" t="s">
        <v>88</v>
      </c>
      <c r="AC19" s="79" t="s">
        <v>88</v>
      </c>
      <c r="AD19" s="79" t="s">
        <v>92</v>
      </c>
      <c r="AE19" s="55">
        <f t="shared" si="0"/>
        <v>14</v>
      </c>
      <c r="AF19" s="79" t="s">
        <v>93</v>
      </c>
      <c r="AG19" s="55">
        <f>IFERROR(VLOOKUP(AF19,'Fórmulas '!$B$26:$C$30,2,0),"")</f>
        <v>3</v>
      </c>
      <c r="AH19" s="55" t="str">
        <f t="shared" si="7"/>
        <v>CATASTRÓFICO</v>
      </c>
      <c r="AI19" s="65">
        <f>+IFERROR(VLOOKUP(AH19,'Fórmulas '!$E$28:$F$30,2,),"")</f>
        <v>5</v>
      </c>
      <c r="AJ19" s="66" t="str">
        <f>IFERROR(VLOOKUP(CONCATENATE(AG19,AI19),'Fórmulas '!$J$47:$K$71,2,),"")</f>
        <v>EXTREMO</v>
      </c>
      <c r="AK19" s="115" t="s">
        <v>638</v>
      </c>
      <c r="AL19" s="78" t="s">
        <v>193</v>
      </c>
      <c r="AM19" s="78" t="s">
        <v>639</v>
      </c>
      <c r="AN19" s="79" t="s">
        <v>640</v>
      </c>
      <c r="AO19" s="79" t="s">
        <v>100</v>
      </c>
      <c r="AP19" s="79">
        <v>0</v>
      </c>
      <c r="AQ19" s="79">
        <v>5</v>
      </c>
      <c r="AR19" s="79">
        <v>15</v>
      </c>
      <c r="AS19" s="79">
        <v>0</v>
      </c>
      <c r="AT19" s="79">
        <v>15</v>
      </c>
      <c r="AU19" s="79">
        <v>10</v>
      </c>
      <c r="AV19" s="79">
        <v>30</v>
      </c>
      <c r="AW19" s="79">
        <v>75</v>
      </c>
      <c r="AX19" s="121" t="str">
        <f t="shared" si="1"/>
        <v>DISMINUYE UN PUNTO</v>
      </c>
      <c r="AY19" s="55">
        <v>3</v>
      </c>
      <c r="AZ19" s="55" t="str">
        <f t="shared" si="2"/>
        <v>IMPROBABLE</v>
      </c>
      <c r="BA19" s="65">
        <f t="shared" si="3"/>
        <v>2</v>
      </c>
      <c r="BB19" s="103" t="str">
        <f t="shared" si="4"/>
        <v>CATASTRÓFICO</v>
      </c>
      <c r="BC19" s="55">
        <f t="shared" si="5"/>
        <v>5</v>
      </c>
      <c r="BD19" s="103" t="str">
        <f>IFERROR(VLOOKUP(CONCATENATE(BA19,BC19),'Fórmulas '!$J$47:$K$71,2,),"")</f>
        <v>EXTREMO</v>
      </c>
      <c r="BE19" s="78">
        <v>9</v>
      </c>
      <c r="BF19" s="79" t="s">
        <v>104</v>
      </c>
      <c r="BG19" s="79" t="s">
        <v>145</v>
      </c>
      <c r="BH19" s="123" t="s">
        <v>196</v>
      </c>
      <c r="BI19" s="78" t="s">
        <v>197</v>
      </c>
      <c r="BJ19" s="79" t="s">
        <v>641</v>
      </c>
      <c r="BK19" s="79" t="s">
        <v>642</v>
      </c>
      <c r="BL19" s="140" t="s">
        <v>641</v>
      </c>
      <c r="BM19" s="139" t="s">
        <v>642</v>
      </c>
      <c r="BN19" s="78" t="s">
        <v>643</v>
      </c>
      <c r="BO19" s="78" t="s">
        <v>643</v>
      </c>
      <c r="BP19" s="79" t="s">
        <v>643</v>
      </c>
      <c r="BQ19" s="79" t="s">
        <v>643</v>
      </c>
      <c r="BR19" s="79" t="s">
        <v>643</v>
      </c>
    </row>
    <row r="20" spans="1:123" ht="209.45" hidden="1" customHeight="1">
      <c r="A20" s="66" t="s">
        <v>211</v>
      </c>
      <c r="B20" s="50"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49" t="str">
        <f>VLOOKUP(A20,'Fórmulas '!$F$47:$G$66,2,FALSE)</f>
        <v>Coordinador Programa Por su Salud Muévase Pues</v>
      </c>
      <c r="D20" s="70" t="s">
        <v>644</v>
      </c>
      <c r="E20" s="66" t="s">
        <v>88</v>
      </c>
      <c r="F20" s="66" t="s">
        <v>88</v>
      </c>
      <c r="G20" s="68" t="s">
        <v>88</v>
      </c>
      <c r="H20" s="68" t="s">
        <v>88</v>
      </c>
      <c r="I20" s="68" t="s">
        <v>89</v>
      </c>
      <c r="J20" s="71" t="s">
        <v>645</v>
      </c>
      <c r="K20" s="72" t="s">
        <v>646</v>
      </c>
      <c r="L20" s="66" t="s">
        <v>88</v>
      </c>
      <c r="M20" s="66" t="s">
        <v>88</v>
      </c>
      <c r="N20" s="66" t="s">
        <v>88</v>
      </c>
      <c r="O20" s="66" t="s">
        <v>88</v>
      </c>
      <c r="P20" s="66" t="s">
        <v>88</v>
      </c>
      <c r="Q20" s="66" t="s">
        <v>92</v>
      </c>
      <c r="R20" s="66" t="s">
        <v>88</v>
      </c>
      <c r="S20" s="66" t="s">
        <v>92</v>
      </c>
      <c r="T20" s="66" t="s">
        <v>92</v>
      </c>
      <c r="U20" s="66" t="s">
        <v>88</v>
      </c>
      <c r="V20" s="66" t="s">
        <v>88</v>
      </c>
      <c r="W20" s="66" t="s">
        <v>88</v>
      </c>
      <c r="X20" s="66" t="s">
        <v>88</v>
      </c>
      <c r="Y20" s="66" t="s">
        <v>88</v>
      </c>
      <c r="Z20" s="66" t="s">
        <v>88</v>
      </c>
      <c r="AA20" s="66" t="s">
        <v>92</v>
      </c>
      <c r="AB20" s="66" t="s">
        <v>88</v>
      </c>
      <c r="AC20" s="66" t="s">
        <v>88</v>
      </c>
      <c r="AD20" s="66" t="s">
        <v>92</v>
      </c>
      <c r="AE20" s="141">
        <f t="shared" si="0"/>
        <v>14</v>
      </c>
      <c r="AF20" s="66" t="s">
        <v>159</v>
      </c>
      <c r="AG20" s="141">
        <f>IFERROR(VLOOKUP(AF20,'Fórmulas '!$B$26:$C$30,2,0),"")</f>
        <v>4</v>
      </c>
      <c r="AH20" s="141" t="str">
        <f t="shared" si="7"/>
        <v>CATASTRÓFICO</v>
      </c>
      <c r="AI20" s="9">
        <f>+IFERROR(VLOOKUP(AH20,'Fórmulas '!$E$28:$F$30,2,),"")</f>
        <v>5</v>
      </c>
      <c r="AJ20" s="66" t="str">
        <f>IFERROR(VLOOKUP(CONCATENATE(AG20,AI20),'Fórmulas '!$J$47:$K$71,2,),"")</f>
        <v>EXTREMO</v>
      </c>
      <c r="AK20" s="70" t="s">
        <v>647</v>
      </c>
      <c r="AL20" s="72" t="s">
        <v>648</v>
      </c>
      <c r="AM20" s="72" t="s">
        <v>649</v>
      </c>
      <c r="AN20" s="66" t="s">
        <v>99</v>
      </c>
      <c r="AO20" s="66" t="s">
        <v>100</v>
      </c>
      <c r="AP20" s="66">
        <v>0</v>
      </c>
      <c r="AQ20" s="66">
        <v>5</v>
      </c>
      <c r="AR20" s="66">
        <v>0</v>
      </c>
      <c r="AS20" s="66">
        <v>10</v>
      </c>
      <c r="AT20" s="66">
        <v>15</v>
      </c>
      <c r="AU20" s="66">
        <v>0</v>
      </c>
      <c r="AV20" s="66">
        <v>0</v>
      </c>
      <c r="AW20" s="66">
        <f t="shared" ref="AW20" si="10">SUM(AP20:AV20)</f>
        <v>30</v>
      </c>
      <c r="AX20" s="142" t="str">
        <f t="shared" si="1"/>
        <v>DISMINUYE CERO PUNTOS</v>
      </c>
      <c r="AY20" s="141">
        <f t="shared" ref="AY20" si="11">AG20</f>
        <v>4</v>
      </c>
      <c r="AZ20" s="141" t="str">
        <f t="shared" si="2"/>
        <v>PROBABLE'</v>
      </c>
      <c r="BA20" s="9">
        <f t="shared" si="3"/>
        <v>4</v>
      </c>
      <c r="BB20" s="63" t="str">
        <f t="shared" si="4"/>
        <v>CATASTRÓFICO</v>
      </c>
      <c r="BC20" s="141">
        <f t="shared" si="5"/>
        <v>5</v>
      </c>
      <c r="BD20" s="63" t="str">
        <f>IFERROR(VLOOKUP(CONCATENATE(BA20,BC20),'Fórmulas '!$J$47:$K$71,2,),"")</f>
        <v>EXTREMO</v>
      </c>
      <c r="BE20" s="68">
        <f t="shared" ref="BE20" si="12">IFERROR(BC20*BA20,"")</f>
        <v>20</v>
      </c>
      <c r="BF20" s="66" t="s">
        <v>104</v>
      </c>
      <c r="BG20" s="66" t="s">
        <v>145</v>
      </c>
      <c r="BH20" s="72" t="s">
        <v>650</v>
      </c>
      <c r="BI20" s="71" t="s">
        <v>651</v>
      </c>
      <c r="BJ20" s="71" t="s">
        <v>652</v>
      </c>
      <c r="BK20" s="71" t="s">
        <v>558</v>
      </c>
      <c r="BL20" s="69" t="s">
        <v>652</v>
      </c>
      <c r="BM20" s="143" t="s">
        <v>653</v>
      </c>
      <c r="BN20" s="69" t="s">
        <v>652</v>
      </c>
      <c r="BO20" s="143" t="s">
        <v>653</v>
      </c>
      <c r="BP20" s="78" t="s">
        <v>654</v>
      </c>
      <c r="BQ20" s="78" t="s">
        <v>655</v>
      </c>
      <c r="BR20" s="69" t="s">
        <v>656</v>
      </c>
    </row>
    <row r="21" spans="1:123" s="21" customFormat="1" ht="135" hidden="1">
      <c r="A21" s="49" t="s">
        <v>258</v>
      </c>
      <c r="B21" s="57" t="str">
        <f>VLOOKUP(A21,'Fórmulas '!$B$47:$C$66,2,FALSE)</f>
        <v>Apoyar el desarrollo eficiente de los procesos internos, mediante la administración de los bienes y prestación de los servicios internos requeridos.</v>
      </c>
      <c r="C21" s="49" t="str">
        <f>VLOOKUP(A21,'Fórmulas '!$F$47:$G$66,2,FALSE)</f>
        <v>Coordinador Equipo Administrativo</v>
      </c>
      <c r="D21" s="89" t="s">
        <v>657</v>
      </c>
      <c r="E21" s="49" t="s">
        <v>88</v>
      </c>
      <c r="F21" s="49" t="s">
        <v>88</v>
      </c>
      <c r="G21" s="49" t="s">
        <v>88</v>
      </c>
      <c r="H21" s="49" t="s">
        <v>88</v>
      </c>
      <c r="I21" s="49" t="s">
        <v>89</v>
      </c>
      <c r="J21" s="49" t="s">
        <v>261</v>
      </c>
      <c r="K21" s="49" t="s">
        <v>658</v>
      </c>
      <c r="L21" s="49" t="s">
        <v>88</v>
      </c>
      <c r="M21" s="49" t="s">
        <v>88</v>
      </c>
      <c r="N21" s="49" t="s">
        <v>88</v>
      </c>
      <c r="O21" s="49" t="s">
        <v>88</v>
      </c>
      <c r="P21" s="49" t="s">
        <v>88</v>
      </c>
      <c r="Q21" s="49" t="s">
        <v>88</v>
      </c>
      <c r="R21" s="49" t="s">
        <v>88</v>
      </c>
      <c r="S21" s="49" t="s">
        <v>158</v>
      </c>
      <c r="T21" s="49" t="s">
        <v>88</v>
      </c>
      <c r="U21" s="49" t="s">
        <v>88</v>
      </c>
      <c r="V21" s="49" t="s">
        <v>88</v>
      </c>
      <c r="W21" s="49" t="s">
        <v>88</v>
      </c>
      <c r="X21" s="49" t="s">
        <v>88</v>
      </c>
      <c r="Y21" s="49" t="s">
        <v>88</v>
      </c>
      <c r="Z21" s="49" t="s">
        <v>88</v>
      </c>
      <c r="AA21" s="49" t="s">
        <v>158</v>
      </c>
      <c r="AB21" s="49" t="s">
        <v>88</v>
      </c>
      <c r="AC21" s="49" t="s">
        <v>158</v>
      </c>
      <c r="AD21" s="49" t="s">
        <v>158</v>
      </c>
      <c r="AE21" s="55">
        <f t="shared" si="0"/>
        <v>15</v>
      </c>
      <c r="AF21" s="49" t="s">
        <v>93</v>
      </c>
      <c r="AG21" s="55">
        <f>IFERROR(VLOOKUP(AF21,'Fórmulas '!$B$26:$C$30,2,0),"")</f>
        <v>3</v>
      </c>
      <c r="AH21" s="55" t="str">
        <f t="shared" si="7"/>
        <v>CATASTRÓFICO</v>
      </c>
      <c r="AI21" s="65">
        <f>+IFERROR(VLOOKUP(AH21,'Fórmulas '!$E$28:$F$30,2,),"")</f>
        <v>5</v>
      </c>
      <c r="AJ21" s="66" t="str">
        <f>IFERROR(VLOOKUP(CONCATENATE(AG21,AI21),'Fórmulas '!$J$47:$K$71,2,),"")</f>
        <v>EXTREMO</v>
      </c>
      <c r="AK21" s="109" t="s">
        <v>659</v>
      </c>
      <c r="AL21" s="49" t="s">
        <v>660</v>
      </c>
      <c r="AM21" s="49" t="s">
        <v>265</v>
      </c>
      <c r="AN21" s="49" t="s">
        <v>99</v>
      </c>
      <c r="AO21" s="49" t="s">
        <v>661</v>
      </c>
      <c r="AP21" s="49">
        <v>15</v>
      </c>
      <c r="AQ21" s="49">
        <v>5</v>
      </c>
      <c r="AR21" s="49">
        <v>0</v>
      </c>
      <c r="AS21" s="49">
        <v>10</v>
      </c>
      <c r="AT21" s="49">
        <v>15</v>
      </c>
      <c r="AU21" s="49">
        <v>10</v>
      </c>
      <c r="AV21" s="49">
        <v>30</v>
      </c>
      <c r="AW21" s="49">
        <v>85</v>
      </c>
      <c r="AX21" s="121" t="str">
        <f t="shared" si="1"/>
        <v>DISMINUYE DOS PUNTOS</v>
      </c>
      <c r="AY21" s="55">
        <v>3</v>
      </c>
      <c r="AZ21" s="55" t="str">
        <f t="shared" si="2"/>
        <v>RARA VEZ</v>
      </c>
      <c r="BA21" s="65">
        <f t="shared" si="3"/>
        <v>1</v>
      </c>
      <c r="BB21" s="103" t="str">
        <f t="shared" si="4"/>
        <v>CATASTRÓFICO</v>
      </c>
      <c r="BC21" s="55">
        <f t="shared" si="5"/>
        <v>5</v>
      </c>
      <c r="BD21" s="103" t="str">
        <f>IFERROR(VLOOKUP(CONCATENATE(BA21,BC21),'Fórmulas '!$J$47:$K$71,2,),"")</f>
        <v>ALTO</v>
      </c>
      <c r="BE21" s="49">
        <v>6</v>
      </c>
      <c r="BF21" s="49" t="s">
        <v>104</v>
      </c>
      <c r="BG21" s="49" t="s">
        <v>268</v>
      </c>
      <c r="BH21" s="50" t="s">
        <v>269</v>
      </c>
      <c r="BI21" s="49" t="s">
        <v>270</v>
      </c>
      <c r="BJ21" s="49" t="s">
        <v>662</v>
      </c>
      <c r="BK21" s="8" t="s">
        <v>663</v>
      </c>
      <c r="BL21" s="132" t="s">
        <v>662</v>
      </c>
      <c r="BM21" s="148" t="s">
        <v>663</v>
      </c>
      <c r="BP21" s="132" t="s">
        <v>664</v>
      </c>
      <c r="BQ21" s="132" t="s">
        <v>665</v>
      </c>
      <c r="BR21" s="153" t="s">
        <v>560</v>
      </c>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row>
    <row r="22" spans="1:123" s="21" customFormat="1" ht="180" hidden="1">
      <c r="A22" s="49" t="s">
        <v>258</v>
      </c>
      <c r="B22" s="57" t="str">
        <f>VLOOKUP(A22,'Fórmulas '!$B$47:$C$66,2,FALSE)</f>
        <v>Apoyar el desarrollo eficiente de los procesos internos, mediante la administración de los bienes y prestación de los servicios internos requeridos.</v>
      </c>
      <c r="C22" s="49" t="str">
        <f>VLOOKUP(A22,'Fórmulas '!$F$47:$G$66,2,FALSE)</f>
        <v>Coordinador Equipo Administrativo</v>
      </c>
      <c r="D22" s="89" t="s">
        <v>666</v>
      </c>
      <c r="E22" s="49" t="s">
        <v>88</v>
      </c>
      <c r="F22" s="49" t="s">
        <v>88</v>
      </c>
      <c r="G22" s="49" t="s">
        <v>88</v>
      </c>
      <c r="H22" s="49" t="s">
        <v>88</v>
      </c>
      <c r="I22" s="49" t="s">
        <v>89</v>
      </c>
      <c r="J22" s="49" t="s">
        <v>667</v>
      </c>
      <c r="K22" s="49" t="s">
        <v>658</v>
      </c>
      <c r="L22" s="49" t="s">
        <v>88</v>
      </c>
      <c r="M22" s="49" t="s">
        <v>88</v>
      </c>
      <c r="N22" s="49" t="s">
        <v>88</v>
      </c>
      <c r="O22" s="49" t="s">
        <v>88</v>
      </c>
      <c r="P22" s="49" t="s">
        <v>88</v>
      </c>
      <c r="Q22" s="49" t="s">
        <v>88</v>
      </c>
      <c r="R22" s="49" t="s">
        <v>88</v>
      </c>
      <c r="S22" s="49" t="s">
        <v>158</v>
      </c>
      <c r="T22" s="49" t="s">
        <v>88</v>
      </c>
      <c r="U22" s="49" t="s">
        <v>88</v>
      </c>
      <c r="V22" s="49" t="s">
        <v>88</v>
      </c>
      <c r="W22" s="49" t="s">
        <v>88</v>
      </c>
      <c r="X22" s="49" t="s">
        <v>88</v>
      </c>
      <c r="Y22" s="49" t="s">
        <v>88</v>
      </c>
      <c r="Z22" s="49" t="s">
        <v>88</v>
      </c>
      <c r="AA22" s="49" t="s">
        <v>158</v>
      </c>
      <c r="AB22" s="49" t="s">
        <v>88</v>
      </c>
      <c r="AC22" s="49" t="s">
        <v>158</v>
      </c>
      <c r="AD22" s="49" t="s">
        <v>158</v>
      </c>
      <c r="AE22" s="55">
        <f t="shared" si="0"/>
        <v>15</v>
      </c>
      <c r="AF22" s="49" t="s">
        <v>93</v>
      </c>
      <c r="AG22" s="55">
        <f>IFERROR(VLOOKUP(AF22,'Fórmulas '!$B$26:$C$30,2,0),"")</f>
        <v>3</v>
      </c>
      <c r="AH22" s="55" t="str">
        <f t="shared" si="7"/>
        <v>CATASTRÓFICO</v>
      </c>
      <c r="AI22" s="65">
        <f>+IFERROR(VLOOKUP(AH22,'Fórmulas '!$E$28:$F$30,2,),"")</f>
        <v>5</v>
      </c>
      <c r="AJ22" s="66" t="str">
        <f>IFERROR(VLOOKUP(CONCATENATE(AG22,AI22),'Fórmulas '!$J$47:$K$71,2,),"")</f>
        <v>EXTREMO</v>
      </c>
      <c r="AK22" s="109" t="s">
        <v>668</v>
      </c>
      <c r="AL22" s="49" t="s">
        <v>279</v>
      </c>
      <c r="AM22" s="49" t="s">
        <v>669</v>
      </c>
      <c r="AN22" s="49" t="s">
        <v>99</v>
      </c>
      <c r="AO22" s="49" t="s">
        <v>100</v>
      </c>
      <c r="AP22" s="49">
        <v>15</v>
      </c>
      <c r="AQ22" s="49">
        <v>5</v>
      </c>
      <c r="AR22" s="49">
        <v>0</v>
      </c>
      <c r="AS22" s="49">
        <v>10</v>
      </c>
      <c r="AT22" s="49">
        <v>15</v>
      </c>
      <c r="AU22" s="49">
        <v>10</v>
      </c>
      <c r="AV22" s="49">
        <v>30</v>
      </c>
      <c r="AW22" s="49">
        <v>85</v>
      </c>
      <c r="AX22" s="121" t="str">
        <f t="shared" si="1"/>
        <v>DISMINUYE DOS PUNTOS</v>
      </c>
      <c r="AY22" s="55">
        <v>3</v>
      </c>
      <c r="AZ22" s="55" t="str">
        <f t="shared" si="2"/>
        <v>RARA VEZ</v>
      </c>
      <c r="BA22" s="65">
        <f t="shared" si="3"/>
        <v>1</v>
      </c>
      <c r="BB22" s="103" t="str">
        <f t="shared" si="4"/>
        <v>CATASTRÓFICO</v>
      </c>
      <c r="BC22" s="55">
        <f t="shared" si="5"/>
        <v>5</v>
      </c>
      <c r="BD22" s="103" t="str">
        <f>IFERROR(VLOOKUP(CONCATENATE(BA22,BC22),'Fórmulas '!$J$47:$K$71,2,),"")</f>
        <v>ALTO</v>
      </c>
      <c r="BE22" s="49">
        <v>6</v>
      </c>
      <c r="BF22" s="49" t="s">
        <v>104</v>
      </c>
      <c r="BG22" s="49" t="s">
        <v>670</v>
      </c>
      <c r="BH22" s="50" t="s">
        <v>281</v>
      </c>
      <c r="BI22" s="49" t="s">
        <v>671</v>
      </c>
      <c r="BJ22" s="49" t="s">
        <v>662</v>
      </c>
      <c r="BK22" s="8" t="s">
        <v>663</v>
      </c>
      <c r="BL22" s="150" t="s">
        <v>662</v>
      </c>
      <c r="BM22" s="151" t="s">
        <v>663</v>
      </c>
      <c r="BP22" s="132" t="s">
        <v>672</v>
      </c>
      <c r="BQ22" s="152" t="s">
        <v>673</v>
      </c>
      <c r="BR22" s="153" t="s">
        <v>560</v>
      </c>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row>
    <row r="23" spans="1:123" s="21" customFormat="1" ht="90" hidden="1">
      <c r="A23" s="49" t="s">
        <v>258</v>
      </c>
      <c r="B23" s="57" t="str">
        <f>VLOOKUP(A23,'Fórmulas '!$B$47:$C$66,2,FALSE)</f>
        <v>Apoyar el desarrollo eficiente de los procesos internos, mediante la administración de los bienes y prestación de los servicios internos requeridos.</v>
      </c>
      <c r="C23" s="49" t="str">
        <f>VLOOKUP(A23,'Fórmulas '!$F$47:$G$66,2,FALSE)</f>
        <v>Coordinador Equipo Administrativo</v>
      </c>
      <c r="D23" s="89" t="s">
        <v>674</v>
      </c>
      <c r="E23" s="49" t="s">
        <v>88</v>
      </c>
      <c r="F23" s="49" t="s">
        <v>88</v>
      </c>
      <c r="G23" s="49" t="s">
        <v>88</v>
      </c>
      <c r="H23" s="49" t="s">
        <v>88</v>
      </c>
      <c r="I23" s="49" t="s">
        <v>89</v>
      </c>
      <c r="J23" s="49" t="s">
        <v>289</v>
      </c>
      <c r="K23" s="49" t="s">
        <v>658</v>
      </c>
      <c r="L23" s="49" t="s">
        <v>88</v>
      </c>
      <c r="M23" s="49" t="s">
        <v>88</v>
      </c>
      <c r="N23" s="49" t="s">
        <v>88</v>
      </c>
      <c r="O23" s="49" t="s">
        <v>88</v>
      </c>
      <c r="P23" s="49" t="s">
        <v>88</v>
      </c>
      <c r="Q23" s="49" t="s">
        <v>88</v>
      </c>
      <c r="R23" s="49" t="s">
        <v>88</v>
      </c>
      <c r="S23" s="49" t="s">
        <v>158</v>
      </c>
      <c r="T23" s="49" t="s">
        <v>88</v>
      </c>
      <c r="U23" s="49" t="s">
        <v>88</v>
      </c>
      <c r="V23" s="49" t="s">
        <v>88</v>
      </c>
      <c r="W23" s="49" t="s">
        <v>88</v>
      </c>
      <c r="X23" s="49" t="s">
        <v>88</v>
      </c>
      <c r="Y23" s="49" t="s">
        <v>88</v>
      </c>
      <c r="Z23" s="49" t="s">
        <v>88</v>
      </c>
      <c r="AA23" s="49" t="s">
        <v>158</v>
      </c>
      <c r="AB23" s="49" t="s">
        <v>88</v>
      </c>
      <c r="AC23" s="49" t="s">
        <v>158</v>
      </c>
      <c r="AD23" s="49" t="s">
        <v>158</v>
      </c>
      <c r="AE23" s="55">
        <f t="shared" si="0"/>
        <v>15</v>
      </c>
      <c r="AF23" s="49" t="s">
        <v>93</v>
      </c>
      <c r="AG23" s="55">
        <f>IFERROR(VLOOKUP(AF23,'Fórmulas '!$B$26:$C$30,2,0),"")</f>
        <v>3</v>
      </c>
      <c r="AH23" s="55" t="str">
        <f t="shared" si="7"/>
        <v>CATASTRÓFICO</v>
      </c>
      <c r="AI23" s="65">
        <f>+IFERROR(VLOOKUP(AH23,'Fórmulas '!$E$28:$F$30,2,),"")</f>
        <v>5</v>
      </c>
      <c r="AJ23" s="66" t="str">
        <f>IFERROR(VLOOKUP(CONCATENATE(AG23,AI23),'Fórmulas '!$J$47:$K$71,2,),"")</f>
        <v>EXTREMO</v>
      </c>
      <c r="AK23" s="109" t="s">
        <v>675</v>
      </c>
      <c r="AL23" s="49" t="s">
        <v>291</v>
      </c>
      <c r="AM23" s="49" t="s">
        <v>292</v>
      </c>
      <c r="AN23" s="49" t="s">
        <v>99</v>
      </c>
      <c r="AO23" s="49" t="s">
        <v>100</v>
      </c>
      <c r="AP23" s="49">
        <v>15</v>
      </c>
      <c r="AQ23" s="49">
        <v>5</v>
      </c>
      <c r="AR23" s="49">
        <v>0</v>
      </c>
      <c r="AS23" s="49">
        <v>10</v>
      </c>
      <c r="AT23" s="49">
        <v>15</v>
      </c>
      <c r="AU23" s="49">
        <v>10</v>
      </c>
      <c r="AV23" s="49">
        <v>30</v>
      </c>
      <c r="AW23" s="49">
        <v>85</v>
      </c>
      <c r="AX23" s="121" t="str">
        <f t="shared" si="1"/>
        <v>DISMINUYE DOS PUNTOS</v>
      </c>
      <c r="AY23" s="55">
        <v>3</v>
      </c>
      <c r="AZ23" s="55" t="str">
        <f t="shared" si="2"/>
        <v>RARA VEZ</v>
      </c>
      <c r="BA23" s="65">
        <f t="shared" si="3"/>
        <v>1</v>
      </c>
      <c r="BB23" s="103" t="str">
        <f t="shared" si="4"/>
        <v>CATASTRÓFICO</v>
      </c>
      <c r="BC23" s="55">
        <f t="shared" si="5"/>
        <v>5</v>
      </c>
      <c r="BD23" s="103" t="str">
        <f>IFERROR(VLOOKUP(CONCATENATE(BA23,BC23),'Fórmulas '!$J$47:$K$71,2,),"")</f>
        <v>ALTO</v>
      </c>
      <c r="BE23" s="49">
        <v>6</v>
      </c>
      <c r="BF23" s="49" t="s">
        <v>104</v>
      </c>
      <c r="BG23" s="49" t="s">
        <v>600</v>
      </c>
      <c r="BH23" s="50" t="s">
        <v>281</v>
      </c>
      <c r="BI23" s="49" t="s">
        <v>293</v>
      </c>
      <c r="BJ23" s="49" t="s">
        <v>662</v>
      </c>
      <c r="BK23" s="8" t="s">
        <v>676</v>
      </c>
      <c r="BL23" s="150" t="s">
        <v>662</v>
      </c>
      <c r="BM23" s="151" t="s">
        <v>663</v>
      </c>
      <c r="BP23" s="132" t="s">
        <v>677</v>
      </c>
      <c r="BQ23" s="152" t="s">
        <v>560</v>
      </c>
      <c r="BR23" s="153" t="s">
        <v>560</v>
      </c>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row>
    <row r="24" spans="1:123" ht="210" hidden="1">
      <c r="A24" s="49" t="s">
        <v>298</v>
      </c>
      <c r="B24" s="57"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49" t="str">
        <f>VLOOKUP(A24,'Fórmulas '!$F$47:$G$66,2,FALSE)</f>
        <v>Jefe de Oficina Jurídica</v>
      </c>
      <c r="D24" s="89" t="s">
        <v>678</v>
      </c>
      <c r="E24" s="49" t="s">
        <v>102</v>
      </c>
      <c r="F24" s="49" t="s">
        <v>102</v>
      </c>
      <c r="G24" s="49" t="s">
        <v>102</v>
      </c>
      <c r="H24" s="49" t="s">
        <v>102</v>
      </c>
      <c r="I24" s="49" t="s">
        <v>89</v>
      </c>
      <c r="J24" s="49" t="s">
        <v>301</v>
      </c>
      <c r="K24" s="49" t="s">
        <v>679</v>
      </c>
      <c r="L24" s="49" t="s">
        <v>102</v>
      </c>
      <c r="M24" s="49" t="s">
        <v>102</v>
      </c>
      <c r="N24" s="49" t="s">
        <v>102</v>
      </c>
      <c r="O24" s="49" t="s">
        <v>102</v>
      </c>
      <c r="P24" s="49" t="s">
        <v>102</v>
      </c>
      <c r="Q24" s="49" t="s">
        <v>102</v>
      </c>
      <c r="R24" s="49" t="s">
        <v>102</v>
      </c>
      <c r="S24" s="49" t="s">
        <v>102</v>
      </c>
      <c r="T24" s="49" t="s">
        <v>102</v>
      </c>
      <c r="U24" s="49" t="s">
        <v>102</v>
      </c>
      <c r="V24" s="49" t="s">
        <v>102</v>
      </c>
      <c r="W24" s="49" t="s">
        <v>102</v>
      </c>
      <c r="X24" s="49" t="s">
        <v>102</v>
      </c>
      <c r="Y24" s="49" t="s">
        <v>102</v>
      </c>
      <c r="Z24" s="49" t="s">
        <v>102</v>
      </c>
      <c r="AA24" s="49" t="s">
        <v>101</v>
      </c>
      <c r="AB24" s="49" t="s">
        <v>102</v>
      </c>
      <c r="AC24" s="49" t="s">
        <v>102</v>
      </c>
      <c r="AD24" s="49" t="s">
        <v>101</v>
      </c>
      <c r="AE24" s="55">
        <f t="shared" si="0"/>
        <v>17</v>
      </c>
      <c r="AF24" s="49" t="s">
        <v>159</v>
      </c>
      <c r="AG24" s="55">
        <f>IFERROR(VLOOKUP(AF24,'Fórmulas '!$B$26:$C$30,2,0),"")</f>
        <v>4</v>
      </c>
      <c r="AH24" s="55" t="str">
        <f t="shared" si="7"/>
        <v>CATASTRÓFICO</v>
      </c>
      <c r="AI24" s="65">
        <f>+IFERROR(VLOOKUP(AH24,'Fórmulas '!$E$28:$F$30,2,),"")</f>
        <v>5</v>
      </c>
      <c r="AJ24" s="66" t="str">
        <f>IFERROR(VLOOKUP(CONCATENATE(AG24,AI24),'Fórmulas '!$J$47:$K$71,2,),"")</f>
        <v>EXTREMO</v>
      </c>
      <c r="AK24" s="109" t="s">
        <v>680</v>
      </c>
      <c r="AL24" s="49" t="s">
        <v>681</v>
      </c>
      <c r="AM24" s="49" t="s">
        <v>682</v>
      </c>
      <c r="AN24" s="49" t="s">
        <v>99</v>
      </c>
      <c r="AO24" s="49" t="s">
        <v>100</v>
      </c>
      <c r="AP24" s="49">
        <v>15</v>
      </c>
      <c r="AQ24" s="49">
        <v>5</v>
      </c>
      <c r="AR24" s="49">
        <v>0</v>
      </c>
      <c r="AS24" s="49">
        <v>10</v>
      </c>
      <c r="AT24" s="49">
        <v>15</v>
      </c>
      <c r="AU24" s="49">
        <v>10</v>
      </c>
      <c r="AV24" s="49">
        <v>30</v>
      </c>
      <c r="AW24" s="49">
        <v>85</v>
      </c>
      <c r="AX24" s="121" t="str">
        <f t="shared" si="1"/>
        <v>DISMINUYE DOS PUNTOS</v>
      </c>
      <c r="AY24" s="55">
        <v>4</v>
      </c>
      <c r="AZ24" s="55" t="str">
        <f t="shared" si="2"/>
        <v>IMPROBABLE</v>
      </c>
      <c r="BA24" s="65">
        <f t="shared" si="3"/>
        <v>2</v>
      </c>
      <c r="BB24" s="103" t="str">
        <f t="shared" si="4"/>
        <v>CATASTRÓFICO</v>
      </c>
      <c r="BC24" s="55">
        <f t="shared" si="5"/>
        <v>5</v>
      </c>
      <c r="BD24" s="103" t="str">
        <f>IFERROR(VLOOKUP(CONCATENATE(BA24,BC24),'Fórmulas '!$J$47:$K$71,2,),"")</f>
        <v>EXTREMO</v>
      </c>
      <c r="BE24" s="49">
        <v>0</v>
      </c>
      <c r="BF24" s="49" t="s">
        <v>431</v>
      </c>
      <c r="BG24" s="49" t="s">
        <v>683</v>
      </c>
      <c r="BH24" s="50" t="s">
        <v>684</v>
      </c>
      <c r="BI24" s="49" t="s">
        <v>685</v>
      </c>
      <c r="BJ24" s="49" t="s">
        <v>686</v>
      </c>
      <c r="BK24" s="8" t="s">
        <v>560</v>
      </c>
      <c r="BL24" s="21"/>
      <c r="BM24" s="21"/>
      <c r="BN24" s="21"/>
      <c r="BO24" s="21"/>
      <c r="BP24" s="21"/>
      <c r="BQ24" s="21"/>
      <c r="BR24" s="50" t="s">
        <v>687</v>
      </c>
    </row>
    <row r="25" spans="1:123" ht="210" hidden="1">
      <c r="A25" s="49" t="s">
        <v>298</v>
      </c>
      <c r="B25" s="57"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49" t="str">
        <f>VLOOKUP(A25,'Fórmulas '!$F$47:$G$66,2,FALSE)</f>
        <v>Jefe de Oficina Jurídica</v>
      </c>
      <c r="D25" s="89" t="s">
        <v>688</v>
      </c>
      <c r="E25" s="49" t="s">
        <v>102</v>
      </c>
      <c r="F25" s="49" t="s">
        <v>102</v>
      </c>
      <c r="G25" s="49" t="s">
        <v>102</v>
      </c>
      <c r="H25" s="49" t="s">
        <v>102</v>
      </c>
      <c r="I25" s="49" t="s">
        <v>89</v>
      </c>
      <c r="J25" s="49" t="s">
        <v>315</v>
      </c>
      <c r="K25" s="49" t="s">
        <v>316</v>
      </c>
      <c r="L25" s="49" t="s">
        <v>102</v>
      </c>
      <c r="M25" s="49" t="s">
        <v>102</v>
      </c>
      <c r="N25" s="49" t="s">
        <v>102</v>
      </c>
      <c r="O25" s="49" t="s">
        <v>102</v>
      </c>
      <c r="P25" s="49" t="s">
        <v>102</v>
      </c>
      <c r="Q25" s="49" t="s">
        <v>102</v>
      </c>
      <c r="R25" s="49" t="s">
        <v>102</v>
      </c>
      <c r="S25" s="49" t="s">
        <v>102</v>
      </c>
      <c r="T25" s="49" t="s">
        <v>101</v>
      </c>
      <c r="U25" s="49" t="s">
        <v>102</v>
      </c>
      <c r="V25" s="49" t="s">
        <v>102</v>
      </c>
      <c r="W25" s="49" t="s">
        <v>102</v>
      </c>
      <c r="X25" s="49" t="s">
        <v>102</v>
      </c>
      <c r="Y25" s="49" t="s">
        <v>102</v>
      </c>
      <c r="Z25" s="49" t="s">
        <v>102</v>
      </c>
      <c r="AA25" s="49" t="s">
        <v>101</v>
      </c>
      <c r="AB25" s="49" t="s">
        <v>102</v>
      </c>
      <c r="AC25" s="49" t="s">
        <v>102</v>
      </c>
      <c r="AD25" s="49" t="s">
        <v>101</v>
      </c>
      <c r="AE25" s="55">
        <f t="shared" si="0"/>
        <v>16</v>
      </c>
      <c r="AF25" s="49" t="s">
        <v>159</v>
      </c>
      <c r="AG25" s="55">
        <f>IFERROR(VLOOKUP(AF25,'Fórmulas '!$B$26:$C$30,2,0),"")</f>
        <v>4</v>
      </c>
      <c r="AH25" s="55" t="str">
        <f t="shared" si="7"/>
        <v>CATASTRÓFICO</v>
      </c>
      <c r="AI25" s="65">
        <f>+IFERROR(VLOOKUP(AH25,'Fórmulas '!$E$28:$F$30,2,),"")</f>
        <v>5</v>
      </c>
      <c r="AJ25" s="66" t="str">
        <f>IFERROR(VLOOKUP(CONCATENATE(AG25,AI25),'Fórmulas '!$J$47:$K$71,2,),"")</f>
        <v>EXTREMO</v>
      </c>
      <c r="AK25" s="109" t="s">
        <v>689</v>
      </c>
      <c r="AL25" s="49" t="s">
        <v>690</v>
      </c>
      <c r="AM25" s="49" t="s">
        <v>691</v>
      </c>
      <c r="AN25" s="49" t="s">
        <v>99</v>
      </c>
      <c r="AO25" s="49" t="s">
        <v>100</v>
      </c>
      <c r="AP25" s="49">
        <v>15</v>
      </c>
      <c r="AQ25" s="49">
        <v>5</v>
      </c>
      <c r="AR25" s="49">
        <v>0</v>
      </c>
      <c r="AS25" s="49">
        <v>10</v>
      </c>
      <c r="AT25" s="49">
        <v>15</v>
      </c>
      <c r="AU25" s="49">
        <v>10</v>
      </c>
      <c r="AV25" s="49">
        <v>30</v>
      </c>
      <c r="AW25" s="49">
        <v>85</v>
      </c>
      <c r="AX25" s="121" t="str">
        <f t="shared" si="1"/>
        <v>DISMINUYE DOS PUNTOS</v>
      </c>
      <c r="AY25" s="55">
        <v>4</v>
      </c>
      <c r="AZ25" s="55" t="str">
        <f t="shared" si="2"/>
        <v>IMPROBABLE</v>
      </c>
      <c r="BA25" s="65">
        <f t="shared" si="3"/>
        <v>2</v>
      </c>
      <c r="BB25" s="103" t="str">
        <f t="shared" si="4"/>
        <v>CATASTRÓFICO</v>
      </c>
      <c r="BC25" s="55">
        <f t="shared" si="5"/>
        <v>5</v>
      </c>
      <c r="BD25" s="103" t="str">
        <f>IFERROR(VLOOKUP(CONCATENATE(BA25,BC25),'Fórmulas '!$J$47:$K$71,2,),"")</f>
        <v>EXTREMO</v>
      </c>
      <c r="BE25" s="49">
        <v>0</v>
      </c>
      <c r="BF25" s="49" t="s">
        <v>431</v>
      </c>
      <c r="BG25" s="49" t="s">
        <v>683</v>
      </c>
      <c r="BH25" s="50" t="s">
        <v>692</v>
      </c>
      <c r="BI25" s="49" t="s">
        <v>693</v>
      </c>
      <c r="BJ25" s="49" t="s">
        <v>686</v>
      </c>
      <c r="BK25" s="8" t="s">
        <v>560</v>
      </c>
      <c r="BL25" s="49" t="s">
        <v>694</v>
      </c>
      <c r="BM25" s="8" t="s">
        <v>560</v>
      </c>
      <c r="BN25" s="21"/>
      <c r="BO25" s="21"/>
      <c r="BP25" s="132" t="s">
        <v>695</v>
      </c>
      <c r="BQ25" s="154" t="s">
        <v>696</v>
      </c>
      <c r="BR25" s="21"/>
    </row>
    <row r="26" spans="1:123" ht="240" hidden="1">
      <c r="A26" s="81" t="s">
        <v>326</v>
      </c>
      <c r="B26" s="57" t="str">
        <f>VLOOKUP(A26,'Fórmulas '!$B$47:$C$66,2,FALSE)</f>
        <v>lanear, organizar, ejecutar y hacer seguimiento a las acciones que promuevan el desarrollo del talento Humano durante el ciclo de vida laboral de los servidores públicos del instituto.</v>
      </c>
      <c r="C26" s="49" t="str">
        <f>VLOOKUP(A26,'Fórmulas '!$F$47:$G$66,2,FALSE)</f>
        <v>Jefe de Oficina de Talento Humano</v>
      </c>
      <c r="D26" s="98" t="s">
        <v>697</v>
      </c>
      <c r="E26" s="84" t="s">
        <v>88</v>
      </c>
      <c r="F26" s="84" t="s">
        <v>88</v>
      </c>
      <c r="G26" s="84" t="s">
        <v>88</v>
      </c>
      <c r="H26" s="84" t="s">
        <v>88</v>
      </c>
      <c r="I26" s="55" t="s">
        <v>89</v>
      </c>
      <c r="J26" s="83" t="s">
        <v>698</v>
      </c>
      <c r="K26" s="83" t="s">
        <v>699</v>
      </c>
      <c r="L26" s="84" t="s">
        <v>88</v>
      </c>
      <c r="M26" s="84" t="s">
        <v>88</v>
      </c>
      <c r="N26" s="84" t="s">
        <v>88</v>
      </c>
      <c r="O26" s="84" t="s">
        <v>101</v>
      </c>
      <c r="P26" s="84" t="s">
        <v>102</v>
      </c>
      <c r="Q26" s="84" t="s">
        <v>88</v>
      </c>
      <c r="R26" s="84" t="s">
        <v>102</v>
      </c>
      <c r="S26" s="84" t="s">
        <v>101</v>
      </c>
      <c r="T26" s="84" t="s">
        <v>101</v>
      </c>
      <c r="U26" s="84" t="s">
        <v>88</v>
      </c>
      <c r="V26" s="84" t="s">
        <v>88</v>
      </c>
      <c r="W26" s="84" t="s">
        <v>88</v>
      </c>
      <c r="X26" s="84" t="s">
        <v>88</v>
      </c>
      <c r="Y26" s="84" t="s">
        <v>88</v>
      </c>
      <c r="Z26" s="84" t="s">
        <v>88</v>
      </c>
      <c r="AA26" s="84" t="s">
        <v>88</v>
      </c>
      <c r="AB26" s="84" t="s">
        <v>88</v>
      </c>
      <c r="AC26" s="84" t="s">
        <v>101</v>
      </c>
      <c r="AD26" s="84" t="s">
        <v>101</v>
      </c>
      <c r="AE26" s="55">
        <f t="shared" si="0"/>
        <v>14</v>
      </c>
      <c r="AF26" s="84" t="s">
        <v>159</v>
      </c>
      <c r="AG26" s="55">
        <f>IFERROR(VLOOKUP(AF26,'Fórmulas '!$B$26:$C$30,2,0),"")</f>
        <v>4</v>
      </c>
      <c r="AH26" s="55" t="str">
        <f t="shared" si="7"/>
        <v>CATASTRÓFICO</v>
      </c>
      <c r="AI26" s="65">
        <f>+IFERROR(VLOOKUP(AH26,'Fórmulas '!$E$28:$F$30,2,),"")</f>
        <v>5</v>
      </c>
      <c r="AJ26" s="66" t="str">
        <f>IFERROR(VLOOKUP(CONCATENATE(AG26,AI26),'Fórmulas '!$J$47:$K$71,2,),"")</f>
        <v>EXTREMO</v>
      </c>
      <c r="AK26" s="116" t="s">
        <v>700</v>
      </c>
      <c r="AL26" s="83" t="s">
        <v>701</v>
      </c>
      <c r="AM26" s="83" t="s">
        <v>333</v>
      </c>
      <c r="AN26" s="84" t="s">
        <v>99</v>
      </c>
      <c r="AO26" s="84" t="s">
        <v>334</v>
      </c>
      <c r="AP26" s="84">
        <v>0</v>
      </c>
      <c r="AQ26" s="84">
        <v>5</v>
      </c>
      <c r="AR26" s="84">
        <v>0</v>
      </c>
      <c r="AS26" s="84">
        <v>10</v>
      </c>
      <c r="AT26" s="84">
        <v>15</v>
      </c>
      <c r="AU26" s="84">
        <v>10</v>
      </c>
      <c r="AV26" s="84">
        <v>0</v>
      </c>
      <c r="AW26" s="84">
        <v>40</v>
      </c>
      <c r="AX26" s="121" t="str">
        <f t="shared" si="1"/>
        <v>DISMINUYE CERO PUNTOS</v>
      </c>
      <c r="AY26" s="55">
        <v>4</v>
      </c>
      <c r="AZ26" s="55" t="str">
        <f t="shared" si="2"/>
        <v>PROBABLE'</v>
      </c>
      <c r="BA26" s="65">
        <f t="shared" si="3"/>
        <v>4</v>
      </c>
      <c r="BB26" s="103" t="str">
        <f t="shared" si="4"/>
        <v>CATASTRÓFICO</v>
      </c>
      <c r="BC26" s="55">
        <f t="shared" si="5"/>
        <v>5</v>
      </c>
      <c r="BD26" s="103" t="str">
        <f>IFERROR(VLOOKUP(CONCATENATE(BA26,BC26),'Fórmulas '!$J$47:$K$71,2,),"")</f>
        <v>EXTREMO</v>
      </c>
      <c r="BE26" s="85">
        <v>12</v>
      </c>
      <c r="BF26" s="55" t="s">
        <v>104</v>
      </c>
      <c r="BG26" s="84" t="s">
        <v>306</v>
      </c>
      <c r="BH26" s="124" t="s">
        <v>335</v>
      </c>
      <c r="BI26" s="83" t="s">
        <v>702</v>
      </c>
      <c r="BJ26" s="83" t="s">
        <v>703</v>
      </c>
      <c r="BK26" s="83" t="s">
        <v>704</v>
      </c>
      <c r="BL26" s="83" t="s">
        <v>705</v>
      </c>
      <c r="BM26" s="83" t="s">
        <v>704</v>
      </c>
      <c r="BN26" s="84"/>
      <c r="BO26" s="84"/>
      <c r="BP26" s="84"/>
      <c r="BQ26" s="84"/>
      <c r="BR26" s="84"/>
    </row>
    <row r="27" spans="1:123" ht="405" hidden="1">
      <c r="A27" s="82" t="s">
        <v>326</v>
      </c>
      <c r="B27" s="57" t="str">
        <f>VLOOKUP(A27,'Fórmulas '!$B$47:$C$66,2,FALSE)</f>
        <v>lanear, organizar, ejecutar y hacer seguimiento a las acciones que promuevan el desarrollo del talento Humano durante el ciclo de vida laboral de los servidores públicos del instituto.</v>
      </c>
      <c r="C27" s="49" t="str">
        <f>VLOOKUP(A27,'Fórmulas '!$F$47:$G$66,2,FALSE)</f>
        <v>Jefe de Oficina de Talento Humano</v>
      </c>
      <c r="D27" s="99" t="s">
        <v>706</v>
      </c>
      <c r="E27" s="87" t="s">
        <v>88</v>
      </c>
      <c r="F27" s="87" t="s">
        <v>88</v>
      </c>
      <c r="G27" s="87" t="s">
        <v>88</v>
      </c>
      <c r="H27" s="87" t="s">
        <v>88</v>
      </c>
      <c r="I27" s="108" t="s">
        <v>89</v>
      </c>
      <c r="J27" s="86" t="s">
        <v>344</v>
      </c>
      <c r="K27" s="86" t="s">
        <v>707</v>
      </c>
      <c r="L27" s="87" t="s">
        <v>88</v>
      </c>
      <c r="M27" s="87" t="s">
        <v>88</v>
      </c>
      <c r="N27" s="87" t="s">
        <v>88</v>
      </c>
      <c r="O27" s="87" t="s">
        <v>88</v>
      </c>
      <c r="P27" s="87" t="s">
        <v>88</v>
      </c>
      <c r="Q27" s="87" t="s">
        <v>88</v>
      </c>
      <c r="R27" s="87" t="s">
        <v>101</v>
      </c>
      <c r="S27" s="87" t="s">
        <v>88</v>
      </c>
      <c r="T27" s="87" t="s">
        <v>102</v>
      </c>
      <c r="U27" s="87" t="s">
        <v>102</v>
      </c>
      <c r="V27" s="87" t="s">
        <v>88</v>
      </c>
      <c r="W27" s="87" t="s">
        <v>88</v>
      </c>
      <c r="X27" s="87" t="s">
        <v>88</v>
      </c>
      <c r="Y27" s="87" t="s">
        <v>88</v>
      </c>
      <c r="Z27" s="87" t="s">
        <v>88</v>
      </c>
      <c r="AA27" s="87" t="s">
        <v>88</v>
      </c>
      <c r="AB27" s="87" t="s">
        <v>88</v>
      </c>
      <c r="AC27" s="87" t="s">
        <v>101</v>
      </c>
      <c r="AD27" s="87" t="s">
        <v>101</v>
      </c>
      <c r="AE27" s="55">
        <f t="shared" si="0"/>
        <v>16</v>
      </c>
      <c r="AF27" s="87" t="s">
        <v>93</v>
      </c>
      <c r="AG27" s="55">
        <f>IFERROR(VLOOKUP(AF27,'Fórmulas '!$B$26:$C$30,2,0),"")</f>
        <v>3</v>
      </c>
      <c r="AH27" s="55" t="str">
        <f t="shared" si="7"/>
        <v>CATASTRÓFICO</v>
      </c>
      <c r="AI27" s="65">
        <f>+IFERROR(VLOOKUP(AH27,'Fórmulas '!$E$28:$F$30,2,),"")</f>
        <v>5</v>
      </c>
      <c r="AJ27" s="66" t="str">
        <f>IFERROR(VLOOKUP(CONCATENATE(AG27,AI27),'Fórmulas '!$J$47:$K$71,2,),"")</f>
        <v>EXTREMO</v>
      </c>
      <c r="AK27" s="117" t="s">
        <v>708</v>
      </c>
      <c r="AL27" s="49" t="s">
        <v>347</v>
      </c>
      <c r="AM27" s="85" t="s">
        <v>709</v>
      </c>
      <c r="AN27" s="87" t="s">
        <v>99</v>
      </c>
      <c r="AO27" s="87" t="s">
        <v>334</v>
      </c>
      <c r="AP27" s="87">
        <v>15</v>
      </c>
      <c r="AQ27" s="87">
        <v>5</v>
      </c>
      <c r="AR27" s="87">
        <v>0</v>
      </c>
      <c r="AS27" s="87">
        <v>10</v>
      </c>
      <c r="AT27" s="87">
        <v>15</v>
      </c>
      <c r="AU27" s="87">
        <v>10</v>
      </c>
      <c r="AV27" s="87">
        <v>0</v>
      </c>
      <c r="AW27" s="87">
        <v>55</v>
      </c>
      <c r="AX27" s="121" t="str">
        <f t="shared" si="1"/>
        <v>DISMINUYE UN PUNTO</v>
      </c>
      <c r="AY27" s="55">
        <v>3</v>
      </c>
      <c r="AZ27" s="55" t="str">
        <f t="shared" si="2"/>
        <v>IMPROBABLE</v>
      </c>
      <c r="BA27" s="65">
        <f t="shared" si="3"/>
        <v>2</v>
      </c>
      <c r="BB27" s="103" t="str">
        <f t="shared" si="4"/>
        <v>CATASTRÓFICO</v>
      </c>
      <c r="BC27" s="55">
        <f t="shared" si="5"/>
        <v>5</v>
      </c>
      <c r="BD27" s="103" t="str">
        <f>IFERROR(VLOOKUP(CONCATENATE(BA27,BC27),'Fórmulas '!$J$47:$K$71,2,),"")</f>
        <v>EXTREMO</v>
      </c>
      <c r="BE27" s="88">
        <v>12</v>
      </c>
      <c r="BF27" s="108" t="s">
        <v>104</v>
      </c>
      <c r="BG27" s="87" t="s">
        <v>710</v>
      </c>
      <c r="BH27" s="125" t="s">
        <v>711</v>
      </c>
      <c r="BI27" s="86" t="s">
        <v>349</v>
      </c>
      <c r="BJ27" s="83" t="s">
        <v>712</v>
      </c>
      <c r="BK27" s="83" t="s">
        <v>713</v>
      </c>
      <c r="BL27" s="86" t="s">
        <v>714</v>
      </c>
      <c r="BM27" s="83" t="s">
        <v>713</v>
      </c>
      <c r="BN27" s="87"/>
      <c r="BO27" s="87"/>
      <c r="BP27" s="87"/>
      <c r="BQ27" s="87"/>
      <c r="BR27" s="86"/>
    </row>
    <row r="28" spans="1:123" ht="345" hidden="1">
      <c r="A28" s="66" t="s">
        <v>356</v>
      </c>
      <c r="B28" s="57"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49" t="str">
        <f>VLOOKUP(A28,'Fórmulas '!$F$47:$G$66,2,FALSE)</f>
        <v> Profesional Universitario Coordinador de Equipo "CADA".</v>
      </c>
      <c r="D28" s="70" t="s">
        <v>715</v>
      </c>
      <c r="E28" s="66" t="s">
        <v>102</v>
      </c>
      <c r="F28" s="66" t="s">
        <v>102</v>
      </c>
      <c r="G28" s="68" t="s">
        <v>102</v>
      </c>
      <c r="H28" s="68" t="s">
        <v>102</v>
      </c>
      <c r="I28" s="68" t="s">
        <v>89</v>
      </c>
      <c r="J28" s="72" t="s">
        <v>716</v>
      </c>
      <c r="K28" s="72" t="s">
        <v>717</v>
      </c>
      <c r="L28" s="66" t="s">
        <v>102</v>
      </c>
      <c r="M28" s="66" t="s">
        <v>102</v>
      </c>
      <c r="N28" s="66" t="s">
        <v>101</v>
      </c>
      <c r="O28" s="66" t="s">
        <v>101</v>
      </c>
      <c r="P28" s="66" t="s">
        <v>102</v>
      </c>
      <c r="Q28" s="66" t="s">
        <v>101</v>
      </c>
      <c r="R28" s="66" t="s">
        <v>101</v>
      </c>
      <c r="S28" s="66" t="s">
        <v>101</v>
      </c>
      <c r="T28" s="66" t="s">
        <v>102</v>
      </c>
      <c r="U28" s="66" t="s">
        <v>101</v>
      </c>
      <c r="V28" s="66" t="s">
        <v>101</v>
      </c>
      <c r="W28" s="66" t="s">
        <v>102</v>
      </c>
      <c r="X28" s="66" t="s">
        <v>101</v>
      </c>
      <c r="Y28" s="66" t="s">
        <v>101</v>
      </c>
      <c r="Z28" s="66" t="s">
        <v>102</v>
      </c>
      <c r="AA28" s="66" t="s">
        <v>101</v>
      </c>
      <c r="AB28" s="66" t="s">
        <v>101</v>
      </c>
      <c r="AC28" s="66" t="s">
        <v>101</v>
      </c>
      <c r="AD28" s="66" t="s">
        <v>101</v>
      </c>
      <c r="AE28" s="55">
        <f t="shared" si="0"/>
        <v>6</v>
      </c>
      <c r="AF28" s="66" t="s">
        <v>122</v>
      </c>
      <c r="AG28" s="55">
        <f>IFERROR(VLOOKUP(AF28,'Fórmulas '!$B$26:$C$30,2,0),"")</f>
        <v>1</v>
      </c>
      <c r="AH28" s="55" t="str">
        <f t="shared" si="7"/>
        <v>MAYOR</v>
      </c>
      <c r="AI28" s="65">
        <f>+IFERROR(VLOOKUP(AH28,'Fórmulas '!$E$28:$F$30,2,),"")</f>
        <v>4</v>
      </c>
      <c r="AJ28" s="66" t="str">
        <f>IFERROR(VLOOKUP(CONCATENATE(AG28,AI28),'Fórmulas '!$J$47:$K$71,2,),"")</f>
        <v>ALTO</v>
      </c>
      <c r="AK28" s="70" t="s">
        <v>718</v>
      </c>
      <c r="AL28" s="71" t="s">
        <v>719</v>
      </c>
      <c r="AM28" s="72" t="s">
        <v>720</v>
      </c>
      <c r="AN28" s="66" t="s">
        <v>99</v>
      </c>
      <c r="AO28" s="66" t="s">
        <v>100</v>
      </c>
      <c r="AP28" s="66">
        <v>15</v>
      </c>
      <c r="AQ28" s="66">
        <v>5</v>
      </c>
      <c r="AR28" s="66">
        <v>0</v>
      </c>
      <c r="AS28" s="66">
        <v>10</v>
      </c>
      <c r="AT28" s="66">
        <v>15</v>
      </c>
      <c r="AU28" s="66">
        <v>0</v>
      </c>
      <c r="AV28" s="66">
        <v>0</v>
      </c>
      <c r="AW28" s="66">
        <f t="shared" ref="AW28" si="13">SUM(AP28:AV28)</f>
        <v>45</v>
      </c>
      <c r="AX28" s="121" t="str">
        <f t="shared" si="1"/>
        <v>DISMINUYE CERO PUNTOS</v>
      </c>
      <c r="AY28" s="55">
        <f t="shared" ref="AY28:AY34" si="14">AG28</f>
        <v>1</v>
      </c>
      <c r="AZ28" s="55" t="str">
        <f t="shared" si="2"/>
        <v>RARA VEZ</v>
      </c>
      <c r="BA28" s="65">
        <f t="shared" si="3"/>
        <v>1</v>
      </c>
      <c r="BB28" s="103" t="str">
        <f t="shared" si="4"/>
        <v>MAYOR</v>
      </c>
      <c r="BC28" s="55">
        <f t="shared" si="5"/>
        <v>4</v>
      </c>
      <c r="BD28" s="103" t="str">
        <f>IFERROR(VLOOKUP(CONCATENATE(BA28,BC28),'Fórmulas '!$J$47:$K$71,2,),"")</f>
        <v>ALTO</v>
      </c>
      <c r="BE28" s="68">
        <f t="shared" ref="BE28" si="15">IFERROR(BC28*BA28,"")</f>
        <v>4</v>
      </c>
      <c r="BF28" s="66" t="s">
        <v>104</v>
      </c>
      <c r="BG28" s="66" t="s">
        <v>600</v>
      </c>
      <c r="BH28" s="122" t="s">
        <v>721</v>
      </c>
      <c r="BI28" s="66" t="s">
        <v>722</v>
      </c>
      <c r="BJ28" s="104" t="s">
        <v>723</v>
      </c>
      <c r="BK28" s="71" t="s">
        <v>724</v>
      </c>
      <c r="BL28" s="72" t="s">
        <v>725</v>
      </c>
      <c r="BM28" s="71" t="s">
        <v>724</v>
      </c>
      <c r="BN28" s="69"/>
      <c r="BO28" s="71"/>
      <c r="BP28" s="67"/>
      <c r="BQ28" s="67"/>
      <c r="BR28" s="74"/>
    </row>
    <row r="29" spans="1:123" ht="240" hidden="1">
      <c r="A29" s="49" t="s">
        <v>371</v>
      </c>
      <c r="B29" s="57" t="str">
        <f>VLOOKUP(A29,'Fórmulas '!$B$47:$C$66,2,FALSE)</f>
        <v>Garantizar que contrataciones con clientes y proveedores de la entidad se realicen con calidad, oportunidad, eficiencia y cumpliendo de los términos legales.</v>
      </c>
      <c r="C29" s="49" t="str">
        <f>VLOOKUP(A29,'Fórmulas '!$F$47:$G$66,2,FALSE)</f>
        <v>Jefe de Oficina Jurídica</v>
      </c>
      <c r="D29" s="89" t="s">
        <v>726</v>
      </c>
      <c r="E29" s="9" t="s">
        <v>102</v>
      </c>
      <c r="F29" s="9" t="s">
        <v>102</v>
      </c>
      <c r="G29" s="9" t="s">
        <v>102</v>
      </c>
      <c r="H29" s="9" t="s">
        <v>102</v>
      </c>
      <c r="I29" s="9" t="s">
        <v>89</v>
      </c>
      <c r="J29" s="60" t="s">
        <v>374</v>
      </c>
      <c r="K29" s="60" t="s">
        <v>727</v>
      </c>
      <c r="L29" s="9" t="s">
        <v>102</v>
      </c>
      <c r="M29" s="9" t="s">
        <v>102</v>
      </c>
      <c r="N29" s="9" t="s">
        <v>102</v>
      </c>
      <c r="O29" s="9" t="s">
        <v>102</v>
      </c>
      <c r="P29" s="9" t="s">
        <v>102</v>
      </c>
      <c r="Q29" s="9" t="s">
        <v>102</v>
      </c>
      <c r="R29" s="9" t="s">
        <v>102</v>
      </c>
      <c r="S29" s="9" t="s">
        <v>102</v>
      </c>
      <c r="T29" s="9" t="s">
        <v>101</v>
      </c>
      <c r="U29" s="9" t="s">
        <v>102</v>
      </c>
      <c r="V29" s="9" t="s">
        <v>102</v>
      </c>
      <c r="W29" s="9" t="s">
        <v>102</v>
      </c>
      <c r="X29" s="9" t="s">
        <v>102</v>
      </c>
      <c r="Y29" s="9" t="s">
        <v>102</v>
      </c>
      <c r="Z29" s="9" t="s">
        <v>102</v>
      </c>
      <c r="AA29" s="9" t="s">
        <v>101</v>
      </c>
      <c r="AB29" s="9" t="s">
        <v>102</v>
      </c>
      <c r="AC29" s="9" t="s">
        <v>102</v>
      </c>
      <c r="AD29" s="9" t="s">
        <v>101</v>
      </c>
      <c r="AE29" s="55">
        <f t="shared" si="0"/>
        <v>16</v>
      </c>
      <c r="AF29" s="62" t="s">
        <v>159</v>
      </c>
      <c r="AG29" s="55">
        <f>IFERROR(VLOOKUP(AF29,'Fórmulas '!$B$26:$C$30,2,0),"")</f>
        <v>4</v>
      </c>
      <c r="AH29" s="55" t="str">
        <f t="shared" si="7"/>
        <v>CATASTRÓFICO</v>
      </c>
      <c r="AI29" s="65">
        <f>+IFERROR(VLOOKUP(AH29,'Fórmulas '!$E$28:$F$30,2,),"")</f>
        <v>5</v>
      </c>
      <c r="AJ29" s="66" t="str">
        <f>IFERROR(VLOOKUP(CONCATENATE(AG29,AI29),'Fórmulas '!$J$47:$K$71,2,),"")</f>
        <v>EXTREMO</v>
      </c>
      <c r="AK29" s="70" t="s">
        <v>728</v>
      </c>
      <c r="AL29" s="49" t="s">
        <v>729</v>
      </c>
      <c r="AM29" s="61" t="s">
        <v>730</v>
      </c>
      <c r="AN29" s="9" t="s">
        <v>99</v>
      </c>
      <c r="AO29" s="9" t="s">
        <v>100</v>
      </c>
      <c r="AP29" s="9">
        <v>15</v>
      </c>
      <c r="AQ29" s="9">
        <v>5</v>
      </c>
      <c r="AR29" s="9">
        <v>0</v>
      </c>
      <c r="AS29" s="9">
        <v>10</v>
      </c>
      <c r="AT29" s="9">
        <v>15</v>
      </c>
      <c r="AU29" s="9">
        <v>10</v>
      </c>
      <c r="AV29" s="9">
        <v>30</v>
      </c>
      <c r="AW29" s="9">
        <f t="shared" ref="AW29:AW31" si="16">SUM(AP29:AV29)</f>
        <v>85</v>
      </c>
      <c r="AX29" s="121" t="str">
        <f t="shared" si="1"/>
        <v>DISMINUYE DOS PUNTOS</v>
      </c>
      <c r="AY29" s="55">
        <f t="shared" si="14"/>
        <v>4</v>
      </c>
      <c r="AZ29" s="55" t="str">
        <f t="shared" si="2"/>
        <v>IMPROBABLE</v>
      </c>
      <c r="BA29" s="65">
        <f t="shared" si="3"/>
        <v>2</v>
      </c>
      <c r="BB29" s="103" t="str">
        <f t="shared" si="4"/>
        <v>CATASTRÓFICO</v>
      </c>
      <c r="BC29" s="55">
        <f t="shared" si="5"/>
        <v>5</v>
      </c>
      <c r="BD29" s="103" t="str">
        <f>IFERROR(VLOOKUP(CONCATENATE(BA29,BC29),'Fórmulas '!$J$47:$K$71,2,),"")</f>
        <v>EXTREMO</v>
      </c>
      <c r="BE29" s="9">
        <f t="shared" ref="BE29:BE31" si="17">IFERROR(BA29*BC29,"")</f>
        <v>10</v>
      </c>
      <c r="BF29" s="9" t="s">
        <v>431</v>
      </c>
      <c r="BG29" s="9" t="s">
        <v>731</v>
      </c>
      <c r="BH29" s="50" t="s">
        <v>732</v>
      </c>
      <c r="BI29" s="49" t="s">
        <v>733</v>
      </c>
      <c r="BJ29" s="49" t="s">
        <v>734</v>
      </c>
      <c r="BK29" s="49" t="s">
        <v>560</v>
      </c>
      <c r="BL29" s="155" t="s">
        <v>734</v>
      </c>
      <c r="BM29" s="156" t="s">
        <v>735</v>
      </c>
      <c r="BN29" s="8"/>
      <c r="BO29" s="8"/>
      <c r="BP29" s="157" t="s">
        <v>736</v>
      </c>
      <c r="BQ29" s="157" t="s">
        <v>737</v>
      </c>
      <c r="BR29" s="21"/>
    </row>
    <row r="30" spans="1:123" ht="150" hidden="1">
      <c r="A30" s="49" t="s">
        <v>371</v>
      </c>
      <c r="B30" s="57" t="str">
        <f>VLOOKUP(A30,'Fórmulas '!$B$47:$C$66,2,FALSE)</f>
        <v>Garantizar que contrataciones con clientes y proveedores de la entidad se realicen con calidad, oportunidad, eficiencia y cumpliendo de los términos legales.</v>
      </c>
      <c r="C30" s="49" t="str">
        <f>VLOOKUP(A30,'Fórmulas '!$F$47:$G$66,2,FALSE)</f>
        <v>Jefe de Oficina Jurídica</v>
      </c>
      <c r="D30" s="109" t="s">
        <v>386</v>
      </c>
      <c r="E30" s="63" t="s">
        <v>102</v>
      </c>
      <c r="F30" s="63" t="s">
        <v>102</v>
      </c>
      <c r="G30" s="63" t="s">
        <v>102</v>
      </c>
      <c r="H30" s="63" t="s">
        <v>102</v>
      </c>
      <c r="I30" s="63" t="s">
        <v>89</v>
      </c>
      <c r="J30" s="95" t="s">
        <v>387</v>
      </c>
      <c r="K30" s="60" t="s">
        <v>388</v>
      </c>
      <c r="L30" s="9" t="s">
        <v>102</v>
      </c>
      <c r="M30" s="9" t="s">
        <v>102</v>
      </c>
      <c r="N30" s="9" t="s">
        <v>102</v>
      </c>
      <c r="O30" s="9" t="s">
        <v>102</v>
      </c>
      <c r="P30" s="9" t="s">
        <v>102</v>
      </c>
      <c r="Q30" s="9" t="s">
        <v>102</v>
      </c>
      <c r="R30" s="9" t="s">
        <v>102</v>
      </c>
      <c r="S30" s="9" t="s">
        <v>102</v>
      </c>
      <c r="T30" s="9" t="s">
        <v>101</v>
      </c>
      <c r="U30" s="9" t="s">
        <v>102</v>
      </c>
      <c r="V30" s="9" t="s">
        <v>102</v>
      </c>
      <c r="W30" s="9" t="s">
        <v>102</v>
      </c>
      <c r="X30" s="9" t="s">
        <v>102</v>
      </c>
      <c r="Y30" s="9" t="s">
        <v>102</v>
      </c>
      <c r="Z30" s="9" t="s">
        <v>102</v>
      </c>
      <c r="AA30" s="9" t="s">
        <v>101</v>
      </c>
      <c r="AB30" s="9" t="s">
        <v>102</v>
      </c>
      <c r="AC30" s="9" t="s">
        <v>102</v>
      </c>
      <c r="AD30" s="9" t="s">
        <v>101</v>
      </c>
      <c r="AE30" s="55">
        <f t="shared" si="0"/>
        <v>16</v>
      </c>
      <c r="AF30" s="62" t="s">
        <v>159</v>
      </c>
      <c r="AG30" s="55">
        <f>IFERROR(VLOOKUP(AF30,'Fórmulas '!$B$26:$C$30,2,0),"")</f>
        <v>4</v>
      </c>
      <c r="AH30" s="55" t="str">
        <f t="shared" si="7"/>
        <v>CATASTRÓFICO</v>
      </c>
      <c r="AI30" s="65">
        <f>+IFERROR(VLOOKUP(AH30,'Fórmulas '!$E$28:$F$30,2,),"")</f>
        <v>5</v>
      </c>
      <c r="AJ30" s="66" t="str">
        <f>IFERROR(VLOOKUP(CONCATENATE(AG30,AI30),'Fórmulas '!$J$47:$K$71,2,),"")</f>
        <v>EXTREMO</v>
      </c>
      <c r="AK30" s="70" t="s">
        <v>738</v>
      </c>
      <c r="AL30" s="49" t="s">
        <v>739</v>
      </c>
      <c r="AM30" s="61" t="s">
        <v>740</v>
      </c>
      <c r="AN30" s="9" t="s">
        <v>99</v>
      </c>
      <c r="AO30" s="9" t="s">
        <v>100</v>
      </c>
      <c r="AP30" s="9">
        <v>15</v>
      </c>
      <c r="AQ30" s="9">
        <v>5</v>
      </c>
      <c r="AR30" s="9">
        <v>0</v>
      </c>
      <c r="AS30" s="9">
        <v>10</v>
      </c>
      <c r="AT30" s="9">
        <v>15</v>
      </c>
      <c r="AU30" s="9">
        <v>10</v>
      </c>
      <c r="AV30" s="9">
        <v>30</v>
      </c>
      <c r="AW30" s="9">
        <f t="shared" si="16"/>
        <v>85</v>
      </c>
      <c r="AX30" s="121" t="str">
        <f t="shared" si="1"/>
        <v>DISMINUYE DOS PUNTOS</v>
      </c>
      <c r="AY30" s="55">
        <f t="shared" si="14"/>
        <v>4</v>
      </c>
      <c r="AZ30" s="55" t="str">
        <f t="shared" si="2"/>
        <v>IMPROBABLE</v>
      </c>
      <c r="BA30" s="65">
        <f t="shared" si="3"/>
        <v>2</v>
      </c>
      <c r="BB30" s="103" t="str">
        <f t="shared" si="4"/>
        <v>CATASTRÓFICO</v>
      </c>
      <c r="BC30" s="55">
        <f t="shared" si="5"/>
        <v>5</v>
      </c>
      <c r="BD30" s="103" t="str">
        <f>IFERROR(VLOOKUP(CONCATENATE(BA30,BC30),'Fórmulas '!$J$47:$K$71,2,),"")</f>
        <v>EXTREMO</v>
      </c>
      <c r="BE30" s="9">
        <f t="shared" si="17"/>
        <v>10</v>
      </c>
      <c r="BF30" s="9" t="s">
        <v>431</v>
      </c>
      <c r="BG30" s="9" t="s">
        <v>731</v>
      </c>
      <c r="BH30" s="50" t="s">
        <v>732</v>
      </c>
      <c r="BI30" s="49" t="s">
        <v>741</v>
      </c>
      <c r="BJ30" s="49" t="s">
        <v>734</v>
      </c>
      <c r="BK30" s="49" t="s">
        <v>560</v>
      </c>
      <c r="BL30" s="155" t="s">
        <v>734</v>
      </c>
      <c r="BM30" s="156" t="s">
        <v>735</v>
      </c>
      <c r="BN30" s="8"/>
      <c r="BO30" s="8"/>
      <c r="BP30" s="157" t="s">
        <v>742</v>
      </c>
      <c r="BQ30" s="157" t="s">
        <v>743</v>
      </c>
      <c r="BR30" s="21"/>
    </row>
    <row r="31" spans="1:123" ht="135" hidden="1">
      <c r="A31" s="49" t="s">
        <v>371</v>
      </c>
      <c r="B31" s="57" t="str">
        <f>VLOOKUP(A31,'Fórmulas '!$B$47:$C$66,2,FALSE)</f>
        <v>Garantizar que contrataciones con clientes y proveedores de la entidad se realicen con calidad, oportunidad, eficiencia y cumpliendo de los términos legales.</v>
      </c>
      <c r="C31" s="49" t="str">
        <f>VLOOKUP(A31,'Fórmulas '!$F$47:$G$66,2,FALSE)</f>
        <v>Jefe de Oficina Jurídica</v>
      </c>
      <c r="D31" s="89" t="s">
        <v>398</v>
      </c>
      <c r="E31" s="9" t="s">
        <v>102</v>
      </c>
      <c r="F31" s="9" t="s">
        <v>102</v>
      </c>
      <c r="G31" s="9" t="s">
        <v>102</v>
      </c>
      <c r="H31" s="9" t="s">
        <v>102</v>
      </c>
      <c r="I31" s="9" t="s">
        <v>89</v>
      </c>
      <c r="J31" s="50" t="s">
        <v>744</v>
      </c>
      <c r="K31" s="60" t="s">
        <v>400</v>
      </c>
      <c r="L31" s="9" t="s">
        <v>102</v>
      </c>
      <c r="M31" s="9" t="s">
        <v>102</v>
      </c>
      <c r="N31" s="9" t="s">
        <v>102</v>
      </c>
      <c r="O31" s="9" t="s">
        <v>102</v>
      </c>
      <c r="P31" s="9" t="s">
        <v>102</v>
      </c>
      <c r="Q31" s="9" t="s">
        <v>102</v>
      </c>
      <c r="R31" s="9" t="s">
        <v>102</v>
      </c>
      <c r="S31" s="9" t="s">
        <v>102</v>
      </c>
      <c r="T31" s="9" t="s">
        <v>102</v>
      </c>
      <c r="U31" s="9" t="s">
        <v>102</v>
      </c>
      <c r="V31" s="9" t="s">
        <v>102</v>
      </c>
      <c r="W31" s="9" t="s">
        <v>102</v>
      </c>
      <c r="X31" s="9" t="s">
        <v>102</v>
      </c>
      <c r="Y31" s="9" t="s">
        <v>102</v>
      </c>
      <c r="Z31" s="9" t="s">
        <v>102</v>
      </c>
      <c r="AA31" s="9" t="s">
        <v>101</v>
      </c>
      <c r="AB31" s="9" t="s">
        <v>102</v>
      </c>
      <c r="AC31" s="9" t="s">
        <v>102</v>
      </c>
      <c r="AD31" s="9" t="s">
        <v>101</v>
      </c>
      <c r="AE31" s="55">
        <f t="shared" si="0"/>
        <v>17</v>
      </c>
      <c r="AF31" s="62" t="s">
        <v>159</v>
      </c>
      <c r="AG31" s="55">
        <f>IFERROR(VLOOKUP(AF31,'Fórmulas '!$B$26:$C$30,2,0),"")</f>
        <v>4</v>
      </c>
      <c r="AH31" s="55" t="str">
        <f t="shared" si="7"/>
        <v>CATASTRÓFICO</v>
      </c>
      <c r="AI31" s="65">
        <f>+IFERROR(VLOOKUP(AH31,'Fórmulas '!$E$28:$F$30,2,),"")</f>
        <v>5</v>
      </c>
      <c r="AJ31" s="66" t="str">
        <f>IFERROR(VLOOKUP(CONCATENATE(AG31,AI31),'Fórmulas '!$J$47:$K$71,2,),"")</f>
        <v>EXTREMO</v>
      </c>
      <c r="AK31" s="70" t="s">
        <v>745</v>
      </c>
      <c r="AL31" s="49" t="s">
        <v>746</v>
      </c>
      <c r="AM31" s="61" t="s">
        <v>747</v>
      </c>
      <c r="AN31" s="9" t="s">
        <v>99</v>
      </c>
      <c r="AO31" s="9" t="s">
        <v>100</v>
      </c>
      <c r="AP31" s="9">
        <v>15</v>
      </c>
      <c r="AQ31" s="9">
        <v>5</v>
      </c>
      <c r="AR31" s="9">
        <v>0</v>
      </c>
      <c r="AS31" s="9">
        <v>10</v>
      </c>
      <c r="AT31" s="9">
        <v>15</v>
      </c>
      <c r="AU31" s="9">
        <v>10</v>
      </c>
      <c r="AV31" s="9">
        <v>30</v>
      </c>
      <c r="AW31" s="9">
        <f t="shared" si="16"/>
        <v>85</v>
      </c>
      <c r="AX31" s="121" t="str">
        <f t="shared" si="1"/>
        <v>DISMINUYE DOS PUNTOS</v>
      </c>
      <c r="AY31" s="55">
        <f t="shared" si="14"/>
        <v>4</v>
      </c>
      <c r="AZ31" s="55" t="str">
        <f t="shared" si="2"/>
        <v>IMPROBABLE</v>
      </c>
      <c r="BA31" s="65">
        <f t="shared" si="3"/>
        <v>2</v>
      </c>
      <c r="BB31" s="103" t="str">
        <f t="shared" si="4"/>
        <v>CATASTRÓFICO</v>
      </c>
      <c r="BC31" s="55">
        <f t="shared" si="5"/>
        <v>5</v>
      </c>
      <c r="BD31" s="103" t="str">
        <f>IFERROR(VLOOKUP(CONCATENATE(BA31,BC31),'Fórmulas '!$J$47:$K$71,2,),"")</f>
        <v>EXTREMO</v>
      </c>
      <c r="BE31" s="9">
        <f t="shared" si="17"/>
        <v>10</v>
      </c>
      <c r="BF31" s="9" t="s">
        <v>431</v>
      </c>
      <c r="BG31" s="9" t="s">
        <v>731</v>
      </c>
      <c r="BH31" s="50" t="s">
        <v>732</v>
      </c>
      <c r="BI31" s="49" t="s">
        <v>748</v>
      </c>
      <c r="BJ31" s="49" t="s">
        <v>734</v>
      </c>
      <c r="BK31" s="49" t="s">
        <v>560</v>
      </c>
      <c r="BL31" s="155" t="s">
        <v>734</v>
      </c>
      <c r="BM31" s="156" t="s">
        <v>735</v>
      </c>
      <c r="BN31" s="8"/>
      <c r="BO31" s="8"/>
      <c r="BP31" s="157" t="s">
        <v>749</v>
      </c>
      <c r="BQ31" s="157" t="s">
        <v>743</v>
      </c>
      <c r="BR31" s="21"/>
    </row>
    <row r="32" spans="1:123" ht="105" hidden="1">
      <c r="A32" s="49" t="s">
        <v>422</v>
      </c>
      <c r="B32" s="57" t="str">
        <f>VLOOKUP(A32,'Fórmulas '!$B$47:$C$66,2,FALSE)</f>
        <v>Realizar la planificación financiera, aplicación y custodia de los recursos financieros de la entidad y gestionar la transferencia de los mismos.</v>
      </c>
      <c r="C32" s="49" t="str">
        <f>VLOOKUP(A32,'Fórmulas '!$F$47:$G$66,2,FALSE)</f>
        <v>Subgerente Administrativo y Financiero</v>
      </c>
      <c r="D32" s="91" t="s">
        <v>750</v>
      </c>
      <c r="E32" s="9" t="s">
        <v>88</v>
      </c>
      <c r="F32" s="9" t="s">
        <v>88</v>
      </c>
      <c r="G32" s="9" t="s">
        <v>102</v>
      </c>
      <c r="H32" s="9" t="s">
        <v>102</v>
      </c>
      <c r="I32" s="9" t="s">
        <v>89</v>
      </c>
      <c r="J32" s="60" t="s">
        <v>425</v>
      </c>
      <c r="K32" s="60" t="s">
        <v>426</v>
      </c>
      <c r="L32" s="9" t="s">
        <v>88</v>
      </c>
      <c r="M32" s="9" t="s">
        <v>88</v>
      </c>
      <c r="N32" s="9" t="s">
        <v>88</v>
      </c>
      <c r="O32" s="9" t="s">
        <v>88</v>
      </c>
      <c r="P32" s="9" t="s">
        <v>88</v>
      </c>
      <c r="Q32" s="9" t="s">
        <v>88</v>
      </c>
      <c r="R32" s="9" t="s">
        <v>88</v>
      </c>
      <c r="S32" s="9" t="s">
        <v>88</v>
      </c>
      <c r="T32" s="9" t="s">
        <v>88</v>
      </c>
      <c r="U32" s="9" t="s">
        <v>88</v>
      </c>
      <c r="V32" s="9" t="s">
        <v>88</v>
      </c>
      <c r="W32" s="9" t="s">
        <v>88</v>
      </c>
      <c r="X32" s="9" t="s">
        <v>88</v>
      </c>
      <c r="Y32" s="9" t="s">
        <v>88</v>
      </c>
      <c r="Z32" s="9" t="s">
        <v>88</v>
      </c>
      <c r="AA32" s="9" t="s">
        <v>158</v>
      </c>
      <c r="AB32" s="9" t="s">
        <v>88</v>
      </c>
      <c r="AC32" s="9" t="s">
        <v>88</v>
      </c>
      <c r="AD32" s="9" t="s">
        <v>158</v>
      </c>
      <c r="AE32" s="55">
        <f t="shared" si="0"/>
        <v>17</v>
      </c>
      <c r="AF32" s="9" t="s">
        <v>93</v>
      </c>
      <c r="AG32" s="55">
        <f>IFERROR(VLOOKUP(AF32,'Fórmulas '!$B$26:$C$30,2,0),"")</f>
        <v>3</v>
      </c>
      <c r="AH32" s="55" t="str">
        <f t="shared" si="7"/>
        <v>CATASTRÓFICO</v>
      </c>
      <c r="AI32" s="65">
        <f>+IFERROR(VLOOKUP(AH32,'Fórmulas '!$E$28:$F$30,2,),"")</f>
        <v>5</v>
      </c>
      <c r="AJ32" s="66" t="str">
        <f>IFERROR(VLOOKUP(CONCATENATE(AG32,AI32),'Fórmulas '!$J$47:$K$71,2,),"")</f>
        <v>EXTREMO</v>
      </c>
      <c r="AK32" s="114" t="s">
        <v>751</v>
      </c>
      <c r="AL32" s="60" t="s">
        <v>429</v>
      </c>
      <c r="AM32" s="60" t="s">
        <v>430</v>
      </c>
      <c r="AN32" s="9" t="s">
        <v>99</v>
      </c>
      <c r="AO32" s="9" t="s">
        <v>334</v>
      </c>
      <c r="AP32" s="9">
        <v>15</v>
      </c>
      <c r="AQ32" s="9">
        <v>5</v>
      </c>
      <c r="AR32" s="9">
        <v>0</v>
      </c>
      <c r="AS32" s="9">
        <v>10</v>
      </c>
      <c r="AT32" s="9">
        <v>15</v>
      </c>
      <c r="AU32" s="9">
        <v>10</v>
      </c>
      <c r="AV32" s="9">
        <v>30</v>
      </c>
      <c r="AW32" s="9">
        <f t="shared" ref="AW32:AW34" si="18">SUM(AP32:AV32)</f>
        <v>85</v>
      </c>
      <c r="AX32" s="121" t="str">
        <f t="shared" si="1"/>
        <v>DISMINUYE DOS PUNTOS</v>
      </c>
      <c r="AY32" s="55">
        <f t="shared" si="14"/>
        <v>3</v>
      </c>
      <c r="AZ32" s="55" t="str">
        <f t="shared" si="2"/>
        <v>RARA VEZ</v>
      </c>
      <c r="BA32" s="65">
        <f t="shared" si="3"/>
        <v>1</v>
      </c>
      <c r="BB32" s="103" t="str">
        <f t="shared" si="4"/>
        <v>CATASTRÓFICO</v>
      </c>
      <c r="BC32" s="55">
        <f t="shared" si="5"/>
        <v>5</v>
      </c>
      <c r="BD32" s="103" t="str">
        <f>IFERROR(VLOOKUP(CONCATENATE(BA32,BC32),'Fórmulas '!$J$47:$K$71,2,),"")</f>
        <v>ALTO</v>
      </c>
      <c r="BE32" s="9">
        <f>IFERROR(BC32*BA32,"")</f>
        <v>5</v>
      </c>
      <c r="BF32" s="9" t="s">
        <v>431</v>
      </c>
      <c r="BG32" s="9" t="s">
        <v>710</v>
      </c>
      <c r="BH32" s="60" t="s">
        <v>432</v>
      </c>
      <c r="BI32" s="60" t="s">
        <v>445</v>
      </c>
      <c r="BJ32" s="60" t="s">
        <v>652</v>
      </c>
      <c r="BK32" s="8" t="s">
        <v>560</v>
      </c>
      <c r="BL32" s="60" t="s">
        <v>652</v>
      </c>
      <c r="BM32" s="8" t="s">
        <v>560</v>
      </c>
      <c r="BN32" s="93"/>
      <c r="BO32" s="8"/>
      <c r="BP32" s="10"/>
      <c r="BQ32" s="10"/>
      <c r="BR32" s="10"/>
    </row>
    <row r="33" spans="1:70" ht="120" hidden="1">
      <c r="A33" s="49" t="s">
        <v>422</v>
      </c>
      <c r="B33" s="57" t="str">
        <f>VLOOKUP(A33,'Fórmulas '!$B$47:$C$66,2,FALSE)</f>
        <v>Realizar la planificación financiera, aplicación y custodia de los recursos financieros de la entidad y gestionar la transferencia de los mismos.</v>
      </c>
      <c r="C33" s="49" t="str">
        <f>VLOOKUP(A33,'Fórmulas '!$F$47:$G$66,2,FALSE)</f>
        <v>Subgerente Administrativo y Financiero</v>
      </c>
      <c r="D33" s="91" t="s">
        <v>750</v>
      </c>
      <c r="E33" s="9" t="s">
        <v>88</v>
      </c>
      <c r="F33" s="9" t="s">
        <v>88</v>
      </c>
      <c r="G33" s="9" t="s">
        <v>102</v>
      </c>
      <c r="H33" s="9" t="s">
        <v>102</v>
      </c>
      <c r="I33" s="9" t="s">
        <v>89</v>
      </c>
      <c r="J33" s="60" t="s">
        <v>441</v>
      </c>
      <c r="K33" s="60" t="s">
        <v>426</v>
      </c>
      <c r="L33" s="9" t="s">
        <v>88</v>
      </c>
      <c r="M33" s="9" t="s">
        <v>88</v>
      </c>
      <c r="N33" s="9" t="s">
        <v>88</v>
      </c>
      <c r="O33" s="9" t="s">
        <v>88</v>
      </c>
      <c r="P33" s="9" t="s">
        <v>88</v>
      </c>
      <c r="Q33" s="9" t="s">
        <v>88</v>
      </c>
      <c r="R33" s="9" t="s">
        <v>88</v>
      </c>
      <c r="S33" s="9" t="s">
        <v>88</v>
      </c>
      <c r="T33" s="9" t="s">
        <v>88</v>
      </c>
      <c r="U33" s="9" t="s">
        <v>88</v>
      </c>
      <c r="V33" s="9" t="s">
        <v>88</v>
      </c>
      <c r="W33" s="9" t="s">
        <v>88</v>
      </c>
      <c r="X33" s="9" t="s">
        <v>88</v>
      </c>
      <c r="Y33" s="9" t="s">
        <v>88</v>
      </c>
      <c r="Z33" s="9" t="s">
        <v>88</v>
      </c>
      <c r="AA33" s="9" t="s">
        <v>158</v>
      </c>
      <c r="AB33" s="9" t="s">
        <v>88</v>
      </c>
      <c r="AC33" s="9" t="s">
        <v>88</v>
      </c>
      <c r="AD33" s="9" t="s">
        <v>158</v>
      </c>
      <c r="AE33" s="55">
        <f t="shared" si="0"/>
        <v>17</v>
      </c>
      <c r="AF33" s="9" t="s">
        <v>93</v>
      </c>
      <c r="AG33" s="55">
        <f>IFERROR(VLOOKUP(AF33,'Fórmulas '!$B$26:$C$30,2,0),"")</f>
        <v>3</v>
      </c>
      <c r="AH33" s="55" t="str">
        <f t="shared" si="7"/>
        <v>CATASTRÓFICO</v>
      </c>
      <c r="AI33" s="65">
        <f>+IFERROR(VLOOKUP(AH33,'Fórmulas '!$E$28:$F$30,2,),"")</f>
        <v>5</v>
      </c>
      <c r="AJ33" s="66" t="str">
        <f>IFERROR(VLOOKUP(CONCATENATE(AG33,AI33),'Fórmulas '!$J$47:$K$71,2,),"")</f>
        <v>EXTREMO</v>
      </c>
      <c r="AK33" s="114" t="s">
        <v>752</v>
      </c>
      <c r="AL33" s="60" t="s">
        <v>443</v>
      </c>
      <c r="AM33" s="60" t="s">
        <v>444</v>
      </c>
      <c r="AN33" s="9" t="s">
        <v>99</v>
      </c>
      <c r="AO33" s="9" t="s">
        <v>334</v>
      </c>
      <c r="AP33" s="9">
        <v>15</v>
      </c>
      <c r="AQ33" s="9">
        <v>5</v>
      </c>
      <c r="AR33" s="9">
        <v>0</v>
      </c>
      <c r="AS33" s="9">
        <v>10</v>
      </c>
      <c r="AT33" s="9">
        <v>15</v>
      </c>
      <c r="AU33" s="9">
        <v>10</v>
      </c>
      <c r="AV33" s="9">
        <v>30</v>
      </c>
      <c r="AW33" s="9">
        <f t="shared" si="18"/>
        <v>85</v>
      </c>
      <c r="AX33" s="121" t="str">
        <f t="shared" si="1"/>
        <v>DISMINUYE DOS PUNTOS</v>
      </c>
      <c r="AY33" s="55">
        <f t="shared" si="14"/>
        <v>3</v>
      </c>
      <c r="AZ33" s="55" t="str">
        <f t="shared" si="2"/>
        <v>RARA VEZ</v>
      </c>
      <c r="BA33" s="65">
        <f t="shared" si="3"/>
        <v>1</v>
      </c>
      <c r="BB33" s="103" t="str">
        <f t="shared" si="4"/>
        <v>CATASTRÓFICO</v>
      </c>
      <c r="BC33" s="55">
        <f t="shared" si="5"/>
        <v>5</v>
      </c>
      <c r="BD33" s="103" t="str">
        <f>IFERROR(VLOOKUP(CONCATENATE(BA33,BC33),'Fórmulas '!$J$47:$K$71,2,),"")</f>
        <v>ALTO</v>
      </c>
      <c r="BE33" s="9">
        <f>IFERROR(BC33*BA33,"")</f>
        <v>5</v>
      </c>
      <c r="BF33" s="9" t="s">
        <v>431</v>
      </c>
      <c r="BG33" s="9" t="s">
        <v>710</v>
      </c>
      <c r="BH33" s="60" t="s">
        <v>432</v>
      </c>
      <c r="BI33" s="60" t="s">
        <v>445</v>
      </c>
      <c r="BJ33" s="60" t="s">
        <v>652</v>
      </c>
      <c r="BK33" s="8" t="s">
        <v>560</v>
      </c>
      <c r="BL33" s="60" t="s">
        <v>652</v>
      </c>
      <c r="BM33" s="8" t="s">
        <v>560</v>
      </c>
      <c r="BN33" s="93"/>
      <c r="BO33" s="8"/>
      <c r="BP33" s="10"/>
      <c r="BQ33" s="10"/>
      <c r="BR33" s="10"/>
    </row>
    <row r="34" spans="1:70" ht="270" hidden="1">
      <c r="A34" s="9" t="s">
        <v>422</v>
      </c>
      <c r="B34" s="57" t="str">
        <f>VLOOKUP(A34,'Fórmulas '!$B$47:$C$66,2,FALSE)</f>
        <v>Realizar la planificación financiera, aplicación y custodia de los recursos financieros de la entidad y gestionar la transferencia de los mismos.</v>
      </c>
      <c r="C34" s="49" t="str">
        <f>VLOOKUP(A34,'Fórmulas '!$F$47:$G$66,2,FALSE)</f>
        <v>Subgerente Administrativo y Financiero</v>
      </c>
      <c r="D34" s="91" t="s">
        <v>753</v>
      </c>
      <c r="E34" s="9" t="s">
        <v>88</v>
      </c>
      <c r="F34" s="9" t="s">
        <v>88</v>
      </c>
      <c r="G34" s="9" t="s">
        <v>102</v>
      </c>
      <c r="H34" s="9" t="s">
        <v>102</v>
      </c>
      <c r="I34" s="9" t="s">
        <v>89</v>
      </c>
      <c r="J34" s="60" t="s">
        <v>452</v>
      </c>
      <c r="K34" s="60" t="s">
        <v>426</v>
      </c>
      <c r="L34" s="9" t="s">
        <v>88</v>
      </c>
      <c r="M34" s="9" t="s">
        <v>88</v>
      </c>
      <c r="N34" s="9" t="s">
        <v>88</v>
      </c>
      <c r="O34" s="9" t="s">
        <v>88</v>
      </c>
      <c r="P34" s="9" t="s">
        <v>88</v>
      </c>
      <c r="Q34" s="9" t="s">
        <v>88</v>
      </c>
      <c r="R34" s="9" t="s">
        <v>88</v>
      </c>
      <c r="S34" s="9" t="s">
        <v>88</v>
      </c>
      <c r="T34" s="9" t="s">
        <v>88</v>
      </c>
      <c r="U34" s="9" t="s">
        <v>88</v>
      </c>
      <c r="V34" s="9" t="s">
        <v>88</v>
      </c>
      <c r="W34" s="9" t="s">
        <v>88</v>
      </c>
      <c r="X34" s="9" t="s">
        <v>88</v>
      </c>
      <c r="Y34" s="9" t="s">
        <v>88</v>
      </c>
      <c r="Z34" s="9" t="s">
        <v>88</v>
      </c>
      <c r="AA34" s="9" t="s">
        <v>158</v>
      </c>
      <c r="AB34" s="9" t="s">
        <v>88</v>
      </c>
      <c r="AC34" s="9" t="s">
        <v>88</v>
      </c>
      <c r="AD34" s="9" t="s">
        <v>158</v>
      </c>
      <c r="AE34" s="55">
        <f t="shared" si="0"/>
        <v>17</v>
      </c>
      <c r="AF34" s="9" t="s">
        <v>93</v>
      </c>
      <c r="AG34" s="55">
        <f>IFERROR(VLOOKUP(AF34,'Fórmulas '!$B$26:$C$30,2,0),"")</f>
        <v>3</v>
      </c>
      <c r="AH34" s="55" t="str">
        <f t="shared" si="7"/>
        <v>CATASTRÓFICO</v>
      </c>
      <c r="AI34" s="65">
        <f>+IFERROR(VLOOKUP(AH34,'Fórmulas '!$E$28:$F$30,2,),"")</f>
        <v>5</v>
      </c>
      <c r="AJ34" s="66" t="str">
        <f>IFERROR(VLOOKUP(CONCATENATE(AG34,AI34),'Fórmulas '!$J$47:$K$71,2,),"")</f>
        <v>EXTREMO</v>
      </c>
      <c r="AK34" s="118" t="s">
        <v>754</v>
      </c>
      <c r="AL34" s="60" t="s">
        <v>454</v>
      </c>
      <c r="AM34" s="60" t="s">
        <v>455</v>
      </c>
      <c r="AN34" s="9" t="s">
        <v>99</v>
      </c>
      <c r="AO34" s="9" t="s">
        <v>334</v>
      </c>
      <c r="AP34" s="9">
        <v>15</v>
      </c>
      <c r="AQ34" s="9">
        <v>5</v>
      </c>
      <c r="AR34" s="9">
        <v>0</v>
      </c>
      <c r="AS34" s="9">
        <v>10</v>
      </c>
      <c r="AT34" s="9">
        <v>15</v>
      </c>
      <c r="AU34" s="9">
        <v>10</v>
      </c>
      <c r="AV34" s="9">
        <v>30</v>
      </c>
      <c r="AW34" s="9">
        <f t="shared" si="18"/>
        <v>85</v>
      </c>
      <c r="AX34" s="121" t="str">
        <f t="shared" si="1"/>
        <v>DISMINUYE DOS PUNTOS</v>
      </c>
      <c r="AY34" s="55">
        <f t="shared" si="14"/>
        <v>3</v>
      </c>
      <c r="AZ34" s="55" t="str">
        <f t="shared" si="2"/>
        <v>RARA VEZ</v>
      </c>
      <c r="BA34" s="65">
        <f t="shared" si="3"/>
        <v>1</v>
      </c>
      <c r="BB34" s="103" t="str">
        <f t="shared" si="4"/>
        <v>CATASTRÓFICO</v>
      </c>
      <c r="BC34" s="55">
        <f t="shared" si="5"/>
        <v>5</v>
      </c>
      <c r="BD34" s="103" t="str">
        <f>IFERROR(VLOOKUP(CONCATENATE(BA34,BC34),'Fórmulas '!$J$47:$K$71,2,),"")</f>
        <v>ALTO</v>
      </c>
      <c r="BE34" s="9">
        <f>IFERROR(BC34*BA34,"")</f>
        <v>5</v>
      </c>
      <c r="BF34" s="9" t="s">
        <v>431</v>
      </c>
      <c r="BG34" s="9" t="s">
        <v>710</v>
      </c>
      <c r="BH34" s="94" t="s">
        <v>754</v>
      </c>
      <c r="BI34" s="60" t="s">
        <v>455</v>
      </c>
      <c r="BJ34" s="60" t="s">
        <v>652</v>
      </c>
      <c r="BK34" s="8" t="s">
        <v>560</v>
      </c>
      <c r="BL34" s="60" t="s">
        <v>652</v>
      </c>
      <c r="BM34" s="8" t="s">
        <v>560</v>
      </c>
      <c r="BN34" s="21"/>
      <c r="BO34" s="10"/>
      <c r="BP34" s="10"/>
      <c r="BQ34" s="10"/>
      <c r="BR34" s="10"/>
    </row>
    <row r="35" spans="1:70" ht="105" hidden="1">
      <c r="A35" s="9" t="s">
        <v>422</v>
      </c>
      <c r="B35" s="57" t="str">
        <f>VLOOKUP(A35,'Fórmulas '!$B$47:$C$66,2,FALSE)</f>
        <v>Realizar la planificación financiera, aplicación y custodia de los recursos financieros de la entidad y gestionar la transferencia de los mismos.</v>
      </c>
      <c r="C35" s="49" t="str">
        <f>VLOOKUP(A35,'Fórmulas '!$F$47:$G$66,2,FALSE)</f>
        <v>Subgerente Administrativo y Financiero</v>
      </c>
      <c r="D35" s="91" t="s">
        <v>753</v>
      </c>
      <c r="E35" s="9" t="s">
        <v>88</v>
      </c>
      <c r="F35" s="9" t="s">
        <v>88</v>
      </c>
      <c r="G35" s="9" t="s">
        <v>102</v>
      </c>
      <c r="H35" s="9" t="s">
        <v>102</v>
      </c>
      <c r="I35" s="9" t="s">
        <v>89</v>
      </c>
      <c r="J35" s="60" t="s">
        <v>452</v>
      </c>
      <c r="K35" s="60" t="s">
        <v>426</v>
      </c>
      <c r="L35" s="9" t="s">
        <v>88</v>
      </c>
      <c r="M35" s="9" t="s">
        <v>88</v>
      </c>
      <c r="N35" s="9" t="s">
        <v>88</v>
      </c>
      <c r="O35" s="9" t="s">
        <v>88</v>
      </c>
      <c r="P35" s="9" t="s">
        <v>88</v>
      </c>
      <c r="Q35" s="9" t="s">
        <v>88</v>
      </c>
      <c r="R35" s="9" t="s">
        <v>88</v>
      </c>
      <c r="S35" s="9" t="s">
        <v>88</v>
      </c>
      <c r="T35" s="9" t="s">
        <v>88</v>
      </c>
      <c r="U35" s="9" t="s">
        <v>88</v>
      </c>
      <c r="V35" s="9" t="s">
        <v>88</v>
      </c>
      <c r="W35" s="9" t="s">
        <v>88</v>
      </c>
      <c r="X35" s="9" t="s">
        <v>88</v>
      </c>
      <c r="Y35" s="9" t="s">
        <v>88</v>
      </c>
      <c r="Z35" s="9" t="s">
        <v>88</v>
      </c>
      <c r="AA35" s="9" t="s">
        <v>158</v>
      </c>
      <c r="AB35" s="9" t="s">
        <v>88</v>
      </c>
      <c r="AC35" s="9" t="s">
        <v>88</v>
      </c>
      <c r="AD35" s="9" t="s">
        <v>158</v>
      </c>
      <c r="AE35" s="55">
        <f t="shared" si="0"/>
        <v>17</v>
      </c>
      <c r="AF35" s="9" t="s">
        <v>93</v>
      </c>
      <c r="AG35" s="55">
        <f>IFERROR(VLOOKUP(AF35,'Fórmulas '!$B$26:$C$30,2,0),"")</f>
        <v>3</v>
      </c>
      <c r="AH35" s="55" t="str">
        <f t="shared" si="7"/>
        <v>CATASTRÓFICO</v>
      </c>
      <c r="AI35" s="65">
        <f>+IFERROR(VLOOKUP(AH35,'Fórmulas '!$E$28:$F$30,2,),"")</f>
        <v>5</v>
      </c>
      <c r="AJ35" s="66" t="str">
        <f>IFERROR(VLOOKUP(CONCATENATE(AG35,AI35),'Fórmulas '!$J$47:$K$71,2,),"")</f>
        <v>EXTREMO</v>
      </c>
      <c r="AK35" s="119" t="s">
        <v>755</v>
      </c>
      <c r="AL35" s="60" t="s">
        <v>454</v>
      </c>
      <c r="AM35" s="50" t="s">
        <v>467</v>
      </c>
      <c r="AN35" s="9" t="s">
        <v>99</v>
      </c>
      <c r="AO35" s="9" t="s">
        <v>334</v>
      </c>
      <c r="AP35" s="9">
        <v>15</v>
      </c>
      <c r="AQ35" s="9">
        <v>5</v>
      </c>
      <c r="AR35" s="9">
        <v>0</v>
      </c>
      <c r="AS35" s="9">
        <v>10</v>
      </c>
      <c r="AT35" s="9">
        <v>15</v>
      </c>
      <c r="AU35" s="9">
        <v>10</v>
      </c>
      <c r="AV35" s="9">
        <v>30</v>
      </c>
      <c r="AW35" s="9">
        <f>SUM(AP35:AV35)</f>
        <v>85</v>
      </c>
      <c r="AX35" s="121" t="str">
        <f t="shared" si="1"/>
        <v>DISMINUYE DOS PUNTOS</v>
      </c>
      <c r="AY35" s="55">
        <f>AG35</f>
        <v>3</v>
      </c>
      <c r="AZ35" s="55" t="str">
        <f t="shared" si="2"/>
        <v>RARA VEZ</v>
      </c>
      <c r="BA35" s="65">
        <f t="shared" si="3"/>
        <v>1</v>
      </c>
      <c r="BB35" s="103" t="str">
        <f t="shared" si="4"/>
        <v>CATASTRÓFICO</v>
      </c>
      <c r="BC35" s="55">
        <f t="shared" si="5"/>
        <v>5</v>
      </c>
      <c r="BD35" s="103" t="str">
        <f>IFERROR(VLOOKUP(CONCATENATE(BA35,BC35),'Fórmulas '!$J$47:$K$71,2,),"")</f>
        <v>ALTO</v>
      </c>
      <c r="BE35" s="9">
        <f>IFERROR(BC35*BA35,"")</f>
        <v>5</v>
      </c>
      <c r="BF35" s="9" t="s">
        <v>431</v>
      </c>
      <c r="BG35" s="9" t="s">
        <v>710</v>
      </c>
      <c r="BH35" s="126" t="s">
        <v>755</v>
      </c>
      <c r="BI35" s="50" t="s">
        <v>467</v>
      </c>
      <c r="BJ35" s="60" t="s">
        <v>652</v>
      </c>
      <c r="BK35" s="8" t="s">
        <v>560</v>
      </c>
      <c r="BL35" s="60" t="s">
        <v>652</v>
      </c>
      <c r="BM35" s="8" t="s">
        <v>560</v>
      </c>
      <c r="BN35" s="21"/>
      <c r="BO35" s="10"/>
      <c r="BP35" s="10"/>
      <c r="BQ35" s="10"/>
      <c r="BR35" s="10"/>
    </row>
    <row r="36" spans="1:70" ht="105" hidden="1">
      <c r="A36" s="9" t="s">
        <v>422</v>
      </c>
      <c r="B36" s="57" t="str">
        <f>VLOOKUP(A36,'Fórmulas '!$B$47:$C$66,2,FALSE)</f>
        <v>Realizar la planificación financiera, aplicación y custodia de los recursos financieros de la entidad y gestionar la transferencia de los mismos.</v>
      </c>
      <c r="C36" s="49" t="str">
        <f>VLOOKUP(A36,'Fórmulas '!$F$47:$G$66,2,FALSE)</f>
        <v>Subgerente Administrativo y Financiero</v>
      </c>
      <c r="D36" s="91" t="s">
        <v>753</v>
      </c>
      <c r="E36" s="9" t="s">
        <v>88</v>
      </c>
      <c r="F36" s="9" t="s">
        <v>88</v>
      </c>
      <c r="G36" s="9" t="s">
        <v>102</v>
      </c>
      <c r="H36" s="9" t="s">
        <v>102</v>
      </c>
      <c r="I36" s="9" t="s">
        <v>89</v>
      </c>
      <c r="J36" s="60" t="s">
        <v>452</v>
      </c>
      <c r="K36" s="60" t="s">
        <v>426</v>
      </c>
      <c r="L36" s="9" t="s">
        <v>88</v>
      </c>
      <c r="M36" s="9" t="s">
        <v>88</v>
      </c>
      <c r="N36" s="9" t="s">
        <v>88</v>
      </c>
      <c r="O36" s="9" t="s">
        <v>88</v>
      </c>
      <c r="P36" s="9" t="s">
        <v>88</v>
      </c>
      <c r="Q36" s="9" t="s">
        <v>88</v>
      </c>
      <c r="R36" s="9" t="s">
        <v>88</v>
      </c>
      <c r="S36" s="9" t="s">
        <v>88</v>
      </c>
      <c r="T36" s="9" t="s">
        <v>88</v>
      </c>
      <c r="U36" s="9" t="s">
        <v>88</v>
      </c>
      <c r="V36" s="9" t="s">
        <v>88</v>
      </c>
      <c r="W36" s="9" t="s">
        <v>88</v>
      </c>
      <c r="X36" s="9" t="s">
        <v>88</v>
      </c>
      <c r="Y36" s="9" t="s">
        <v>88</v>
      </c>
      <c r="Z36" s="9" t="s">
        <v>88</v>
      </c>
      <c r="AA36" s="9" t="s">
        <v>158</v>
      </c>
      <c r="AB36" s="9" t="s">
        <v>88</v>
      </c>
      <c r="AC36" s="9" t="s">
        <v>88</v>
      </c>
      <c r="AD36" s="9" t="s">
        <v>158</v>
      </c>
      <c r="AE36" s="55">
        <f t="shared" si="0"/>
        <v>17</v>
      </c>
      <c r="AF36" s="9" t="s">
        <v>93</v>
      </c>
      <c r="AG36" s="55">
        <f>IFERROR(VLOOKUP(AF36,'Fórmulas '!$B$26:$C$30,2,0),"")</f>
        <v>3</v>
      </c>
      <c r="AH36" s="55" t="str">
        <f t="shared" si="7"/>
        <v>CATASTRÓFICO</v>
      </c>
      <c r="AI36" s="65">
        <f>+IFERROR(VLOOKUP(AH36,'Fórmulas '!$E$28:$F$30,2,),"")</f>
        <v>5</v>
      </c>
      <c r="AJ36" s="66" t="str">
        <f>IFERROR(VLOOKUP(CONCATENATE(AG36,AI36),'Fórmulas '!$J$47:$K$71,2,),"")</f>
        <v>EXTREMO</v>
      </c>
      <c r="AK36" s="114" t="s">
        <v>752</v>
      </c>
      <c r="AL36" s="60" t="s">
        <v>475</v>
      </c>
      <c r="AM36" s="60" t="s">
        <v>444</v>
      </c>
      <c r="AN36" s="9" t="s">
        <v>99</v>
      </c>
      <c r="AO36" s="9" t="s">
        <v>334</v>
      </c>
      <c r="AP36" s="9">
        <v>15</v>
      </c>
      <c r="AQ36" s="9">
        <v>5</v>
      </c>
      <c r="AR36" s="9">
        <v>0</v>
      </c>
      <c r="AS36" s="9">
        <v>10</v>
      </c>
      <c r="AT36" s="9">
        <v>15</v>
      </c>
      <c r="AU36" s="9">
        <v>10</v>
      </c>
      <c r="AV36" s="9">
        <v>30</v>
      </c>
      <c r="AW36" s="9">
        <f>SUM(AP36:AV36)</f>
        <v>85</v>
      </c>
      <c r="AX36" s="121" t="str">
        <f t="shared" si="1"/>
        <v>DISMINUYE DOS PUNTOS</v>
      </c>
      <c r="AY36" s="55">
        <f>AG36</f>
        <v>3</v>
      </c>
      <c r="AZ36" s="55" t="str">
        <f t="shared" si="2"/>
        <v>RARA VEZ</v>
      </c>
      <c r="BA36" s="65">
        <f t="shared" si="3"/>
        <v>1</v>
      </c>
      <c r="BB36" s="103" t="str">
        <f t="shared" si="4"/>
        <v>CATASTRÓFICO</v>
      </c>
      <c r="BC36" s="55">
        <f t="shared" si="5"/>
        <v>5</v>
      </c>
      <c r="BD36" s="103" t="str">
        <f>IFERROR(VLOOKUP(CONCATENATE(BA36,BC36),'Fórmulas '!$J$47:$K$71,2,),"")</f>
        <v>ALTO</v>
      </c>
      <c r="BE36" s="9">
        <f>IFERROR(BC36*BA36,"")</f>
        <v>5</v>
      </c>
      <c r="BF36" s="9" t="s">
        <v>431</v>
      </c>
      <c r="BG36" s="9" t="s">
        <v>710</v>
      </c>
      <c r="BH36" s="60" t="s">
        <v>432</v>
      </c>
      <c r="BI36" s="60" t="s">
        <v>445</v>
      </c>
      <c r="BJ36" s="60" t="s">
        <v>652</v>
      </c>
      <c r="BK36" s="8" t="s">
        <v>560</v>
      </c>
      <c r="BL36" s="60" t="s">
        <v>652</v>
      </c>
      <c r="BM36" s="8" t="s">
        <v>560</v>
      </c>
      <c r="BN36" s="21"/>
      <c r="BO36" s="10"/>
      <c r="BP36" s="10"/>
      <c r="BQ36" s="10"/>
      <c r="BR36" s="10"/>
    </row>
    <row r="37" spans="1:70" ht="195" hidden="1">
      <c r="A37" s="68" t="s">
        <v>481</v>
      </c>
      <c r="B37" s="57"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49" t="str">
        <f>VLOOKUP(A37,'Fórmulas '!$F$47:$G$66,2,FALSE)</f>
        <v>Coordinador de Infraestructura Física</v>
      </c>
      <c r="D37" s="70" t="s">
        <v>756</v>
      </c>
      <c r="E37" s="66" t="s">
        <v>102</v>
      </c>
      <c r="F37" s="66" t="s">
        <v>102</v>
      </c>
      <c r="G37" s="68" t="s">
        <v>102</v>
      </c>
      <c r="H37" s="68" t="s">
        <v>102</v>
      </c>
      <c r="I37" s="68" t="s">
        <v>89</v>
      </c>
      <c r="J37" s="71" t="s">
        <v>757</v>
      </c>
      <c r="K37" s="72" t="s">
        <v>758</v>
      </c>
      <c r="L37" s="66" t="s">
        <v>101</v>
      </c>
      <c r="M37" s="66" t="s">
        <v>102</v>
      </c>
      <c r="N37" s="66" t="s">
        <v>102</v>
      </c>
      <c r="O37" s="66" t="s">
        <v>102</v>
      </c>
      <c r="P37" s="66" t="s">
        <v>102</v>
      </c>
      <c r="Q37" s="66" t="s">
        <v>101</v>
      </c>
      <c r="R37" s="66" t="s">
        <v>102</v>
      </c>
      <c r="S37" s="66" t="s">
        <v>101</v>
      </c>
      <c r="T37" s="66" t="s">
        <v>101</v>
      </c>
      <c r="U37" s="66" t="s">
        <v>102</v>
      </c>
      <c r="V37" s="66" t="s">
        <v>102</v>
      </c>
      <c r="W37" s="66" t="s">
        <v>102</v>
      </c>
      <c r="X37" s="66" t="s">
        <v>102</v>
      </c>
      <c r="Y37" s="66" t="s">
        <v>102</v>
      </c>
      <c r="Z37" s="66" t="s">
        <v>102</v>
      </c>
      <c r="AA37" s="66" t="s">
        <v>101</v>
      </c>
      <c r="AB37" s="66" t="s">
        <v>102</v>
      </c>
      <c r="AC37" s="66" t="s">
        <v>102</v>
      </c>
      <c r="AD37" s="66" t="s">
        <v>101</v>
      </c>
      <c r="AE37" s="55">
        <f t="shared" si="0"/>
        <v>13</v>
      </c>
      <c r="AF37" s="66" t="s">
        <v>93</v>
      </c>
      <c r="AG37" s="55">
        <f>IFERROR(VLOOKUP(AF37,'Fórmulas '!$B$26:$C$30,2,0),"")</f>
        <v>3</v>
      </c>
      <c r="AH37" s="55" t="str">
        <f t="shared" si="7"/>
        <v>CATASTRÓFICO</v>
      </c>
      <c r="AI37" s="65">
        <f>+IFERROR(VLOOKUP(AH37,'Fórmulas '!$E$28:$F$30,2,),"")</f>
        <v>5</v>
      </c>
      <c r="AJ37" s="66" t="str">
        <f>IFERROR(VLOOKUP(CONCATENATE(AG37,AI37),'Fórmulas '!$J$47:$K$71,2,),"")</f>
        <v>EXTREMO</v>
      </c>
      <c r="AK37" s="70" t="s">
        <v>759</v>
      </c>
      <c r="AL37" s="71" t="s">
        <v>760</v>
      </c>
      <c r="AM37" s="72" t="s">
        <v>761</v>
      </c>
      <c r="AN37" s="68" t="s">
        <v>99</v>
      </c>
      <c r="AO37" s="66" t="s">
        <v>266</v>
      </c>
      <c r="AP37" s="66">
        <v>15</v>
      </c>
      <c r="AQ37" s="66">
        <v>5</v>
      </c>
      <c r="AR37" s="66">
        <v>0</v>
      </c>
      <c r="AS37" s="66">
        <v>10</v>
      </c>
      <c r="AT37" s="66">
        <v>15</v>
      </c>
      <c r="AU37" s="66">
        <v>10</v>
      </c>
      <c r="AV37" s="66">
        <v>30</v>
      </c>
      <c r="AW37" s="66">
        <f t="shared" ref="AW37:AW39" si="19">SUM(AP37:AV37)</f>
        <v>85</v>
      </c>
      <c r="AX37" s="121" t="str">
        <f t="shared" si="1"/>
        <v>DISMINUYE DOS PUNTOS</v>
      </c>
      <c r="AY37" s="55">
        <f t="shared" ref="AY37:AY39" si="20">AG37</f>
        <v>3</v>
      </c>
      <c r="AZ37" s="55" t="str">
        <f t="shared" si="2"/>
        <v>RARA VEZ</v>
      </c>
      <c r="BA37" s="65">
        <f t="shared" si="3"/>
        <v>1</v>
      </c>
      <c r="BB37" s="103" t="str">
        <f t="shared" si="4"/>
        <v>CATASTRÓFICO</v>
      </c>
      <c r="BC37" s="55">
        <f t="shared" si="5"/>
        <v>5</v>
      </c>
      <c r="BD37" s="103" t="str">
        <f>IFERROR(VLOOKUP(CONCATENATE(BA37,BC37),'Fórmulas '!$J$47:$K$71,2,),"")</f>
        <v>ALTO</v>
      </c>
      <c r="BE37" s="68">
        <f t="shared" ref="BE37:BE39" si="21">IFERROR(BC37*BA37,"")</f>
        <v>5</v>
      </c>
      <c r="BF37" s="66" t="s">
        <v>104</v>
      </c>
      <c r="BG37" s="66" t="s">
        <v>627</v>
      </c>
      <c r="BH37" s="64" t="s">
        <v>491</v>
      </c>
      <c r="BI37" s="71" t="s">
        <v>492</v>
      </c>
      <c r="BJ37" s="71" t="s">
        <v>734</v>
      </c>
      <c r="BK37" s="8" t="s">
        <v>560</v>
      </c>
      <c r="BL37" s="158" t="s">
        <v>762</v>
      </c>
      <c r="BM37" s="158" t="s">
        <v>763</v>
      </c>
      <c r="BN37" s="71"/>
      <c r="BO37" s="71"/>
      <c r="BP37" s="71"/>
      <c r="BQ37" s="71"/>
      <c r="BR37" s="80"/>
    </row>
    <row r="38" spans="1:70" s="51" customFormat="1" ht="135" hidden="1">
      <c r="A38" s="68" t="s">
        <v>481</v>
      </c>
      <c r="B38" s="107"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1" t="str">
        <f>VLOOKUP(A38,'Fórmulas '!$F$47:$G$66,2,FALSE)</f>
        <v>Coordinador de Infraestructura Física</v>
      </c>
      <c r="D38" s="70" t="s">
        <v>764</v>
      </c>
      <c r="E38" s="66" t="s">
        <v>102</v>
      </c>
      <c r="F38" s="66" t="s">
        <v>102</v>
      </c>
      <c r="G38" s="68" t="s">
        <v>102</v>
      </c>
      <c r="H38" s="68" t="s">
        <v>102</v>
      </c>
      <c r="I38" s="68" t="s">
        <v>89</v>
      </c>
      <c r="J38" s="71" t="s">
        <v>765</v>
      </c>
      <c r="K38" s="72" t="s">
        <v>766</v>
      </c>
      <c r="L38" s="66" t="s">
        <v>102</v>
      </c>
      <c r="M38" s="66" t="s">
        <v>102</v>
      </c>
      <c r="N38" s="66" t="s">
        <v>102</v>
      </c>
      <c r="O38" s="66" t="s">
        <v>102</v>
      </c>
      <c r="P38" s="66" t="s">
        <v>102</v>
      </c>
      <c r="Q38" s="66" t="s">
        <v>101</v>
      </c>
      <c r="R38" s="66" t="s">
        <v>102</v>
      </c>
      <c r="S38" s="66" t="s">
        <v>101</v>
      </c>
      <c r="T38" s="66" t="s">
        <v>101</v>
      </c>
      <c r="U38" s="66" t="s">
        <v>102</v>
      </c>
      <c r="V38" s="66" t="s">
        <v>102</v>
      </c>
      <c r="W38" s="66" t="s">
        <v>102</v>
      </c>
      <c r="X38" s="66" t="s">
        <v>102</v>
      </c>
      <c r="Y38" s="66" t="s">
        <v>102</v>
      </c>
      <c r="Z38" s="66" t="s">
        <v>102</v>
      </c>
      <c r="AA38" s="66" t="s">
        <v>101</v>
      </c>
      <c r="AB38" s="66" t="s">
        <v>102</v>
      </c>
      <c r="AC38" s="66" t="s">
        <v>102</v>
      </c>
      <c r="AD38" s="66" t="s">
        <v>101</v>
      </c>
      <c r="AE38" s="53">
        <f t="shared" si="0"/>
        <v>14</v>
      </c>
      <c r="AF38" s="66" t="s">
        <v>93</v>
      </c>
      <c r="AG38" s="53">
        <f>IFERROR(VLOOKUP(AF38,'Fórmulas '!$B$26:$C$30,2,0),"")</f>
        <v>3</v>
      </c>
      <c r="AH38" s="53" t="str">
        <f t="shared" si="7"/>
        <v>CATASTRÓFICO</v>
      </c>
      <c r="AI38" s="110">
        <f>+IFERROR(VLOOKUP(AH38,'Fórmulas '!$E$28:$F$30,2,),"")</f>
        <v>5</v>
      </c>
      <c r="AJ38" s="66" t="str">
        <f>IFERROR(VLOOKUP(CONCATENATE(AG38,AI38),'Fórmulas '!$J$47:$K$71,2,),"")</f>
        <v>EXTREMO</v>
      </c>
      <c r="AK38" s="70" t="s">
        <v>767</v>
      </c>
      <c r="AL38" s="71" t="s">
        <v>768</v>
      </c>
      <c r="AM38" s="71" t="s">
        <v>769</v>
      </c>
      <c r="AN38" s="68" t="s">
        <v>99</v>
      </c>
      <c r="AO38" s="66" t="s">
        <v>100</v>
      </c>
      <c r="AP38" s="66">
        <v>15</v>
      </c>
      <c r="AQ38" s="66">
        <v>5</v>
      </c>
      <c r="AR38" s="66">
        <v>0</v>
      </c>
      <c r="AS38" s="66">
        <v>10</v>
      </c>
      <c r="AT38" s="66">
        <v>15</v>
      </c>
      <c r="AU38" s="66">
        <v>10</v>
      </c>
      <c r="AV38" s="66">
        <v>30</v>
      </c>
      <c r="AW38" s="66">
        <f t="shared" si="19"/>
        <v>85</v>
      </c>
      <c r="AX38" s="54" t="str">
        <f t="shared" si="1"/>
        <v>DISMINUYE DOS PUNTOS</v>
      </c>
      <c r="AY38" s="55">
        <f t="shared" si="20"/>
        <v>3</v>
      </c>
      <c r="AZ38" s="55" t="str">
        <f t="shared" si="2"/>
        <v>RARA VEZ</v>
      </c>
      <c r="BA38" s="65">
        <f t="shared" si="3"/>
        <v>1</v>
      </c>
      <c r="BB38" s="103" t="str">
        <f t="shared" si="4"/>
        <v>CATASTRÓFICO</v>
      </c>
      <c r="BC38" s="55">
        <f t="shared" si="5"/>
        <v>5</v>
      </c>
      <c r="BD38" s="111" t="str">
        <f>IFERROR(VLOOKUP(CONCATENATE(BA38,BC38),'Fórmulas '!$J$47:$K$71,2,),"")</f>
        <v>ALTO</v>
      </c>
      <c r="BE38" s="68">
        <f t="shared" si="21"/>
        <v>5</v>
      </c>
      <c r="BF38" s="66" t="s">
        <v>104</v>
      </c>
      <c r="BG38" s="66" t="s">
        <v>627</v>
      </c>
      <c r="BH38" s="72" t="s">
        <v>770</v>
      </c>
      <c r="BI38" s="71" t="s">
        <v>771</v>
      </c>
      <c r="BJ38" s="71" t="s">
        <v>734</v>
      </c>
      <c r="BK38" s="56" t="s">
        <v>560</v>
      </c>
      <c r="BL38" s="158" t="s">
        <v>734</v>
      </c>
      <c r="BM38" s="158" t="s">
        <v>763</v>
      </c>
      <c r="BN38" s="71"/>
      <c r="BO38" s="71"/>
      <c r="BP38" s="71"/>
      <c r="BQ38" s="71"/>
      <c r="BR38" s="69"/>
    </row>
    <row r="39" spans="1:70" ht="210" hidden="1">
      <c r="A39" s="68" t="s">
        <v>481</v>
      </c>
      <c r="B39" s="57"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49" t="str">
        <f>VLOOKUP(A39,'Fórmulas '!$F$47:$G$66,2,FALSE)</f>
        <v>Coordinador de Infraestructura Física</v>
      </c>
      <c r="D39" s="70" t="s">
        <v>772</v>
      </c>
      <c r="E39" s="66" t="s">
        <v>102</v>
      </c>
      <c r="F39" s="66" t="s">
        <v>102</v>
      </c>
      <c r="G39" s="68" t="s">
        <v>102</v>
      </c>
      <c r="H39" s="68" t="s">
        <v>102</v>
      </c>
      <c r="I39" s="68" t="s">
        <v>89</v>
      </c>
      <c r="J39" s="71" t="s">
        <v>773</v>
      </c>
      <c r="K39" s="72" t="s">
        <v>774</v>
      </c>
      <c r="L39" s="66" t="s">
        <v>101</v>
      </c>
      <c r="M39" s="66" t="s">
        <v>102</v>
      </c>
      <c r="N39" s="66" t="s">
        <v>102</v>
      </c>
      <c r="O39" s="66" t="s">
        <v>102</v>
      </c>
      <c r="P39" s="66" t="s">
        <v>102</v>
      </c>
      <c r="Q39" s="66" t="s">
        <v>101</v>
      </c>
      <c r="R39" s="66" t="s">
        <v>102</v>
      </c>
      <c r="S39" s="66" t="s">
        <v>101</v>
      </c>
      <c r="T39" s="66" t="s">
        <v>101</v>
      </c>
      <c r="U39" s="66" t="s">
        <v>102</v>
      </c>
      <c r="V39" s="66" t="s">
        <v>102</v>
      </c>
      <c r="W39" s="66" t="s">
        <v>102</v>
      </c>
      <c r="X39" s="66" t="s">
        <v>102</v>
      </c>
      <c r="Y39" s="66" t="s">
        <v>102</v>
      </c>
      <c r="Z39" s="66" t="s">
        <v>102</v>
      </c>
      <c r="AA39" s="66" t="s">
        <v>101</v>
      </c>
      <c r="AB39" s="66" t="s">
        <v>102</v>
      </c>
      <c r="AC39" s="66" t="s">
        <v>102</v>
      </c>
      <c r="AD39" s="66" t="s">
        <v>101</v>
      </c>
      <c r="AE39" s="55">
        <f t="shared" si="0"/>
        <v>13</v>
      </c>
      <c r="AF39" s="66" t="s">
        <v>93</v>
      </c>
      <c r="AG39" s="55">
        <f>IFERROR(VLOOKUP(AF39,'Fórmulas '!$B$26:$C$30,2,0),"")</f>
        <v>3</v>
      </c>
      <c r="AH39" s="55" t="str">
        <f t="shared" si="7"/>
        <v>CATASTRÓFICO</v>
      </c>
      <c r="AI39" s="65">
        <f>+IFERROR(VLOOKUP(AH39,'Fórmulas '!$E$28:$F$30,2,),"")</f>
        <v>5</v>
      </c>
      <c r="AJ39" s="66" t="str">
        <f>IFERROR(VLOOKUP(CONCATENATE(AG39,AI39),'Fórmulas '!$J$47:$K$71,2,),"")</f>
        <v>EXTREMO</v>
      </c>
      <c r="AK39" s="70" t="s">
        <v>775</v>
      </c>
      <c r="AL39" s="71" t="s">
        <v>776</v>
      </c>
      <c r="AM39" s="71" t="s">
        <v>777</v>
      </c>
      <c r="AN39" s="73" t="s">
        <v>99</v>
      </c>
      <c r="AO39" s="66" t="s">
        <v>100</v>
      </c>
      <c r="AP39" s="66">
        <v>15</v>
      </c>
      <c r="AQ39" s="66">
        <v>5</v>
      </c>
      <c r="AR39" s="66">
        <v>0</v>
      </c>
      <c r="AS39" s="66">
        <v>10</v>
      </c>
      <c r="AT39" s="66">
        <v>15</v>
      </c>
      <c r="AU39" s="66">
        <v>10</v>
      </c>
      <c r="AV39" s="66">
        <v>30</v>
      </c>
      <c r="AW39" s="66">
        <f t="shared" si="19"/>
        <v>85</v>
      </c>
      <c r="AX39" s="121" t="str">
        <f t="shared" si="1"/>
        <v>DISMINUYE DOS PUNTOS</v>
      </c>
      <c r="AY39" s="55">
        <f t="shared" si="20"/>
        <v>3</v>
      </c>
      <c r="AZ39" s="55" t="str">
        <f t="shared" si="2"/>
        <v>RARA VEZ</v>
      </c>
      <c r="BA39" s="65">
        <f t="shared" si="3"/>
        <v>1</v>
      </c>
      <c r="BB39" s="103" t="str">
        <f t="shared" si="4"/>
        <v>CATASTRÓFICO</v>
      </c>
      <c r="BC39" s="55">
        <f t="shared" si="5"/>
        <v>5</v>
      </c>
      <c r="BD39" s="103" t="str">
        <f>IFERROR(VLOOKUP(CONCATENATE(BA39,BC39),'Fórmulas '!$J$47:$K$71,2,),"")</f>
        <v>ALTO</v>
      </c>
      <c r="BE39" s="68">
        <f t="shared" si="21"/>
        <v>5</v>
      </c>
      <c r="BF39" s="66" t="s">
        <v>104</v>
      </c>
      <c r="BG39" s="66" t="s">
        <v>670</v>
      </c>
      <c r="BH39" s="72" t="s">
        <v>778</v>
      </c>
      <c r="BI39" s="71" t="s">
        <v>779</v>
      </c>
      <c r="BJ39" s="71" t="s">
        <v>734</v>
      </c>
      <c r="BK39" s="8" t="s">
        <v>560</v>
      </c>
      <c r="BL39" s="158" t="s">
        <v>734</v>
      </c>
      <c r="BM39" s="158" t="s">
        <v>763</v>
      </c>
      <c r="BN39" s="71"/>
      <c r="BO39" s="71"/>
      <c r="BP39" s="71"/>
      <c r="BQ39" s="71"/>
      <c r="BR39" s="69"/>
    </row>
    <row r="40" spans="1:70" ht="240" hidden="1">
      <c r="A40" s="76" t="s">
        <v>498</v>
      </c>
      <c r="B40" s="57"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49" t="str">
        <f>VLOOKUP(A40,'Fórmulas '!$F$47:$G$66,2,FALSE)</f>
        <v>Jefe de Control Interno</v>
      </c>
      <c r="D40" s="70" t="s">
        <v>780</v>
      </c>
      <c r="E40" s="62" t="s">
        <v>102</v>
      </c>
      <c r="F40" s="62" t="s">
        <v>102</v>
      </c>
      <c r="G40" s="62" t="s">
        <v>102</v>
      </c>
      <c r="H40" s="62" t="s">
        <v>102</v>
      </c>
      <c r="I40" s="62" t="s">
        <v>89</v>
      </c>
      <c r="J40" s="70" t="s">
        <v>781</v>
      </c>
      <c r="K40" s="70" t="s">
        <v>782</v>
      </c>
      <c r="L40" s="62" t="s">
        <v>102</v>
      </c>
      <c r="M40" s="62" t="s">
        <v>102</v>
      </c>
      <c r="N40" s="62" t="s">
        <v>101</v>
      </c>
      <c r="O40" s="62" t="s">
        <v>101</v>
      </c>
      <c r="P40" s="62" t="s">
        <v>102</v>
      </c>
      <c r="Q40" s="62" t="s">
        <v>102</v>
      </c>
      <c r="R40" s="62" t="s">
        <v>102</v>
      </c>
      <c r="S40" s="62" t="s">
        <v>101</v>
      </c>
      <c r="T40" s="62" t="s">
        <v>102</v>
      </c>
      <c r="U40" s="62" t="s">
        <v>102</v>
      </c>
      <c r="V40" s="62" t="s">
        <v>102</v>
      </c>
      <c r="W40" s="62" t="s">
        <v>102</v>
      </c>
      <c r="X40" s="62" t="s">
        <v>102</v>
      </c>
      <c r="Y40" s="62" t="s">
        <v>102</v>
      </c>
      <c r="Z40" s="62" t="s">
        <v>102</v>
      </c>
      <c r="AA40" s="62" t="s">
        <v>101</v>
      </c>
      <c r="AB40" s="62" t="s">
        <v>102</v>
      </c>
      <c r="AC40" s="62" t="s">
        <v>101</v>
      </c>
      <c r="AD40" s="62" t="s">
        <v>101</v>
      </c>
      <c r="AE40" s="55">
        <f t="shared" si="0"/>
        <v>13</v>
      </c>
      <c r="AF40" s="62" t="s">
        <v>122</v>
      </c>
      <c r="AG40" s="55">
        <f>IFERROR(VLOOKUP(AF40,'Fórmulas '!$B$26:$C$30,2,0),"")</f>
        <v>1</v>
      </c>
      <c r="AH40" s="55" t="str">
        <f t="shared" si="7"/>
        <v>CATASTRÓFICO</v>
      </c>
      <c r="AI40" s="65">
        <f>+IFERROR(VLOOKUP(AH40,'Fórmulas '!$E$28:$F$30,2,),"")</f>
        <v>5</v>
      </c>
      <c r="AJ40" s="66" t="str">
        <f>IFERROR(VLOOKUP(CONCATENATE(AG40,AI40),'Fórmulas '!$J$47:$K$71,2,),"")</f>
        <v>ALTO</v>
      </c>
      <c r="AK40" s="70" t="s">
        <v>783</v>
      </c>
      <c r="AL40" s="49" t="s">
        <v>504</v>
      </c>
      <c r="AM40" s="64" t="s">
        <v>505</v>
      </c>
      <c r="AN40" s="62" t="s">
        <v>99</v>
      </c>
      <c r="AO40" s="62" t="s">
        <v>100</v>
      </c>
      <c r="AP40" s="62">
        <v>15</v>
      </c>
      <c r="AQ40" s="62">
        <v>5</v>
      </c>
      <c r="AR40" s="62">
        <v>0</v>
      </c>
      <c r="AS40" s="62">
        <v>10</v>
      </c>
      <c r="AT40" s="62">
        <v>15</v>
      </c>
      <c r="AU40" s="62">
        <v>10</v>
      </c>
      <c r="AV40" s="62">
        <v>30</v>
      </c>
      <c r="AW40" s="62">
        <f>SUM(AP40:AV40)</f>
        <v>85</v>
      </c>
      <c r="AX40" s="121" t="str">
        <f t="shared" si="1"/>
        <v>DISMINUYE DOS PUNTOS</v>
      </c>
      <c r="AY40" s="55">
        <f>AG40</f>
        <v>1</v>
      </c>
      <c r="AZ40" s="55" t="str">
        <f t="shared" si="2"/>
        <v>RARA VEZ</v>
      </c>
      <c r="BA40" s="65">
        <f t="shared" si="3"/>
        <v>1</v>
      </c>
      <c r="BB40" s="63" t="str">
        <f t="shared" si="4"/>
        <v>CATASTRÓFICO</v>
      </c>
      <c r="BC40" s="141">
        <f t="shared" si="5"/>
        <v>5</v>
      </c>
      <c r="BD40" s="63" t="str">
        <f>IFERROR(VLOOKUP(CONCATENATE(BA40,BC40),'Fórmulas '!$J$47:$K$71,2,),"")</f>
        <v>ALTO</v>
      </c>
      <c r="BE40" s="62">
        <f>IFERROR(BA40*BC40,"")</f>
        <v>5</v>
      </c>
      <c r="BF40" s="62" t="s">
        <v>104</v>
      </c>
      <c r="BG40" s="62" t="s">
        <v>128</v>
      </c>
      <c r="BH40" s="75" t="s">
        <v>784</v>
      </c>
      <c r="BI40" s="75" t="s">
        <v>785</v>
      </c>
      <c r="BJ40" s="75" t="s">
        <v>786</v>
      </c>
      <c r="BK40" s="76" t="s">
        <v>787</v>
      </c>
      <c r="BL40" s="162" t="s">
        <v>788</v>
      </c>
      <c r="BM40" s="446" t="s">
        <v>787</v>
      </c>
      <c r="BN40" s="75"/>
      <c r="BO40" s="76"/>
      <c r="BP40" s="76" t="s">
        <v>789</v>
      </c>
      <c r="BQ40" s="76" t="s">
        <v>790</v>
      </c>
      <c r="BR40" s="76"/>
    </row>
    <row r="41" spans="1:70" ht="172.9" hidden="1" customHeight="1">
      <c r="A41" s="49" t="s">
        <v>407</v>
      </c>
      <c r="B41" s="57" t="str">
        <f>VLOOKUP(A41,'Fórmulas '!$B$47:$C$66,2,FALSE)</f>
        <v>Asegurar que la Plataforma TIC esté disponible, funcional, optimizada y actualizada para que satisfaga las necesidades de los procesos de la entidad.</v>
      </c>
      <c r="C41" s="49" t="str">
        <f>VLOOKUP(A41,'Fórmulas '!$F$47:$G$66,2,FALSE)</f>
        <v>Jefe de Oficina de Sistemas</v>
      </c>
      <c r="D41" s="91" t="s">
        <v>791</v>
      </c>
      <c r="E41" s="9" t="s">
        <v>88</v>
      </c>
      <c r="F41" s="9" t="s">
        <v>88</v>
      </c>
      <c r="G41" s="9" t="s">
        <v>88</v>
      </c>
      <c r="H41" s="9" t="s">
        <v>88</v>
      </c>
      <c r="I41" s="9" t="s">
        <v>89</v>
      </c>
      <c r="J41" s="92" t="s">
        <v>792</v>
      </c>
      <c r="K41" s="50" t="s">
        <v>793</v>
      </c>
      <c r="L41" s="9" t="s">
        <v>88</v>
      </c>
      <c r="M41" s="9" t="s">
        <v>88</v>
      </c>
      <c r="N41" s="9" t="s">
        <v>88</v>
      </c>
      <c r="O41" s="9" t="s">
        <v>158</v>
      </c>
      <c r="P41" s="9" t="s">
        <v>88</v>
      </c>
      <c r="Q41" s="9" t="s">
        <v>88</v>
      </c>
      <c r="R41" s="9" t="s">
        <v>158</v>
      </c>
      <c r="S41" s="9" t="s">
        <v>158</v>
      </c>
      <c r="T41" s="9" t="s">
        <v>88</v>
      </c>
      <c r="U41" s="9" t="s">
        <v>88</v>
      </c>
      <c r="V41" s="9" t="s">
        <v>88</v>
      </c>
      <c r="W41" s="9" t="s">
        <v>88</v>
      </c>
      <c r="X41" s="9" t="s">
        <v>158</v>
      </c>
      <c r="Y41" s="9" t="s">
        <v>88</v>
      </c>
      <c r="Z41" s="9" t="s">
        <v>158</v>
      </c>
      <c r="AA41" s="9" t="s">
        <v>158</v>
      </c>
      <c r="AB41" s="9" t="s">
        <v>158</v>
      </c>
      <c r="AC41" s="9" t="s">
        <v>158</v>
      </c>
      <c r="AD41" s="9" t="s">
        <v>158</v>
      </c>
      <c r="AE41" s="55">
        <f t="shared" si="0"/>
        <v>10</v>
      </c>
      <c r="AF41" s="96" t="s">
        <v>93</v>
      </c>
      <c r="AG41" s="55">
        <f>IFERROR(VLOOKUP(AF41,'Fórmulas '!$B$26:$C$30,2,0),"")</f>
        <v>3</v>
      </c>
      <c r="AH41" s="55" t="str">
        <f t="shared" si="7"/>
        <v>MAYOR</v>
      </c>
      <c r="AI41" s="65">
        <f>+IFERROR(VLOOKUP(AH41,'Fórmulas '!$E$28:$F$30,2,),"")</f>
        <v>4</v>
      </c>
      <c r="AJ41" s="66" t="str">
        <f>IFERROR(VLOOKUP(CONCATENATE(AG41,AI41),'Fórmulas '!$J$47:$K$71,2,),"")</f>
        <v>EXTREMO</v>
      </c>
      <c r="AK41" s="109" t="s">
        <v>794</v>
      </c>
      <c r="AL41" s="60" t="s">
        <v>795</v>
      </c>
      <c r="AM41" s="60" t="s">
        <v>796</v>
      </c>
      <c r="AN41" s="9" t="s">
        <v>195</v>
      </c>
      <c r="AO41" s="9" t="s">
        <v>334</v>
      </c>
      <c r="AP41" s="9">
        <v>15</v>
      </c>
      <c r="AQ41" s="9">
        <v>5</v>
      </c>
      <c r="AR41" s="9">
        <v>15</v>
      </c>
      <c r="AS41" s="9">
        <v>10</v>
      </c>
      <c r="AT41" s="9">
        <v>15</v>
      </c>
      <c r="AU41" s="9">
        <v>0</v>
      </c>
      <c r="AV41" s="9">
        <v>30</v>
      </c>
      <c r="AW41" s="9">
        <f t="shared" ref="AW41:AW44" si="22">SUM(AP41:AV41)</f>
        <v>90</v>
      </c>
      <c r="AX41" s="121" t="str">
        <f t="shared" si="1"/>
        <v>DISMINUYE DOS PUNTOS</v>
      </c>
      <c r="AY41" s="55">
        <f t="shared" ref="AY41:AY44" si="23">AG41</f>
        <v>3</v>
      </c>
      <c r="AZ41" s="55" t="str">
        <f t="shared" si="2"/>
        <v>RARA VEZ</v>
      </c>
      <c r="BA41" s="65">
        <f t="shared" si="3"/>
        <v>1</v>
      </c>
      <c r="BB41" s="103" t="str">
        <f t="shared" si="4"/>
        <v>MAYOR</v>
      </c>
      <c r="BC41" s="108">
        <f t="shared" si="5"/>
        <v>4</v>
      </c>
      <c r="BD41" s="103" t="str">
        <f>IFERROR(VLOOKUP(CONCATENATE(BA41,BC41),'Fórmulas '!$J$47:$K$71,2,),"")</f>
        <v>ALTO</v>
      </c>
      <c r="BE41" s="65">
        <f t="shared" ref="BE41:BE44" si="24">IFERROR(BC41*BA41,"")</f>
        <v>4</v>
      </c>
      <c r="BF41" s="65" t="s">
        <v>104</v>
      </c>
      <c r="BG41" s="65" t="s">
        <v>797</v>
      </c>
      <c r="BH41" s="57" t="s">
        <v>798</v>
      </c>
      <c r="BI41" s="57" t="s">
        <v>799</v>
      </c>
      <c r="BJ41" s="57" t="s">
        <v>800</v>
      </c>
      <c r="BK41" s="149" t="s">
        <v>560</v>
      </c>
      <c r="BL41" s="159"/>
      <c r="BM41" s="447"/>
      <c r="BN41" s="57"/>
      <c r="BO41" s="101"/>
      <c r="BP41" s="57"/>
      <c r="BQ41" s="161"/>
      <c r="BR41" s="146"/>
    </row>
    <row r="42" spans="1:70" ht="144" hidden="1" customHeight="1">
      <c r="A42" s="49" t="s">
        <v>407</v>
      </c>
      <c r="B42" s="57" t="str">
        <f>VLOOKUP(A42,'Fórmulas '!$B$47:$C$66,2,FALSE)</f>
        <v>Asegurar que la Plataforma TIC esté disponible, funcional, optimizada y actualizada para que satisfaga las necesidades de los procesos de la entidad.</v>
      </c>
      <c r="C42" s="49" t="str">
        <f>VLOOKUP(A42,'Fórmulas '!$F$47:$G$66,2,FALSE)</f>
        <v>Jefe de Oficina de Sistemas</v>
      </c>
      <c r="D42" s="91" t="s">
        <v>801</v>
      </c>
      <c r="E42" s="9" t="s">
        <v>88</v>
      </c>
      <c r="F42" s="9" t="s">
        <v>88</v>
      </c>
      <c r="G42" s="9" t="s">
        <v>88</v>
      </c>
      <c r="H42" s="9" t="s">
        <v>88</v>
      </c>
      <c r="I42" s="9" t="s">
        <v>89</v>
      </c>
      <c r="J42" s="92" t="s">
        <v>802</v>
      </c>
      <c r="K42" s="50" t="s">
        <v>803</v>
      </c>
      <c r="L42" s="9" t="s">
        <v>88</v>
      </c>
      <c r="M42" s="9" t="s">
        <v>88</v>
      </c>
      <c r="N42" s="9" t="s">
        <v>88</v>
      </c>
      <c r="O42" s="9" t="s">
        <v>158</v>
      </c>
      <c r="P42" s="9" t="s">
        <v>88</v>
      </c>
      <c r="Q42" s="9" t="s">
        <v>88</v>
      </c>
      <c r="R42" s="9" t="s">
        <v>158</v>
      </c>
      <c r="S42" s="9" t="s">
        <v>158</v>
      </c>
      <c r="T42" s="9" t="s">
        <v>88</v>
      </c>
      <c r="U42" s="9" t="s">
        <v>88</v>
      </c>
      <c r="V42" s="9" t="s">
        <v>88</v>
      </c>
      <c r="W42" s="9" t="s">
        <v>88</v>
      </c>
      <c r="X42" s="9" t="s">
        <v>158</v>
      </c>
      <c r="Y42" s="9" t="s">
        <v>88</v>
      </c>
      <c r="Z42" s="9" t="s">
        <v>158</v>
      </c>
      <c r="AA42" s="9" t="s">
        <v>158</v>
      </c>
      <c r="AB42" s="9" t="s">
        <v>158</v>
      </c>
      <c r="AC42" s="9" t="s">
        <v>158</v>
      </c>
      <c r="AD42" s="9" t="s">
        <v>158</v>
      </c>
      <c r="AE42" s="55">
        <f t="shared" si="0"/>
        <v>10</v>
      </c>
      <c r="AF42" s="96" t="s">
        <v>267</v>
      </c>
      <c r="AG42" s="55">
        <f>IFERROR(VLOOKUP(AF42,'Fórmulas '!$B$26:$C$30,2,0),"")</f>
        <v>2</v>
      </c>
      <c r="AH42" s="55" t="str">
        <f t="shared" si="7"/>
        <v>MAYOR</v>
      </c>
      <c r="AI42" s="65">
        <f>+IFERROR(VLOOKUP(AH42,'Fórmulas '!$E$28:$F$30,2,),"")</f>
        <v>4</v>
      </c>
      <c r="AJ42" s="66" t="str">
        <f>IFERROR(VLOOKUP(CONCATENATE(AG42,AI42),'Fórmulas '!$J$47:$K$71,2,),"")</f>
        <v>ALTO</v>
      </c>
      <c r="AK42" s="109" t="s">
        <v>804</v>
      </c>
      <c r="AL42" s="60" t="s">
        <v>805</v>
      </c>
      <c r="AM42" s="60" t="s">
        <v>806</v>
      </c>
      <c r="AN42" s="9" t="s">
        <v>195</v>
      </c>
      <c r="AO42" s="9" t="s">
        <v>334</v>
      </c>
      <c r="AP42" s="9">
        <v>15</v>
      </c>
      <c r="AQ42" s="9">
        <v>5</v>
      </c>
      <c r="AR42" s="9">
        <v>15</v>
      </c>
      <c r="AS42" s="9">
        <v>10</v>
      </c>
      <c r="AT42" s="9">
        <v>15</v>
      </c>
      <c r="AU42" s="9">
        <v>0</v>
      </c>
      <c r="AV42" s="9">
        <v>30</v>
      </c>
      <c r="AW42" s="9">
        <f t="shared" si="22"/>
        <v>90</v>
      </c>
      <c r="AX42" s="121" t="str">
        <f t="shared" si="1"/>
        <v>DISMINUYE DOS PUNTOS</v>
      </c>
      <c r="AY42" s="55">
        <f t="shared" si="23"/>
        <v>2</v>
      </c>
      <c r="AZ42" s="55" t="str">
        <f t="shared" si="2"/>
        <v>RARA VEZ</v>
      </c>
      <c r="BA42" s="65">
        <f t="shared" si="3"/>
        <v>1</v>
      </c>
      <c r="BB42" s="103" t="str">
        <f t="shared" si="4"/>
        <v>MAYOR</v>
      </c>
      <c r="BC42" s="55">
        <f t="shared" si="5"/>
        <v>4</v>
      </c>
      <c r="BD42" s="103" t="str">
        <f>IFERROR(VLOOKUP(CONCATENATE(BA42,BC42),'Fórmulas '!$J$47:$K$71,2,),"")</f>
        <v>ALTO</v>
      </c>
      <c r="BE42" s="9">
        <f t="shared" si="24"/>
        <v>4</v>
      </c>
      <c r="BF42" s="9" t="s">
        <v>104</v>
      </c>
      <c r="BG42" s="9" t="s">
        <v>710</v>
      </c>
      <c r="BH42" s="50" t="s">
        <v>807</v>
      </c>
      <c r="BI42" s="50" t="s">
        <v>808</v>
      </c>
      <c r="BJ42" s="50" t="s">
        <v>800</v>
      </c>
      <c r="BK42" s="8" t="s">
        <v>560</v>
      </c>
      <c r="BL42" s="160" t="s">
        <v>809</v>
      </c>
      <c r="BM42" s="448"/>
      <c r="BN42" s="50"/>
      <c r="BO42" s="60"/>
      <c r="BP42" s="50"/>
      <c r="BQ42" s="97"/>
      <c r="BR42" s="10"/>
    </row>
    <row r="43" spans="1:70" ht="154.9" hidden="1" customHeight="1">
      <c r="A43" s="49" t="s">
        <v>407</v>
      </c>
      <c r="B43" s="57" t="str">
        <f>VLOOKUP(A43,'Fórmulas '!$B$47:$C$66,2,FALSE)</f>
        <v>Asegurar que la Plataforma TIC esté disponible, funcional, optimizada y actualizada para que satisfaga las necesidades de los procesos de la entidad.</v>
      </c>
      <c r="C43" s="49" t="str">
        <f>VLOOKUP(A43,'Fórmulas '!$F$47:$G$66,2,FALSE)</f>
        <v>Jefe de Oficina de Sistemas</v>
      </c>
      <c r="D43" s="91" t="s">
        <v>810</v>
      </c>
      <c r="E43" s="9" t="s">
        <v>88</v>
      </c>
      <c r="F43" s="9" t="s">
        <v>88</v>
      </c>
      <c r="G43" s="9" t="s">
        <v>88</v>
      </c>
      <c r="H43" s="9" t="s">
        <v>88</v>
      </c>
      <c r="I43" s="9" t="s">
        <v>89</v>
      </c>
      <c r="J43" s="92" t="s">
        <v>811</v>
      </c>
      <c r="K43" s="50" t="s">
        <v>812</v>
      </c>
      <c r="L43" s="9" t="s">
        <v>88</v>
      </c>
      <c r="M43" s="9" t="s">
        <v>88</v>
      </c>
      <c r="N43" s="9" t="s">
        <v>88</v>
      </c>
      <c r="O43" s="9" t="s">
        <v>158</v>
      </c>
      <c r="P43" s="9" t="s">
        <v>158</v>
      </c>
      <c r="Q43" s="9" t="s">
        <v>88</v>
      </c>
      <c r="R43" s="9" t="s">
        <v>158</v>
      </c>
      <c r="S43" s="9" t="s">
        <v>158</v>
      </c>
      <c r="T43" s="9" t="s">
        <v>88</v>
      </c>
      <c r="U43" s="9" t="s">
        <v>88</v>
      </c>
      <c r="V43" s="9" t="s">
        <v>88</v>
      </c>
      <c r="W43" s="9" t="s">
        <v>88</v>
      </c>
      <c r="X43" s="9" t="s">
        <v>88</v>
      </c>
      <c r="Y43" s="9" t="s">
        <v>88</v>
      </c>
      <c r="Z43" s="9" t="s">
        <v>158</v>
      </c>
      <c r="AA43" s="9" t="s">
        <v>158</v>
      </c>
      <c r="AB43" s="9" t="s">
        <v>158</v>
      </c>
      <c r="AC43" s="9" t="s">
        <v>158</v>
      </c>
      <c r="AD43" s="9" t="s">
        <v>158</v>
      </c>
      <c r="AE43" s="55">
        <f t="shared" si="0"/>
        <v>10</v>
      </c>
      <c r="AF43" s="96" t="s">
        <v>93</v>
      </c>
      <c r="AG43" s="55">
        <f>IFERROR(VLOOKUP(AF43,'Fórmulas '!$B$26:$C$30,2,0),"")</f>
        <v>3</v>
      </c>
      <c r="AH43" s="55" t="str">
        <f t="shared" si="7"/>
        <v>MAYOR</v>
      </c>
      <c r="AI43" s="65">
        <f>+IFERROR(VLOOKUP(AH43,'Fórmulas '!$E$28:$F$30,2,),"")</f>
        <v>4</v>
      </c>
      <c r="AJ43" s="66" t="str">
        <f>IFERROR(VLOOKUP(CONCATENATE(AG43,AI43),'Fórmulas '!$J$47:$K$71,2,),"")</f>
        <v>EXTREMO</v>
      </c>
      <c r="AK43" s="109" t="s">
        <v>813</v>
      </c>
      <c r="AL43" s="60" t="s">
        <v>814</v>
      </c>
      <c r="AM43" s="60" t="s">
        <v>815</v>
      </c>
      <c r="AN43" s="9" t="s">
        <v>640</v>
      </c>
      <c r="AO43" s="9" t="s">
        <v>334</v>
      </c>
      <c r="AP43" s="9">
        <v>15</v>
      </c>
      <c r="AQ43" s="9">
        <v>5</v>
      </c>
      <c r="AR43" s="9">
        <v>15</v>
      </c>
      <c r="AS43" s="9">
        <v>10</v>
      </c>
      <c r="AT43" s="9">
        <v>15</v>
      </c>
      <c r="AU43" s="9">
        <v>10</v>
      </c>
      <c r="AV43" s="9">
        <v>30</v>
      </c>
      <c r="AW43" s="9">
        <f t="shared" si="22"/>
        <v>100</v>
      </c>
      <c r="AX43" s="121" t="str">
        <f t="shared" si="1"/>
        <v>DISMINUYE DOS PUNTOS</v>
      </c>
      <c r="AY43" s="55">
        <f t="shared" si="23"/>
        <v>3</v>
      </c>
      <c r="AZ43" s="55" t="str">
        <f t="shared" si="2"/>
        <v>RARA VEZ</v>
      </c>
      <c r="BA43" s="65">
        <f t="shared" si="3"/>
        <v>1</v>
      </c>
      <c r="BB43" s="103" t="str">
        <f t="shared" si="4"/>
        <v>MAYOR</v>
      </c>
      <c r="BC43" s="55">
        <f t="shared" si="5"/>
        <v>4</v>
      </c>
      <c r="BD43" s="103" t="str">
        <f>IFERROR(VLOOKUP(CONCATENATE(BA43,BC43),'Fórmulas '!$J$47:$K$71,2,),"")</f>
        <v>ALTO</v>
      </c>
      <c r="BE43" s="9">
        <f t="shared" si="24"/>
        <v>4</v>
      </c>
      <c r="BF43" s="9" t="s">
        <v>104</v>
      </c>
      <c r="BG43" s="9" t="s">
        <v>227</v>
      </c>
      <c r="BH43" s="50" t="s">
        <v>816</v>
      </c>
      <c r="BI43" s="50" t="s">
        <v>416</v>
      </c>
      <c r="BJ43" s="50" t="s">
        <v>817</v>
      </c>
      <c r="BK43" s="8" t="s">
        <v>560</v>
      </c>
      <c r="BL43" s="157" t="s">
        <v>818</v>
      </c>
      <c r="BM43" s="60"/>
      <c r="BN43" s="50"/>
      <c r="BO43" s="60"/>
      <c r="BP43" s="50"/>
      <c r="BQ43" s="97"/>
      <c r="BR43" s="10"/>
    </row>
    <row r="44" spans="1:70" ht="150" hidden="1">
      <c r="A44" s="49" t="s">
        <v>819</v>
      </c>
      <c r="B44" s="50" t="e">
        <f>VLOOKUP(A44,'Fórmulas '!$B$47:$C$66,2,FALSE)</f>
        <v>#N/A</v>
      </c>
      <c r="C44" s="49" t="e">
        <f>VLOOKUP(A44,'Fórmulas '!$F$47:$G$66,2,FALSE)</f>
        <v>#N/A</v>
      </c>
      <c r="D44" s="91" t="s">
        <v>820</v>
      </c>
      <c r="E44" s="9" t="s">
        <v>102</v>
      </c>
      <c r="F44" s="9" t="s">
        <v>88</v>
      </c>
      <c r="G44" s="9" t="s">
        <v>88</v>
      </c>
      <c r="H44" s="9" t="s">
        <v>88</v>
      </c>
      <c r="I44" s="9" t="s">
        <v>89</v>
      </c>
      <c r="J44" s="92" t="s">
        <v>821</v>
      </c>
      <c r="K44" s="92" t="s">
        <v>822</v>
      </c>
      <c r="L44" s="9" t="s">
        <v>88</v>
      </c>
      <c r="M44" s="9" t="s">
        <v>88</v>
      </c>
      <c r="N44" s="9" t="s">
        <v>88</v>
      </c>
      <c r="O44" s="9" t="s">
        <v>102</v>
      </c>
      <c r="P44" s="9" t="s">
        <v>102</v>
      </c>
      <c r="Q44" s="9" t="s">
        <v>101</v>
      </c>
      <c r="R44" s="9" t="s">
        <v>102</v>
      </c>
      <c r="S44" s="9" t="s">
        <v>101</v>
      </c>
      <c r="T44" s="9" t="s">
        <v>101</v>
      </c>
      <c r="U44" s="9" t="s">
        <v>102</v>
      </c>
      <c r="V44" s="9" t="s">
        <v>102</v>
      </c>
      <c r="W44" s="9" t="s">
        <v>102</v>
      </c>
      <c r="X44" s="9" t="s">
        <v>102</v>
      </c>
      <c r="Y44" s="9" t="s">
        <v>102</v>
      </c>
      <c r="Z44" s="9" t="s">
        <v>102</v>
      </c>
      <c r="AA44" s="9" t="s">
        <v>101</v>
      </c>
      <c r="AB44" s="9" t="s">
        <v>102</v>
      </c>
      <c r="AC44" s="9" t="s">
        <v>102</v>
      </c>
      <c r="AD44" s="9" t="s">
        <v>101</v>
      </c>
      <c r="AE44" s="55">
        <f t="shared" si="0"/>
        <v>14</v>
      </c>
      <c r="AF44" s="96" t="s">
        <v>159</v>
      </c>
      <c r="AG44" s="55">
        <f>IFERROR(VLOOKUP(AF44,'Fórmulas '!$B$26:$C$30,2,0),"")</f>
        <v>4</v>
      </c>
      <c r="AH44" s="55" t="str">
        <f t="shared" si="7"/>
        <v>CATASTRÓFICO</v>
      </c>
      <c r="AI44" s="65">
        <f>+IFERROR(VLOOKUP(AH44,'Fórmulas '!$E$28:$F$30,2,),"")</f>
        <v>5</v>
      </c>
      <c r="AJ44" s="66" t="str">
        <f>IFERROR(VLOOKUP(CONCATENATE(AG44,AI44),'Fórmulas '!$J$47:$K$71,2,),"")</f>
        <v>EXTREMO</v>
      </c>
      <c r="AK44" s="147" t="s">
        <v>823</v>
      </c>
      <c r="AL44" s="145" t="s">
        <v>824</v>
      </c>
      <c r="AM44" s="145" t="s">
        <v>825</v>
      </c>
      <c r="AN44" s="9" t="s">
        <v>99</v>
      </c>
      <c r="AO44" s="9" t="s">
        <v>100</v>
      </c>
      <c r="AP44" s="9">
        <v>0</v>
      </c>
      <c r="AQ44" s="9">
        <v>5</v>
      </c>
      <c r="AR44" s="9">
        <v>0</v>
      </c>
      <c r="AS44" s="9">
        <v>10</v>
      </c>
      <c r="AT44" s="9">
        <v>15</v>
      </c>
      <c r="AU44" s="9">
        <v>0</v>
      </c>
      <c r="AV44" s="9">
        <v>0</v>
      </c>
      <c r="AW44" s="9">
        <f t="shared" si="22"/>
        <v>30</v>
      </c>
      <c r="AX44" s="121" t="str">
        <f t="shared" si="1"/>
        <v>DISMINUYE CERO PUNTOS</v>
      </c>
      <c r="AY44" s="55">
        <f t="shared" si="23"/>
        <v>4</v>
      </c>
      <c r="AZ44" s="55" t="str">
        <f t="shared" si="2"/>
        <v>PROBABLE'</v>
      </c>
      <c r="BA44" s="65">
        <f t="shared" si="3"/>
        <v>4</v>
      </c>
      <c r="BB44" s="103" t="str">
        <f t="shared" si="4"/>
        <v>CATASTRÓFICO</v>
      </c>
      <c r="BC44" s="55">
        <f t="shared" si="5"/>
        <v>5</v>
      </c>
      <c r="BD44" s="103" t="str">
        <f>IFERROR(VLOOKUP(CONCATENATE(BA44,BC44),'Fórmulas '!$J$47:$K$71,2,),"")</f>
        <v>EXTREMO</v>
      </c>
      <c r="BE44" s="9">
        <f t="shared" si="24"/>
        <v>20</v>
      </c>
      <c r="BF44" s="9" t="s">
        <v>104</v>
      </c>
      <c r="BG44" s="9" t="s">
        <v>613</v>
      </c>
      <c r="BH44" s="50" t="s">
        <v>826</v>
      </c>
      <c r="BI44" s="9" t="s">
        <v>827</v>
      </c>
      <c r="BJ44" s="9" t="s">
        <v>560</v>
      </c>
      <c r="BK44" s="9" t="s">
        <v>560</v>
      </c>
      <c r="BL44" s="50" t="s">
        <v>828</v>
      </c>
      <c r="BM44" s="9" t="s">
        <v>560</v>
      </c>
      <c r="BN44" s="10"/>
      <c r="BO44" s="10"/>
      <c r="BP44" s="10"/>
      <c r="BQ44" s="10"/>
      <c r="BR44" s="50" t="s">
        <v>829</v>
      </c>
    </row>
  </sheetData>
  <autoFilter ref="A11:BJ44" xr:uid="{00000000-0009-0000-0000-000001000000}">
    <filterColumn colId="0">
      <filters>
        <filter val="Apoyo Técnico, Científico y Psicosocial"/>
      </filters>
    </filterColumn>
  </autoFilter>
  <mergeCells count="35">
    <mergeCell ref="BM40:BM42"/>
    <mergeCell ref="BF10:BF11"/>
    <mergeCell ref="BG10:BG11"/>
    <mergeCell ref="BH10:BH11"/>
    <mergeCell ref="BI10:BI11"/>
    <mergeCell ref="BJ10:BJ11"/>
    <mergeCell ref="BB10:BB11"/>
    <mergeCell ref="AK8:BE8"/>
    <mergeCell ref="BC10:BC11"/>
    <mergeCell ref="BD10:BD11"/>
    <mergeCell ref="BE10:BE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R8:BR11"/>
    <mergeCell ref="BL9:BM9"/>
    <mergeCell ref="BL10:BL11"/>
    <mergeCell ref="BM10:BM11"/>
    <mergeCell ref="BJ8:BM8"/>
    <mergeCell ref="BN9:BO9"/>
    <mergeCell ref="BN10:BN11"/>
    <mergeCell ref="BO10:BO11"/>
  </mergeCells>
  <conditionalFormatting sqref="AF12:AF44">
    <cfRule type="containsText" dxfId="77" priority="1" operator="containsText" text="CASI SEGURO">
      <formula>NOT(ISERROR(SEARCH("CASI SEGURO",AF12)))</formula>
    </cfRule>
    <cfRule type="containsText" dxfId="76" priority="2" operator="containsText" text="PROBABLE'">
      <formula>NOT(ISERROR(SEARCH("PROBABLE'",AF12)))</formula>
    </cfRule>
    <cfRule type="containsText" dxfId="75" priority="3" operator="containsText" text="POSIBLE">
      <formula>NOT(ISERROR(SEARCH("POSIBLE",AF12)))</formula>
    </cfRule>
    <cfRule type="containsText" dxfId="74" priority="4" operator="containsText" text="IMPROBABLE">
      <formula>NOT(ISERROR(SEARCH("IMPROBABLE",AF12)))</formula>
    </cfRule>
    <cfRule type="containsText" dxfId="73" priority="5" operator="containsText" text="RARA VEZ">
      <formula>NOT(ISERROR(SEARCH("RARA VEZ",AF12)))</formula>
    </cfRule>
  </conditionalFormatting>
  <conditionalFormatting sqref="AH12:AH44">
    <cfRule type="cellIs" dxfId="72" priority="15" operator="equal">
      <formula>"CATASTRÓFICO"</formula>
    </cfRule>
    <cfRule type="cellIs" dxfId="71" priority="16" operator="equal">
      <formula>"MAYOR"</formula>
    </cfRule>
    <cfRule type="cellIs" dxfId="70" priority="17" operator="equal">
      <formula>"MODERADO"</formula>
    </cfRule>
  </conditionalFormatting>
  <conditionalFormatting sqref="AJ12:AJ44">
    <cfRule type="containsText" dxfId="69" priority="18" operator="containsText" text="BAJO">
      <formula>NOT(ISERROR(SEARCH("BAJO",AJ12)))</formula>
    </cfRule>
    <cfRule type="containsText" dxfId="68" priority="19" operator="containsText" text="MODERADO">
      <formula>NOT(ISERROR(SEARCH("MODERADO",AJ12)))</formula>
    </cfRule>
    <cfRule type="containsText" dxfId="67" priority="20" operator="containsText" text="ALTO">
      <formula>NOT(ISERROR(SEARCH("ALTO",AJ12)))</formula>
    </cfRule>
    <cfRule type="containsText" dxfId="66" priority="21" operator="containsText" text="EXTREMO">
      <formula>NOT(ISERROR(SEARCH("EXTREMO",AJ12)))</formula>
    </cfRule>
  </conditionalFormatting>
  <conditionalFormatting sqref="AZ12:AZ44">
    <cfRule type="containsText" dxfId="65" priority="6" operator="containsText" text="CASI SEGURO">
      <formula>NOT(ISERROR(SEARCH("CASI SEGURO",AZ12)))</formula>
    </cfRule>
    <cfRule type="containsText" dxfId="64" priority="7" operator="containsText" text="PROBABLE'">
      <formula>NOT(ISERROR(SEARCH("PROBABLE'",AZ12)))</formula>
    </cfRule>
    <cfRule type="containsText" dxfId="63" priority="8" operator="containsText" text="POSIBLE">
      <formula>NOT(ISERROR(SEARCH("POSIBLE",AZ12)))</formula>
    </cfRule>
    <cfRule type="containsText" dxfId="62" priority="9" stopIfTrue="1" operator="containsText" text="IMPROBABLE">
      <formula>NOT(ISERROR(SEARCH("IMPROBABLE",AZ12)))</formula>
    </cfRule>
    <cfRule type="containsText" dxfId="61" priority="10" operator="containsText" text="RARA VEZ">
      <formula>NOT(ISERROR(SEARCH("RARA VEZ",AZ12)))</formula>
    </cfRule>
  </conditionalFormatting>
  <conditionalFormatting sqref="BB12:BB44">
    <cfRule type="containsText" dxfId="60" priority="12" operator="containsText" text="MODERADO">
      <formula>NOT(ISERROR(SEARCH("MODERADO",BB12)))</formula>
    </cfRule>
    <cfRule type="containsText" dxfId="59" priority="13" operator="containsText" text="MAYO">
      <formula>NOT(ISERROR(SEARCH("MAYO",BB12)))</formula>
    </cfRule>
    <cfRule type="containsText" dxfId="58" priority="14" operator="containsText" text="CATASTRÓFICO">
      <formula>NOT(ISERROR(SEARCH("CATASTRÓFICO",BB12)))</formula>
    </cfRule>
  </conditionalFormatting>
  <conditionalFormatting sqref="BD12:BD44">
    <cfRule type="containsText" dxfId="57" priority="58" operator="containsText" text="BAJO">
      <formula>NOT(ISERROR(SEARCH("BAJO",BD12)))</formula>
    </cfRule>
    <cfRule type="containsText" dxfId="56" priority="59" operator="containsText" text="MODERADO">
      <formula>NOT(ISERROR(SEARCH("MODERADO",BD12)))</formula>
    </cfRule>
    <cfRule type="containsText" dxfId="55" priority="60" operator="containsText" text="ALTO">
      <formula>NOT(ISERROR(SEARCH("ALTO",BD12)))</formula>
    </cfRule>
    <cfRule type="containsText" dxfId="54" priority="61" operator="containsText" text="EXTREMO">
      <formula>NOT(ISERROR(SEARCH("EXTREMO",BD12)))</formula>
    </cfRule>
  </conditionalFormatting>
  <dataValidations count="1">
    <dataValidation type="list" allowBlank="1" showInputMessage="1" showErrorMessage="1" sqref="AR45:AR1048576" xr:uid="{00000000-0002-0000-01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100-000001000000}">
          <x14:formula1>
            <xm:f>'Fórmulas '!$AA$5:$AA$6</xm:f>
          </x14:formula1>
          <xm:sqref>G12:H44 L12:AD1048576 E12:E1048576</xm:sqref>
        </x14:dataValidation>
        <x14:dataValidation type="list" allowBlank="1" showInputMessage="1" showErrorMessage="1" xr:uid="{00000000-0002-0000-0100-000002000000}">
          <x14:formula1>
            <xm:f>'Fórmulas '!$Q$5:$Q$7</xm:f>
          </x14:formula1>
          <xm:sqref>AO12:AO1048576</xm:sqref>
        </x14:dataValidation>
        <x14:dataValidation type="list" allowBlank="1" showInputMessage="1" showErrorMessage="1" xr:uid="{00000000-0002-0000-0100-000003000000}">
          <x14:formula1>
            <xm:f>'Fórmulas '!$B$47:$B$67</xm:f>
          </x14:formula1>
          <xm:sqref>A12:A43</xm:sqref>
        </x14:dataValidation>
        <x14:dataValidation type="list" allowBlank="1" showInputMessage="1" showErrorMessage="1" xr:uid="{00000000-0002-0000-0100-000004000000}">
          <x14:formula1>
            <xm:f>$V$5:$V$7+'Fórmulas '!$AA$5:$AA$6</xm:f>
          </x14:formula1>
          <xm:sqref>F12:F44</xm:sqref>
        </x14:dataValidation>
        <x14:dataValidation type="list" allowBlank="1" showInputMessage="1" showErrorMessage="1" xr:uid="{00000000-0002-0000-0100-000005000000}">
          <x14:formula1>
            <xm:f>'Fórmulas '!$M$13</xm:f>
          </x14:formula1>
          <xm:sqref>I12:I44</xm:sqref>
        </x14:dataValidation>
        <x14:dataValidation type="list" allowBlank="1" showInputMessage="1" showErrorMessage="1" xr:uid="{00000000-0002-0000-0100-000006000000}">
          <x14:formula1>
            <xm:f>'Fórmulas '!$B$26:$B$30</xm:f>
          </x14:formula1>
          <xm:sqref>AF12:AF44</xm:sqref>
        </x14:dataValidation>
        <x14:dataValidation type="list" allowBlank="1" showInputMessage="1" showErrorMessage="1" xr:uid="{00000000-0002-0000-0100-000007000000}">
          <x14:formula1>
            <xm:f>'Fórmulas '!$BA$5:$BB$5</xm:f>
          </x14:formula1>
          <xm:sqref>AP12:AP43</xm:sqref>
        </x14:dataValidation>
        <x14:dataValidation type="list" allowBlank="1" showInputMessage="1" showErrorMessage="1" xr:uid="{00000000-0002-0000-0100-000008000000}">
          <x14:formula1>
            <xm:f>'Fórmulas '!$BA$6:$BB$6</xm:f>
          </x14:formula1>
          <xm:sqref>AQ12:AQ43</xm:sqref>
        </x14:dataValidation>
        <x14:dataValidation type="list" allowBlank="1" showInputMessage="1" showErrorMessage="1" xr:uid="{00000000-0002-0000-0100-000009000000}">
          <x14:formula1>
            <xm:f>'Fórmulas '!$BA$7:$BB$7</xm:f>
          </x14:formula1>
          <xm:sqref>AR12:AR43</xm:sqref>
        </x14:dataValidation>
        <x14:dataValidation type="list" allowBlank="1" showInputMessage="1" showErrorMessage="1" xr:uid="{00000000-0002-0000-0100-00000A000000}">
          <x14:formula1>
            <xm:f>'Fórmulas '!$BA$8:$BB$8</xm:f>
          </x14:formula1>
          <xm:sqref>AS12:AS43</xm:sqref>
        </x14:dataValidation>
        <x14:dataValidation type="list" allowBlank="1" showInputMessage="1" showErrorMessage="1" xr:uid="{00000000-0002-0000-0100-00000B000000}">
          <x14:formula1>
            <xm:f>'Fórmulas '!$BA$9:$BB$9</xm:f>
          </x14:formula1>
          <xm:sqref>AT12:AT43</xm:sqref>
        </x14:dataValidation>
        <x14:dataValidation type="list" allowBlank="1" showInputMessage="1" showErrorMessage="1" xr:uid="{00000000-0002-0000-0100-00000C000000}">
          <x14:formula1>
            <xm:f>'Fórmulas '!$BA$10:$BB$10</xm:f>
          </x14:formula1>
          <xm:sqref>AU12:AU43</xm:sqref>
        </x14:dataValidation>
        <x14:dataValidation type="list" allowBlank="1" showInputMessage="1" showErrorMessage="1" xr:uid="{00000000-0002-0000-0100-00000D000000}">
          <x14:formula1>
            <xm:f>'Fórmulas '!$BA$11:$BB$11</xm:f>
          </x14:formula1>
          <xm:sqref>AV12:AV43</xm:sqref>
        </x14:dataValidation>
        <x14:dataValidation type="list" allowBlank="1" showInputMessage="1" showErrorMessage="1" xr:uid="{00000000-0002-0000-0100-00000E000000}">
          <x14:formula1>
            <xm:f>'Fórmulas '!$Y$5:$Y$8</xm:f>
          </x14:formula1>
          <xm:sqref>BF12:BF43</xm:sqref>
        </x14:dataValidation>
        <x14:dataValidation type="list" allowBlank="1" showInputMessage="1" showErrorMessage="1" xr:uid="{00000000-0002-0000-0100-00000F000000}">
          <x14:formula1>
            <xm:f>'Fórmulas '!$B$47:$B$66</xm:f>
          </x14:formula1>
          <xm:sqref>A44:A1048576</xm:sqref>
        </x14:dataValidation>
        <x14:dataValidation type="list" allowBlank="1" showInputMessage="1" showErrorMessage="1" xr:uid="{00000000-0002-0000-0100-000010000000}">
          <x14:formula1>
            <xm:f>'Fórmulas '!$Q$10:$Q$11</xm:f>
          </x14:formula1>
          <xm:sqref>AN12:AN1048576</xm:sqref>
        </x14:dataValidation>
        <x14:dataValidation type="list" allowBlank="1" showInputMessage="1" showErrorMessage="1" xr:uid="{00000000-0002-0000-0100-000011000000}">
          <x14:formula1>
            <xm:f>'Fórmulas '!$Y$11:$Y$12</xm:f>
          </x14:formula1>
          <xm:sqref>BF44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355"/>
  <sheetViews>
    <sheetView showGridLines="0" topLeftCell="A184" zoomScale="120" zoomScaleNormal="120" workbookViewId="0">
      <selection activeCell="D200" sqref="D200"/>
    </sheetView>
  </sheetViews>
  <sheetFormatPr defaultColWidth="11.42578125" defaultRowHeight="15"/>
  <cols>
    <col min="1" max="1" width="18" customWidth="1"/>
    <col min="2" max="2" width="60.28515625" customWidth="1"/>
  </cols>
  <sheetData>
    <row r="1" spans="1:1" ht="26.25">
      <c r="A1" s="36" t="s">
        <v>830</v>
      </c>
    </row>
    <row r="35" spans="1:1">
      <c r="A35" t="s">
        <v>831</v>
      </c>
    </row>
    <row r="127" spans="1:1" ht="26.25">
      <c r="A127" s="36" t="s">
        <v>832</v>
      </c>
    </row>
    <row r="129" spans="1:1" ht="21">
      <c r="A129" s="40" t="s">
        <v>833</v>
      </c>
    </row>
    <row r="139" spans="1:1">
      <c r="A139" s="37"/>
    </row>
    <row r="157" spans="1:9">
      <c r="A157" s="449"/>
      <c r="B157" s="449"/>
      <c r="I157">
        <f>35*12</f>
        <v>420</v>
      </c>
    </row>
    <row r="158" spans="1:9">
      <c r="A158" s="30"/>
      <c r="B158" s="30"/>
    </row>
    <row r="159" spans="1:9" ht="13.15" customHeight="1">
      <c r="A159" s="31"/>
      <c r="B159" s="32"/>
    </row>
    <row r="160" spans="1:9" ht="21">
      <c r="A160" s="450" t="s">
        <v>834</v>
      </c>
      <c r="B160" s="450"/>
    </row>
    <row r="161" spans="1:2">
      <c r="A161" s="39"/>
      <c r="B161" s="39"/>
    </row>
    <row r="162" spans="1:2">
      <c r="A162" s="39"/>
      <c r="B162" s="39"/>
    </row>
    <row r="163" spans="1:2">
      <c r="A163" s="39"/>
      <c r="B163" s="39"/>
    </row>
    <row r="164" spans="1:2">
      <c r="A164" s="39"/>
      <c r="B164" s="39"/>
    </row>
    <row r="165" spans="1:2">
      <c r="A165" s="39"/>
      <c r="B165" s="39"/>
    </row>
    <row r="166" spans="1:2">
      <c r="A166" s="39"/>
      <c r="B166" s="39"/>
    </row>
    <row r="167" spans="1:2">
      <c r="A167" s="39"/>
      <c r="B167" s="39"/>
    </row>
    <row r="168" spans="1:2">
      <c r="A168" s="39"/>
      <c r="B168" s="39"/>
    </row>
    <row r="169" spans="1:2">
      <c r="A169" s="39"/>
      <c r="B169" s="39"/>
    </row>
    <row r="170" spans="1:2">
      <c r="A170" s="39"/>
      <c r="B170" s="39"/>
    </row>
    <row r="171" spans="1:2">
      <c r="A171" s="39"/>
      <c r="B171" s="39"/>
    </row>
    <row r="172" spans="1:2">
      <c r="A172" s="39"/>
      <c r="B172" s="39"/>
    </row>
    <row r="173" spans="1:2">
      <c r="A173" s="39"/>
      <c r="B173" s="39"/>
    </row>
    <row r="174" spans="1:2">
      <c r="A174" s="39"/>
      <c r="B174" s="39"/>
    </row>
    <row r="175" spans="1:2">
      <c r="A175" s="39"/>
      <c r="B175" s="39"/>
    </row>
    <row r="176" spans="1:2">
      <c r="A176" s="39"/>
      <c r="B176" s="39"/>
    </row>
    <row r="177" spans="1:2">
      <c r="A177" s="39"/>
      <c r="B177" s="39"/>
    </row>
    <row r="178" spans="1:2">
      <c r="A178" s="39"/>
      <c r="B178" s="39"/>
    </row>
    <row r="179" spans="1:2">
      <c r="A179" s="39"/>
      <c r="B179" s="39"/>
    </row>
    <row r="180" spans="1:2">
      <c r="A180" s="39"/>
      <c r="B180" s="39"/>
    </row>
    <row r="181" spans="1:2">
      <c r="A181" s="39"/>
      <c r="B181" s="39"/>
    </row>
    <row r="182" spans="1:2">
      <c r="A182" s="39"/>
      <c r="B182" s="39"/>
    </row>
    <row r="183" spans="1:2">
      <c r="A183" s="39"/>
      <c r="B183" s="39"/>
    </row>
    <row r="184" spans="1:2">
      <c r="A184" s="39"/>
      <c r="B184" s="39"/>
    </row>
    <row r="185" spans="1:2">
      <c r="A185" s="39"/>
      <c r="B185" s="39"/>
    </row>
    <row r="186" spans="1:2">
      <c r="A186" s="39"/>
      <c r="B186" s="39"/>
    </row>
    <row r="187" spans="1:2">
      <c r="A187" s="39"/>
      <c r="B187" s="39"/>
    </row>
    <row r="188" spans="1:2">
      <c r="A188" s="39"/>
      <c r="B188" s="39"/>
    </row>
    <row r="189" spans="1:2">
      <c r="A189" s="39"/>
      <c r="B189" s="39"/>
    </row>
    <row r="190" spans="1:2">
      <c r="A190" s="39"/>
      <c r="B190" s="39"/>
    </row>
    <row r="191" spans="1:2">
      <c r="A191" s="39"/>
      <c r="B191" s="39"/>
    </row>
    <row r="192" spans="1:2">
      <c r="A192" s="39"/>
      <c r="B192" s="39"/>
    </row>
    <row r="193" spans="1:2">
      <c r="A193" s="39"/>
      <c r="B193" s="39"/>
    </row>
    <row r="194" spans="1:2">
      <c r="A194" s="39"/>
      <c r="B194" s="39"/>
    </row>
    <row r="195" spans="1:2">
      <c r="A195" s="39"/>
      <c r="B195" s="39"/>
    </row>
    <row r="196" spans="1:2">
      <c r="A196" s="39"/>
      <c r="B196" s="39"/>
    </row>
    <row r="197" spans="1:2">
      <c r="A197" s="39"/>
      <c r="B197" s="39"/>
    </row>
    <row r="198" spans="1:2">
      <c r="A198" s="39"/>
      <c r="B198" s="39"/>
    </row>
    <row r="199" spans="1:2">
      <c r="A199" s="39"/>
      <c r="B199" s="39"/>
    </row>
    <row r="200" spans="1:2">
      <c r="A200" s="39"/>
      <c r="B200" s="39"/>
    </row>
    <row r="201" spans="1:2">
      <c r="A201" s="39"/>
      <c r="B201" s="39"/>
    </row>
    <row r="202" spans="1:2">
      <c r="A202" s="39"/>
      <c r="B202" s="39"/>
    </row>
    <row r="203" spans="1:2">
      <c r="A203" s="39"/>
      <c r="B203" s="39"/>
    </row>
    <row r="204" spans="1:2">
      <c r="A204" s="39"/>
      <c r="B204" s="39"/>
    </row>
    <row r="205" spans="1:2">
      <c r="A205" s="39"/>
      <c r="B205" s="39"/>
    </row>
    <row r="206" spans="1:2">
      <c r="A206" s="39"/>
      <c r="B206" s="39"/>
    </row>
    <row r="207" spans="1:2">
      <c r="A207" s="39"/>
      <c r="B207" s="39"/>
    </row>
    <row r="208" spans="1:2">
      <c r="A208" s="39"/>
      <c r="B208" s="39"/>
    </row>
    <row r="209" spans="1:2">
      <c r="A209" s="39"/>
      <c r="B209" s="39"/>
    </row>
    <row r="210" spans="1:2">
      <c r="A210" s="39"/>
      <c r="B210" s="39"/>
    </row>
    <row r="211" spans="1:2">
      <c r="A211" s="39"/>
      <c r="B211" s="39"/>
    </row>
    <row r="212" spans="1:2">
      <c r="A212" s="39"/>
      <c r="B212" s="39"/>
    </row>
    <row r="213" spans="1:2">
      <c r="A213" s="39"/>
      <c r="B213" s="39"/>
    </row>
    <row r="214" spans="1:2">
      <c r="A214" s="39"/>
      <c r="B214" s="39"/>
    </row>
    <row r="215" spans="1:2">
      <c r="A215" s="39"/>
      <c r="B215" s="39"/>
    </row>
    <row r="216" spans="1:2" ht="28.9" customHeight="1">
      <c r="A216" s="451" t="s">
        <v>835</v>
      </c>
      <c r="B216" s="451"/>
    </row>
    <row r="217" spans="1:2">
      <c r="A217" s="39"/>
      <c r="B217" s="39"/>
    </row>
    <row r="218" spans="1:2">
      <c r="A218" s="39"/>
      <c r="B218" s="39"/>
    </row>
    <row r="219" spans="1:2">
      <c r="A219" s="39"/>
      <c r="B219" s="39"/>
    </row>
    <row r="220" spans="1:2">
      <c r="A220" s="39"/>
      <c r="B220" s="39"/>
    </row>
    <row r="221" spans="1:2">
      <c r="A221" s="39"/>
      <c r="B221" s="39"/>
    </row>
    <row r="222" spans="1:2">
      <c r="A222" s="39"/>
      <c r="B222" s="39"/>
    </row>
    <row r="223" spans="1:2">
      <c r="A223" s="39"/>
      <c r="B223" s="39"/>
    </row>
    <row r="224" spans="1:2">
      <c r="A224" s="39"/>
      <c r="B224" s="39"/>
    </row>
    <row r="225" spans="1:2">
      <c r="A225" s="39"/>
      <c r="B225" s="39"/>
    </row>
    <row r="226" spans="1:2">
      <c r="A226" s="39"/>
      <c r="B226" s="39"/>
    </row>
    <row r="227" spans="1:2">
      <c r="A227" s="451" t="s">
        <v>836</v>
      </c>
      <c r="B227" s="451"/>
    </row>
    <row r="228" spans="1:2">
      <c r="A228" s="39"/>
      <c r="B228" s="39"/>
    </row>
    <row r="229" spans="1:2">
      <c r="A229" s="39"/>
      <c r="B229" s="39"/>
    </row>
    <row r="230" spans="1:2">
      <c r="A230" s="31"/>
      <c r="B230" s="32"/>
    </row>
    <row r="292" spans="1:1">
      <c r="A292" t="s">
        <v>837</v>
      </c>
    </row>
    <row r="321" spans="1:1" ht="23.25">
      <c r="A321" s="48" t="s">
        <v>838</v>
      </c>
    </row>
    <row r="323" spans="1:1">
      <c r="A323" t="s">
        <v>839</v>
      </c>
    </row>
    <row r="355" spans="1:1" ht="26.25">
      <c r="A355" s="36" t="s">
        <v>840</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BM71"/>
  <sheetViews>
    <sheetView topLeftCell="A12" zoomScaleNormal="100" workbookViewId="0">
      <selection activeCell="B21" sqref="B21"/>
    </sheetView>
  </sheetViews>
  <sheetFormatPr defaultColWidth="11.42578125" defaultRowHeight="1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c r="O1" s="34" t="s">
        <v>29</v>
      </c>
    </row>
    <row r="2" spans="2:65">
      <c r="O2" s="10" t="s">
        <v>498</v>
      </c>
    </row>
    <row r="3" spans="2:65" ht="43.15" customHeight="1">
      <c r="B3" s="452" t="s">
        <v>841</v>
      </c>
      <c r="C3" s="453"/>
      <c r="E3" s="452" t="s">
        <v>842</v>
      </c>
      <c r="F3" s="453"/>
      <c r="H3" s="454" t="s">
        <v>843</v>
      </c>
      <c r="I3" s="455"/>
      <c r="J3" s="455"/>
      <c r="K3" s="456"/>
      <c r="O3" s="10" t="s">
        <v>371</v>
      </c>
      <c r="T3" t="s">
        <v>844</v>
      </c>
      <c r="AC3" s="459" t="s">
        <v>845</v>
      </c>
      <c r="AD3" s="459"/>
      <c r="AE3" s="14"/>
      <c r="AH3" s="458" t="s">
        <v>846</v>
      </c>
      <c r="AI3" s="458"/>
      <c r="AJ3" s="458"/>
      <c r="AL3" s="460" t="s">
        <v>847</v>
      </c>
      <c r="AM3" s="460"/>
      <c r="AN3" s="460"/>
      <c r="AO3" s="460"/>
      <c r="AP3" s="460"/>
      <c r="AQ3" s="460"/>
      <c r="AR3" s="460"/>
      <c r="AT3" s="458" t="s">
        <v>848</v>
      </c>
      <c r="AU3" s="458"/>
      <c r="AW3" s="459" t="s">
        <v>849</v>
      </c>
      <c r="AX3" s="459"/>
      <c r="AZ3" s="452" t="s">
        <v>850</v>
      </c>
      <c r="BA3" s="457"/>
      <c r="BB3" s="453"/>
      <c r="BF3" s="452" t="s">
        <v>851</v>
      </c>
      <c r="BG3" s="457"/>
      <c r="BH3" s="453"/>
      <c r="BK3" s="45" t="s">
        <v>8</v>
      </c>
      <c r="BL3" s="46"/>
      <c r="BM3" s="47"/>
    </row>
    <row r="4" spans="2:65" ht="28.9" customHeight="1">
      <c r="B4" s="34" t="s">
        <v>852</v>
      </c>
      <c r="C4" s="34" t="s">
        <v>853</v>
      </c>
      <c r="E4" s="34" t="s">
        <v>852</v>
      </c>
      <c r="F4" s="34" t="s">
        <v>853</v>
      </c>
      <c r="H4" s="34" t="s">
        <v>854</v>
      </c>
      <c r="I4" s="34" t="s">
        <v>855</v>
      </c>
      <c r="J4" s="34" t="s">
        <v>856</v>
      </c>
      <c r="K4" s="34" t="s">
        <v>857</v>
      </c>
      <c r="M4" s="34" t="s">
        <v>858</v>
      </c>
      <c r="O4" s="10" t="s">
        <v>523</v>
      </c>
      <c r="Q4" s="34" t="s">
        <v>859</v>
      </c>
      <c r="R4" s="44"/>
      <c r="T4" s="34" t="s">
        <v>860</v>
      </c>
      <c r="U4" s="34" t="s">
        <v>861</v>
      </c>
      <c r="V4" s="34" t="s">
        <v>862</v>
      </c>
      <c r="W4" s="34"/>
      <c r="Y4" s="34" t="s">
        <v>863</v>
      </c>
      <c r="AA4" s="34" t="s">
        <v>864</v>
      </c>
      <c r="AC4" s="34" t="s">
        <v>865</v>
      </c>
      <c r="AD4" s="34" t="s">
        <v>866</v>
      </c>
      <c r="AF4" s="34" t="s">
        <v>867</v>
      </c>
      <c r="AH4" s="34" t="s">
        <v>868</v>
      </c>
      <c r="AI4" s="34" t="s">
        <v>869</v>
      </c>
      <c r="AJ4" s="34" t="s">
        <v>870</v>
      </c>
      <c r="AL4" s="15" t="s">
        <v>871</v>
      </c>
      <c r="AM4" s="15" t="s">
        <v>872</v>
      </c>
      <c r="AN4" s="15" t="s">
        <v>873</v>
      </c>
      <c r="AO4" s="15" t="s">
        <v>874</v>
      </c>
      <c r="AP4" s="15" t="s">
        <v>875</v>
      </c>
      <c r="AQ4" s="15" t="s">
        <v>876</v>
      </c>
      <c r="AR4" s="15" t="s">
        <v>877</v>
      </c>
      <c r="AT4" s="34" t="s">
        <v>878</v>
      </c>
      <c r="AU4" s="34" t="s">
        <v>879</v>
      </c>
      <c r="AW4" s="16" t="s">
        <v>880</v>
      </c>
      <c r="AX4" s="16" t="s">
        <v>852</v>
      </c>
      <c r="AZ4" s="34" t="s">
        <v>878</v>
      </c>
      <c r="BA4" s="34" t="s">
        <v>881</v>
      </c>
      <c r="BB4" s="34" t="s">
        <v>101</v>
      </c>
      <c r="BF4" t="s">
        <v>882</v>
      </c>
      <c r="BK4" t="s">
        <v>883</v>
      </c>
    </row>
    <row r="5" spans="2:65">
      <c r="B5" s="10" t="s">
        <v>884</v>
      </c>
      <c r="C5" s="38">
        <v>0.2</v>
      </c>
      <c r="E5" s="10" t="s">
        <v>885</v>
      </c>
      <c r="F5" s="38">
        <v>0.2</v>
      </c>
      <c r="H5" s="38">
        <v>0.2</v>
      </c>
      <c r="I5" s="38">
        <v>0.2</v>
      </c>
      <c r="J5" s="17" t="str">
        <f>CONCATENATE(H5,I5)</f>
        <v>0,20,2</v>
      </c>
      <c r="K5" s="41" t="s">
        <v>886</v>
      </c>
      <c r="M5" s="10" t="s">
        <v>887</v>
      </c>
      <c r="O5" s="10" t="s">
        <v>114</v>
      </c>
      <c r="Q5" s="10" t="s">
        <v>100</v>
      </c>
      <c r="R5" s="38">
        <v>0.25</v>
      </c>
      <c r="T5" t="s">
        <v>888</v>
      </c>
      <c r="U5" t="s">
        <v>889</v>
      </c>
      <c r="V5" t="s">
        <v>890</v>
      </c>
      <c r="Y5" s="10" t="s">
        <v>569</v>
      </c>
      <c r="AA5" s="10" t="s">
        <v>102</v>
      </c>
      <c r="AC5" s="10">
        <v>1</v>
      </c>
      <c r="AD5" s="10" t="s">
        <v>891</v>
      </c>
      <c r="AF5" s="10" t="s">
        <v>892</v>
      </c>
      <c r="AH5" s="10" t="str">
        <f>CONCATENATE(AH15,"+",AI15)</f>
        <v xml:space="preserve">Fuerte+Fuerte </v>
      </c>
      <c r="AI5" s="10" t="s">
        <v>892</v>
      </c>
      <c r="AJ5" s="10">
        <v>100</v>
      </c>
      <c r="AL5" s="10" t="s">
        <v>893</v>
      </c>
      <c r="AM5" s="10" t="s">
        <v>894</v>
      </c>
      <c r="AN5" s="10" t="s">
        <v>895</v>
      </c>
      <c r="AO5" s="10" t="s">
        <v>896</v>
      </c>
      <c r="AP5" s="10" t="s">
        <v>897</v>
      </c>
      <c r="AQ5" s="10" t="s">
        <v>898</v>
      </c>
      <c r="AR5" s="10" t="s">
        <v>899</v>
      </c>
      <c r="AT5" s="10" t="s">
        <v>893</v>
      </c>
      <c r="AU5" s="10">
        <v>15</v>
      </c>
      <c r="AW5" s="19">
        <v>1</v>
      </c>
      <c r="AX5" s="9" t="s">
        <v>122</v>
      </c>
      <c r="AZ5" s="10" t="s">
        <v>69</v>
      </c>
      <c r="BA5" s="10">
        <v>15</v>
      </c>
      <c r="BB5" s="10">
        <v>0</v>
      </c>
      <c r="BF5" t="s">
        <v>900</v>
      </c>
      <c r="BK5" t="s">
        <v>901</v>
      </c>
    </row>
    <row r="6" spans="2:65">
      <c r="B6" s="10" t="s">
        <v>902</v>
      </c>
      <c r="C6" s="38">
        <v>0.4</v>
      </c>
      <c r="E6" s="10" t="s">
        <v>903</v>
      </c>
      <c r="F6" s="38">
        <v>0.4</v>
      </c>
      <c r="H6" s="38">
        <v>0.2</v>
      </c>
      <c r="I6" s="38">
        <v>0.4</v>
      </c>
      <c r="J6" s="17" t="str">
        <f t="shared" ref="J6:J9" si="0">CONCATENATE(H6,I6)</f>
        <v>0,20,4</v>
      </c>
      <c r="K6" s="41" t="s">
        <v>886</v>
      </c>
      <c r="M6" s="10" t="s">
        <v>904</v>
      </c>
      <c r="O6" s="10" t="s">
        <v>905</v>
      </c>
      <c r="Q6" s="10" t="s">
        <v>266</v>
      </c>
      <c r="R6" s="38">
        <v>0.15</v>
      </c>
      <c r="T6" t="s">
        <v>906</v>
      </c>
      <c r="U6" t="s">
        <v>907</v>
      </c>
      <c r="V6" t="s">
        <v>908</v>
      </c>
      <c r="Y6" s="10" t="s">
        <v>104</v>
      </c>
      <c r="AA6" s="10" t="s">
        <v>101</v>
      </c>
      <c r="AC6" s="10">
        <v>2</v>
      </c>
      <c r="AD6" s="10" t="s">
        <v>891</v>
      </c>
      <c r="AF6" s="10" t="s">
        <v>909</v>
      </c>
      <c r="AH6" s="10" t="str">
        <f t="shared" ref="AH6:AH13" si="1">CONCATENATE(AH16,"+",AI16)</f>
        <v xml:space="preserve">Fuerte+Moderado </v>
      </c>
      <c r="AI6" s="10" t="s">
        <v>909</v>
      </c>
      <c r="AJ6" s="10">
        <v>50</v>
      </c>
      <c r="AL6" s="10" t="s">
        <v>910</v>
      </c>
      <c r="AM6" s="10" t="s">
        <v>911</v>
      </c>
      <c r="AN6" s="10" t="s">
        <v>912</v>
      </c>
      <c r="AO6" s="10" t="s">
        <v>913</v>
      </c>
      <c r="AP6" s="10" t="s">
        <v>914</v>
      </c>
      <c r="AQ6" s="10" t="s">
        <v>915</v>
      </c>
      <c r="AR6" s="10" t="s">
        <v>916</v>
      </c>
      <c r="AT6" s="10" t="s">
        <v>910</v>
      </c>
      <c r="AU6" s="10">
        <v>0</v>
      </c>
      <c r="AW6" s="19">
        <v>2</v>
      </c>
      <c r="AX6" s="9" t="s">
        <v>267</v>
      </c>
      <c r="AZ6" s="10" t="s">
        <v>70</v>
      </c>
      <c r="BA6" s="10">
        <v>5</v>
      </c>
      <c r="BB6" s="10">
        <v>0</v>
      </c>
      <c r="BF6" t="s">
        <v>917</v>
      </c>
      <c r="BK6" t="s">
        <v>918</v>
      </c>
    </row>
    <row r="7" spans="2:65">
      <c r="B7" s="10" t="s">
        <v>919</v>
      </c>
      <c r="C7" s="38">
        <v>0.6</v>
      </c>
      <c r="E7" s="10" t="s">
        <v>909</v>
      </c>
      <c r="F7" s="38">
        <v>0.6</v>
      </c>
      <c r="H7" s="38">
        <v>0.2</v>
      </c>
      <c r="I7" s="38">
        <v>0.6</v>
      </c>
      <c r="J7" s="17" t="str">
        <f t="shared" si="0"/>
        <v>0,20,6</v>
      </c>
      <c r="K7" s="42" t="s">
        <v>123</v>
      </c>
      <c r="M7" s="10" t="s">
        <v>920</v>
      </c>
      <c r="O7" s="10" t="s">
        <v>921</v>
      </c>
      <c r="Q7" s="10" t="s">
        <v>922</v>
      </c>
      <c r="R7" s="38">
        <v>0.1</v>
      </c>
      <c r="Y7" s="10" t="s">
        <v>923</v>
      </c>
      <c r="AA7" s="10" t="s">
        <v>924</v>
      </c>
      <c r="AC7" s="10">
        <v>3</v>
      </c>
      <c r="AD7" s="10" t="s">
        <v>891</v>
      </c>
      <c r="AF7" s="10" t="s">
        <v>925</v>
      </c>
      <c r="AH7" s="10" t="str">
        <f t="shared" si="1"/>
        <v xml:space="preserve">Fuerte+Débil </v>
      </c>
      <c r="AI7" s="10" t="s">
        <v>925</v>
      </c>
      <c r="AJ7" s="10">
        <v>0</v>
      </c>
      <c r="AO7" s="10" t="s">
        <v>926</v>
      </c>
      <c r="AR7" s="10" t="s">
        <v>927</v>
      </c>
      <c r="AT7" s="10" t="s">
        <v>894</v>
      </c>
      <c r="AU7" s="10">
        <v>15</v>
      </c>
      <c r="AW7" s="19">
        <v>3</v>
      </c>
      <c r="AX7" s="9" t="s">
        <v>93</v>
      </c>
      <c r="AZ7" s="10" t="s">
        <v>71</v>
      </c>
      <c r="BA7" s="10">
        <v>15</v>
      </c>
      <c r="BB7" s="10">
        <v>0</v>
      </c>
      <c r="BF7" t="s">
        <v>928</v>
      </c>
    </row>
    <row r="8" spans="2:65">
      <c r="B8" s="10" t="s">
        <v>929</v>
      </c>
      <c r="C8" s="38">
        <v>0.8</v>
      </c>
      <c r="E8" s="10" t="s">
        <v>930</v>
      </c>
      <c r="F8" s="38">
        <v>0.8</v>
      </c>
      <c r="H8" s="38">
        <v>0.2</v>
      </c>
      <c r="I8" s="38">
        <v>0.8</v>
      </c>
      <c r="J8" s="17" t="str">
        <f t="shared" si="0"/>
        <v>0,20,8</v>
      </c>
      <c r="K8" s="20" t="s">
        <v>931</v>
      </c>
      <c r="M8" s="10" t="s">
        <v>932</v>
      </c>
      <c r="O8" s="10" t="s">
        <v>584</v>
      </c>
      <c r="Y8" s="10" t="s">
        <v>431</v>
      </c>
      <c r="AC8" s="10">
        <v>4</v>
      </c>
      <c r="AD8" s="10" t="s">
        <v>891</v>
      </c>
      <c r="AH8" s="10" t="str">
        <f t="shared" si="1"/>
        <v xml:space="preserve">Moderado+Fuerte </v>
      </c>
      <c r="AI8" s="10" t="s">
        <v>909</v>
      </c>
      <c r="AJ8" s="10">
        <v>50</v>
      </c>
      <c r="AT8" s="10" t="s">
        <v>911</v>
      </c>
      <c r="AU8" s="10">
        <v>0</v>
      </c>
      <c r="AW8" s="19">
        <v>4</v>
      </c>
      <c r="AX8" s="9" t="s">
        <v>933</v>
      </c>
      <c r="AZ8" s="10" t="s">
        <v>72</v>
      </c>
      <c r="BA8" s="10">
        <v>10</v>
      </c>
      <c r="BB8" s="10">
        <v>0</v>
      </c>
      <c r="BF8" t="s">
        <v>934</v>
      </c>
    </row>
    <row r="9" spans="2:65">
      <c r="B9" s="10" t="s">
        <v>935</v>
      </c>
      <c r="C9" s="38">
        <v>1</v>
      </c>
      <c r="E9" s="10" t="s">
        <v>936</v>
      </c>
      <c r="F9" s="38">
        <v>1</v>
      </c>
      <c r="H9" s="38">
        <v>0.2</v>
      </c>
      <c r="I9" s="38">
        <v>1</v>
      </c>
      <c r="J9" s="17" t="str">
        <f t="shared" si="0"/>
        <v>0,21</v>
      </c>
      <c r="K9" s="43" t="s">
        <v>95</v>
      </c>
      <c r="M9" s="10" t="s">
        <v>937</v>
      </c>
      <c r="O9" s="10" t="s">
        <v>211</v>
      </c>
      <c r="Q9" s="34" t="s">
        <v>938</v>
      </c>
      <c r="R9" s="34"/>
      <c r="AC9" s="10">
        <v>5</v>
      </c>
      <c r="AD9" s="10" t="s">
        <v>891</v>
      </c>
      <c r="AH9" s="10" t="str">
        <f t="shared" si="1"/>
        <v xml:space="preserve">Moderado+Moderado </v>
      </c>
      <c r="AI9" s="10" t="s">
        <v>909</v>
      </c>
      <c r="AJ9" s="10">
        <v>50</v>
      </c>
      <c r="AT9" s="10" t="s">
        <v>895</v>
      </c>
      <c r="AU9" s="10">
        <v>15</v>
      </c>
      <c r="AW9" s="19">
        <v>5</v>
      </c>
      <c r="AX9" s="9" t="s">
        <v>939</v>
      </c>
      <c r="AZ9" s="10" t="s">
        <v>73</v>
      </c>
      <c r="BA9" s="10">
        <v>15</v>
      </c>
      <c r="BB9" s="10">
        <v>0</v>
      </c>
      <c r="BF9" t="s">
        <v>940</v>
      </c>
    </row>
    <row r="10" spans="2:65">
      <c r="H10" s="38">
        <v>0.4</v>
      </c>
      <c r="I10" s="38">
        <v>0.2</v>
      </c>
      <c r="J10" s="17" t="str">
        <f t="shared" ref="J10:J29" si="2">CONCATENATE(H10,I10)</f>
        <v>0,40,2</v>
      </c>
      <c r="K10" s="18" t="s">
        <v>886</v>
      </c>
      <c r="M10" s="10" t="s">
        <v>941</v>
      </c>
      <c r="O10" s="10" t="s">
        <v>153</v>
      </c>
      <c r="Q10" s="10" t="s">
        <v>99</v>
      </c>
      <c r="R10" s="38">
        <v>0.25</v>
      </c>
      <c r="Y10" s="34" t="s">
        <v>942</v>
      </c>
      <c r="AC10" s="10">
        <v>6</v>
      </c>
      <c r="AD10" s="10" t="s">
        <v>223</v>
      </c>
      <c r="AH10" s="10" t="str">
        <f t="shared" si="1"/>
        <v xml:space="preserve">Moderado+Débil </v>
      </c>
      <c r="AI10" s="10" t="s">
        <v>925</v>
      </c>
      <c r="AJ10" s="10">
        <v>0</v>
      </c>
      <c r="AT10" s="10" t="s">
        <v>912</v>
      </c>
      <c r="AU10" s="10">
        <v>0</v>
      </c>
      <c r="AZ10" s="10" t="s">
        <v>74</v>
      </c>
      <c r="BA10" s="10">
        <v>10</v>
      </c>
      <c r="BB10" s="10">
        <v>0</v>
      </c>
      <c r="BF10" t="s">
        <v>943</v>
      </c>
    </row>
    <row r="11" spans="2:65" ht="30">
      <c r="H11" s="38">
        <v>0.4</v>
      </c>
      <c r="I11" s="38">
        <v>0.4</v>
      </c>
      <c r="J11" s="17" t="str">
        <f t="shared" si="2"/>
        <v>0,40,4</v>
      </c>
      <c r="K11" s="42" t="s">
        <v>123</v>
      </c>
      <c r="M11" s="10" t="s">
        <v>944</v>
      </c>
      <c r="O11" s="10" t="s">
        <v>945</v>
      </c>
      <c r="Q11" s="10" t="s">
        <v>946</v>
      </c>
      <c r="R11" s="38">
        <v>0.15</v>
      </c>
      <c r="Y11" s="10" t="s">
        <v>104</v>
      </c>
      <c r="AC11" s="10">
        <v>7</v>
      </c>
      <c r="AD11" s="10" t="s">
        <v>223</v>
      </c>
      <c r="AH11" s="10" t="str">
        <f t="shared" si="1"/>
        <v xml:space="preserve">Débil+Fuerte </v>
      </c>
      <c r="AI11" s="10" t="s">
        <v>925</v>
      </c>
      <c r="AJ11" s="10">
        <v>0</v>
      </c>
      <c r="AT11" s="10" t="s">
        <v>896</v>
      </c>
      <c r="AU11" s="10">
        <v>15</v>
      </c>
      <c r="AZ11" s="21" t="s">
        <v>947</v>
      </c>
      <c r="BA11" s="10">
        <v>30</v>
      </c>
      <c r="BB11" s="10">
        <v>0</v>
      </c>
    </row>
    <row r="12" spans="2:65">
      <c r="H12" s="38">
        <v>0.4</v>
      </c>
      <c r="I12" s="38">
        <v>0.6</v>
      </c>
      <c r="J12" s="17" t="str">
        <f t="shared" si="2"/>
        <v>0,40,6</v>
      </c>
      <c r="K12" s="42" t="s">
        <v>123</v>
      </c>
      <c r="M12" s="10" t="s">
        <v>948</v>
      </c>
      <c r="O12" s="10" t="s">
        <v>949</v>
      </c>
      <c r="Q12" s="10"/>
      <c r="R12" s="10"/>
      <c r="Y12" s="10" t="s">
        <v>950</v>
      </c>
      <c r="AC12" s="10">
        <v>8</v>
      </c>
      <c r="AD12" s="10" t="s">
        <v>223</v>
      </c>
      <c r="AH12" s="10" t="str">
        <f t="shared" si="1"/>
        <v xml:space="preserve">Débil+Moderado </v>
      </c>
      <c r="AI12" s="10" t="s">
        <v>925</v>
      </c>
      <c r="AJ12" s="10">
        <v>0</v>
      </c>
      <c r="AT12" s="10" t="s">
        <v>913</v>
      </c>
      <c r="AU12" s="10">
        <v>10</v>
      </c>
    </row>
    <row r="13" spans="2:65">
      <c r="B13" t="s">
        <v>951</v>
      </c>
      <c r="H13" s="38">
        <v>0.4</v>
      </c>
      <c r="I13" s="38">
        <v>0.8</v>
      </c>
      <c r="J13" s="17" t="str">
        <f t="shared" si="2"/>
        <v>0,40,8</v>
      </c>
      <c r="K13" s="20" t="s">
        <v>141</v>
      </c>
      <c r="M13" s="10" t="s">
        <v>89</v>
      </c>
      <c r="O13" s="10" t="s">
        <v>481</v>
      </c>
      <c r="Q13" s="10"/>
      <c r="AC13" s="10">
        <v>9</v>
      </c>
      <c r="AD13" s="10" t="s">
        <v>223</v>
      </c>
      <c r="AH13" s="10" t="str">
        <f t="shared" si="1"/>
        <v xml:space="preserve">Débil+Débil </v>
      </c>
      <c r="AI13" s="10" t="s">
        <v>925</v>
      </c>
      <c r="AJ13" s="10">
        <v>0</v>
      </c>
      <c r="AT13" s="10" t="s">
        <v>926</v>
      </c>
      <c r="AU13" s="10">
        <v>0</v>
      </c>
    </row>
    <row r="14" spans="2:65">
      <c r="B14" t="s">
        <v>164</v>
      </c>
      <c r="E14" s="452" t="s">
        <v>841</v>
      </c>
      <c r="F14" s="453"/>
      <c r="H14" s="38">
        <v>0.4</v>
      </c>
      <c r="I14" s="38">
        <v>1</v>
      </c>
      <c r="J14" s="17" t="str">
        <f t="shared" si="2"/>
        <v>0,41</v>
      </c>
      <c r="K14" s="18" t="s">
        <v>95</v>
      </c>
      <c r="M14" s="10" t="s">
        <v>952</v>
      </c>
      <c r="O14" s="10" t="s">
        <v>422</v>
      </c>
      <c r="AC14" s="10">
        <v>10</v>
      </c>
      <c r="AD14" s="10" t="s">
        <v>223</v>
      </c>
      <c r="AK14" s="34" t="s">
        <v>868</v>
      </c>
      <c r="AL14" s="34" t="s">
        <v>869</v>
      </c>
      <c r="AM14" s="34" t="s">
        <v>870</v>
      </c>
      <c r="AT14" s="10" t="s">
        <v>897</v>
      </c>
      <c r="AU14" s="10">
        <v>15</v>
      </c>
      <c r="BC14">
        <v>10</v>
      </c>
      <c r="BD14">
        <v>15</v>
      </c>
      <c r="BE14">
        <v>5</v>
      </c>
      <c r="BF14">
        <v>30</v>
      </c>
    </row>
    <row r="15" spans="2:65">
      <c r="B15" t="s">
        <v>320</v>
      </c>
      <c r="E15" s="34" t="s">
        <v>853</v>
      </c>
      <c r="F15" s="34" t="s">
        <v>852</v>
      </c>
      <c r="H15" s="38">
        <v>0.6</v>
      </c>
      <c r="I15" s="38">
        <v>0.2</v>
      </c>
      <c r="J15" s="17" t="str">
        <f t="shared" si="2"/>
        <v>0,60,2</v>
      </c>
      <c r="K15" s="18" t="s">
        <v>123</v>
      </c>
      <c r="M15" s="22" t="s">
        <v>953</v>
      </c>
      <c r="O15" s="10" t="s">
        <v>371</v>
      </c>
      <c r="AC15" s="10">
        <v>11</v>
      </c>
      <c r="AD15" s="10" t="s">
        <v>223</v>
      </c>
      <c r="AH15" s="10" t="s">
        <v>954</v>
      </c>
      <c r="AI15" s="10" t="s">
        <v>892</v>
      </c>
      <c r="AJ15" s="10" t="s">
        <v>954</v>
      </c>
      <c r="AK15" s="10" t="str">
        <f>CONCATENATE(AH15,"+",AI15)</f>
        <v xml:space="preserve">Fuerte+Fuerte </v>
      </c>
      <c r="AL15" s="10" t="s">
        <v>954</v>
      </c>
      <c r="AM15" s="10">
        <v>100</v>
      </c>
      <c r="AT15" s="10" t="s">
        <v>914</v>
      </c>
      <c r="AU15" s="10">
        <v>0</v>
      </c>
      <c r="AZ15" t="s">
        <v>955</v>
      </c>
      <c r="BA15" t="s">
        <v>956</v>
      </c>
      <c r="BC15">
        <v>0</v>
      </c>
      <c r="BD15">
        <v>0</v>
      </c>
      <c r="BE15">
        <v>0</v>
      </c>
      <c r="BF15">
        <v>0</v>
      </c>
    </row>
    <row r="16" spans="2:65">
      <c r="B16" t="s">
        <v>145</v>
      </c>
      <c r="E16" s="38">
        <v>0.2</v>
      </c>
      <c r="F16" s="10" t="s">
        <v>957</v>
      </c>
      <c r="H16" s="38">
        <v>0.6</v>
      </c>
      <c r="I16" s="38">
        <v>0.4</v>
      </c>
      <c r="J16" s="17" t="str">
        <f t="shared" si="2"/>
        <v>0,60,4</v>
      </c>
      <c r="K16" s="18" t="s">
        <v>123</v>
      </c>
      <c r="O16" s="10" t="s">
        <v>258</v>
      </c>
      <c r="Y16" s="34" t="s">
        <v>958</v>
      </c>
      <c r="AC16" s="10">
        <v>12</v>
      </c>
      <c r="AD16" s="10" t="s">
        <v>959</v>
      </c>
      <c r="AH16" s="10" t="s">
        <v>954</v>
      </c>
      <c r="AI16" s="10" t="s">
        <v>909</v>
      </c>
      <c r="AJ16" s="10" t="s">
        <v>909</v>
      </c>
      <c r="AK16" s="10" t="str">
        <f t="shared" ref="AK16:AK23" si="3">CONCATENATE(AH16,"+",AI16)</f>
        <v xml:space="preserve">Fuerte+Moderado </v>
      </c>
      <c r="AL16" s="10" t="s">
        <v>909</v>
      </c>
      <c r="AM16" s="10">
        <v>50</v>
      </c>
      <c r="AT16" s="10" t="s">
        <v>898</v>
      </c>
      <c r="AU16" s="10">
        <v>15</v>
      </c>
      <c r="AZ16" t="s">
        <v>960</v>
      </c>
      <c r="BA16">
        <v>0</v>
      </c>
    </row>
    <row r="17" spans="2:53">
      <c r="B17" t="s">
        <v>961</v>
      </c>
      <c r="E17" s="38">
        <v>0.4</v>
      </c>
      <c r="F17" s="10" t="s">
        <v>902</v>
      </c>
      <c r="H17" s="38">
        <v>0.6</v>
      </c>
      <c r="I17" s="38">
        <v>0.6</v>
      </c>
      <c r="J17" s="17" t="str">
        <f t="shared" si="2"/>
        <v>0,60,6</v>
      </c>
      <c r="K17" s="18" t="s">
        <v>123</v>
      </c>
      <c r="O17" s="10" t="s">
        <v>407</v>
      </c>
      <c r="Y17" s="10" t="s">
        <v>962</v>
      </c>
      <c r="AC17" s="10">
        <v>13</v>
      </c>
      <c r="AD17" s="10" t="s">
        <v>959</v>
      </c>
      <c r="AH17" s="10" t="s">
        <v>954</v>
      </c>
      <c r="AI17" s="10" t="s">
        <v>925</v>
      </c>
      <c r="AJ17" s="10" t="s">
        <v>925</v>
      </c>
      <c r="AK17" s="10" t="str">
        <f t="shared" si="3"/>
        <v xml:space="preserve">Fuerte+Débil </v>
      </c>
      <c r="AL17" s="10" t="s">
        <v>925</v>
      </c>
      <c r="AM17" s="10">
        <v>0</v>
      </c>
      <c r="AT17" s="10" t="s">
        <v>915</v>
      </c>
      <c r="AU17" s="10">
        <v>0</v>
      </c>
      <c r="AZ17" t="s">
        <v>963</v>
      </c>
      <c r="BA17">
        <v>1</v>
      </c>
    </row>
    <row r="18" spans="2:53">
      <c r="B18" t="s">
        <v>227</v>
      </c>
      <c r="E18" s="38">
        <v>0.6</v>
      </c>
      <c r="F18" s="10" t="s">
        <v>919</v>
      </c>
      <c r="H18" s="38">
        <v>0.6</v>
      </c>
      <c r="I18" s="38">
        <v>0.8</v>
      </c>
      <c r="J18" s="17" t="str">
        <f t="shared" si="2"/>
        <v>0,60,8</v>
      </c>
      <c r="K18" s="18" t="s">
        <v>931</v>
      </c>
      <c r="O18" s="10" t="s">
        <v>356</v>
      </c>
      <c r="Y18" s="10" t="s">
        <v>964</v>
      </c>
      <c r="AC18" s="10">
        <v>14</v>
      </c>
      <c r="AD18" s="10" t="s">
        <v>959</v>
      </c>
      <c r="AH18" s="10" t="s">
        <v>965</v>
      </c>
      <c r="AI18" s="10" t="s">
        <v>892</v>
      </c>
      <c r="AJ18" s="10" t="s">
        <v>909</v>
      </c>
      <c r="AK18" s="10" t="str">
        <f t="shared" si="3"/>
        <v xml:space="preserve">Moderado+Fuerte </v>
      </c>
      <c r="AL18" s="10" t="s">
        <v>909</v>
      </c>
      <c r="AM18" s="10">
        <v>50</v>
      </c>
      <c r="AT18" s="10" t="s">
        <v>899</v>
      </c>
      <c r="AU18" s="10">
        <v>10</v>
      </c>
      <c r="AZ18" t="s">
        <v>966</v>
      </c>
      <c r="BA18">
        <v>2</v>
      </c>
    </row>
    <row r="19" spans="2:53">
      <c r="B19" t="s">
        <v>268</v>
      </c>
      <c r="E19" s="38">
        <v>0.8</v>
      </c>
      <c r="F19" s="10" t="s">
        <v>967</v>
      </c>
      <c r="H19" s="38">
        <v>0.6</v>
      </c>
      <c r="I19" s="38">
        <v>1</v>
      </c>
      <c r="J19" s="17" t="str">
        <f t="shared" si="2"/>
        <v>0,61</v>
      </c>
      <c r="K19" s="18" t="s">
        <v>95</v>
      </c>
      <c r="O19" s="10" t="s">
        <v>326</v>
      </c>
      <c r="Y19" s="10"/>
      <c r="AC19" s="10">
        <v>15</v>
      </c>
      <c r="AD19" s="10" t="s">
        <v>959</v>
      </c>
      <c r="AH19" s="10" t="s">
        <v>965</v>
      </c>
      <c r="AI19" s="10" t="s">
        <v>909</v>
      </c>
      <c r="AJ19" s="10" t="s">
        <v>909</v>
      </c>
      <c r="AK19" s="10" t="str">
        <f t="shared" si="3"/>
        <v xml:space="preserve">Moderado+Moderado </v>
      </c>
      <c r="AL19" s="10" t="s">
        <v>909</v>
      </c>
      <c r="AM19" s="10">
        <v>50</v>
      </c>
      <c r="AT19" s="10" t="s">
        <v>916</v>
      </c>
      <c r="AU19" s="10">
        <v>5</v>
      </c>
    </row>
    <row r="20" spans="2:53">
      <c r="B20" t="s">
        <v>968</v>
      </c>
      <c r="E20" s="38">
        <v>1</v>
      </c>
      <c r="F20" s="10" t="s">
        <v>969</v>
      </c>
      <c r="H20" s="38">
        <v>0.8</v>
      </c>
      <c r="I20" s="38">
        <v>0.2</v>
      </c>
      <c r="J20" s="17" t="str">
        <f t="shared" si="2"/>
        <v>0,80,2</v>
      </c>
      <c r="K20" s="18" t="s">
        <v>123</v>
      </c>
      <c r="O20" s="10" t="s">
        <v>298</v>
      </c>
      <c r="Y20" s="10"/>
      <c r="AC20" s="10">
        <v>16</v>
      </c>
      <c r="AD20" s="10" t="s">
        <v>959</v>
      </c>
      <c r="AH20" s="10" t="s">
        <v>965</v>
      </c>
      <c r="AI20" s="10" t="s">
        <v>925</v>
      </c>
      <c r="AJ20" s="10" t="s">
        <v>925</v>
      </c>
      <c r="AK20" s="10" t="str">
        <f t="shared" si="3"/>
        <v xml:space="preserve">Moderado+Débil </v>
      </c>
      <c r="AL20" s="10" t="s">
        <v>925</v>
      </c>
      <c r="AM20" s="10">
        <v>0</v>
      </c>
      <c r="AT20" s="10" t="s">
        <v>927</v>
      </c>
      <c r="AU20" s="10">
        <v>0</v>
      </c>
    </row>
    <row r="21" spans="2:53">
      <c r="B21" t="s">
        <v>128</v>
      </c>
      <c r="H21" s="38">
        <v>0.8</v>
      </c>
      <c r="I21" s="38">
        <v>0.4</v>
      </c>
      <c r="J21" s="17" t="str">
        <f t="shared" si="2"/>
        <v>0,80,4</v>
      </c>
      <c r="K21" s="18" t="s">
        <v>123</v>
      </c>
      <c r="O21" s="10" t="s">
        <v>970</v>
      </c>
      <c r="Y21" s="10"/>
      <c r="AC21" s="10">
        <v>17</v>
      </c>
      <c r="AD21" s="10" t="s">
        <v>959</v>
      </c>
      <c r="AH21" s="10" t="s">
        <v>971</v>
      </c>
      <c r="AI21" s="10" t="s">
        <v>892</v>
      </c>
      <c r="AJ21" s="10" t="s">
        <v>925</v>
      </c>
      <c r="AK21" s="10" t="str">
        <f t="shared" si="3"/>
        <v xml:space="preserve">Débil+Fuerte </v>
      </c>
      <c r="AL21" s="10" t="s">
        <v>925</v>
      </c>
      <c r="AM21" s="10">
        <v>0</v>
      </c>
      <c r="AT21" s="1"/>
      <c r="AU21" s="1"/>
    </row>
    <row r="22" spans="2:53">
      <c r="B22" t="s">
        <v>105</v>
      </c>
      <c r="H22" s="38">
        <v>0.8</v>
      </c>
      <c r="I22" s="38">
        <v>0.6</v>
      </c>
      <c r="J22" s="17" t="str">
        <f t="shared" si="2"/>
        <v>0,80,6</v>
      </c>
      <c r="K22" s="20" t="s">
        <v>141</v>
      </c>
      <c r="O22" s="10" t="s">
        <v>972</v>
      </c>
      <c r="AC22" s="10">
        <v>18</v>
      </c>
      <c r="AD22" s="10" t="s">
        <v>959</v>
      </c>
      <c r="AH22" s="10" t="s">
        <v>971</v>
      </c>
      <c r="AI22" s="10" t="s">
        <v>909</v>
      </c>
      <c r="AJ22" s="10" t="s">
        <v>925</v>
      </c>
      <c r="AK22" s="10" t="str">
        <f t="shared" si="3"/>
        <v xml:space="preserve">Débil+Moderado </v>
      </c>
      <c r="AL22" s="10" t="s">
        <v>925</v>
      </c>
      <c r="AM22" s="10">
        <v>0</v>
      </c>
      <c r="AT22" s="1"/>
      <c r="AU22" s="1"/>
    </row>
    <row r="23" spans="2:53">
      <c r="H23" s="38">
        <v>0.8</v>
      </c>
      <c r="I23" s="38">
        <v>0.8</v>
      </c>
      <c r="J23" s="17" t="str">
        <f t="shared" si="2"/>
        <v>0,80,8</v>
      </c>
      <c r="K23" s="18" t="s">
        <v>141</v>
      </c>
      <c r="O23" s="10" t="s">
        <v>973</v>
      </c>
      <c r="AC23" s="10">
        <v>19</v>
      </c>
      <c r="AD23" s="10" t="s">
        <v>959</v>
      </c>
      <c r="AH23" s="10" t="s">
        <v>971</v>
      </c>
      <c r="AI23" s="10" t="s">
        <v>925</v>
      </c>
      <c r="AJ23" s="10" t="s">
        <v>925</v>
      </c>
      <c r="AK23" s="10" t="str">
        <f t="shared" si="3"/>
        <v xml:space="preserve">Débil+Débil </v>
      </c>
      <c r="AL23" s="10" t="s">
        <v>925</v>
      </c>
      <c r="AM23" s="10">
        <v>0</v>
      </c>
    </row>
    <row r="24" spans="2:53">
      <c r="B24" s="452" t="s">
        <v>974</v>
      </c>
      <c r="C24" s="453"/>
      <c r="E24" s="452" t="s">
        <v>842</v>
      </c>
      <c r="F24" s="453"/>
      <c r="H24" s="38">
        <v>0.8</v>
      </c>
      <c r="I24" s="38">
        <v>1</v>
      </c>
      <c r="J24" s="17" t="str">
        <f t="shared" si="2"/>
        <v>0,81</v>
      </c>
      <c r="K24" s="18" t="s">
        <v>95</v>
      </c>
      <c r="O24" s="10" t="s">
        <v>975</v>
      </c>
    </row>
    <row r="25" spans="2:53">
      <c r="B25" s="34" t="s">
        <v>852</v>
      </c>
      <c r="C25" s="34" t="s">
        <v>853</v>
      </c>
      <c r="E25" s="34" t="s">
        <v>852</v>
      </c>
      <c r="F25" s="34" t="s">
        <v>853</v>
      </c>
      <c r="H25" s="38">
        <v>1</v>
      </c>
      <c r="I25" s="38">
        <v>0.2</v>
      </c>
      <c r="J25" s="17" t="str">
        <f t="shared" si="2"/>
        <v>10,2</v>
      </c>
      <c r="K25" s="20" t="s">
        <v>141</v>
      </c>
      <c r="O25" s="10" t="s">
        <v>976</v>
      </c>
    </row>
    <row r="26" spans="2:53">
      <c r="B26" s="10" t="s">
        <v>122</v>
      </c>
      <c r="C26" s="10">
        <v>1</v>
      </c>
      <c r="E26" s="10" t="s">
        <v>977</v>
      </c>
      <c r="F26" s="10">
        <v>1</v>
      </c>
      <c r="H26" s="38">
        <v>1</v>
      </c>
      <c r="I26" s="38">
        <v>0.4</v>
      </c>
      <c r="J26" s="17" t="str">
        <f t="shared" si="2"/>
        <v>10,4</v>
      </c>
      <c r="K26" s="20" t="s">
        <v>141</v>
      </c>
      <c r="O26" s="10" t="s">
        <v>978</v>
      </c>
    </row>
    <row r="27" spans="2:53">
      <c r="B27" s="10" t="s">
        <v>267</v>
      </c>
      <c r="C27" s="10">
        <v>2</v>
      </c>
      <c r="E27" s="10" t="s">
        <v>979</v>
      </c>
      <c r="F27" s="10">
        <v>2</v>
      </c>
      <c r="H27" s="38">
        <v>1</v>
      </c>
      <c r="I27" s="38">
        <v>0.6</v>
      </c>
      <c r="J27" s="17" t="str">
        <f t="shared" si="2"/>
        <v>10,6</v>
      </c>
      <c r="K27" s="20" t="s">
        <v>931</v>
      </c>
      <c r="O27" s="21" t="s">
        <v>980</v>
      </c>
    </row>
    <row r="28" spans="2:53">
      <c r="B28" s="120" t="s">
        <v>93</v>
      </c>
      <c r="C28" s="10">
        <v>3</v>
      </c>
      <c r="E28" s="10" t="s">
        <v>123</v>
      </c>
      <c r="F28" s="10">
        <v>3</v>
      </c>
      <c r="H28" s="38">
        <v>1</v>
      </c>
      <c r="I28" s="38">
        <v>0.8</v>
      </c>
      <c r="J28" s="17" t="str">
        <f t="shared" si="2"/>
        <v>10,8</v>
      </c>
      <c r="K28" s="20" t="s">
        <v>141</v>
      </c>
      <c r="O28" s="22" t="s">
        <v>981</v>
      </c>
    </row>
    <row r="29" spans="2:53">
      <c r="B29" s="120" t="s">
        <v>159</v>
      </c>
      <c r="C29" s="10">
        <v>4</v>
      </c>
      <c r="E29" s="10" t="s">
        <v>223</v>
      </c>
      <c r="F29" s="10">
        <v>4</v>
      </c>
      <c r="H29" s="38">
        <v>1</v>
      </c>
      <c r="I29" s="38">
        <v>1</v>
      </c>
      <c r="J29" s="17" t="str">
        <f t="shared" si="2"/>
        <v>11</v>
      </c>
      <c r="K29" s="18" t="s">
        <v>95</v>
      </c>
    </row>
    <row r="30" spans="2:53">
      <c r="B30" s="10" t="s">
        <v>939</v>
      </c>
      <c r="C30" s="10">
        <v>5</v>
      </c>
      <c r="E30" s="10" t="s">
        <v>94</v>
      </c>
      <c r="F30" s="10">
        <v>5</v>
      </c>
    </row>
    <row r="31" spans="2:53" ht="15.75" thickBot="1"/>
    <row r="32" spans="2:53" ht="24" thickBot="1">
      <c r="H32" s="23">
        <v>51</v>
      </c>
      <c r="I32" s="23">
        <v>52</v>
      </c>
      <c r="J32" s="24">
        <v>53</v>
      </c>
      <c r="K32" s="24">
        <v>54</v>
      </c>
      <c r="L32" s="24">
        <v>55</v>
      </c>
    </row>
    <row r="33" spans="2:15" ht="24.75" thickTop="1" thickBot="1">
      <c r="H33" s="25">
        <v>41</v>
      </c>
      <c r="I33" s="23">
        <v>42</v>
      </c>
      <c r="J33" s="23">
        <v>43</v>
      </c>
      <c r="K33" s="26">
        <v>44</v>
      </c>
      <c r="L33" s="26">
        <v>45</v>
      </c>
    </row>
    <row r="34" spans="2:15" ht="24" thickBot="1">
      <c r="H34" s="27">
        <v>31</v>
      </c>
      <c r="I34" s="28">
        <v>32</v>
      </c>
      <c r="J34" s="23">
        <v>33</v>
      </c>
      <c r="K34" s="29">
        <v>34</v>
      </c>
      <c r="L34" s="29">
        <v>35</v>
      </c>
    </row>
    <row r="35" spans="2:15" ht="24" thickBot="1">
      <c r="H35" s="27">
        <v>21</v>
      </c>
      <c r="I35" s="27">
        <v>22</v>
      </c>
      <c r="J35" s="28">
        <v>23</v>
      </c>
      <c r="K35" s="23">
        <v>24</v>
      </c>
      <c r="L35" s="29">
        <v>25</v>
      </c>
      <c r="O35" s="34" t="s">
        <v>982</v>
      </c>
    </row>
    <row r="36" spans="2:15" ht="24" thickBot="1">
      <c r="H36" s="27">
        <v>11</v>
      </c>
      <c r="I36" s="27">
        <v>12</v>
      </c>
      <c r="J36" s="28">
        <v>13</v>
      </c>
      <c r="K36" s="23">
        <v>14</v>
      </c>
      <c r="L36" s="29">
        <v>15</v>
      </c>
      <c r="O36" s="10" t="s">
        <v>983</v>
      </c>
    </row>
    <row r="37" spans="2:15">
      <c r="H37" s="1"/>
      <c r="I37" s="1"/>
      <c r="J37" s="1"/>
      <c r="K37" s="1"/>
      <c r="O37" s="10" t="s">
        <v>984</v>
      </c>
    </row>
    <row r="38" spans="2:15">
      <c r="H38" s="1"/>
      <c r="I38" s="1"/>
      <c r="J38" s="1"/>
      <c r="K38" s="13"/>
      <c r="L38" s="18" t="s">
        <v>886</v>
      </c>
      <c r="O38" s="10" t="s">
        <v>985</v>
      </c>
    </row>
    <row r="39" spans="2:15">
      <c r="H39" s="1"/>
      <c r="I39" s="1"/>
      <c r="J39" s="1"/>
      <c r="K39" s="12"/>
      <c r="L39" s="18" t="s">
        <v>123</v>
      </c>
      <c r="O39" s="10" t="s">
        <v>986</v>
      </c>
    </row>
    <row r="40" spans="2:15" ht="23.25">
      <c r="H40" s="1"/>
      <c r="I40" s="1"/>
      <c r="J40" s="1"/>
      <c r="K40" s="23"/>
      <c r="L40" s="18" t="s">
        <v>141</v>
      </c>
      <c r="O40" s="10" t="s">
        <v>987</v>
      </c>
    </row>
    <row r="41" spans="2:15">
      <c r="H41" s="1"/>
      <c r="I41" s="1"/>
      <c r="J41" s="1"/>
      <c r="K41" s="11"/>
      <c r="L41" s="18" t="s">
        <v>95</v>
      </c>
      <c r="O41" s="10" t="s">
        <v>988</v>
      </c>
    </row>
    <row r="42" spans="2:15">
      <c r="H42" s="1"/>
      <c r="I42" s="1"/>
      <c r="J42" s="1"/>
      <c r="K42" s="1"/>
      <c r="O42" s="10" t="s">
        <v>989</v>
      </c>
    </row>
    <row r="43" spans="2:15">
      <c r="H43" s="1"/>
      <c r="I43" s="1"/>
      <c r="J43" s="1"/>
      <c r="K43" s="1"/>
      <c r="O43" s="10" t="s">
        <v>990</v>
      </c>
    </row>
    <row r="44" spans="2:15">
      <c r="H44" s="1"/>
      <c r="I44" s="1"/>
      <c r="J44" s="1"/>
      <c r="K44" s="1"/>
    </row>
    <row r="45" spans="2:15">
      <c r="H45" s="454" t="s">
        <v>991</v>
      </c>
      <c r="I45" s="455"/>
      <c r="J45" s="455"/>
      <c r="K45" s="456"/>
    </row>
    <row r="46" spans="2:15">
      <c r="B46" s="35" t="s">
        <v>29</v>
      </c>
      <c r="C46" s="35" t="s">
        <v>992</v>
      </c>
      <c r="D46" s="21"/>
      <c r="E46" s="21"/>
      <c r="F46" s="35" t="s">
        <v>29</v>
      </c>
      <c r="G46" s="35" t="s">
        <v>993</v>
      </c>
      <c r="H46" s="34" t="s">
        <v>854</v>
      </c>
      <c r="I46" s="34" t="s">
        <v>855</v>
      </c>
      <c r="J46" s="34" t="s">
        <v>856</v>
      </c>
      <c r="K46" s="34" t="s">
        <v>857</v>
      </c>
    </row>
    <row r="47" spans="2:15" ht="150">
      <c r="B47" s="49" t="s">
        <v>498</v>
      </c>
      <c r="C47" s="50" t="s">
        <v>994</v>
      </c>
      <c r="D47" s="21"/>
      <c r="E47" s="21"/>
      <c r="F47" s="49" t="s">
        <v>498</v>
      </c>
      <c r="G47" s="8" t="s">
        <v>995</v>
      </c>
      <c r="H47" s="10">
        <v>1</v>
      </c>
      <c r="I47" s="10">
        <v>1</v>
      </c>
      <c r="J47" s="17" t="str">
        <f>CONCATENATE(H47,I47)</f>
        <v>11</v>
      </c>
      <c r="K47" s="18" t="s">
        <v>886</v>
      </c>
    </row>
    <row r="48" spans="2:15" ht="270">
      <c r="B48" s="49" t="s">
        <v>85</v>
      </c>
      <c r="C48" s="50" t="s">
        <v>996</v>
      </c>
      <c r="D48" s="21"/>
      <c r="E48" s="21"/>
      <c r="F48" s="49" t="s">
        <v>85</v>
      </c>
      <c r="G48" s="8" t="s">
        <v>997</v>
      </c>
      <c r="H48" s="10">
        <v>1</v>
      </c>
      <c r="I48" s="10">
        <v>2</v>
      </c>
      <c r="J48" s="17" t="str">
        <f t="shared" ref="J48:J71" si="4">CONCATENATE(H48,I48)</f>
        <v>12</v>
      </c>
      <c r="K48" s="18" t="s">
        <v>886</v>
      </c>
    </row>
    <row r="49" spans="2:11" ht="90">
      <c r="B49" s="49" t="s">
        <v>523</v>
      </c>
      <c r="C49" s="50" t="s">
        <v>998</v>
      </c>
      <c r="D49" s="21"/>
      <c r="E49" s="21"/>
      <c r="F49" s="49" t="s">
        <v>523</v>
      </c>
      <c r="G49" s="8" t="s">
        <v>997</v>
      </c>
      <c r="H49" s="10">
        <v>1</v>
      </c>
      <c r="I49" s="10">
        <v>3</v>
      </c>
      <c r="J49" s="17" t="str">
        <f t="shared" si="4"/>
        <v>13</v>
      </c>
      <c r="K49" s="18" t="s">
        <v>123</v>
      </c>
    </row>
    <row r="50" spans="2:11" ht="78.599999999999994" customHeight="1">
      <c r="B50" s="49" t="s">
        <v>114</v>
      </c>
      <c r="C50" s="50" t="s">
        <v>999</v>
      </c>
      <c r="D50" s="21"/>
      <c r="E50" s="21"/>
      <c r="F50" s="49" t="s">
        <v>114</v>
      </c>
      <c r="G50" s="8" t="s">
        <v>1000</v>
      </c>
      <c r="H50" s="10">
        <v>1</v>
      </c>
      <c r="I50" s="10">
        <v>4</v>
      </c>
      <c r="J50" s="17" t="str">
        <f t="shared" si="4"/>
        <v>14</v>
      </c>
      <c r="K50" s="20" t="s">
        <v>141</v>
      </c>
    </row>
    <row r="51" spans="2:11" ht="240">
      <c r="B51" s="49" t="s">
        <v>905</v>
      </c>
      <c r="C51" s="50" t="s">
        <v>1001</v>
      </c>
      <c r="D51" s="21"/>
      <c r="E51" s="21"/>
      <c r="F51" s="49" t="s">
        <v>905</v>
      </c>
      <c r="G51" s="8" t="s">
        <v>1002</v>
      </c>
      <c r="H51" s="10">
        <v>1</v>
      </c>
      <c r="I51" s="10">
        <v>5</v>
      </c>
      <c r="J51" s="17" t="str">
        <f t="shared" si="4"/>
        <v>15</v>
      </c>
      <c r="K51" s="20" t="s">
        <v>141</v>
      </c>
    </row>
    <row r="52" spans="2:11" ht="60">
      <c r="B52" s="49" t="s">
        <v>243</v>
      </c>
      <c r="C52" s="50" t="s">
        <v>1003</v>
      </c>
      <c r="D52" s="21"/>
      <c r="E52" s="21"/>
      <c r="F52" s="49" t="s">
        <v>243</v>
      </c>
      <c r="G52" s="8" t="s">
        <v>1004</v>
      </c>
      <c r="H52" s="10">
        <v>2</v>
      </c>
      <c r="I52" s="10">
        <v>1</v>
      </c>
      <c r="J52" s="17" t="str">
        <f t="shared" si="4"/>
        <v>21</v>
      </c>
      <c r="K52" s="18" t="s">
        <v>886</v>
      </c>
    </row>
    <row r="53" spans="2:11" ht="360">
      <c r="B53" s="49" t="s">
        <v>136</v>
      </c>
      <c r="C53" s="50" t="s">
        <v>1005</v>
      </c>
      <c r="D53" s="21"/>
      <c r="E53" s="21"/>
      <c r="F53" s="49" t="s">
        <v>136</v>
      </c>
      <c r="G53" s="8" t="s">
        <v>1006</v>
      </c>
      <c r="H53" s="10">
        <v>2</v>
      </c>
      <c r="I53" s="10">
        <v>2</v>
      </c>
      <c r="J53" s="17" t="str">
        <f t="shared" si="4"/>
        <v>22</v>
      </c>
      <c r="K53" s="18" t="s">
        <v>886</v>
      </c>
    </row>
    <row r="54" spans="2:11" ht="195">
      <c r="B54" s="49" t="s">
        <v>211</v>
      </c>
      <c r="C54" s="50" t="s">
        <v>1007</v>
      </c>
      <c r="D54" s="21"/>
      <c r="E54" s="21"/>
      <c r="F54" s="49" t="s">
        <v>211</v>
      </c>
      <c r="G54" s="8" t="s">
        <v>1008</v>
      </c>
      <c r="H54" s="10">
        <v>2</v>
      </c>
      <c r="I54" s="10">
        <v>3</v>
      </c>
      <c r="J54" s="17" t="str">
        <f t="shared" si="4"/>
        <v>23</v>
      </c>
      <c r="K54" s="18" t="s">
        <v>123</v>
      </c>
    </row>
    <row r="55" spans="2:11" ht="240">
      <c r="B55" s="49" t="s">
        <v>153</v>
      </c>
      <c r="C55" s="50" t="s">
        <v>1009</v>
      </c>
      <c r="D55" s="21"/>
      <c r="E55" s="21"/>
      <c r="F55" s="49" t="s">
        <v>153</v>
      </c>
      <c r="G55" s="8" t="s">
        <v>1010</v>
      </c>
      <c r="H55" s="10">
        <v>2</v>
      </c>
      <c r="I55" s="10">
        <v>4</v>
      </c>
      <c r="J55" s="17" t="str">
        <f t="shared" si="4"/>
        <v>24</v>
      </c>
      <c r="K55" s="20" t="s">
        <v>141</v>
      </c>
    </row>
    <row r="56" spans="2:11" ht="300">
      <c r="B56" s="49" t="s">
        <v>172</v>
      </c>
      <c r="C56" s="50" t="s">
        <v>1011</v>
      </c>
      <c r="D56" s="21"/>
      <c r="E56" s="21"/>
      <c r="F56" s="49" t="s">
        <v>172</v>
      </c>
      <c r="G56" s="8" t="s">
        <v>1012</v>
      </c>
      <c r="H56" s="10">
        <v>2</v>
      </c>
      <c r="I56" s="10">
        <v>5</v>
      </c>
      <c r="J56" s="17" t="str">
        <f t="shared" si="4"/>
        <v>25</v>
      </c>
      <c r="K56" s="18" t="s">
        <v>95</v>
      </c>
    </row>
    <row r="57" spans="2:11" ht="170.45" customHeight="1">
      <c r="B57" s="49" t="s">
        <v>187</v>
      </c>
      <c r="C57" s="50" t="s">
        <v>1013</v>
      </c>
      <c r="D57" s="21"/>
      <c r="E57" s="21"/>
      <c r="F57" s="49" t="s">
        <v>187</v>
      </c>
      <c r="G57" s="8" t="s">
        <v>1004</v>
      </c>
      <c r="H57" s="10">
        <v>3</v>
      </c>
      <c r="I57" s="10">
        <v>1</v>
      </c>
      <c r="J57" s="17" t="str">
        <f t="shared" si="4"/>
        <v>31</v>
      </c>
      <c r="K57" s="18" t="s">
        <v>886</v>
      </c>
    </row>
    <row r="58" spans="2:11" ht="183.6" customHeight="1">
      <c r="B58" s="49" t="s">
        <v>481</v>
      </c>
      <c r="C58" s="50" t="s">
        <v>1014</v>
      </c>
      <c r="D58" s="21"/>
      <c r="E58" s="21"/>
      <c r="F58" s="49" t="s">
        <v>481</v>
      </c>
      <c r="G58" s="8" t="s">
        <v>1015</v>
      </c>
      <c r="H58" s="10">
        <v>3</v>
      </c>
      <c r="I58" s="10">
        <v>2</v>
      </c>
      <c r="J58" s="17" t="str">
        <f t="shared" si="4"/>
        <v>32</v>
      </c>
      <c r="K58" s="18" t="s">
        <v>123</v>
      </c>
    </row>
    <row r="59" spans="2:11" ht="90">
      <c r="B59" s="49" t="s">
        <v>422</v>
      </c>
      <c r="C59" s="50" t="s">
        <v>1016</v>
      </c>
      <c r="D59" s="21"/>
      <c r="E59" s="21"/>
      <c r="F59" s="49" t="s">
        <v>422</v>
      </c>
      <c r="G59" s="8" t="s">
        <v>1017</v>
      </c>
      <c r="H59" s="10">
        <v>3</v>
      </c>
      <c r="I59" s="10">
        <v>3</v>
      </c>
      <c r="J59" s="17" t="str">
        <f t="shared" si="4"/>
        <v>33</v>
      </c>
      <c r="K59" s="20" t="s">
        <v>141</v>
      </c>
    </row>
    <row r="60" spans="2:11" ht="105">
      <c r="B60" s="49" t="s">
        <v>371</v>
      </c>
      <c r="C60" s="50" t="s">
        <v>1018</v>
      </c>
      <c r="D60" s="21"/>
      <c r="E60" s="21"/>
      <c r="F60" s="49" t="s">
        <v>371</v>
      </c>
      <c r="G60" s="8" t="s">
        <v>1019</v>
      </c>
      <c r="H60" s="10">
        <v>3</v>
      </c>
      <c r="I60" s="10">
        <v>4</v>
      </c>
      <c r="J60" s="17" t="str">
        <f t="shared" si="4"/>
        <v>34</v>
      </c>
      <c r="K60" s="18" t="s">
        <v>95</v>
      </c>
    </row>
    <row r="61" spans="2:11" ht="105">
      <c r="B61" s="49" t="s">
        <v>258</v>
      </c>
      <c r="C61" s="50" t="s">
        <v>1020</v>
      </c>
      <c r="D61" s="21"/>
      <c r="E61" s="21"/>
      <c r="F61" s="49" t="s">
        <v>258</v>
      </c>
      <c r="G61" s="8" t="s">
        <v>1021</v>
      </c>
      <c r="H61" s="10">
        <v>3</v>
      </c>
      <c r="I61" s="10">
        <v>5</v>
      </c>
      <c r="J61" s="17" t="str">
        <f t="shared" si="4"/>
        <v>35</v>
      </c>
      <c r="K61" s="18" t="s">
        <v>95</v>
      </c>
    </row>
    <row r="62" spans="2:11" ht="91.9" customHeight="1">
      <c r="B62" s="49" t="s">
        <v>407</v>
      </c>
      <c r="C62" s="50" t="s">
        <v>1022</v>
      </c>
      <c r="D62" s="21"/>
      <c r="E62" s="21"/>
      <c r="F62" s="49" t="s">
        <v>407</v>
      </c>
      <c r="G62" s="8" t="s">
        <v>1023</v>
      </c>
      <c r="H62" s="10">
        <v>4</v>
      </c>
      <c r="I62" s="10">
        <v>1</v>
      </c>
      <c r="J62" s="17" t="str">
        <f t="shared" si="4"/>
        <v>41</v>
      </c>
      <c r="K62" s="18" t="s">
        <v>123</v>
      </c>
    </row>
    <row r="63" spans="2:11" ht="225">
      <c r="B63" s="49" t="s">
        <v>356</v>
      </c>
      <c r="C63" s="50" t="s">
        <v>1024</v>
      </c>
      <c r="D63" s="21"/>
      <c r="E63" s="21"/>
      <c r="F63" s="49" t="s">
        <v>356</v>
      </c>
      <c r="G63" s="8" t="s">
        <v>1025</v>
      </c>
      <c r="H63" s="10">
        <v>4</v>
      </c>
      <c r="I63" s="10">
        <v>2</v>
      </c>
      <c r="J63" s="17" t="str">
        <f t="shared" si="4"/>
        <v>42</v>
      </c>
      <c r="K63" s="20" t="s">
        <v>141</v>
      </c>
    </row>
    <row r="64" spans="2:11" ht="120">
      <c r="B64" s="49" t="s">
        <v>326</v>
      </c>
      <c r="C64" s="50" t="s">
        <v>1026</v>
      </c>
      <c r="D64" s="21"/>
      <c r="E64" s="21"/>
      <c r="F64" s="49" t="s">
        <v>326</v>
      </c>
      <c r="G64" s="8" t="s">
        <v>1027</v>
      </c>
      <c r="H64" s="10">
        <v>4</v>
      </c>
      <c r="I64" s="10">
        <v>3</v>
      </c>
      <c r="J64" s="17" t="str">
        <f t="shared" si="4"/>
        <v>43</v>
      </c>
      <c r="K64" s="20" t="s">
        <v>141</v>
      </c>
    </row>
    <row r="65" spans="2:11" ht="390">
      <c r="B65" s="49" t="s">
        <v>298</v>
      </c>
      <c r="C65" s="50" t="s">
        <v>1028</v>
      </c>
      <c r="D65" s="21"/>
      <c r="E65" s="21"/>
      <c r="F65" s="49" t="s">
        <v>298</v>
      </c>
      <c r="G65" s="8" t="s">
        <v>1019</v>
      </c>
      <c r="H65" s="10">
        <v>4</v>
      </c>
      <c r="I65" s="10">
        <v>4</v>
      </c>
      <c r="J65" s="17" t="str">
        <f t="shared" si="4"/>
        <v>44</v>
      </c>
      <c r="K65" s="18" t="s">
        <v>95</v>
      </c>
    </row>
    <row r="66" spans="2:11" ht="195">
      <c r="B66" s="49" t="s">
        <v>203</v>
      </c>
      <c r="C66" s="50" t="s">
        <v>1029</v>
      </c>
      <c r="D66" s="21"/>
      <c r="E66" s="21"/>
      <c r="F66" s="49" t="s">
        <v>203</v>
      </c>
      <c r="G66" s="8" t="s">
        <v>1030</v>
      </c>
      <c r="H66" s="10">
        <v>4</v>
      </c>
      <c r="I66" s="10">
        <v>5</v>
      </c>
      <c r="J66" s="17" t="str">
        <f t="shared" si="4"/>
        <v>45</v>
      </c>
      <c r="K66" s="18" t="s">
        <v>95</v>
      </c>
    </row>
    <row r="67" spans="2:11" ht="165">
      <c r="B67" s="164" t="s">
        <v>218</v>
      </c>
      <c r="C67" s="165" t="s">
        <v>1031</v>
      </c>
      <c r="F67" s="164" t="s">
        <v>218</v>
      </c>
      <c r="G67" s="8" t="s">
        <v>1032</v>
      </c>
      <c r="H67" s="10">
        <v>5</v>
      </c>
      <c r="I67" s="10">
        <v>1</v>
      </c>
      <c r="J67" s="17" t="str">
        <f t="shared" si="4"/>
        <v>51</v>
      </c>
      <c r="K67" s="20" t="s">
        <v>141</v>
      </c>
    </row>
    <row r="68" spans="2:11">
      <c r="H68" s="10">
        <v>5</v>
      </c>
      <c r="I68" s="10">
        <v>2</v>
      </c>
      <c r="J68" s="17" t="str">
        <f t="shared" si="4"/>
        <v>52</v>
      </c>
      <c r="K68" s="20" t="s">
        <v>141</v>
      </c>
    </row>
    <row r="69" spans="2:11">
      <c r="H69" s="10">
        <v>5</v>
      </c>
      <c r="I69" s="10">
        <v>3</v>
      </c>
      <c r="J69" s="17" t="str">
        <f t="shared" si="4"/>
        <v>53</v>
      </c>
      <c r="K69" s="18" t="s">
        <v>95</v>
      </c>
    </row>
    <row r="70" spans="2:11">
      <c r="H70" s="10">
        <v>5</v>
      </c>
      <c r="I70" s="10">
        <v>4</v>
      </c>
      <c r="J70" s="17" t="str">
        <f t="shared" si="4"/>
        <v>54</v>
      </c>
      <c r="K70" s="18" t="s">
        <v>95</v>
      </c>
    </row>
    <row r="71" spans="2:11">
      <c r="H71" s="10">
        <v>5</v>
      </c>
      <c r="I71" s="10">
        <v>5</v>
      </c>
      <c r="J71" s="17" t="str">
        <f t="shared" si="4"/>
        <v>55</v>
      </c>
      <c r="K71" s="18" t="s">
        <v>95</v>
      </c>
    </row>
  </sheetData>
  <autoFilter ref="H4:K29" xr:uid="{00000000-0009-0000-0000-000003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53" priority="50" stopIfTrue="1" operator="equal">
      <formula>"Moderado"</formula>
    </cfRule>
    <cfRule type="cellIs" dxfId="52" priority="51" stopIfTrue="1" operator="equal">
      <formula>"Alto"</formula>
    </cfRule>
    <cfRule type="cellIs" dxfId="51" priority="52" stopIfTrue="1" operator="equal">
      <formula>"Extremo"</formula>
    </cfRule>
  </conditionalFormatting>
  <conditionalFormatting sqref="I33:J33">
    <cfRule type="cellIs" dxfId="50" priority="47" stopIfTrue="1" operator="equal">
      <formula>"Moderado"</formula>
    </cfRule>
    <cfRule type="cellIs" dxfId="49" priority="48" stopIfTrue="1" operator="equal">
      <formula>"Alto"</formula>
    </cfRule>
    <cfRule type="cellIs" dxfId="48" priority="49" stopIfTrue="1" operator="equal">
      <formula>"Extremo"</formula>
    </cfRule>
  </conditionalFormatting>
  <conditionalFormatting sqref="J34">
    <cfRule type="cellIs" dxfId="47" priority="44" stopIfTrue="1" operator="equal">
      <formula>"Moderado"</formula>
    </cfRule>
    <cfRule type="cellIs" dxfId="46" priority="45" stopIfTrue="1" operator="equal">
      <formula>"Alto"</formula>
    </cfRule>
    <cfRule type="cellIs" dxfId="45"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44" priority="71" operator="containsText" text="BAJO">
      <formula>NOT(ISERROR(SEARCH("BAJO",K4)))</formula>
    </cfRule>
    <cfRule type="containsText" dxfId="43" priority="72" operator="containsText" text="MODERADO">
      <formula>NOT(ISERROR(SEARCH("MODERADO",K4)))</formula>
    </cfRule>
    <cfRule type="containsText" dxfId="42" priority="73" operator="containsText" text="ALTO">
      <formula>NOT(ISERROR(SEARCH("ALTO",K4)))</formula>
    </cfRule>
    <cfRule type="containsText" dxfId="41" priority="74" operator="containsText" text="EXTREMO">
      <formula>NOT(ISERROR(SEARCH("EXTREMO",K4)))</formula>
    </cfRule>
  </conditionalFormatting>
  <conditionalFormatting sqref="K8:K9">
    <cfRule type="cellIs" dxfId="40" priority="65" stopIfTrue="1" operator="equal">
      <formula>"Moderado"</formula>
    </cfRule>
    <cfRule type="cellIs" dxfId="39" priority="66" stopIfTrue="1" operator="equal">
      <formula>"Alto"</formula>
    </cfRule>
    <cfRule type="cellIs" dxfId="38" priority="67" stopIfTrue="1" operator="equal">
      <formula>"Extremo"</formula>
    </cfRule>
  </conditionalFormatting>
  <conditionalFormatting sqref="K13">
    <cfRule type="cellIs" dxfId="37" priority="62" stopIfTrue="1" operator="equal">
      <formula>"Moderado"</formula>
    </cfRule>
    <cfRule type="cellIs" dxfId="36" priority="63" stopIfTrue="1" operator="equal">
      <formula>"Alto"</formula>
    </cfRule>
    <cfRule type="cellIs" dxfId="35" priority="64" stopIfTrue="1" operator="equal">
      <formula>"Extremo"</formula>
    </cfRule>
  </conditionalFormatting>
  <conditionalFormatting sqref="K14:K21">
    <cfRule type="containsText" dxfId="34" priority="30" operator="containsText" text="BAJO">
      <formula>NOT(ISERROR(SEARCH("BAJO",K14)))</formula>
    </cfRule>
    <cfRule type="containsText" dxfId="33" priority="31" operator="containsText" text="MODERADO">
      <formula>NOT(ISERROR(SEARCH("MODERADO",K14)))</formula>
    </cfRule>
    <cfRule type="containsText" dxfId="32" priority="32" operator="containsText" text="ALTO">
      <formula>NOT(ISERROR(SEARCH("ALTO",K14)))</formula>
    </cfRule>
    <cfRule type="containsText" dxfId="31" priority="33" operator="containsText" text="EXTREMO">
      <formula>NOT(ISERROR(SEARCH("EXTREMO",K14)))</formula>
    </cfRule>
  </conditionalFormatting>
  <conditionalFormatting sqref="K22">
    <cfRule type="cellIs" dxfId="30" priority="56" stopIfTrue="1" operator="equal">
      <formula>"Moderado"</formula>
    </cfRule>
    <cfRule type="cellIs" dxfId="29" priority="57" stopIfTrue="1" operator="equal">
      <formula>"Alto"</formula>
    </cfRule>
    <cfRule type="cellIs" dxfId="28" priority="58" stopIfTrue="1" operator="equal">
      <formula>"Extremo"</formula>
    </cfRule>
  </conditionalFormatting>
  <conditionalFormatting sqref="K25:K28">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K35:K36">
    <cfRule type="cellIs" dxfId="24" priority="41" stopIfTrue="1" operator="equal">
      <formula>"Moderado"</formula>
    </cfRule>
    <cfRule type="cellIs" dxfId="23" priority="42" stopIfTrue="1" operator="equal">
      <formula>"Alto"</formula>
    </cfRule>
    <cfRule type="cellIs" dxfId="22" priority="43" stopIfTrue="1" operator="equal">
      <formula>"Extremo"</formula>
    </cfRule>
  </conditionalFormatting>
  <conditionalFormatting sqref="K40">
    <cfRule type="cellIs" dxfId="21" priority="38" stopIfTrue="1" operator="equal">
      <formula>"Moderado"</formula>
    </cfRule>
    <cfRule type="cellIs" dxfId="20" priority="39" stopIfTrue="1" operator="equal">
      <formula>"Alto"</formula>
    </cfRule>
    <cfRule type="cellIs" dxfId="19" priority="40" stopIfTrue="1" operator="equal">
      <formula>"Extremo"</formula>
    </cfRule>
  </conditionalFormatting>
  <conditionalFormatting sqref="K46:K49 K52:K54 K56:K58 K60:K62 K65:K66 K69:K71">
    <cfRule type="containsText" dxfId="18" priority="23" operator="containsText" text="BAJO">
      <formula>NOT(ISERROR(SEARCH("BAJO",K46)))</formula>
    </cfRule>
    <cfRule type="containsText" dxfId="17" priority="24" operator="containsText" text="MODERADO">
      <formula>NOT(ISERROR(SEARCH("MODERADO",K46)))</formula>
    </cfRule>
    <cfRule type="containsText" dxfId="16" priority="25" operator="containsText" text="ALTO">
      <formula>NOT(ISERROR(SEARCH("ALTO",K46)))</formula>
    </cfRule>
    <cfRule type="containsText" dxfId="15" priority="26" operator="containsText" text="EXTREMO">
      <formula>NOT(ISERROR(SEARCH("EXTREMO",K46)))</formula>
    </cfRule>
  </conditionalFormatting>
  <conditionalFormatting sqref="K50:K51">
    <cfRule type="cellIs" dxfId="14" priority="17" stopIfTrue="1" operator="equal">
      <formula>"Moderado"</formula>
    </cfRule>
    <cfRule type="cellIs" dxfId="13" priority="18" stopIfTrue="1" operator="equal">
      <formula>"Alto"</formula>
    </cfRule>
    <cfRule type="cellIs" dxfId="12" priority="19" stopIfTrue="1" operator="equal">
      <formula>"Extremo"</formula>
    </cfRule>
  </conditionalFormatting>
  <conditionalFormatting sqref="K55">
    <cfRule type="cellIs" dxfId="11" priority="14" stopIfTrue="1" operator="equal">
      <formula>"Moderado"</formula>
    </cfRule>
    <cfRule type="cellIs" dxfId="10" priority="15" stopIfTrue="1" operator="equal">
      <formula>"Alto"</formula>
    </cfRule>
    <cfRule type="cellIs" dxfId="9" priority="16" stopIfTrue="1" operator="equal">
      <formula>"Extremo"</formula>
    </cfRule>
  </conditionalFormatting>
  <conditionalFormatting sqref="K59">
    <cfRule type="cellIs" dxfId="8" priority="11" stopIfTrue="1" operator="equal">
      <formula>"Moderado"</formula>
    </cfRule>
    <cfRule type="cellIs" dxfId="7" priority="12" stopIfTrue="1" operator="equal">
      <formula>"Alto"</formula>
    </cfRule>
    <cfRule type="cellIs" dxfId="6" priority="13" stopIfTrue="1" operator="equal">
      <formula>"Extremo"</formula>
    </cfRule>
  </conditionalFormatting>
  <conditionalFormatting sqref="K63:K64">
    <cfRule type="cellIs" dxfId="5" priority="8" stopIfTrue="1" operator="equal">
      <formula>"Moderado"</formula>
    </cfRule>
    <cfRule type="cellIs" dxfId="4" priority="9" stopIfTrue="1" operator="equal">
      <formula>"Alto"</formula>
    </cfRule>
    <cfRule type="cellIs" dxfId="3" priority="10" stopIfTrue="1" operator="equal">
      <formula>"Extremo"</formula>
    </cfRule>
  </conditionalFormatting>
  <conditionalFormatting sqref="K67:K68">
    <cfRule type="cellIs" dxfId="2" priority="5" stopIfTrue="1" operator="equal">
      <formula>"Moderado"</formula>
    </cfRule>
    <cfRule type="cellIs" dxfId="1" priority="6" stopIfTrue="1" operator="equal">
      <formula>"Alto"</formula>
    </cfRule>
    <cfRule type="cellIs" dxfId="0" priority="7" stopIfTrue="1" operator="equal">
      <formula>"Extremo"</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ca868b2fb88cd2a85a26adb015638f47">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6aa8482082957d906d43b7bf650cefbd"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C44440-E582-4115-B452-950DFD91DB67}"/>
</file>

<file path=customXml/itemProps2.xml><?xml version="1.0" encoding="utf-8"?>
<ds:datastoreItem xmlns:ds="http://schemas.openxmlformats.org/officeDocument/2006/customXml" ds:itemID="{855BABE9-0AEB-48B7-9B4A-5C33E220727F}"/>
</file>

<file path=customXml/itemProps3.xml><?xml version="1.0" encoding="utf-8"?>
<ds:datastoreItem xmlns:ds="http://schemas.openxmlformats.org/officeDocument/2006/customXml" ds:itemID="{D6E56317-7517-4EC5-AB86-9788B8CBA32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Ledy Julieth Echeverri Escobar</cp:lastModifiedBy>
  <cp:revision/>
  <dcterms:created xsi:type="dcterms:W3CDTF">2021-04-21T19:33:07Z</dcterms:created>
  <dcterms:modified xsi:type="dcterms:W3CDTF">2025-11-25T14:49:27Z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